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3.xml" ContentType="application/vnd.ms-office.chartcolorstyle+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3.xml" ContentType="application/vnd.ms-office.chartstyle+xml"/>
  <Override PartName="/xl/charts/chart3.xml" ContentType="application/vnd.openxmlformats-officedocument.drawingml.chart+xml"/>
  <Override PartName="/xl/drawings/drawing3.xml" ContentType="application/vnd.openxmlformats-officedocument.drawing+xml"/>
  <Override PartName="/xl/charts/colors2.xml" ContentType="application/vnd.ms-office.chartcolorstyle+xml"/>
  <Override PartName="/xl/charts/style2.xml" ContentType="application/vnd.ms-office.chartstyle+xml"/>
  <Override PartName="/xl/theme/theme1.xml" ContentType="application/vnd.openxmlformats-officedocument.theme+xml"/>
  <Override PartName="/xl/worksheets/sheet1.xml" ContentType="application/vnd.openxmlformats-officedocument.spreadsheetml.worksheet+xml"/>
  <Override PartName="/xl/worksheets/sheet1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36.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9.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30.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Z:\x WA Reg\___2021 WA Rate Case\Direct Testimony\Exhibits RMM\Workpapers\Rate Design\"/>
    </mc:Choice>
  </mc:AlternateContent>
  <bookViews>
    <workbookView xWindow="0" yWindow="0" windowWidth="28800" windowHeight="13020"/>
  </bookViews>
  <sheets>
    <sheet name="Exhibit No.__(RMM-6) p1" sheetId="12783" r:id="rId1"/>
    <sheet name="Exhibit No.__(RMM-6) p2" sheetId="12879" r:id="rId2"/>
    <sheet name="Exhibit No.__(RMM-7) p1-8" sheetId="12843" r:id="rId3"/>
    <sheet name="Exhibit No.__(RMM-8) p1" sheetId="12833" r:id="rId4"/>
    <sheet name="Exhibit No.__(RMM-8) p2" sheetId="12866" r:id="rId5"/>
    <sheet name="Exhibit No.__(RMM-8) p3" sheetId="12875" r:id="rId6"/>
    <sheet name="Exhibit No.__(RMM-8) p4" sheetId="12876" r:id="rId7"/>
    <sheet name="Exhibit No.__(RMM-8) p5" sheetId="12769" r:id="rId8"/>
    <sheet name="Exhibit No.__(RMM-8) p6" sheetId="12770" r:id="rId9"/>
    <sheet name="Exhibit No.__(RMM-8) p7" sheetId="12771" r:id="rId10"/>
    <sheet name="Exhibit No.__(RMM-8) p8" sheetId="12772" r:id="rId11"/>
    <sheet name="Exhibit No.__(RMM-8) p9" sheetId="12881" r:id="rId12"/>
    <sheet name="Exhibit No.__(RMM-8) p10" sheetId="12791" r:id="rId13"/>
    <sheet name="Exhibit No.__(RMM-9)" sheetId="12886" r:id="rId14"/>
    <sheet name="Exhibit No.__(RMM-11)" sheetId="12878" r:id="rId15"/>
    <sheet name="Exhibit No.__(RMM-12)" sheetId="12867" r:id="rId16"/>
    <sheet name="Exhibit No.__(RMM-13)" sheetId="12877" r:id="rId17"/>
    <sheet name="Exhibit No.__(RMM-14)" sheetId="12887" r:id="rId18"/>
    <sheet name="Exhibit No.__(RMM-16)" sheetId="12888" r:id="rId19"/>
    <sheet name="Exhibit No.__(RMM-17)" sheetId="12889" r:id="rId20"/>
    <sheet name="Stop Here" sheetId="12832" r:id="rId21"/>
    <sheet name="Summary Table" sheetId="12861" r:id="rId22"/>
    <sheet name="Target Unit Costs" sheetId="12862" r:id="rId23"/>
    <sheet name="TOU Scalars" sheetId="12884" r:id="rId24"/>
    <sheet name="Lighting Rates" sheetId="12870" r:id="rId25"/>
    <sheet name="Table 1-Revenues" sheetId="12809" r:id="rId26"/>
    <sheet name="Table 1 - kWh" sheetId="12810" r:id="rId27"/>
    <sheet name="Table 2" sheetId="12811" r:id="rId28"/>
    <sheet name="Table 3" sheetId="12812" r:id="rId29"/>
    <sheet name="305 VS COGNOS Revenue" sheetId="12764" r:id="rId30"/>
    <sheet name="305 VS COGNOS kWh" sheetId="12763" r:id="rId31"/>
    <sheet name="305 Inputs" sheetId="12813" r:id="rId32"/>
    <sheet name="Temperature" sheetId="12822" r:id="rId33"/>
    <sheet name="Temp. Adjustments" sheetId="12840" r:id="rId34"/>
    <sheet name="Rate Design Work-Res NM" sheetId="12859" state="hidden" r:id="rId35"/>
    <sheet name="Normalized Monthly kWh" sheetId="12775" r:id="rId36"/>
    <sheet name="Normalized Monthly revenue" sheetId="12774" r:id="rId37"/>
    <sheet name="Table A by class" sheetId="12837" state="hidden" r:id="rId38"/>
    <sheet name="SBC (Old)" sheetId="12761" state="hidden" r:id="rId39"/>
    <sheet name="Billing Determinants (2)" sheetId="12787" state="hidden" r:id="rId40"/>
    <sheet name="Blocking - detail" sheetId="12766"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0" localSheetId="19">[1]Jan!#REF!</definedName>
    <definedName name="\0" localSheetId="34">[1]Jan!#REF!</definedName>
    <definedName name="\0" localSheetId="37">[1]Jan!#REF!</definedName>
    <definedName name="\0">[1]Jan!#REF!</definedName>
    <definedName name="\A" localSheetId="19">#REF!</definedName>
    <definedName name="\A" localSheetId="34">#REF!</definedName>
    <definedName name="\A">#REF!</definedName>
    <definedName name="\B" localSheetId="19">#REF!</definedName>
    <definedName name="\B" localSheetId="34">#REF!</definedName>
    <definedName name="\B">#REF!</definedName>
    <definedName name="\BACK1" localSheetId="19">#REF!</definedName>
    <definedName name="\BACK1" localSheetId="34">#REF!</definedName>
    <definedName name="\BACK1">#REF!</definedName>
    <definedName name="\BLOCK" localSheetId="19">#REF!</definedName>
    <definedName name="\BLOCK" localSheetId="34">#REF!</definedName>
    <definedName name="\BLOCK">#REF!</definedName>
    <definedName name="\BLOCKT" localSheetId="19">#REF!</definedName>
    <definedName name="\BLOCKT" localSheetId="34">#REF!</definedName>
    <definedName name="\BLOCKT">#REF!</definedName>
    <definedName name="\C" localSheetId="19">#REF!</definedName>
    <definedName name="\C" localSheetId="34">#REF!</definedName>
    <definedName name="\C">#REF!</definedName>
    <definedName name="\COMP" localSheetId="19">#REF!</definedName>
    <definedName name="\COMP" localSheetId="34">#REF!</definedName>
    <definedName name="\COMP">#REF!</definedName>
    <definedName name="\COMPT" localSheetId="19">#REF!</definedName>
    <definedName name="\COMPT" localSheetId="34">#REF!</definedName>
    <definedName name="\COMPT">#REF!</definedName>
    <definedName name="\G" localSheetId="19">#REF!</definedName>
    <definedName name="\G" localSheetId="34">#REF!</definedName>
    <definedName name="\G">#REF!</definedName>
    <definedName name="\I" localSheetId="19">#REF!</definedName>
    <definedName name="\I" localSheetId="34">#REF!</definedName>
    <definedName name="\I">#REF!</definedName>
    <definedName name="\K" localSheetId="19">#REF!</definedName>
    <definedName name="\K" localSheetId="34">#REF!</definedName>
    <definedName name="\K">#REF!</definedName>
    <definedName name="\L" localSheetId="19">#REF!</definedName>
    <definedName name="\L" localSheetId="34">#REF!</definedName>
    <definedName name="\L">#REF!</definedName>
    <definedName name="\M" localSheetId="19">#REF!</definedName>
    <definedName name="\M" localSheetId="34">#REF!</definedName>
    <definedName name="\M">#REF!</definedName>
    <definedName name="\P" localSheetId="19">#REF!</definedName>
    <definedName name="\P" localSheetId="34">#REF!</definedName>
    <definedName name="\P">#REF!</definedName>
    <definedName name="\Q" localSheetId="19">[2]Actual!#REF!</definedName>
    <definedName name="\Q" localSheetId="34">[2]Actual!#REF!</definedName>
    <definedName name="\Q" localSheetId="37">[3]Actual!#REF!</definedName>
    <definedName name="\Q">[2]Actual!#REF!</definedName>
    <definedName name="\R" localSheetId="19">#REF!</definedName>
    <definedName name="\R" localSheetId="34">#REF!</definedName>
    <definedName name="\R">#REF!</definedName>
    <definedName name="\S" localSheetId="19">#REF!</definedName>
    <definedName name="\S" localSheetId="34">#REF!</definedName>
    <definedName name="\S">#REF!</definedName>
    <definedName name="\TABLE1" localSheetId="19">#REF!</definedName>
    <definedName name="\TABLE1" localSheetId="34">#REF!</definedName>
    <definedName name="\TABLE1">#REF!</definedName>
    <definedName name="\TABLE2" localSheetId="19">#REF!</definedName>
    <definedName name="\TABLE2" localSheetId="34">#REF!</definedName>
    <definedName name="\TABLE2">#REF!</definedName>
    <definedName name="\TABLEA" localSheetId="19">#REF!</definedName>
    <definedName name="\TABLEA" localSheetId="34">#REF!</definedName>
    <definedName name="\TABLEA">#REF!</definedName>
    <definedName name="\TBL2" localSheetId="19">#REF!</definedName>
    <definedName name="\TBL2" localSheetId="34">#REF!</definedName>
    <definedName name="\TBL2">#REF!</definedName>
    <definedName name="\TBL3" localSheetId="19">#REF!</definedName>
    <definedName name="\TBL3" localSheetId="34">#REF!</definedName>
    <definedName name="\TBL3">#REF!</definedName>
    <definedName name="\TBL4" localSheetId="19">#REF!</definedName>
    <definedName name="\TBL4" localSheetId="34">#REF!</definedName>
    <definedName name="\TBL4">#REF!</definedName>
    <definedName name="\TBL5" localSheetId="19">#REF!</definedName>
    <definedName name="\TBL5" localSheetId="34">#REF!</definedName>
    <definedName name="\TBL5">#REF!</definedName>
    <definedName name="\W" localSheetId="19">#REF!</definedName>
    <definedName name="\W" localSheetId="34">#REF!</definedName>
    <definedName name="\W">#REF!</definedName>
    <definedName name="\WORK1" localSheetId="19">#REF!</definedName>
    <definedName name="\WORK1" localSheetId="34">#REF!</definedName>
    <definedName name="\WORK1">#REF!</definedName>
    <definedName name="\X" localSheetId="19">#REF!</definedName>
    <definedName name="\X" localSheetId="34">#REF!</definedName>
    <definedName name="\X">#REF!</definedName>
    <definedName name="\Z" localSheetId="19">#REF!</definedName>
    <definedName name="\Z" localSheetId="34">#REF!</definedName>
    <definedName name="\Z">#REF!</definedName>
    <definedName name="________________________OM1" localSheetId="14" hidden="1">{#N/A,#N/A,FALSE,"Summary";#N/A,#N/A,FALSE,"SmPlants";#N/A,#N/A,FALSE,"Utah";#N/A,#N/A,FALSE,"Idaho";#N/A,#N/A,FALSE,"Lewis River";#N/A,#N/A,FALSE,"NrthUmpq";#N/A,#N/A,FALSE,"KlamRog"}</definedName>
    <definedName name="________________________OM1" localSheetId="17" hidden="1">{#N/A,#N/A,FALSE,"Summary";#N/A,#N/A,FALSE,"SmPlants";#N/A,#N/A,FALSE,"Utah";#N/A,#N/A,FALSE,"Idaho";#N/A,#N/A,FALSE,"Lewis River";#N/A,#N/A,FALSE,"NrthUmpq";#N/A,#N/A,FALSE,"KlamRog"}</definedName>
    <definedName name="________________________OM1" localSheetId="18"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4" hidden="1">{#N/A,#N/A,FALSE,"Summary";#N/A,#N/A,FALSE,"SmPlants";#N/A,#N/A,FALSE,"Utah";#N/A,#N/A,FALSE,"Idaho";#N/A,#N/A,FALSE,"Lewis River";#N/A,#N/A,FALSE,"NrthUmpq";#N/A,#N/A,FALSE,"KlamRog"}</definedName>
    <definedName name="______________________OM1" localSheetId="17" hidden="1">{#N/A,#N/A,FALSE,"Summary";#N/A,#N/A,FALSE,"SmPlants";#N/A,#N/A,FALSE,"Utah";#N/A,#N/A,FALSE,"Idaho";#N/A,#N/A,FALSE,"Lewis River";#N/A,#N/A,FALSE,"NrthUmpq";#N/A,#N/A,FALSE,"KlamRog"}</definedName>
    <definedName name="______________________OM1" localSheetId="18"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4" hidden="1">{#N/A,#N/A,FALSE,"Summary";#N/A,#N/A,FALSE,"SmPlants";#N/A,#N/A,FALSE,"Utah";#N/A,#N/A,FALSE,"Idaho";#N/A,#N/A,FALSE,"Lewis River";#N/A,#N/A,FALSE,"NrthUmpq";#N/A,#N/A,FALSE,"KlamRog"}</definedName>
    <definedName name="____________________OM1" localSheetId="17" hidden="1">{#N/A,#N/A,FALSE,"Summary";#N/A,#N/A,FALSE,"SmPlants";#N/A,#N/A,FALSE,"Utah";#N/A,#N/A,FALSE,"Idaho";#N/A,#N/A,FALSE,"Lewis River";#N/A,#N/A,FALSE,"NrthUmpq";#N/A,#N/A,FALSE,"KlamRog"}</definedName>
    <definedName name="____________________OM1" localSheetId="18"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4" hidden="1">{#N/A,#N/A,FALSE,"Summary";#N/A,#N/A,FALSE,"SmPlants";#N/A,#N/A,FALSE,"Utah";#N/A,#N/A,FALSE,"Idaho";#N/A,#N/A,FALSE,"Lewis River";#N/A,#N/A,FALSE,"NrthUmpq";#N/A,#N/A,FALSE,"KlamRog"}</definedName>
    <definedName name="___________________OM1" localSheetId="17" hidden="1">{#N/A,#N/A,FALSE,"Summary";#N/A,#N/A,FALSE,"SmPlants";#N/A,#N/A,FALSE,"Utah";#N/A,#N/A,FALSE,"Idaho";#N/A,#N/A,FALSE,"Lewis River";#N/A,#N/A,FALSE,"NrthUmpq";#N/A,#N/A,FALSE,"KlamRog"}</definedName>
    <definedName name="___________________OM1" localSheetId="18"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7" hidden="1">{#N/A,#N/A,FALSE,"CRPT";#N/A,#N/A,FALSE,"TREND";#N/A,#N/A,FALSE,"%Curve"}</definedName>
    <definedName name="__________________six6" localSheetId="18" hidden="1">{#N/A,#N/A,FALSE,"CRPT";#N/A,#N/A,FALSE,"TREND";#N/A,#N/A,FALSE,"%Curve"}</definedName>
    <definedName name="__________________six6" hidden="1">{#N/A,#N/A,FALSE,"CRPT";#N/A,#N/A,FALSE,"TREND";#N/A,#N/A,FALSE,"%Curve"}</definedName>
    <definedName name="__________________www1" localSheetId="17" hidden="1">{#N/A,#N/A,FALSE,"schA"}</definedName>
    <definedName name="__________________www1" localSheetId="18" hidden="1">{#N/A,#N/A,FALSE,"schA"}</definedName>
    <definedName name="__________________www1" hidden="1">{#N/A,#N/A,FALSE,"schA"}</definedName>
    <definedName name="_________________OM1" localSheetId="14" hidden="1">{#N/A,#N/A,FALSE,"Summary";#N/A,#N/A,FALSE,"SmPlants";#N/A,#N/A,FALSE,"Utah";#N/A,#N/A,FALSE,"Idaho";#N/A,#N/A,FALSE,"Lewis River";#N/A,#N/A,FALSE,"NrthUmpq";#N/A,#N/A,FALSE,"KlamRog"}</definedName>
    <definedName name="_________________OM1" localSheetId="17" hidden="1">{#N/A,#N/A,FALSE,"Summary";#N/A,#N/A,FALSE,"SmPlants";#N/A,#N/A,FALSE,"Utah";#N/A,#N/A,FALSE,"Idaho";#N/A,#N/A,FALSE,"Lewis River";#N/A,#N/A,FALSE,"NrthUmpq";#N/A,#N/A,FALSE,"KlamRog"}</definedName>
    <definedName name="_________________OM1" localSheetId="18"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7" hidden="1">{#N/A,#N/A,FALSE,"CRPT";#N/A,#N/A,FALSE,"TREND";#N/A,#N/A,FALSE,"%Curve"}</definedName>
    <definedName name="_________________six6" localSheetId="18" hidden="1">{#N/A,#N/A,FALSE,"CRPT";#N/A,#N/A,FALSE,"TREND";#N/A,#N/A,FALSE,"%Curve"}</definedName>
    <definedName name="_________________six6" hidden="1">{#N/A,#N/A,FALSE,"CRPT";#N/A,#N/A,FALSE,"TREND";#N/A,#N/A,FALSE,"%Curve"}</definedName>
    <definedName name="_________________www1" localSheetId="17" hidden="1">{#N/A,#N/A,FALSE,"schA"}</definedName>
    <definedName name="_________________www1" localSheetId="18" hidden="1">{#N/A,#N/A,FALSE,"schA"}</definedName>
    <definedName name="_________________www1" hidden="1">{#N/A,#N/A,FALSE,"schA"}</definedName>
    <definedName name="________________six6" localSheetId="17" hidden="1">{#N/A,#N/A,FALSE,"CRPT";#N/A,#N/A,FALSE,"TREND";#N/A,#N/A,FALSE,"%Curve"}</definedName>
    <definedName name="________________six6" localSheetId="18" hidden="1">{#N/A,#N/A,FALSE,"CRPT";#N/A,#N/A,FALSE,"TREND";#N/A,#N/A,FALSE,"%Curve"}</definedName>
    <definedName name="________________six6" hidden="1">{#N/A,#N/A,FALSE,"CRPT";#N/A,#N/A,FALSE,"TREND";#N/A,#N/A,FALSE,"%Curve"}</definedName>
    <definedName name="________________www1" localSheetId="17" hidden="1">{#N/A,#N/A,FALSE,"schA"}</definedName>
    <definedName name="________________www1" localSheetId="18" hidden="1">{#N/A,#N/A,FALSE,"schA"}</definedName>
    <definedName name="________________www1" hidden="1">{#N/A,#N/A,FALSE,"schA"}</definedName>
    <definedName name="_______________six6" localSheetId="17" hidden="1">{#N/A,#N/A,FALSE,"CRPT";#N/A,#N/A,FALSE,"TREND";#N/A,#N/A,FALSE,"%Curve"}</definedName>
    <definedName name="_______________six6" localSheetId="18" hidden="1">{#N/A,#N/A,FALSE,"CRPT";#N/A,#N/A,FALSE,"TREND";#N/A,#N/A,FALSE,"%Curve"}</definedName>
    <definedName name="_______________six6" hidden="1">{#N/A,#N/A,FALSE,"CRPT";#N/A,#N/A,FALSE,"TREND";#N/A,#N/A,FALSE,"%Curve"}</definedName>
    <definedName name="_______________www1" localSheetId="17" hidden="1">{#N/A,#N/A,FALSE,"schA"}</definedName>
    <definedName name="_______________www1" localSheetId="18" hidden="1">{#N/A,#N/A,FALSE,"schA"}</definedName>
    <definedName name="_______________www1" hidden="1">{#N/A,#N/A,FALSE,"schA"}</definedName>
    <definedName name="______________OM1" localSheetId="14" hidden="1">{#N/A,#N/A,FALSE,"Summary";#N/A,#N/A,FALSE,"SmPlants";#N/A,#N/A,FALSE,"Utah";#N/A,#N/A,FALSE,"Idaho";#N/A,#N/A,FALSE,"Lewis River";#N/A,#N/A,FALSE,"NrthUmpq";#N/A,#N/A,FALSE,"KlamRog"}</definedName>
    <definedName name="______________OM1" localSheetId="17" hidden="1">{#N/A,#N/A,FALSE,"Summary";#N/A,#N/A,FALSE,"SmPlants";#N/A,#N/A,FALSE,"Utah";#N/A,#N/A,FALSE,"Idaho";#N/A,#N/A,FALSE,"Lewis River";#N/A,#N/A,FALSE,"NrthUmpq";#N/A,#N/A,FALSE,"KlamRog"}</definedName>
    <definedName name="______________OM1" localSheetId="18"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7" hidden="1">{#N/A,#N/A,FALSE,"CRPT";#N/A,#N/A,FALSE,"TREND";#N/A,#N/A,FALSE,"%Curve"}</definedName>
    <definedName name="______________six6" localSheetId="18" hidden="1">{#N/A,#N/A,FALSE,"CRPT";#N/A,#N/A,FALSE,"TREND";#N/A,#N/A,FALSE,"%Curve"}</definedName>
    <definedName name="______________six6" hidden="1">{#N/A,#N/A,FALSE,"CRPT";#N/A,#N/A,FALSE,"TREND";#N/A,#N/A,FALSE,"%Curve"}</definedName>
    <definedName name="______________www1" localSheetId="17" hidden="1">{#N/A,#N/A,FALSE,"schA"}</definedName>
    <definedName name="______________www1" localSheetId="18" hidden="1">{#N/A,#N/A,FALSE,"schA"}</definedName>
    <definedName name="______________www1" hidden="1">{#N/A,#N/A,FALSE,"schA"}</definedName>
    <definedName name="_____________six6" localSheetId="17" hidden="1">{#N/A,#N/A,FALSE,"CRPT";#N/A,#N/A,FALSE,"TREND";#N/A,#N/A,FALSE,"%Curve"}</definedName>
    <definedName name="_____________six6" localSheetId="18" hidden="1">{#N/A,#N/A,FALSE,"CRPT";#N/A,#N/A,FALSE,"TREND";#N/A,#N/A,FALSE,"%Curve"}</definedName>
    <definedName name="_____________six6" hidden="1">{#N/A,#N/A,FALSE,"CRPT";#N/A,#N/A,FALSE,"TREND";#N/A,#N/A,FALSE,"%Curve"}</definedName>
    <definedName name="_____________www1" localSheetId="17" hidden="1">{#N/A,#N/A,FALSE,"schA"}</definedName>
    <definedName name="_____________www1" localSheetId="18" hidden="1">{#N/A,#N/A,FALSE,"schA"}</definedName>
    <definedName name="_____________www1" hidden="1">{#N/A,#N/A,FALSE,"schA"}</definedName>
    <definedName name="____________OM1" localSheetId="14" hidden="1">{#N/A,#N/A,FALSE,"Summary";#N/A,#N/A,FALSE,"SmPlants";#N/A,#N/A,FALSE,"Utah";#N/A,#N/A,FALSE,"Idaho";#N/A,#N/A,FALSE,"Lewis River";#N/A,#N/A,FALSE,"NrthUmpq";#N/A,#N/A,FALSE,"KlamRog"}</definedName>
    <definedName name="____________OM1" localSheetId="17" hidden="1">{#N/A,#N/A,FALSE,"Summary";#N/A,#N/A,FALSE,"SmPlants";#N/A,#N/A,FALSE,"Utah";#N/A,#N/A,FALSE,"Idaho";#N/A,#N/A,FALSE,"Lewis River";#N/A,#N/A,FALSE,"NrthUmpq";#N/A,#N/A,FALSE,"KlamRog"}</definedName>
    <definedName name="____________OM1" localSheetId="18"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7" hidden="1">{#N/A,#N/A,FALSE,"CRPT";#N/A,#N/A,FALSE,"TREND";#N/A,#N/A,FALSE,"%Curve"}</definedName>
    <definedName name="____________six6" localSheetId="18" hidden="1">{#N/A,#N/A,FALSE,"CRPT";#N/A,#N/A,FALSE,"TREND";#N/A,#N/A,FALSE,"%Curve"}</definedName>
    <definedName name="____________six6" hidden="1">{#N/A,#N/A,FALSE,"CRPT";#N/A,#N/A,FALSE,"TREND";#N/A,#N/A,FALSE,"%Curve"}</definedName>
    <definedName name="____________www1" localSheetId="17" hidden="1">{#N/A,#N/A,FALSE,"schA"}</definedName>
    <definedName name="____________www1" localSheetId="18" hidden="1">{#N/A,#N/A,FALSE,"schA"}</definedName>
    <definedName name="____________www1" hidden="1">{#N/A,#N/A,FALSE,"schA"}</definedName>
    <definedName name="___________OM1" localSheetId="14" hidden="1">{#N/A,#N/A,FALSE,"Summary";#N/A,#N/A,FALSE,"SmPlants";#N/A,#N/A,FALSE,"Utah";#N/A,#N/A,FALSE,"Idaho";#N/A,#N/A,FALSE,"Lewis River";#N/A,#N/A,FALSE,"NrthUmpq";#N/A,#N/A,FALSE,"KlamRog"}</definedName>
    <definedName name="___________OM1" localSheetId="17" hidden="1">{#N/A,#N/A,FALSE,"Summary";#N/A,#N/A,FALSE,"SmPlants";#N/A,#N/A,FALSE,"Utah";#N/A,#N/A,FALSE,"Idaho";#N/A,#N/A,FALSE,"Lewis River";#N/A,#N/A,FALSE,"NrthUmpq";#N/A,#N/A,FALSE,"KlamRog"}</definedName>
    <definedName name="___________OM1" localSheetId="18"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7" hidden="1">{#N/A,#N/A,FALSE,"CRPT";#N/A,#N/A,FALSE,"TREND";#N/A,#N/A,FALSE,"%Curve"}</definedName>
    <definedName name="___________six6" localSheetId="18" hidden="1">{#N/A,#N/A,FALSE,"CRPT";#N/A,#N/A,FALSE,"TREND";#N/A,#N/A,FALSE,"%Curve"}</definedName>
    <definedName name="___________six6" hidden="1">{#N/A,#N/A,FALSE,"CRPT";#N/A,#N/A,FALSE,"TREND";#N/A,#N/A,FALSE,"%Curve"}</definedName>
    <definedName name="___________www1" localSheetId="17" hidden="1">{#N/A,#N/A,FALSE,"schA"}</definedName>
    <definedName name="___________www1" localSheetId="18" hidden="1">{#N/A,#N/A,FALSE,"schA"}</definedName>
    <definedName name="___________www1" hidden="1">{#N/A,#N/A,FALSE,"schA"}</definedName>
    <definedName name="__________six6" localSheetId="17" hidden="1">{#N/A,#N/A,FALSE,"CRPT";#N/A,#N/A,FALSE,"TREND";#N/A,#N/A,FALSE,"%Curve"}</definedName>
    <definedName name="__________six6" localSheetId="18" hidden="1">{#N/A,#N/A,FALSE,"CRPT";#N/A,#N/A,FALSE,"TREND";#N/A,#N/A,FALSE,"%Curve"}</definedName>
    <definedName name="__________six6" hidden="1">{#N/A,#N/A,FALSE,"CRPT";#N/A,#N/A,FALSE,"TREND";#N/A,#N/A,FALSE,"%Curve"}</definedName>
    <definedName name="__________www1" localSheetId="17" hidden="1">{#N/A,#N/A,FALSE,"schA"}</definedName>
    <definedName name="__________www1" localSheetId="18" hidden="1">{#N/A,#N/A,FALSE,"schA"}</definedName>
    <definedName name="__________www1" hidden="1">{#N/A,#N/A,FALSE,"schA"}</definedName>
    <definedName name="_________j1" localSheetId="14" hidden="1">{"PRINT",#N/A,TRUE,"APPA";"PRINT",#N/A,TRUE,"APS";"PRINT",#N/A,TRUE,"BHPL";"PRINT",#N/A,TRUE,"BHPL2";"PRINT",#N/A,TRUE,"CDWR";"PRINT",#N/A,TRUE,"EWEB";"PRINT",#N/A,TRUE,"LADWP";"PRINT",#N/A,TRUE,"NEVBASE"}</definedName>
    <definedName name="_________j1" localSheetId="17" hidden="1">{"PRINT",#N/A,TRUE,"APPA";"PRINT",#N/A,TRUE,"APS";"PRINT",#N/A,TRUE,"BHPL";"PRINT",#N/A,TRUE,"BHPL2";"PRINT",#N/A,TRUE,"CDWR";"PRINT",#N/A,TRUE,"EWEB";"PRINT",#N/A,TRUE,"LADWP";"PRINT",#N/A,TRUE,"NEVBASE"}</definedName>
    <definedName name="_________j1" localSheetId="18"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4" hidden="1">{"PRINT",#N/A,TRUE,"APPA";"PRINT",#N/A,TRUE,"APS";"PRINT",#N/A,TRUE,"BHPL";"PRINT",#N/A,TRUE,"BHPL2";"PRINT",#N/A,TRUE,"CDWR";"PRINT",#N/A,TRUE,"EWEB";"PRINT",#N/A,TRUE,"LADWP";"PRINT",#N/A,TRUE,"NEVBASE"}</definedName>
    <definedName name="_________j2" localSheetId="17" hidden="1">{"PRINT",#N/A,TRUE,"APPA";"PRINT",#N/A,TRUE,"APS";"PRINT",#N/A,TRUE,"BHPL";"PRINT",#N/A,TRUE,"BHPL2";"PRINT",#N/A,TRUE,"CDWR";"PRINT",#N/A,TRUE,"EWEB";"PRINT",#N/A,TRUE,"LADWP";"PRINT",#N/A,TRUE,"NEVBASE"}</definedName>
    <definedName name="_________j2" localSheetId="18"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4" hidden="1">{"PRINT",#N/A,TRUE,"APPA";"PRINT",#N/A,TRUE,"APS";"PRINT",#N/A,TRUE,"BHPL";"PRINT",#N/A,TRUE,"BHPL2";"PRINT",#N/A,TRUE,"CDWR";"PRINT",#N/A,TRUE,"EWEB";"PRINT",#N/A,TRUE,"LADWP";"PRINT",#N/A,TRUE,"NEVBASE"}</definedName>
    <definedName name="_________j3" localSheetId="17" hidden="1">{"PRINT",#N/A,TRUE,"APPA";"PRINT",#N/A,TRUE,"APS";"PRINT",#N/A,TRUE,"BHPL";"PRINT",#N/A,TRUE,"BHPL2";"PRINT",#N/A,TRUE,"CDWR";"PRINT",#N/A,TRUE,"EWEB";"PRINT",#N/A,TRUE,"LADWP";"PRINT",#N/A,TRUE,"NEVBASE"}</definedName>
    <definedName name="_________j3" localSheetId="18"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4" hidden="1">{"PRINT",#N/A,TRUE,"APPA";"PRINT",#N/A,TRUE,"APS";"PRINT",#N/A,TRUE,"BHPL";"PRINT",#N/A,TRUE,"BHPL2";"PRINT",#N/A,TRUE,"CDWR";"PRINT",#N/A,TRUE,"EWEB";"PRINT",#N/A,TRUE,"LADWP";"PRINT",#N/A,TRUE,"NEVBASE"}</definedName>
    <definedName name="_________j4" localSheetId="17" hidden="1">{"PRINT",#N/A,TRUE,"APPA";"PRINT",#N/A,TRUE,"APS";"PRINT",#N/A,TRUE,"BHPL";"PRINT",#N/A,TRUE,"BHPL2";"PRINT",#N/A,TRUE,"CDWR";"PRINT",#N/A,TRUE,"EWEB";"PRINT",#N/A,TRUE,"LADWP";"PRINT",#N/A,TRUE,"NEVBASE"}</definedName>
    <definedName name="_________j4" localSheetId="18"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4" hidden="1">{"PRINT",#N/A,TRUE,"APPA";"PRINT",#N/A,TRUE,"APS";"PRINT",#N/A,TRUE,"BHPL";"PRINT",#N/A,TRUE,"BHPL2";"PRINT",#N/A,TRUE,"CDWR";"PRINT",#N/A,TRUE,"EWEB";"PRINT",#N/A,TRUE,"LADWP";"PRINT",#N/A,TRUE,"NEVBASE"}</definedName>
    <definedName name="_________j5" localSheetId="17" hidden="1">{"PRINT",#N/A,TRUE,"APPA";"PRINT",#N/A,TRUE,"APS";"PRINT",#N/A,TRUE,"BHPL";"PRINT",#N/A,TRUE,"BHPL2";"PRINT",#N/A,TRUE,"CDWR";"PRINT",#N/A,TRUE,"EWEB";"PRINT",#N/A,TRUE,"LADWP";"PRINT",#N/A,TRUE,"NEVBASE"}</definedName>
    <definedName name="_________j5" localSheetId="18"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4" hidden="1">{#N/A,#N/A,FALSE,"Summary";#N/A,#N/A,FALSE,"SmPlants";#N/A,#N/A,FALSE,"Utah";#N/A,#N/A,FALSE,"Idaho";#N/A,#N/A,FALSE,"Lewis River";#N/A,#N/A,FALSE,"NrthUmpq";#N/A,#N/A,FALSE,"KlamRog"}</definedName>
    <definedName name="_________OM1" localSheetId="17" hidden="1">{#N/A,#N/A,FALSE,"Summary";#N/A,#N/A,FALSE,"SmPlants";#N/A,#N/A,FALSE,"Utah";#N/A,#N/A,FALSE,"Idaho";#N/A,#N/A,FALSE,"Lewis River";#N/A,#N/A,FALSE,"NrthUmpq";#N/A,#N/A,FALSE,"KlamRog"}</definedName>
    <definedName name="_________OM1" localSheetId="18"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7" hidden="1">{#N/A,#N/A,FALSE,"CRPT";#N/A,#N/A,FALSE,"TREND";#N/A,#N/A,FALSE,"%Curve"}</definedName>
    <definedName name="_________six6" localSheetId="18" hidden="1">{#N/A,#N/A,FALSE,"CRPT";#N/A,#N/A,FALSE,"TREND";#N/A,#N/A,FALSE,"%Curve"}</definedName>
    <definedName name="_________six6" hidden="1">{#N/A,#N/A,FALSE,"CRPT";#N/A,#N/A,FALSE,"TREND";#N/A,#N/A,FALSE,"%Curve"}</definedName>
    <definedName name="_________www1" localSheetId="17" hidden="1">{#N/A,#N/A,FALSE,"schA"}</definedName>
    <definedName name="_________www1" localSheetId="18" hidden="1">{#N/A,#N/A,FALSE,"schA"}</definedName>
    <definedName name="_________www1" hidden="1">{#N/A,#N/A,FALSE,"schA"}</definedName>
    <definedName name="________j1" localSheetId="14" hidden="1">{"PRINT",#N/A,TRUE,"APPA";"PRINT",#N/A,TRUE,"APS";"PRINT",#N/A,TRUE,"BHPL";"PRINT",#N/A,TRUE,"BHPL2";"PRINT",#N/A,TRUE,"CDWR";"PRINT",#N/A,TRUE,"EWEB";"PRINT",#N/A,TRUE,"LADWP";"PRINT",#N/A,TRUE,"NEVBASE"}</definedName>
    <definedName name="________j1" localSheetId="17" hidden="1">{"PRINT",#N/A,TRUE,"APPA";"PRINT",#N/A,TRUE,"APS";"PRINT",#N/A,TRUE,"BHPL";"PRINT",#N/A,TRUE,"BHPL2";"PRINT",#N/A,TRUE,"CDWR";"PRINT",#N/A,TRUE,"EWEB";"PRINT",#N/A,TRUE,"LADWP";"PRINT",#N/A,TRUE,"NEVBASE"}</definedName>
    <definedName name="________j1" localSheetId="18"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4" hidden="1">{"PRINT",#N/A,TRUE,"APPA";"PRINT",#N/A,TRUE,"APS";"PRINT",#N/A,TRUE,"BHPL";"PRINT",#N/A,TRUE,"BHPL2";"PRINT",#N/A,TRUE,"CDWR";"PRINT",#N/A,TRUE,"EWEB";"PRINT",#N/A,TRUE,"LADWP";"PRINT",#N/A,TRUE,"NEVBASE"}</definedName>
    <definedName name="________j2" localSheetId="17" hidden="1">{"PRINT",#N/A,TRUE,"APPA";"PRINT",#N/A,TRUE,"APS";"PRINT",#N/A,TRUE,"BHPL";"PRINT",#N/A,TRUE,"BHPL2";"PRINT",#N/A,TRUE,"CDWR";"PRINT",#N/A,TRUE,"EWEB";"PRINT",#N/A,TRUE,"LADWP";"PRINT",#N/A,TRUE,"NEVBASE"}</definedName>
    <definedName name="________j2" localSheetId="18"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4" hidden="1">{"PRINT",#N/A,TRUE,"APPA";"PRINT",#N/A,TRUE,"APS";"PRINT",#N/A,TRUE,"BHPL";"PRINT",#N/A,TRUE,"BHPL2";"PRINT",#N/A,TRUE,"CDWR";"PRINT",#N/A,TRUE,"EWEB";"PRINT",#N/A,TRUE,"LADWP";"PRINT",#N/A,TRUE,"NEVBASE"}</definedName>
    <definedName name="________j3" localSheetId="17" hidden="1">{"PRINT",#N/A,TRUE,"APPA";"PRINT",#N/A,TRUE,"APS";"PRINT",#N/A,TRUE,"BHPL";"PRINT",#N/A,TRUE,"BHPL2";"PRINT",#N/A,TRUE,"CDWR";"PRINT",#N/A,TRUE,"EWEB";"PRINT",#N/A,TRUE,"LADWP";"PRINT",#N/A,TRUE,"NEVBASE"}</definedName>
    <definedName name="________j3" localSheetId="18"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4" hidden="1">{"PRINT",#N/A,TRUE,"APPA";"PRINT",#N/A,TRUE,"APS";"PRINT",#N/A,TRUE,"BHPL";"PRINT",#N/A,TRUE,"BHPL2";"PRINT",#N/A,TRUE,"CDWR";"PRINT",#N/A,TRUE,"EWEB";"PRINT",#N/A,TRUE,"LADWP";"PRINT",#N/A,TRUE,"NEVBASE"}</definedName>
    <definedName name="________j4" localSheetId="17" hidden="1">{"PRINT",#N/A,TRUE,"APPA";"PRINT",#N/A,TRUE,"APS";"PRINT",#N/A,TRUE,"BHPL";"PRINT",#N/A,TRUE,"BHPL2";"PRINT",#N/A,TRUE,"CDWR";"PRINT",#N/A,TRUE,"EWEB";"PRINT",#N/A,TRUE,"LADWP";"PRINT",#N/A,TRUE,"NEVBASE"}</definedName>
    <definedName name="________j4" localSheetId="18"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4" hidden="1">{"PRINT",#N/A,TRUE,"APPA";"PRINT",#N/A,TRUE,"APS";"PRINT",#N/A,TRUE,"BHPL";"PRINT",#N/A,TRUE,"BHPL2";"PRINT",#N/A,TRUE,"CDWR";"PRINT",#N/A,TRUE,"EWEB";"PRINT",#N/A,TRUE,"LADWP";"PRINT",#N/A,TRUE,"NEVBASE"}</definedName>
    <definedName name="________j5" localSheetId="17" hidden="1">{"PRINT",#N/A,TRUE,"APPA";"PRINT",#N/A,TRUE,"APS";"PRINT",#N/A,TRUE,"BHPL";"PRINT",#N/A,TRUE,"BHPL2";"PRINT",#N/A,TRUE,"CDWR";"PRINT",#N/A,TRUE,"EWEB";"PRINT",#N/A,TRUE,"LADWP";"PRINT",#N/A,TRUE,"NEVBASE"}</definedName>
    <definedName name="________j5" localSheetId="18"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7" hidden="1">{#N/A,#N/A,FALSE,"CRPT";#N/A,#N/A,FALSE,"TREND";#N/A,#N/A,FALSE,"%Curve"}</definedName>
    <definedName name="________six6" localSheetId="18" hidden="1">{#N/A,#N/A,FALSE,"CRPT";#N/A,#N/A,FALSE,"TREND";#N/A,#N/A,FALSE,"%Curve"}</definedName>
    <definedName name="________six6" hidden="1">{#N/A,#N/A,FALSE,"CRPT";#N/A,#N/A,FALSE,"TREND";#N/A,#N/A,FALSE,"%Curve"}</definedName>
    <definedName name="________www1" localSheetId="17" hidden="1">{#N/A,#N/A,FALSE,"schA"}</definedName>
    <definedName name="________www1" localSheetId="18" hidden="1">{#N/A,#N/A,FALSE,"schA"}</definedName>
    <definedName name="________www1" hidden="1">{#N/A,#N/A,FALSE,"schA"}</definedName>
    <definedName name="_______j1" localSheetId="14" hidden="1">{"PRINT",#N/A,TRUE,"APPA";"PRINT",#N/A,TRUE,"APS";"PRINT",#N/A,TRUE,"BHPL";"PRINT",#N/A,TRUE,"BHPL2";"PRINT",#N/A,TRUE,"CDWR";"PRINT",#N/A,TRUE,"EWEB";"PRINT",#N/A,TRUE,"LADWP";"PRINT",#N/A,TRUE,"NEVBASE"}</definedName>
    <definedName name="_______j1" localSheetId="17" hidden="1">{"PRINT",#N/A,TRUE,"APPA";"PRINT",#N/A,TRUE,"APS";"PRINT",#N/A,TRUE,"BHPL";"PRINT",#N/A,TRUE,"BHPL2";"PRINT",#N/A,TRUE,"CDWR";"PRINT",#N/A,TRUE,"EWEB";"PRINT",#N/A,TRUE,"LADWP";"PRINT",#N/A,TRUE,"NEVBASE"}</definedName>
    <definedName name="_______j1" localSheetId="18"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4" hidden="1">{"PRINT",#N/A,TRUE,"APPA";"PRINT",#N/A,TRUE,"APS";"PRINT",#N/A,TRUE,"BHPL";"PRINT",#N/A,TRUE,"BHPL2";"PRINT",#N/A,TRUE,"CDWR";"PRINT",#N/A,TRUE,"EWEB";"PRINT",#N/A,TRUE,"LADWP";"PRINT",#N/A,TRUE,"NEVBASE"}</definedName>
    <definedName name="_______j2" localSheetId="17" hidden="1">{"PRINT",#N/A,TRUE,"APPA";"PRINT",#N/A,TRUE,"APS";"PRINT",#N/A,TRUE,"BHPL";"PRINT",#N/A,TRUE,"BHPL2";"PRINT",#N/A,TRUE,"CDWR";"PRINT",#N/A,TRUE,"EWEB";"PRINT",#N/A,TRUE,"LADWP";"PRINT",#N/A,TRUE,"NEVBASE"}</definedName>
    <definedName name="_______j2" localSheetId="18"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4" hidden="1">{"PRINT",#N/A,TRUE,"APPA";"PRINT",#N/A,TRUE,"APS";"PRINT",#N/A,TRUE,"BHPL";"PRINT",#N/A,TRUE,"BHPL2";"PRINT",#N/A,TRUE,"CDWR";"PRINT",#N/A,TRUE,"EWEB";"PRINT",#N/A,TRUE,"LADWP";"PRINT",#N/A,TRUE,"NEVBASE"}</definedName>
    <definedName name="_______j3" localSheetId="17" hidden="1">{"PRINT",#N/A,TRUE,"APPA";"PRINT",#N/A,TRUE,"APS";"PRINT",#N/A,TRUE,"BHPL";"PRINT",#N/A,TRUE,"BHPL2";"PRINT",#N/A,TRUE,"CDWR";"PRINT",#N/A,TRUE,"EWEB";"PRINT",#N/A,TRUE,"LADWP";"PRINT",#N/A,TRUE,"NEVBASE"}</definedName>
    <definedName name="_______j3" localSheetId="18"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4" hidden="1">{"PRINT",#N/A,TRUE,"APPA";"PRINT",#N/A,TRUE,"APS";"PRINT",#N/A,TRUE,"BHPL";"PRINT",#N/A,TRUE,"BHPL2";"PRINT",#N/A,TRUE,"CDWR";"PRINT",#N/A,TRUE,"EWEB";"PRINT",#N/A,TRUE,"LADWP";"PRINT",#N/A,TRUE,"NEVBASE"}</definedName>
    <definedName name="_______j4" localSheetId="17" hidden="1">{"PRINT",#N/A,TRUE,"APPA";"PRINT",#N/A,TRUE,"APS";"PRINT",#N/A,TRUE,"BHPL";"PRINT",#N/A,TRUE,"BHPL2";"PRINT",#N/A,TRUE,"CDWR";"PRINT",#N/A,TRUE,"EWEB";"PRINT",#N/A,TRUE,"LADWP";"PRINT",#N/A,TRUE,"NEVBASE"}</definedName>
    <definedName name="_______j4" localSheetId="18"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4" hidden="1">{"PRINT",#N/A,TRUE,"APPA";"PRINT",#N/A,TRUE,"APS";"PRINT",#N/A,TRUE,"BHPL";"PRINT",#N/A,TRUE,"BHPL2";"PRINT",#N/A,TRUE,"CDWR";"PRINT",#N/A,TRUE,"EWEB";"PRINT",#N/A,TRUE,"LADWP";"PRINT",#N/A,TRUE,"NEVBASE"}</definedName>
    <definedName name="_______j5" localSheetId="17" hidden="1">{"PRINT",#N/A,TRUE,"APPA";"PRINT",#N/A,TRUE,"APS";"PRINT",#N/A,TRUE,"BHPL";"PRINT",#N/A,TRUE,"BHPL2";"PRINT",#N/A,TRUE,"CDWR";"PRINT",#N/A,TRUE,"EWEB";"PRINT",#N/A,TRUE,"LADWP";"PRINT",#N/A,TRUE,"NEVBASE"}</definedName>
    <definedName name="_______j5" localSheetId="18"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4" hidden="1">{#N/A,#N/A,FALSE,"Summary";#N/A,#N/A,FALSE,"SmPlants";#N/A,#N/A,FALSE,"Utah";#N/A,#N/A,FALSE,"Idaho";#N/A,#N/A,FALSE,"Lewis River";#N/A,#N/A,FALSE,"NrthUmpq";#N/A,#N/A,FALSE,"KlamRog"}</definedName>
    <definedName name="_______OM1" localSheetId="17" hidden="1">{#N/A,#N/A,FALSE,"Summary";#N/A,#N/A,FALSE,"SmPlants";#N/A,#N/A,FALSE,"Utah";#N/A,#N/A,FALSE,"Idaho";#N/A,#N/A,FALSE,"Lewis River";#N/A,#N/A,FALSE,"NrthUmpq";#N/A,#N/A,FALSE,"KlamRog"}</definedName>
    <definedName name="_______OM1" localSheetId="18"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7" hidden="1">{#N/A,#N/A,FALSE,"CRPT";#N/A,#N/A,FALSE,"TREND";#N/A,#N/A,FALSE,"%Curve"}</definedName>
    <definedName name="_______six6" localSheetId="18" hidden="1">{#N/A,#N/A,FALSE,"CRPT";#N/A,#N/A,FALSE,"TREND";#N/A,#N/A,FALSE,"%Curve"}</definedName>
    <definedName name="_______six6" hidden="1">{#N/A,#N/A,FALSE,"CRPT";#N/A,#N/A,FALSE,"TREND";#N/A,#N/A,FALSE,"%Curve"}</definedName>
    <definedName name="_______www1" localSheetId="17" hidden="1">{#N/A,#N/A,FALSE,"schA"}</definedName>
    <definedName name="_______www1" localSheetId="18" hidden="1">{#N/A,#N/A,FALSE,"schA"}</definedName>
    <definedName name="_______www1" hidden="1">{#N/A,#N/A,FALSE,"schA"}</definedName>
    <definedName name="______j1" localSheetId="14" hidden="1">{"PRINT",#N/A,TRUE,"APPA";"PRINT",#N/A,TRUE,"APS";"PRINT",#N/A,TRUE,"BHPL";"PRINT",#N/A,TRUE,"BHPL2";"PRINT",#N/A,TRUE,"CDWR";"PRINT",#N/A,TRUE,"EWEB";"PRINT",#N/A,TRUE,"LADWP";"PRINT",#N/A,TRUE,"NEVBASE"}</definedName>
    <definedName name="______j1" localSheetId="17" hidden="1">{"PRINT",#N/A,TRUE,"APPA";"PRINT",#N/A,TRUE,"APS";"PRINT",#N/A,TRUE,"BHPL";"PRINT",#N/A,TRUE,"BHPL2";"PRINT",#N/A,TRUE,"CDWR";"PRINT",#N/A,TRUE,"EWEB";"PRINT",#N/A,TRUE,"LADWP";"PRINT",#N/A,TRUE,"NEVBASE"}</definedName>
    <definedName name="______j1" localSheetId="18"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4" hidden="1">{"PRINT",#N/A,TRUE,"APPA";"PRINT",#N/A,TRUE,"APS";"PRINT",#N/A,TRUE,"BHPL";"PRINT",#N/A,TRUE,"BHPL2";"PRINT",#N/A,TRUE,"CDWR";"PRINT",#N/A,TRUE,"EWEB";"PRINT",#N/A,TRUE,"LADWP";"PRINT",#N/A,TRUE,"NEVBASE"}</definedName>
    <definedName name="______j2" localSheetId="17" hidden="1">{"PRINT",#N/A,TRUE,"APPA";"PRINT",#N/A,TRUE,"APS";"PRINT",#N/A,TRUE,"BHPL";"PRINT",#N/A,TRUE,"BHPL2";"PRINT",#N/A,TRUE,"CDWR";"PRINT",#N/A,TRUE,"EWEB";"PRINT",#N/A,TRUE,"LADWP";"PRINT",#N/A,TRUE,"NEVBASE"}</definedName>
    <definedName name="______j2" localSheetId="18"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4" hidden="1">{"PRINT",#N/A,TRUE,"APPA";"PRINT",#N/A,TRUE,"APS";"PRINT",#N/A,TRUE,"BHPL";"PRINT",#N/A,TRUE,"BHPL2";"PRINT",#N/A,TRUE,"CDWR";"PRINT",#N/A,TRUE,"EWEB";"PRINT",#N/A,TRUE,"LADWP";"PRINT",#N/A,TRUE,"NEVBASE"}</definedName>
    <definedName name="______j3" localSheetId="17" hidden="1">{"PRINT",#N/A,TRUE,"APPA";"PRINT",#N/A,TRUE,"APS";"PRINT",#N/A,TRUE,"BHPL";"PRINT",#N/A,TRUE,"BHPL2";"PRINT",#N/A,TRUE,"CDWR";"PRINT",#N/A,TRUE,"EWEB";"PRINT",#N/A,TRUE,"LADWP";"PRINT",#N/A,TRUE,"NEVBASE"}</definedName>
    <definedName name="______j3" localSheetId="18"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4" hidden="1">{"PRINT",#N/A,TRUE,"APPA";"PRINT",#N/A,TRUE,"APS";"PRINT",#N/A,TRUE,"BHPL";"PRINT",#N/A,TRUE,"BHPL2";"PRINT",#N/A,TRUE,"CDWR";"PRINT",#N/A,TRUE,"EWEB";"PRINT",#N/A,TRUE,"LADWP";"PRINT",#N/A,TRUE,"NEVBASE"}</definedName>
    <definedName name="______j4" localSheetId="17" hidden="1">{"PRINT",#N/A,TRUE,"APPA";"PRINT",#N/A,TRUE,"APS";"PRINT",#N/A,TRUE,"BHPL";"PRINT",#N/A,TRUE,"BHPL2";"PRINT",#N/A,TRUE,"CDWR";"PRINT",#N/A,TRUE,"EWEB";"PRINT",#N/A,TRUE,"LADWP";"PRINT",#N/A,TRUE,"NEVBASE"}</definedName>
    <definedName name="______j4" localSheetId="18"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4" hidden="1">{"PRINT",#N/A,TRUE,"APPA";"PRINT",#N/A,TRUE,"APS";"PRINT",#N/A,TRUE,"BHPL";"PRINT",#N/A,TRUE,"BHPL2";"PRINT",#N/A,TRUE,"CDWR";"PRINT",#N/A,TRUE,"EWEB";"PRINT",#N/A,TRUE,"LADWP";"PRINT",#N/A,TRUE,"NEVBASE"}</definedName>
    <definedName name="______j5" localSheetId="17" hidden="1">{"PRINT",#N/A,TRUE,"APPA";"PRINT",#N/A,TRUE,"APS";"PRINT",#N/A,TRUE,"BHPL";"PRINT",#N/A,TRUE,"BHPL2";"PRINT",#N/A,TRUE,"CDWR";"PRINT",#N/A,TRUE,"EWEB";"PRINT",#N/A,TRUE,"LADWP";"PRINT",#N/A,TRUE,"NEVBASE"}</definedName>
    <definedName name="______j5" localSheetId="18"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4" hidden="1">{#N/A,#N/A,FALSE,"Summary";#N/A,#N/A,FALSE,"SmPlants";#N/A,#N/A,FALSE,"Utah";#N/A,#N/A,FALSE,"Idaho";#N/A,#N/A,FALSE,"Lewis River";#N/A,#N/A,FALSE,"NrthUmpq";#N/A,#N/A,FALSE,"KlamRog"}</definedName>
    <definedName name="______OM1" localSheetId="17" hidden="1">{#N/A,#N/A,FALSE,"Summary";#N/A,#N/A,FALSE,"SmPlants";#N/A,#N/A,FALSE,"Utah";#N/A,#N/A,FALSE,"Idaho";#N/A,#N/A,FALSE,"Lewis River";#N/A,#N/A,FALSE,"NrthUmpq";#N/A,#N/A,FALSE,"KlamRog"}</definedName>
    <definedName name="______OM1" localSheetId="18"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7" hidden="1">{#N/A,#N/A,FALSE,"CRPT";#N/A,#N/A,FALSE,"TREND";#N/A,#N/A,FALSE,"%Curve"}</definedName>
    <definedName name="______six6" localSheetId="18" hidden="1">{#N/A,#N/A,FALSE,"CRPT";#N/A,#N/A,FALSE,"TREND";#N/A,#N/A,FALSE,"%Curve"}</definedName>
    <definedName name="______six6" hidden="1">{#N/A,#N/A,FALSE,"CRPT";#N/A,#N/A,FALSE,"TREND";#N/A,#N/A,FALSE,"%Curve"}</definedName>
    <definedName name="______www1" localSheetId="17" hidden="1">{#N/A,#N/A,FALSE,"schA"}</definedName>
    <definedName name="______www1" localSheetId="18" hidden="1">{#N/A,#N/A,FALSE,"schA"}</definedName>
    <definedName name="______www1" hidden="1">{#N/A,#N/A,FALSE,"schA"}</definedName>
    <definedName name="_____j1" localSheetId="14" hidden="1">{"PRINT",#N/A,TRUE,"APPA";"PRINT",#N/A,TRUE,"APS";"PRINT",#N/A,TRUE,"BHPL";"PRINT",#N/A,TRUE,"BHPL2";"PRINT",#N/A,TRUE,"CDWR";"PRINT",#N/A,TRUE,"EWEB";"PRINT",#N/A,TRUE,"LADWP";"PRINT",#N/A,TRUE,"NEVBASE"}</definedName>
    <definedName name="_____j1" localSheetId="17" hidden="1">{"PRINT",#N/A,TRUE,"APPA";"PRINT",#N/A,TRUE,"APS";"PRINT",#N/A,TRUE,"BHPL";"PRINT",#N/A,TRUE,"BHPL2";"PRINT",#N/A,TRUE,"CDWR";"PRINT",#N/A,TRUE,"EWEB";"PRINT",#N/A,TRUE,"LADWP";"PRINT",#N/A,TRUE,"NEVBASE"}</definedName>
    <definedName name="_____j1" localSheetId="18"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4" hidden="1">{"PRINT",#N/A,TRUE,"APPA";"PRINT",#N/A,TRUE,"APS";"PRINT",#N/A,TRUE,"BHPL";"PRINT",#N/A,TRUE,"BHPL2";"PRINT",#N/A,TRUE,"CDWR";"PRINT",#N/A,TRUE,"EWEB";"PRINT",#N/A,TRUE,"LADWP";"PRINT",#N/A,TRUE,"NEVBASE"}</definedName>
    <definedName name="_____j2" localSheetId="17" hidden="1">{"PRINT",#N/A,TRUE,"APPA";"PRINT",#N/A,TRUE,"APS";"PRINT",#N/A,TRUE,"BHPL";"PRINT",#N/A,TRUE,"BHPL2";"PRINT",#N/A,TRUE,"CDWR";"PRINT",#N/A,TRUE,"EWEB";"PRINT",#N/A,TRUE,"LADWP";"PRINT",#N/A,TRUE,"NEVBASE"}</definedName>
    <definedName name="_____j2" localSheetId="18"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4" hidden="1">{"PRINT",#N/A,TRUE,"APPA";"PRINT",#N/A,TRUE,"APS";"PRINT",#N/A,TRUE,"BHPL";"PRINT",#N/A,TRUE,"BHPL2";"PRINT",#N/A,TRUE,"CDWR";"PRINT",#N/A,TRUE,"EWEB";"PRINT",#N/A,TRUE,"LADWP";"PRINT",#N/A,TRUE,"NEVBASE"}</definedName>
    <definedName name="_____j3" localSheetId="17" hidden="1">{"PRINT",#N/A,TRUE,"APPA";"PRINT",#N/A,TRUE,"APS";"PRINT",#N/A,TRUE,"BHPL";"PRINT",#N/A,TRUE,"BHPL2";"PRINT",#N/A,TRUE,"CDWR";"PRINT",#N/A,TRUE,"EWEB";"PRINT",#N/A,TRUE,"LADWP";"PRINT",#N/A,TRUE,"NEVBASE"}</definedName>
    <definedName name="_____j3" localSheetId="18"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4" hidden="1">{"PRINT",#N/A,TRUE,"APPA";"PRINT",#N/A,TRUE,"APS";"PRINT",#N/A,TRUE,"BHPL";"PRINT",#N/A,TRUE,"BHPL2";"PRINT",#N/A,TRUE,"CDWR";"PRINT",#N/A,TRUE,"EWEB";"PRINT",#N/A,TRUE,"LADWP";"PRINT",#N/A,TRUE,"NEVBASE"}</definedName>
    <definedName name="_____j4" localSheetId="17" hidden="1">{"PRINT",#N/A,TRUE,"APPA";"PRINT",#N/A,TRUE,"APS";"PRINT",#N/A,TRUE,"BHPL";"PRINT",#N/A,TRUE,"BHPL2";"PRINT",#N/A,TRUE,"CDWR";"PRINT",#N/A,TRUE,"EWEB";"PRINT",#N/A,TRUE,"LADWP";"PRINT",#N/A,TRUE,"NEVBASE"}</definedName>
    <definedName name="_____j4" localSheetId="18"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4" hidden="1">{"PRINT",#N/A,TRUE,"APPA";"PRINT",#N/A,TRUE,"APS";"PRINT",#N/A,TRUE,"BHPL";"PRINT",#N/A,TRUE,"BHPL2";"PRINT",#N/A,TRUE,"CDWR";"PRINT",#N/A,TRUE,"EWEB";"PRINT",#N/A,TRUE,"LADWP";"PRINT",#N/A,TRUE,"NEVBASE"}</definedName>
    <definedName name="_____j5" localSheetId="17" hidden="1">{"PRINT",#N/A,TRUE,"APPA";"PRINT",#N/A,TRUE,"APS";"PRINT",#N/A,TRUE,"BHPL";"PRINT",#N/A,TRUE,"BHPL2";"PRINT",#N/A,TRUE,"CDWR";"PRINT",#N/A,TRUE,"EWEB";"PRINT",#N/A,TRUE,"LADWP";"PRINT",#N/A,TRUE,"NEVBASE"}</definedName>
    <definedName name="_____j5" localSheetId="18"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4" hidden="1">{#N/A,#N/A,FALSE,"Summary";#N/A,#N/A,FALSE,"SmPlants";#N/A,#N/A,FALSE,"Utah";#N/A,#N/A,FALSE,"Idaho";#N/A,#N/A,FALSE,"Lewis River";#N/A,#N/A,FALSE,"NrthUmpq";#N/A,#N/A,FALSE,"KlamRog"}</definedName>
    <definedName name="_____OM1" localSheetId="17" hidden="1">{#N/A,#N/A,FALSE,"Summary";#N/A,#N/A,FALSE,"SmPlants";#N/A,#N/A,FALSE,"Utah";#N/A,#N/A,FALSE,"Idaho";#N/A,#N/A,FALSE,"Lewis River";#N/A,#N/A,FALSE,"NrthUmpq";#N/A,#N/A,FALSE,"KlamRog"}</definedName>
    <definedName name="_____OM1" localSheetId="18"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7" hidden="1">{#N/A,#N/A,FALSE,"CRPT";#N/A,#N/A,FALSE,"TREND";#N/A,#N/A,FALSE,"%Curve"}</definedName>
    <definedName name="_____six6" localSheetId="18" hidden="1">{#N/A,#N/A,FALSE,"CRPT";#N/A,#N/A,FALSE,"TREND";#N/A,#N/A,FALSE,"%Curve"}</definedName>
    <definedName name="_____six6" hidden="1">{#N/A,#N/A,FALSE,"CRPT";#N/A,#N/A,FALSE,"TREND";#N/A,#N/A,FALSE,"%Curve"}</definedName>
    <definedName name="_____www1" localSheetId="17" hidden="1">{#N/A,#N/A,FALSE,"schA"}</definedName>
    <definedName name="_____www1" localSheetId="18" hidden="1">{#N/A,#N/A,FALSE,"schA"}</definedName>
    <definedName name="_____www1" hidden="1">{#N/A,#N/A,FALSE,"schA"}</definedName>
    <definedName name="____j1" localSheetId="14" hidden="1">{"PRINT",#N/A,TRUE,"APPA";"PRINT",#N/A,TRUE,"APS";"PRINT",#N/A,TRUE,"BHPL";"PRINT",#N/A,TRUE,"BHPL2";"PRINT",#N/A,TRUE,"CDWR";"PRINT",#N/A,TRUE,"EWEB";"PRINT",#N/A,TRUE,"LADWP";"PRINT",#N/A,TRUE,"NEVBASE"}</definedName>
    <definedName name="____j1" localSheetId="17" hidden="1">{"PRINT",#N/A,TRUE,"APPA";"PRINT",#N/A,TRUE,"APS";"PRINT",#N/A,TRUE,"BHPL";"PRINT",#N/A,TRUE,"BHPL2";"PRINT",#N/A,TRUE,"CDWR";"PRINT",#N/A,TRUE,"EWEB";"PRINT",#N/A,TRUE,"LADWP";"PRINT",#N/A,TRUE,"NEVBASE"}</definedName>
    <definedName name="____j1" localSheetId="18"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4" hidden="1">{"PRINT",#N/A,TRUE,"APPA";"PRINT",#N/A,TRUE,"APS";"PRINT",#N/A,TRUE,"BHPL";"PRINT",#N/A,TRUE,"BHPL2";"PRINT",#N/A,TRUE,"CDWR";"PRINT",#N/A,TRUE,"EWEB";"PRINT",#N/A,TRUE,"LADWP";"PRINT",#N/A,TRUE,"NEVBASE"}</definedName>
    <definedName name="____j2" localSheetId="17" hidden="1">{"PRINT",#N/A,TRUE,"APPA";"PRINT",#N/A,TRUE,"APS";"PRINT",#N/A,TRUE,"BHPL";"PRINT",#N/A,TRUE,"BHPL2";"PRINT",#N/A,TRUE,"CDWR";"PRINT",#N/A,TRUE,"EWEB";"PRINT",#N/A,TRUE,"LADWP";"PRINT",#N/A,TRUE,"NEVBASE"}</definedName>
    <definedName name="____j2" localSheetId="18"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4" hidden="1">{"PRINT",#N/A,TRUE,"APPA";"PRINT",#N/A,TRUE,"APS";"PRINT",#N/A,TRUE,"BHPL";"PRINT",#N/A,TRUE,"BHPL2";"PRINT",#N/A,TRUE,"CDWR";"PRINT",#N/A,TRUE,"EWEB";"PRINT",#N/A,TRUE,"LADWP";"PRINT",#N/A,TRUE,"NEVBASE"}</definedName>
    <definedName name="____j3" localSheetId="17" hidden="1">{"PRINT",#N/A,TRUE,"APPA";"PRINT",#N/A,TRUE,"APS";"PRINT",#N/A,TRUE,"BHPL";"PRINT",#N/A,TRUE,"BHPL2";"PRINT",#N/A,TRUE,"CDWR";"PRINT",#N/A,TRUE,"EWEB";"PRINT",#N/A,TRUE,"LADWP";"PRINT",#N/A,TRUE,"NEVBASE"}</definedName>
    <definedName name="____j3" localSheetId="18"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4" hidden="1">{"PRINT",#N/A,TRUE,"APPA";"PRINT",#N/A,TRUE,"APS";"PRINT",#N/A,TRUE,"BHPL";"PRINT",#N/A,TRUE,"BHPL2";"PRINT",#N/A,TRUE,"CDWR";"PRINT",#N/A,TRUE,"EWEB";"PRINT",#N/A,TRUE,"LADWP";"PRINT",#N/A,TRUE,"NEVBASE"}</definedName>
    <definedName name="____j4" localSheetId="17" hidden="1">{"PRINT",#N/A,TRUE,"APPA";"PRINT",#N/A,TRUE,"APS";"PRINT",#N/A,TRUE,"BHPL";"PRINT",#N/A,TRUE,"BHPL2";"PRINT",#N/A,TRUE,"CDWR";"PRINT",#N/A,TRUE,"EWEB";"PRINT",#N/A,TRUE,"LADWP";"PRINT",#N/A,TRUE,"NEVBASE"}</definedName>
    <definedName name="____j4" localSheetId="18"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4" hidden="1">{"PRINT",#N/A,TRUE,"APPA";"PRINT",#N/A,TRUE,"APS";"PRINT",#N/A,TRUE,"BHPL";"PRINT",#N/A,TRUE,"BHPL2";"PRINT",#N/A,TRUE,"CDWR";"PRINT",#N/A,TRUE,"EWEB";"PRINT",#N/A,TRUE,"LADWP";"PRINT",#N/A,TRUE,"NEVBASE"}</definedName>
    <definedName name="____j5" localSheetId="17" hidden="1">{"PRINT",#N/A,TRUE,"APPA";"PRINT",#N/A,TRUE,"APS";"PRINT",#N/A,TRUE,"BHPL";"PRINT",#N/A,TRUE,"BHPL2";"PRINT",#N/A,TRUE,"CDWR";"PRINT",#N/A,TRUE,"EWEB";"PRINT",#N/A,TRUE,"LADWP";"PRINT",#N/A,TRUE,"NEVBASE"}</definedName>
    <definedName name="____j5" localSheetId="18"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4" hidden="1">{#N/A,#N/A,FALSE,"Summary";#N/A,#N/A,FALSE,"SmPlants";#N/A,#N/A,FALSE,"Utah";#N/A,#N/A,FALSE,"Idaho";#N/A,#N/A,FALSE,"Lewis River";#N/A,#N/A,FALSE,"NrthUmpq";#N/A,#N/A,FALSE,"KlamRog"}</definedName>
    <definedName name="____OM1" localSheetId="17" hidden="1">{#N/A,#N/A,FALSE,"Summary";#N/A,#N/A,FALSE,"SmPlants";#N/A,#N/A,FALSE,"Utah";#N/A,#N/A,FALSE,"Idaho";#N/A,#N/A,FALSE,"Lewis River";#N/A,#N/A,FALSE,"NrthUmpq";#N/A,#N/A,FALSE,"KlamRog"}</definedName>
    <definedName name="____OM1" localSheetId="18"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7" hidden="1">{#N/A,#N/A,FALSE,"CRPT";#N/A,#N/A,FALSE,"TREND";#N/A,#N/A,FALSE,"%Curve"}</definedName>
    <definedName name="____six6" localSheetId="18" hidden="1">{#N/A,#N/A,FALSE,"CRPT";#N/A,#N/A,FALSE,"TREND";#N/A,#N/A,FALSE,"%Curve"}</definedName>
    <definedName name="____six6" hidden="1">{#N/A,#N/A,FALSE,"CRPT";#N/A,#N/A,FALSE,"TREND";#N/A,#N/A,FALSE,"%Curve"}</definedName>
    <definedName name="____www1" localSheetId="17" hidden="1">{#N/A,#N/A,FALSE,"schA"}</definedName>
    <definedName name="____www1" localSheetId="18" hidden="1">{#N/A,#N/A,FALSE,"schA"}</definedName>
    <definedName name="____www1" hidden="1">{#N/A,#N/A,FALSE,"schA"}</definedName>
    <definedName name="___j1" localSheetId="14" hidden="1">{"PRINT",#N/A,TRUE,"APPA";"PRINT",#N/A,TRUE,"APS";"PRINT",#N/A,TRUE,"BHPL";"PRINT",#N/A,TRUE,"BHPL2";"PRINT",#N/A,TRUE,"CDWR";"PRINT",#N/A,TRUE,"EWEB";"PRINT",#N/A,TRUE,"LADWP";"PRINT",#N/A,TRUE,"NEVBASE"}</definedName>
    <definedName name="___j1" localSheetId="17" hidden="1">{"PRINT",#N/A,TRUE,"APPA";"PRINT",#N/A,TRUE,"APS";"PRINT",#N/A,TRUE,"BHPL";"PRINT",#N/A,TRUE,"BHPL2";"PRINT",#N/A,TRUE,"CDWR";"PRINT",#N/A,TRUE,"EWEB";"PRINT",#N/A,TRUE,"LADWP";"PRINT",#N/A,TRUE,"NEVBASE"}</definedName>
    <definedName name="___j1" localSheetId="18"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4" hidden="1">{"PRINT",#N/A,TRUE,"APPA";"PRINT",#N/A,TRUE,"APS";"PRINT",#N/A,TRUE,"BHPL";"PRINT",#N/A,TRUE,"BHPL2";"PRINT",#N/A,TRUE,"CDWR";"PRINT",#N/A,TRUE,"EWEB";"PRINT",#N/A,TRUE,"LADWP";"PRINT",#N/A,TRUE,"NEVBASE"}</definedName>
    <definedName name="___j2" localSheetId="17" hidden="1">{"PRINT",#N/A,TRUE,"APPA";"PRINT",#N/A,TRUE,"APS";"PRINT",#N/A,TRUE,"BHPL";"PRINT",#N/A,TRUE,"BHPL2";"PRINT",#N/A,TRUE,"CDWR";"PRINT",#N/A,TRUE,"EWEB";"PRINT",#N/A,TRUE,"LADWP";"PRINT",#N/A,TRUE,"NEVBASE"}</definedName>
    <definedName name="___j2" localSheetId="18"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4" hidden="1">{"PRINT",#N/A,TRUE,"APPA";"PRINT",#N/A,TRUE,"APS";"PRINT",#N/A,TRUE,"BHPL";"PRINT",#N/A,TRUE,"BHPL2";"PRINT",#N/A,TRUE,"CDWR";"PRINT",#N/A,TRUE,"EWEB";"PRINT",#N/A,TRUE,"LADWP";"PRINT",#N/A,TRUE,"NEVBASE"}</definedName>
    <definedName name="___j3" localSheetId="17" hidden="1">{"PRINT",#N/A,TRUE,"APPA";"PRINT",#N/A,TRUE,"APS";"PRINT",#N/A,TRUE,"BHPL";"PRINT",#N/A,TRUE,"BHPL2";"PRINT",#N/A,TRUE,"CDWR";"PRINT",#N/A,TRUE,"EWEB";"PRINT",#N/A,TRUE,"LADWP";"PRINT",#N/A,TRUE,"NEVBASE"}</definedName>
    <definedName name="___j3" localSheetId="18"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4" hidden="1">{"PRINT",#N/A,TRUE,"APPA";"PRINT",#N/A,TRUE,"APS";"PRINT",#N/A,TRUE,"BHPL";"PRINT",#N/A,TRUE,"BHPL2";"PRINT",#N/A,TRUE,"CDWR";"PRINT",#N/A,TRUE,"EWEB";"PRINT",#N/A,TRUE,"LADWP";"PRINT",#N/A,TRUE,"NEVBASE"}</definedName>
    <definedName name="___j4" localSheetId="17" hidden="1">{"PRINT",#N/A,TRUE,"APPA";"PRINT",#N/A,TRUE,"APS";"PRINT",#N/A,TRUE,"BHPL";"PRINT",#N/A,TRUE,"BHPL2";"PRINT",#N/A,TRUE,"CDWR";"PRINT",#N/A,TRUE,"EWEB";"PRINT",#N/A,TRUE,"LADWP";"PRINT",#N/A,TRUE,"NEVBASE"}</definedName>
    <definedName name="___j4" localSheetId="18"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4" hidden="1">{"PRINT",#N/A,TRUE,"APPA";"PRINT",#N/A,TRUE,"APS";"PRINT",#N/A,TRUE,"BHPL";"PRINT",#N/A,TRUE,"BHPL2";"PRINT",#N/A,TRUE,"CDWR";"PRINT",#N/A,TRUE,"EWEB";"PRINT",#N/A,TRUE,"LADWP";"PRINT",#N/A,TRUE,"NEVBASE"}</definedName>
    <definedName name="___j5" localSheetId="17" hidden="1">{"PRINT",#N/A,TRUE,"APPA";"PRINT",#N/A,TRUE,"APS";"PRINT",#N/A,TRUE,"BHPL";"PRINT",#N/A,TRUE,"BHPL2";"PRINT",#N/A,TRUE,"CDWR";"PRINT",#N/A,TRUE,"EWEB";"PRINT",#N/A,TRUE,"LADWP";"PRINT",#N/A,TRUE,"NEVBASE"}</definedName>
    <definedName name="___j5" localSheetId="18"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4" hidden="1">{#N/A,#N/A,FALSE,"Summary";#N/A,#N/A,FALSE,"SmPlants";#N/A,#N/A,FALSE,"Utah";#N/A,#N/A,FALSE,"Idaho";#N/A,#N/A,FALSE,"Lewis River";#N/A,#N/A,FALSE,"NrthUmpq";#N/A,#N/A,FALSE,"KlamRog"}</definedName>
    <definedName name="___OM1" localSheetId="17" hidden="1">{#N/A,#N/A,FALSE,"Summary";#N/A,#N/A,FALSE,"SmPlants";#N/A,#N/A,FALSE,"Utah";#N/A,#N/A,FALSE,"Idaho";#N/A,#N/A,FALSE,"Lewis River";#N/A,#N/A,FALSE,"NrthUmpq";#N/A,#N/A,FALSE,"KlamRog"}</definedName>
    <definedName name="___OM1" localSheetId="18"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7" hidden="1">{#N/A,#N/A,FALSE,"CRPT";#N/A,#N/A,FALSE,"TREND";#N/A,#N/A,FALSE,"%Curve"}</definedName>
    <definedName name="___six6" localSheetId="18" hidden="1">{#N/A,#N/A,FALSE,"CRPT";#N/A,#N/A,FALSE,"TREND";#N/A,#N/A,FALSE,"%Curve"}</definedName>
    <definedName name="___six6" hidden="1">{#N/A,#N/A,FALSE,"CRPT";#N/A,#N/A,FALSE,"TREND";#N/A,#N/A,FALSE,"%Curve"}</definedName>
    <definedName name="___www1" localSheetId="17" hidden="1">{#N/A,#N/A,FALSE,"schA"}</definedName>
    <definedName name="___www1" localSheetId="18" hidden="1">{#N/A,#N/A,FALSE,"schA"}</definedName>
    <definedName name="___www1" hidden="1">{#N/A,#N/A,FALSE,"schA"}</definedName>
    <definedName name="__123Graph_A" localSheetId="39" hidden="1">[4]Inputs!#REF!</definedName>
    <definedName name="__123Graph_A" localSheetId="40" hidden="1">[4]Inputs!#REF!</definedName>
    <definedName name="__123Graph_A" localSheetId="14" hidden="1">[4]Inputs!#REF!</definedName>
    <definedName name="__123Graph_A" localSheetId="15" hidden="1">[5]Inputs!#REF!</definedName>
    <definedName name="__123Graph_A" localSheetId="16" hidden="1">[4]Inputs!#REF!</definedName>
    <definedName name="__123Graph_A" localSheetId="17" hidden="1">[4]Inputs!#REF!</definedName>
    <definedName name="__123Graph_A" localSheetId="18" hidden="1">[6]Inputs!#REF!</definedName>
    <definedName name="__123Graph_A" localSheetId="19" hidden="1">[7]Inputs!#REF!</definedName>
    <definedName name="__123Graph_A" localSheetId="0" hidden="1">[7]Inputs!#REF!</definedName>
    <definedName name="__123Graph_A" localSheetId="1" hidden="1">[7]Inputs!#REF!</definedName>
    <definedName name="__123Graph_A" localSheetId="2" hidden="1">[4]Inputs!#REF!</definedName>
    <definedName name="__123Graph_A" localSheetId="3" hidden="1">[8]Inputs!#REF!</definedName>
    <definedName name="__123Graph_A" localSheetId="12" hidden="1">[8]Inputs!#REF!</definedName>
    <definedName name="__123Graph_A" localSheetId="4" hidden="1">[8]Inputs!#REF!</definedName>
    <definedName name="__123Graph_A" localSheetId="5" hidden="1">[8]Inputs!#REF!</definedName>
    <definedName name="__123Graph_A" localSheetId="6" hidden="1">[8]Inputs!#REF!</definedName>
    <definedName name="__123Graph_A" localSheetId="7" hidden="1">[8]Inputs!#REF!</definedName>
    <definedName name="__123Graph_A" localSheetId="8" hidden="1">[8]Inputs!#REF!</definedName>
    <definedName name="__123Graph_A" localSheetId="9" hidden="1">[8]Inputs!#REF!</definedName>
    <definedName name="__123Graph_A" localSheetId="10" hidden="1">[8]Inputs!#REF!</definedName>
    <definedName name="__123Graph_A" localSheetId="11" hidden="1">[8]Inputs!#REF!</definedName>
    <definedName name="__123Graph_A" localSheetId="13" hidden="1">[5]Inputs!#REF!</definedName>
    <definedName name="__123Graph_A" localSheetId="35" hidden="1">[5]Inputs!#REF!</definedName>
    <definedName name="__123Graph_A" localSheetId="36" hidden="1">[5]Inputs!#REF!</definedName>
    <definedName name="__123Graph_A" localSheetId="34" hidden="1">[4]Inputs!#REF!</definedName>
    <definedName name="__123Graph_A" localSheetId="37" hidden="1">[9]Inputs!#REF!</definedName>
    <definedName name="__123Graph_A" localSheetId="32" hidden="1">[5]Inputs!#REF!</definedName>
    <definedName name="__123Graph_A" hidden="1">[5]Inputs!#REF!</definedName>
    <definedName name="__123Graph_B" localSheetId="39" hidden="1">[4]Inputs!#REF!</definedName>
    <definedName name="__123Graph_B" localSheetId="40" hidden="1">[4]Inputs!#REF!</definedName>
    <definedName name="__123Graph_B" localSheetId="14" hidden="1">[4]Inputs!#REF!</definedName>
    <definedName name="__123Graph_B" localSheetId="15" hidden="1">[5]Inputs!#REF!</definedName>
    <definedName name="__123Graph_B" localSheetId="16" hidden="1">[4]Inputs!#REF!</definedName>
    <definedName name="__123Graph_B" localSheetId="17" hidden="1">[4]Inputs!#REF!</definedName>
    <definedName name="__123Graph_B" localSheetId="18" hidden="1">[6]Inputs!#REF!</definedName>
    <definedName name="__123Graph_B" localSheetId="19" hidden="1">[7]Inputs!#REF!</definedName>
    <definedName name="__123Graph_B" localSheetId="0" hidden="1">[7]Inputs!#REF!</definedName>
    <definedName name="__123Graph_B" localSheetId="1" hidden="1">[7]Inputs!#REF!</definedName>
    <definedName name="__123Graph_B" localSheetId="2" hidden="1">[4]Inputs!#REF!</definedName>
    <definedName name="__123Graph_B" localSheetId="3" hidden="1">[8]Inputs!#REF!</definedName>
    <definedName name="__123Graph_B" localSheetId="12" hidden="1">[8]Inputs!#REF!</definedName>
    <definedName name="__123Graph_B" localSheetId="4" hidden="1">[8]Inputs!#REF!</definedName>
    <definedName name="__123Graph_B" localSheetId="5" hidden="1">[8]Inputs!#REF!</definedName>
    <definedName name="__123Graph_B" localSheetId="6" hidden="1">[8]Inputs!#REF!</definedName>
    <definedName name="__123Graph_B" localSheetId="7" hidden="1">[8]Inputs!#REF!</definedName>
    <definedName name="__123Graph_B" localSheetId="8" hidden="1">[8]Inputs!#REF!</definedName>
    <definedName name="__123Graph_B" localSheetId="9" hidden="1">[8]Inputs!#REF!</definedName>
    <definedName name="__123Graph_B" localSheetId="10" hidden="1">[8]Inputs!#REF!</definedName>
    <definedName name="__123Graph_B" localSheetId="11" hidden="1">[8]Inputs!#REF!</definedName>
    <definedName name="__123Graph_B" localSheetId="13" hidden="1">[5]Inputs!#REF!</definedName>
    <definedName name="__123Graph_B" localSheetId="35" hidden="1">[5]Inputs!#REF!</definedName>
    <definedName name="__123Graph_B" localSheetId="36" hidden="1">[5]Inputs!#REF!</definedName>
    <definedName name="__123Graph_B" localSheetId="34" hidden="1">[4]Inputs!#REF!</definedName>
    <definedName name="__123Graph_B" localSheetId="37" hidden="1">[9]Inputs!#REF!</definedName>
    <definedName name="__123Graph_B" localSheetId="32" hidden="1">[5]Inputs!#REF!</definedName>
    <definedName name="__123Graph_B" hidden="1">[5]Inputs!#REF!</definedName>
    <definedName name="__123Graph_D" localSheetId="39" hidden="1">[4]Inputs!#REF!</definedName>
    <definedName name="__123Graph_D" localSheetId="40" hidden="1">[4]Inputs!#REF!</definedName>
    <definedName name="__123Graph_D" localSheetId="14" hidden="1">[4]Inputs!#REF!</definedName>
    <definedName name="__123Graph_D" localSheetId="15" hidden="1">[5]Inputs!#REF!</definedName>
    <definedName name="__123Graph_D" localSheetId="16" hidden="1">[4]Inputs!#REF!</definedName>
    <definedName name="__123Graph_D" localSheetId="17" hidden="1">[4]Inputs!#REF!</definedName>
    <definedName name="__123Graph_D" localSheetId="18" hidden="1">[6]Inputs!#REF!</definedName>
    <definedName name="__123Graph_D" localSheetId="19" hidden="1">[7]Inputs!#REF!</definedName>
    <definedName name="__123Graph_D" localSheetId="0" hidden="1">[7]Inputs!#REF!</definedName>
    <definedName name="__123Graph_D" localSheetId="1" hidden="1">[7]Inputs!#REF!</definedName>
    <definedName name="__123Graph_D" localSheetId="2" hidden="1">[4]Inputs!#REF!</definedName>
    <definedName name="__123Graph_D" localSheetId="3" hidden="1">[8]Inputs!#REF!</definedName>
    <definedName name="__123Graph_D" localSheetId="12" hidden="1">[8]Inputs!#REF!</definedName>
    <definedName name="__123Graph_D" localSheetId="4" hidden="1">[8]Inputs!#REF!</definedName>
    <definedName name="__123Graph_D" localSheetId="5" hidden="1">[8]Inputs!#REF!</definedName>
    <definedName name="__123Graph_D" localSheetId="6" hidden="1">[8]Inputs!#REF!</definedName>
    <definedName name="__123Graph_D" localSheetId="7" hidden="1">[8]Inputs!#REF!</definedName>
    <definedName name="__123Graph_D" localSheetId="8" hidden="1">[8]Inputs!#REF!</definedName>
    <definedName name="__123Graph_D" localSheetId="9" hidden="1">[8]Inputs!#REF!</definedName>
    <definedName name="__123Graph_D" localSheetId="10" hidden="1">[8]Inputs!#REF!</definedName>
    <definedName name="__123Graph_D" localSheetId="11" hidden="1">[8]Inputs!#REF!</definedName>
    <definedName name="__123Graph_D" localSheetId="13" hidden="1">[5]Inputs!#REF!</definedName>
    <definedName name="__123Graph_D" localSheetId="35" hidden="1">[5]Inputs!#REF!</definedName>
    <definedName name="__123Graph_D" localSheetId="36" hidden="1">[5]Inputs!#REF!</definedName>
    <definedName name="__123Graph_D" localSheetId="34" hidden="1">[4]Inputs!#REF!</definedName>
    <definedName name="__123Graph_D" localSheetId="37" hidden="1">[9]Inputs!#REF!</definedName>
    <definedName name="__123Graph_D" localSheetId="32" hidden="1">[5]Inputs!#REF!</definedName>
    <definedName name="__123Graph_D" hidden="1">[5]Inputs!#REF!</definedName>
    <definedName name="__123Graph_E" hidden="1">[10]Input!$E$22:$E$37</definedName>
    <definedName name="__123Graph_ECURRENT" localSheetId="17" hidden="1">[11]ConsolidatingPL!#REF!</definedName>
    <definedName name="__123Graph_ECURRENT" localSheetId="18" hidden="1">[11]ConsolidatingPL!#REF!</definedName>
    <definedName name="__123Graph_ECURRENT" localSheetId="19" hidden="1">[11]ConsolidatingPL!#REF!</definedName>
    <definedName name="__123Graph_ECURRENT" localSheetId="13" hidden="1">[11]ConsolidatingPL!#REF!</definedName>
    <definedName name="__123Graph_ECURRENT" hidden="1">[11]ConsolidatingPL!#REF!</definedName>
    <definedName name="__123Graph_F" hidden="1">[10]Input!$D$22:$D$37</definedName>
    <definedName name="__j1" localSheetId="14" hidden="1">{"PRINT",#N/A,TRUE,"APPA";"PRINT",#N/A,TRUE,"APS";"PRINT",#N/A,TRUE,"BHPL";"PRINT",#N/A,TRUE,"BHPL2";"PRINT",#N/A,TRUE,"CDWR";"PRINT",#N/A,TRUE,"EWEB";"PRINT",#N/A,TRUE,"LADWP";"PRINT",#N/A,TRUE,"NEVBASE"}</definedName>
    <definedName name="__j1" localSheetId="17" hidden="1">{"PRINT",#N/A,TRUE,"APPA";"PRINT",#N/A,TRUE,"APS";"PRINT",#N/A,TRUE,"BHPL";"PRINT",#N/A,TRUE,"BHPL2";"PRINT",#N/A,TRUE,"CDWR";"PRINT",#N/A,TRUE,"EWEB";"PRINT",#N/A,TRUE,"LADWP";"PRINT",#N/A,TRUE,"NEVBASE"}</definedName>
    <definedName name="__j1" localSheetId="18"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4" hidden="1">{"PRINT",#N/A,TRUE,"APPA";"PRINT",#N/A,TRUE,"APS";"PRINT",#N/A,TRUE,"BHPL";"PRINT",#N/A,TRUE,"BHPL2";"PRINT",#N/A,TRUE,"CDWR";"PRINT",#N/A,TRUE,"EWEB";"PRINT",#N/A,TRUE,"LADWP";"PRINT",#N/A,TRUE,"NEVBASE"}</definedName>
    <definedName name="__j2" localSheetId="17" hidden="1">{"PRINT",#N/A,TRUE,"APPA";"PRINT",#N/A,TRUE,"APS";"PRINT",#N/A,TRUE,"BHPL";"PRINT",#N/A,TRUE,"BHPL2";"PRINT",#N/A,TRUE,"CDWR";"PRINT",#N/A,TRUE,"EWEB";"PRINT",#N/A,TRUE,"LADWP";"PRINT",#N/A,TRUE,"NEVBASE"}</definedName>
    <definedName name="__j2" localSheetId="18"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4" hidden="1">{"PRINT",#N/A,TRUE,"APPA";"PRINT",#N/A,TRUE,"APS";"PRINT",#N/A,TRUE,"BHPL";"PRINT",#N/A,TRUE,"BHPL2";"PRINT",#N/A,TRUE,"CDWR";"PRINT",#N/A,TRUE,"EWEB";"PRINT",#N/A,TRUE,"LADWP";"PRINT",#N/A,TRUE,"NEVBASE"}</definedName>
    <definedName name="__j3" localSheetId="17" hidden="1">{"PRINT",#N/A,TRUE,"APPA";"PRINT",#N/A,TRUE,"APS";"PRINT",#N/A,TRUE,"BHPL";"PRINT",#N/A,TRUE,"BHPL2";"PRINT",#N/A,TRUE,"CDWR";"PRINT",#N/A,TRUE,"EWEB";"PRINT",#N/A,TRUE,"LADWP";"PRINT",#N/A,TRUE,"NEVBASE"}</definedName>
    <definedName name="__j3" localSheetId="18"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4" hidden="1">{"PRINT",#N/A,TRUE,"APPA";"PRINT",#N/A,TRUE,"APS";"PRINT",#N/A,TRUE,"BHPL";"PRINT",#N/A,TRUE,"BHPL2";"PRINT",#N/A,TRUE,"CDWR";"PRINT",#N/A,TRUE,"EWEB";"PRINT",#N/A,TRUE,"LADWP";"PRINT",#N/A,TRUE,"NEVBASE"}</definedName>
    <definedName name="__j4" localSheetId="17" hidden="1">{"PRINT",#N/A,TRUE,"APPA";"PRINT",#N/A,TRUE,"APS";"PRINT",#N/A,TRUE,"BHPL";"PRINT",#N/A,TRUE,"BHPL2";"PRINT",#N/A,TRUE,"CDWR";"PRINT",#N/A,TRUE,"EWEB";"PRINT",#N/A,TRUE,"LADWP";"PRINT",#N/A,TRUE,"NEVBASE"}</definedName>
    <definedName name="__j4" localSheetId="18"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4" hidden="1">{"PRINT",#N/A,TRUE,"APPA";"PRINT",#N/A,TRUE,"APS";"PRINT",#N/A,TRUE,"BHPL";"PRINT",#N/A,TRUE,"BHPL2";"PRINT",#N/A,TRUE,"CDWR";"PRINT",#N/A,TRUE,"EWEB";"PRINT",#N/A,TRUE,"LADWP";"PRINT",#N/A,TRUE,"NEVBASE"}</definedName>
    <definedName name="__j5" localSheetId="17" hidden="1">{"PRINT",#N/A,TRUE,"APPA";"PRINT",#N/A,TRUE,"APS";"PRINT",#N/A,TRUE,"BHPL";"PRINT",#N/A,TRUE,"BHPL2";"PRINT",#N/A,TRUE,"CDWR";"PRINT",#N/A,TRUE,"EWEB";"PRINT",#N/A,TRUE,"LADWP";"PRINT",#N/A,TRUE,"NEVBASE"}</definedName>
    <definedName name="__j5" localSheetId="18"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4" hidden="1">{#N/A,#N/A,FALSE,"Summary";#N/A,#N/A,FALSE,"SmPlants";#N/A,#N/A,FALSE,"Utah";#N/A,#N/A,FALSE,"Idaho";#N/A,#N/A,FALSE,"Lewis River";#N/A,#N/A,FALSE,"NrthUmpq";#N/A,#N/A,FALSE,"KlamRog"}</definedName>
    <definedName name="__OM1" localSheetId="17" hidden="1">{#N/A,#N/A,FALSE,"Summary";#N/A,#N/A,FALSE,"SmPlants";#N/A,#N/A,FALSE,"Utah";#N/A,#N/A,FALSE,"Idaho";#N/A,#N/A,FALSE,"Lewis River";#N/A,#N/A,FALSE,"NrthUmpq";#N/A,#N/A,FALSE,"KlamRog"}</definedName>
    <definedName name="__OM1" localSheetId="18"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7" hidden="1">{#N/A,#N/A,FALSE,"CRPT";#N/A,#N/A,FALSE,"TREND";#N/A,#N/A,FALSE,"%Curve"}</definedName>
    <definedName name="__six6" localSheetId="18" hidden="1">{#N/A,#N/A,FALSE,"CRPT";#N/A,#N/A,FALSE,"TREND";#N/A,#N/A,FALSE,"%Curve"}</definedName>
    <definedName name="__six6" hidden="1">{#N/A,#N/A,FALSE,"CRPT";#N/A,#N/A,FALSE,"TREND";#N/A,#N/A,FALSE,"%Curve"}</definedName>
    <definedName name="__www1" localSheetId="17" hidden="1">{#N/A,#N/A,FALSE,"schA"}</definedName>
    <definedName name="__www1" localSheetId="18" hidden="1">{#N/A,#N/A,FALSE,"schA"}</definedName>
    <definedName name="__www1" hidden="1">{#N/A,#N/A,FALSE,"schA"}</definedName>
    <definedName name="_1Price_Ta" localSheetId="19">#REF!</definedName>
    <definedName name="_1Price_Ta" localSheetId="34">#REF!</definedName>
    <definedName name="_1Price_Ta">#REF!</definedName>
    <definedName name="_2Price_Ta" localSheetId="19">#REF!</definedName>
    <definedName name="_2Price_Ta" localSheetId="34">#REF!</definedName>
    <definedName name="_2Price_Ta">#REF!</definedName>
    <definedName name="_B" localSheetId="19">'[12]Rate Design'!#REF!</definedName>
    <definedName name="_B" localSheetId="34">'[12]Rate Design'!#REF!</definedName>
    <definedName name="_B">'[12]Rate Design'!#REF!</definedName>
    <definedName name="_ex1" localSheetId="17" hidden="1">{#N/A,#N/A,FALSE,"Summ";#N/A,#N/A,FALSE,"General"}</definedName>
    <definedName name="_ex1" localSheetId="18" hidden="1">{#N/A,#N/A,FALSE,"Summ";#N/A,#N/A,FALSE,"General"}</definedName>
    <definedName name="_ex1" hidden="1">{#N/A,#N/A,FALSE,"Summ";#N/A,#N/A,FALSE,"General"}</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11" hidden="1">#REF!</definedName>
    <definedName name="_Fill" localSheetId="13" hidden="1">#REF!</definedName>
    <definedName name="_Fill" localSheetId="35" hidden="1">#REF!</definedName>
    <definedName name="_Fill" localSheetId="36" hidden="1">#REF!</definedName>
    <definedName name="_Fill" localSheetId="34" hidden="1">#REF!</definedName>
    <definedName name="_Fill" hidden="1">#REF!</definedName>
    <definedName name="_xlnm._FilterDatabase" localSheetId="31" hidden="1">'305 Inputs'!$A$6:$J$156</definedName>
    <definedName name="_xlnm._FilterDatabase" localSheetId="29" hidden="1">'305 VS COGNOS Revenue'!$A$6:$AB$58</definedName>
    <definedName name="_xlnm._FilterDatabase" localSheetId="14" hidden="1">#REF!</definedName>
    <definedName name="_xlnm._FilterDatabase" localSheetId="16" hidden="1">#REF!</definedName>
    <definedName name="_xlnm._FilterDatabase" localSheetId="17" hidden="1">#REF!</definedName>
    <definedName name="_xlnm._FilterDatabase" localSheetId="18" hidden="1">#REF!</definedName>
    <definedName name="_xlnm._FilterDatabase" localSheetId="19" hidden="1">#REF!</definedName>
    <definedName name="_xlnm._FilterDatabase" localSheetId="1" hidden="1">#REF!</definedName>
    <definedName name="_xlnm._FilterDatabase" localSheetId="5" hidden="1">#REF!</definedName>
    <definedName name="_xlnm._FilterDatabase" localSheetId="6" hidden="1">#REF!</definedName>
    <definedName name="_xlnm._FilterDatabase" localSheetId="11" hidden="1">#REF!</definedName>
    <definedName name="_xlnm._FilterDatabase" localSheetId="13" hidden="1">#REF!</definedName>
    <definedName name="_xlnm._FilterDatabase" localSheetId="27" hidden="1">'Table 2'!#REF!</definedName>
    <definedName name="_xlnm._FilterDatabase" localSheetId="28" hidden="1">'Table 3'!#REF!</definedName>
    <definedName name="_xlnm._FilterDatabase" hidden="1">#REF!</definedName>
    <definedName name="_j1" localSheetId="14" hidden="1">{"PRINT",#N/A,TRUE,"APPA";"PRINT",#N/A,TRUE,"APS";"PRINT",#N/A,TRUE,"BHPL";"PRINT",#N/A,TRUE,"BHPL2";"PRINT",#N/A,TRUE,"CDWR";"PRINT",#N/A,TRUE,"EWEB";"PRINT",#N/A,TRUE,"LADWP";"PRINT",#N/A,TRUE,"NEVBASE"}</definedName>
    <definedName name="_j1" localSheetId="17" hidden="1">{"PRINT",#N/A,TRUE,"APPA";"PRINT",#N/A,TRUE,"APS";"PRINT",#N/A,TRUE,"BHPL";"PRINT",#N/A,TRUE,"BHPL2";"PRINT",#N/A,TRUE,"CDWR";"PRINT",#N/A,TRUE,"EWEB";"PRINT",#N/A,TRUE,"LADWP";"PRINT",#N/A,TRUE,"NEVBASE"}</definedName>
    <definedName name="_j1" localSheetId="18"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4" hidden="1">{"PRINT",#N/A,TRUE,"APPA";"PRINT",#N/A,TRUE,"APS";"PRINT",#N/A,TRUE,"BHPL";"PRINT",#N/A,TRUE,"BHPL2";"PRINT",#N/A,TRUE,"CDWR";"PRINT",#N/A,TRUE,"EWEB";"PRINT",#N/A,TRUE,"LADWP";"PRINT",#N/A,TRUE,"NEVBASE"}</definedName>
    <definedName name="_j2" localSheetId="17" hidden="1">{"PRINT",#N/A,TRUE,"APPA";"PRINT",#N/A,TRUE,"APS";"PRINT",#N/A,TRUE,"BHPL";"PRINT",#N/A,TRUE,"BHPL2";"PRINT",#N/A,TRUE,"CDWR";"PRINT",#N/A,TRUE,"EWEB";"PRINT",#N/A,TRUE,"LADWP";"PRINT",#N/A,TRUE,"NEVBASE"}</definedName>
    <definedName name="_j2" localSheetId="18"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4" hidden="1">{"PRINT",#N/A,TRUE,"APPA";"PRINT",#N/A,TRUE,"APS";"PRINT",#N/A,TRUE,"BHPL";"PRINT",#N/A,TRUE,"BHPL2";"PRINT",#N/A,TRUE,"CDWR";"PRINT",#N/A,TRUE,"EWEB";"PRINT",#N/A,TRUE,"LADWP";"PRINT",#N/A,TRUE,"NEVBASE"}</definedName>
    <definedName name="_j3" localSheetId="17" hidden="1">{"PRINT",#N/A,TRUE,"APPA";"PRINT",#N/A,TRUE,"APS";"PRINT",#N/A,TRUE,"BHPL";"PRINT",#N/A,TRUE,"BHPL2";"PRINT",#N/A,TRUE,"CDWR";"PRINT",#N/A,TRUE,"EWEB";"PRINT",#N/A,TRUE,"LADWP";"PRINT",#N/A,TRUE,"NEVBASE"}</definedName>
    <definedName name="_j3" localSheetId="18"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4" hidden="1">{"PRINT",#N/A,TRUE,"APPA";"PRINT",#N/A,TRUE,"APS";"PRINT",#N/A,TRUE,"BHPL";"PRINT",#N/A,TRUE,"BHPL2";"PRINT",#N/A,TRUE,"CDWR";"PRINT",#N/A,TRUE,"EWEB";"PRINT",#N/A,TRUE,"LADWP";"PRINT",#N/A,TRUE,"NEVBASE"}</definedName>
    <definedName name="_j4" localSheetId="17" hidden="1">{"PRINT",#N/A,TRUE,"APPA";"PRINT",#N/A,TRUE,"APS";"PRINT",#N/A,TRUE,"BHPL";"PRINT",#N/A,TRUE,"BHPL2";"PRINT",#N/A,TRUE,"CDWR";"PRINT",#N/A,TRUE,"EWEB";"PRINT",#N/A,TRUE,"LADWP";"PRINT",#N/A,TRUE,"NEVBASE"}</definedName>
    <definedName name="_j4" localSheetId="18"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4" hidden="1">{"PRINT",#N/A,TRUE,"APPA";"PRINT",#N/A,TRUE,"APS";"PRINT",#N/A,TRUE,"BHPL";"PRINT",#N/A,TRUE,"BHPL2";"PRINT",#N/A,TRUE,"CDWR";"PRINT",#N/A,TRUE,"EWEB";"PRINT",#N/A,TRUE,"LADWP";"PRINT",#N/A,TRUE,"NEVBASE"}</definedName>
    <definedName name="_j5" localSheetId="17" hidden="1">{"PRINT",#N/A,TRUE,"APPA";"PRINT",#N/A,TRUE,"APS";"PRINT",#N/A,TRUE,"BHPL";"PRINT",#N/A,TRUE,"BHPL2";"PRINT",#N/A,TRUE,"CDWR";"PRINT",#N/A,TRUE,"EWEB";"PRINT",#N/A,TRUE,"LADWP";"PRINT",#N/A,TRUE,"NEVBASE"}</definedName>
    <definedName name="_j5" localSheetId="18"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3" hidden="1">#REF!</definedName>
    <definedName name="_Key1" localSheetId="34" hidden="1">#REF!</definedName>
    <definedName name="_Key1" localSheetId="32" hidden="1">#REF!</definedName>
    <definedName name="_Key1" hidden="1">#REF!</definedName>
    <definedName name="_Key2" localSheetId="14"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11" hidden="1">#REF!</definedName>
    <definedName name="_Key2" localSheetId="13" hidden="1">#REF!</definedName>
    <definedName name="_Key2" localSheetId="34" hidden="1">#REF!</definedName>
    <definedName name="_Key2" localSheetId="32" hidden="1">#REF!</definedName>
    <definedName name="_Key2" hidden="1">#REF!</definedName>
    <definedName name="_MEN2" localSheetId="19">[1]Jan!#REF!</definedName>
    <definedName name="_MEN2" localSheetId="34">[1]Jan!#REF!</definedName>
    <definedName name="_MEN2" localSheetId="37">[1]Jan!#REF!</definedName>
    <definedName name="_MEN2">[1]Jan!#REF!</definedName>
    <definedName name="_MEN3" localSheetId="19">[1]Jan!#REF!</definedName>
    <definedName name="_MEN3" localSheetId="34">[1]Jan!#REF!</definedName>
    <definedName name="_MEN3">[1]Jan!#REF!</definedName>
    <definedName name="_new1" localSheetId="17" hidden="1">{#N/A,#N/A,FALSE,"Summ";#N/A,#N/A,FALSE,"General"}</definedName>
    <definedName name="_new1" localSheetId="18" hidden="1">{#N/A,#N/A,FALSE,"Summ";#N/A,#N/A,FALSE,"General"}</definedName>
    <definedName name="_new1" hidden="1">{#N/A,#N/A,FALSE,"Summ";#N/A,#N/A,FALSE,"General"}</definedName>
    <definedName name="_OM1" localSheetId="14" hidden="1">{#N/A,#N/A,FALSE,"Summary";#N/A,#N/A,FALSE,"SmPlants";#N/A,#N/A,FALSE,"Utah";#N/A,#N/A,FALSE,"Idaho";#N/A,#N/A,FALSE,"Lewis River";#N/A,#N/A,FALSE,"NrthUmpq";#N/A,#N/A,FALSE,"KlamRog"}</definedName>
    <definedName name="_OM1" localSheetId="17" hidden="1">{#N/A,#N/A,FALSE,"Summary";#N/A,#N/A,FALSE,"SmPlants";#N/A,#N/A,FALSE,"Utah";#N/A,#N/A,FALSE,"Idaho";#N/A,#N/A,FALSE,"Lewis River";#N/A,#N/A,FALSE,"NrthUmpq";#N/A,#N/A,FALSE,"KlamRog"}</definedName>
    <definedName name="_OM1" localSheetId="18"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4" hidden="1">0</definedName>
    <definedName name="_Order1" localSheetId="15" hidden="1">0</definedName>
    <definedName name="_Order1" localSheetId="18" hidden="1">255</definedName>
    <definedName name="_Order1" localSheetId="37" hidden="1">255</definedName>
    <definedName name="_Order1" hidden="1">0</definedName>
    <definedName name="_Order2" localSheetId="14" hidden="1">0</definedName>
    <definedName name="_Order2" localSheetId="15" hidden="1">0</definedName>
    <definedName name="_Order2" localSheetId="18" hidden="1">255</definedName>
    <definedName name="_Order2" hidden="1">0</definedName>
    <definedName name="_P" localSheetId="19">#REF!</definedName>
    <definedName name="_P" localSheetId="34">#REF!</definedName>
    <definedName name="_P">#REF!</definedName>
    <definedName name="_Regression_Int" hidden="1">1</definedName>
    <definedName name="_Regression_Out" localSheetId="14"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1" hidden="1">#REF!</definedName>
    <definedName name="_Regression_Out" localSheetId="5" hidden="1">#REF!</definedName>
    <definedName name="_Regression_Out" localSheetId="6" hidden="1">#REF!</definedName>
    <definedName name="_Regression_Out" localSheetId="11" hidden="1">#REF!</definedName>
    <definedName name="_Regression_Out" localSheetId="13" hidden="1">#REF!</definedName>
    <definedName name="_Regression_Out" hidden="1">#REF!</definedName>
    <definedName name="_Regression_X" localSheetId="14"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1" hidden="1">#REF!</definedName>
    <definedName name="_Regression_X" localSheetId="5" hidden="1">#REF!</definedName>
    <definedName name="_Regression_X" localSheetId="6" hidden="1">#REF!</definedName>
    <definedName name="_Regression_X" localSheetId="11" hidden="1">#REF!</definedName>
    <definedName name="_Regression_X" localSheetId="13" hidden="1">#REF!</definedName>
    <definedName name="_Regression_X" hidden="1">#REF!</definedName>
    <definedName name="_Regression_Y" localSheetId="14"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1" hidden="1">#REF!</definedName>
    <definedName name="_Regression_Y" localSheetId="5" hidden="1">#REF!</definedName>
    <definedName name="_Regression_Y" localSheetId="6" hidden="1">#REF!</definedName>
    <definedName name="_Regression_Y" localSheetId="11" hidden="1">#REF!</definedName>
    <definedName name="_Regression_Y" localSheetId="13" hidden="1">#REF!</definedName>
    <definedName name="_Regression_Y" hidden="1">#REF!</definedName>
    <definedName name="_six6" localSheetId="17" hidden="1">{#N/A,#N/A,FALSE,"CRPT";#N/A,#N/A,FALSE,"TREND";#N/A,#N/A,FALSE,"%Curve"}</definedName>
    <definedName name="_six6" localSheetId="18" hidden="1">{#N/A,#N/A,FALSE,"CRPT";#N/A,#N/A,FALSE,"TREND";#N/A,#N/A,FALSE,"%Curve"}</definedName>
    <definedName name="_six6" hidden="1">{#N/A,#N/A,FALSE,"CRPT";#N/A,#N/A,FALSE,"TREND";#N/A,#N/A,FALSE,"%Curve"}</definedName>
    <definedName name="_Sort" localSheetId="14"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3" hidden="1">#REF!</definedName>
    <definedName name="_Sort" localSheetId="34" hidden="1">#REF!</definedName>
    <definedName name="_Sort" localSheetId="32" hidden="1">#REF!</definedName>
    <definedName name="_Sort" hidden="1">#REF!</definedName>
    <definedName name="_TOP1" localSheetId="19">[1]Jan!#REF!</definedName>
    <definedName name="_TOP1" localSheetId="34">[1]Jan!#REF!</definedName>
    <definedName name="_TOP1" localSheetId="37">[1]Jan!#REF!</definedName>
    <definedName name="_TOP1">[1]Jan!#REF!</definedName>
    <definedName name="_www1" localSheetId="17" hidden="1">{#N/A,#N/A,FALSE,"schA"}</definedName>
    <definedName name="_www1" localSheetId="18" hidden="1">{#N/A,#N/A,FALSE,"schA"}</definedName>
    <definedName name="_www1" hidden="1">{#N/A,#N/A,FALSE,"schA"}</definedName>
    <definedName name="_x1" localSheetId="14" hidden="1">{"PRINT",#N/A,TRUE,"APPA";"PRINT",#N/A,TRUE,"APS";"PRINT",#N/A,TRUE,"BHPL";"PRINT",#N/A,TRUE,"BHPL2";"PRINT",#N/A,TRUE,"CDWR";"PRINT",#N/A,TRUE,"EWEB";"PRINT",#N/A,TRUE,"LADWP";"PRINT",#N/A,TRUE,"NEVBASE"}</definedName>
    <definedName name="_x1" localSheetId="17" hidden="1">{"PRINT",#N/A,TRUE,"APPA";"PRINT",#N/A,TRUE,"APS";"PRINT",#N/A,TRUE,"BHPL";"PRINT",#N/A,TRUE,"BHPL2";"PRINT",#N/A,TRUE,"CDWR";"PRINT",#N/A,TRUE,"EWEB";"PRINT",#N/A,TRUE,"LADWP";"PRINT",#N/A,TRUE,"NEVBASE"}</definedName>
    <definedName name="_x1" localSheetId="18"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4" hidden="1">{"PRINT",#N/A,TRUE,"APPA";"PRINT",#N/A,TRUE,"APS";"PRINT",#N/A,TRUE,"BHPL";"PRINT",#N/A,TRUE,"BHPL2";"PRINT",#N/A,TRUE,"CDWR";"PRINT",#N/A,TRUE,"EWEB";"PRINT",#N/A,TRUE,"LADWP";"PRINT",#N/A,TRUE,"NEVBASE"}</definedName>
    <definedName name="_x2" localSheetId="17" hidden="1">{"PRINT",#N/A,TRUE,"APPA";"PRINT",#N/A,TRUE,"APS";"PRINT",#N/A,TRUE,"BHPL";"PRINT",#N/A,TRUE,"BHPL2";"PRINT",#N/A,TRUE,"CDWR";"PRINT",#N/A,TRUE,"EWEB";"PRINT",#N/A,TRUE,"LADWP";"PRINT",#N/A,TRUE,"NEVBASE"}</definedName>
    <definedName name="_x2" localSheetId="18"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4" hidden="1">{"PRINT",#N/A,TRUE,"APPA";"PRINT",#N/A,TRUE,"APS";"PRINT",#N/A,TRUE,"BHPL";"PRINT",#N/A,TRUE,"BHPL2";"PRINT",#N/A,TRUE,"CDWR";"PRINT",#N/A,TRUE,"EWEB";"PRINT",#N/A,TRUE,"LADWP";"PRINT",#N/A,TRUE,"NEVBASE"}</definedName>
    <definedName name="_x3" localSheetId="17" hidden="1">{"PRINT",#N/A,TRUE,"APPA";"PRINT",#N/A,TRUE,"APS";"PRINT",#N/A,TRUE,"BHPL";"PRINT",#N/A,TRUE,"BHPL2";"PRINT",#N/A,TRUE,"CDWR";"PRINT",#N/A,TRUE,"EWEB";"PRINT",#N/A,TRUE,"LADWP";"PRINT",#N/A,TRUE,"NEVBASE"}</definedName>
    <definedName name="_x3" localSheetId="18"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4" hidden="1">{"PRINT",#N/A,TRUE,"APPA";"PRINT",#N/A,TRUE,"APS";"PRINT",#N/A,TRUE,"BHPL";"PRINT",#N/A,TRUE,"BHPL2";"PRINT",#N/A,TRUE,"CDWR";"PRINT",#N/A,TRUE,"EWEB";"PRINT",#N/A,TRUE,"LADWP";"PRINT",#N/A,TRUE,"NEVBASE"}</definedName>
    <definedName name="_x4" localSheetId="17" hidden="1">{"PRINT",#N/A,TRUE,"APPA";"PRINT",#N/A,TRUE,"APS";"PRINT",#N/A,TRUE,"BHPL";"PRINT",#N/A,TRUE,"BHPL2";"PRINT",#N/A,TRUE,"CDWR";"PRINT",#N/A,TRUE,"EWEB";"PRINT",#N/A,TRUE,"LADWP";"PRINT",#N/A,TRUE,"NEVBASE"}</definedName>
    <definedName name="_x4" localSheetId="18"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4" hidden="1">{"PRINT",#N/A,TRUE,"APPA";"PRINT",#N/A,TRUE,"APS";"PRINT",#N/A,TRUE,"BHPL";"PRINT",#N/A,TRUE,"BHPL2";"PRINT",#N/A,TRUE,"CDWR";"PRINT",#N/A,TRUE,"EWEB";"PRINT",#N/A,TRUE,"LADWP";"PRINT",#N/A,TRUE,"NEVBASE"}</definedName>
    <definedName name="_x5" localSheetId="17" hidden="1">{"PRINT",#N/A,TRUE,"APPA";"PRINT",#N/A,TRUE,"APS";"PRINT",#N/A,TRUE,"BHPL";"PRINT",#N/A,TRUE,"BHPL2";"PRINT",#N/A,TRUE,"CDWR";"PRINT",#N/A,TRUE,"EWEB";"PRINT",#N/A,TRUE,"LADWP";"PRINT",#N/A,TRUE,"NEVBASE"}</definedName>
    <definedName name="_x5" localSheetId="18"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39" hidden="1">#REF!</definedName>
    <definedName name="a" localSheetId="40" hidden="1">#REF!</definedName>
    <definedName name="a" localSheetId="14" hidden="1">#REF!</definedName>
    <definedName name="a" localSheetId="15" hidden="1">'[5]DSM Output'!$J$21:$J$23</definedName>
    <definedName name="a" localSheetId="16" hidden="1">#REF!</definedName>
    <definedName name="a" localSheetId="17" hidden="1">#REF!</definedName>
    <definedName name="a" localSheetId="18" hidden="1">#REF!</definedName>
    <definedName name="a" localSheetId="19" hidden="1">#REF!</definedName>
    <definedName name="a" localSheetId="0" hidden="1">#REF!</definedName>
    <definedName name="a" localSheetId="1" hidden="1">#REF!</definedName>
    <definedName name="a" localSheetId="2" hidden="1">#REF!</definedName>
    <definedName name="a" localSheetId="3" hidden="1">#REF!</definedName>
    <definedName name="a" localSheetId="12"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1" hidden="1">#REF!</definedName>
    <definedName name="a" localSheetId="35" hidden="1">'[5]DSM Output'!$J$21:$J$23</definedName>
    <definedName name="a" localSheetId="36" hidden="1">'[5]DSM Output'!$J$21:$J$23</definedName>
    <definedName name="a" localSheetId="34" hidden="1">#REF!</definedName>
    <definedName name="a" localSheetId="37" hidden="1">'[9]DSM Output'!$J$21:$J$23</definedName>
    <definedName name="a" localSheetId="32" hidden="1">'[5]DSM Output'!$J$21:$J$23</definedName>
    <definedName name="a" hidden="1">'[5]DSM Output'!$J$21:$J$23</definedName>
    <definedName name="Access_Button1" hidden="1">"Headcount_Workbook_Schedules_List"</definedName>
    <definedName name="AccessDatabase" localSheetId="18" hidden="1">"I:\COMTREL\FINICLE\TradeSummary.mdb"</definedName>
    <definedName name="AccessDatabase" hidden="1">"P:\HR\SharonPlummer\Headcount Workbook.mdb"</definedName>
    <definedName name="Acct108364" localSheetId="19">'[13]Func Study'!#REF!</definedName>
    <definedName name="Acct108364" localSheetId="34">'[13]Func Study'!#REF!</definedName>
    <definedName name="Acct108364" localSheetId="37">'[13]Func Study'!#REF!</definedName>
    <definedName name="Acct108364">'[13]Func Study'!#REF!</definedName>
    <definedName name="Acct108364S" localSheetId="19">'[13]Func Study'!#REF!</definedName>
    <definedName name="Acct108364S" localSheetId="34">'[13]Func Study'!#REF!</definedName>
    <definedName name="Acct108364S">'[13]Func Study'!#REF!</definedName>
    <definedName name="Acct228.42TROJD" localSheetId="19">'[14]Func Study'!#REF!</definedName>
    <definedName name="Acct228.42TROJD" localSheetId="34">'[14]Func Study'!#REF!</definedName>
    <definedName name="Acct228.42TROJD">'[14]Func Study'!#REF!</definedName>
    <definedName name="Acct2281SO">'[15]Func Study'!$H$2190</definedName>
    <definedName name="Acct2283SO">'[15]Func Study'!$H$2198</definedName>
    <definedName name="Acct22842TROJD" localSheetId="19">'[14]Func Study'!#REF!</definedName>
    <definedName name="Acct22842TROJD" localSheetId="34">'[14]Func Study'!#REF!</definedName>
    <definedName name="Acct22842TROJD" localSheetId="37">'[14]Func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19">'[16]Functional Study'!#REF!</definedName>
    <definedName name="Acct41011" localSheetId="34">'[16]Functional Study'!#REF!</definedName>
    <definedName name="Acct41011" localSheetId="37">'[17]Functional Study'!#REF!</definedName>
    <definedName name="Acct41011">'[16]Functional Study'!#REF!</definedName>
    <definedName name="Acct41011BADDEBT" localSheetId="19">'[16]Functional Study'!#REF!</definedName>
    <definedName name="Acct41011BADDEBT" localSheetId="34">'[16]Functional Study'!#REF!</definedName>
    <definedName name="Acct41011BADDEBT" localSheetId="37">'[17]Functional Study'!#REF!</definedName>
    <definedName name="Acct41011BADDEBT">'[16]Functional Study'!#REF!</definedName>
    <definedName name="Acct41011DITEXP" localSheetId="19">'[16]Functional Study'!#REF!</definedName>
    <definedName name="Acct41011DITEXP" localSheetId="34">'[16]Functional Study'!#REF!</definedName>
    <definedName name="Acct41011DITEXP" localSheetId="37">'[17]Functional Study'!#REF!</definedName>
    <definedName name="Acct41011DITEXP">'[16]Functional Study'!#REF!</definedName>
    <definedName name="Acct41011S" localSheetId="19">'[16]Functional Study'!#REF!</definedName>
    <definedName name="Acct41011S" localSheetId="34">'[16]Functional Study'!#REF!</definedName>
    <definedName name="Acct41011S" localSheetId="37">'[17]Functional Study'!#REF!</definedName>
    <definedName name="Acct41011S">'[16]Functional Study'!#REF!</definedName>
    <definedName name="Acct41011SE" localSheetId="19">'[16]Functional Study'!#REF!</definedName>
    <definedName name="Acct41011SE" localSheetId="34">'[16]Functional Study'!#REF!</definedName>
    <definedName name="Acct41011SE" localSheetId="37">'[17]Functional Study'!#REF!</definedName>
    <definedName name="Acct41011SE">'[16]Functional Study'!#REF!</definedName>
    <definedName name="Acct41011SG1" localSheetId="19">'[16]Functional Study'!#REF!</definedName>
    <definedName name="Acct41011SG1" localSheetId="34">'[16]Functional Study'!#REF!</definedName>
    <definedName name="Acct41011SG1" localSheetId="37">'[17]Functional Study'!#REF!</definedName>
    <definedName name="Acct41011SG1">'[16]Functional Study'!#REF!</definedName>
    <definedName name="Acct41011SG2" localSheetId="19">'[16]Functional Study'!#REF!</definedName>
    <definedName name="Acct41011SG2" localSheetId="34">'[16]Functional Study'!#REF!</definedName>
    <definedName name="Acct41011SG2" localSheetId="37">'[17]Functional Study'!#REF!</definedName>
    <definedName name="Acct41011SG2">'[16]Functional Study'!#REF!</definedName>
    <definedName name="ACCT41011SGCT" localSheetId="19">'[16]Functional Study'!#REF!</definedName>
    <definedName name="ACCT41011SGCT" localSheetId="34">'[16]Functional Study'!#REF!</definedName>
    <definedName name="ACCT41011SGCT" localSheetId="37">'[17]Functional Study'!#REF!</definedName>
    <definedName name="ACCT41011SGCT">'[16]Functional Study'!#REF!</definedName>
    <definedName name="Acct41011SGPP" localSheetId="19">'[16]Functional Study'!#REF!</definedName>
    <definedName name="Acct41011SGPP" localSheetId="34">'[16]Functional Study'!#REF!</definedName>
    <definedName name="Acct41011SGPP" localSheetId="37">'[17]Functional Study'!#REF!</definedName>
    <definedName name="Acct41011SGPP">'[16]Functional Study'!#REF!</definedName>
    <definedName name="Acct41011SNP" localSheetId="19">'[16]Functional Study'!#REF!</definedName>
    <definedName name="Acct41011SNP" localSheetId="34">'[16]Functional Study'!#REF!</definedName>
    <definedName name="Acct41011SNP" localSheetId="37">'[17]Functional Study'!#REF!</definedName>
    <definedName name="Acct41011SNP">'[16]Functional Study'!#REF!</definedName>
    <definedName name="ACCT41011SNPD" localSheetId="19">'[16]Functional Study'!#REF!</definedName>
    <definedName name="ACCT41011SNPD" localSheetId="34">'[16]Functional Study'!#REF!</definedName>
    <definedName name="ACCT41011SNPD" localSheetId="37">'[17]Functional Study'!#REF!</definedName>
    <definedName name="ACCT41011SNPD">'[16]Functional Study'!#REF!</definedName>
    <definedName name="Acct41011SO" localSheetId="19">'[16]Functional Study'!#REF!</definedName>
    <definedName name="Acct41011SO" localSheetId="34">'[16]Functional Study'!#REF!</definedName>
    <definedName name="Acct41011SO" localSheetId="37">'[17]Functional Study'!#REF!</definedName>
    <definedName name="Acct41011SO">'[16]Functional Study'!#REF!</definedName>
    <definedName name="Acct41011TROJP" localSheetId="19">'[16]Functional Study'!#REF!</definedName>
    <definedName name="Acct41011TROJP" localSheetId="34">'[16]Functional Study'!#REF!</definedName>
    <definedName name="Acct41011TROJP" localSheetId="37">'[17]Functional Study'!#REF!</definedName>
    <definedName name="Acct41011TROJP">'[16]Functional Study'!#REF!</definedName>
    <definedName name="Acct41111" localSheetId="19">'[16]Functional Study'!#REF!</definedName>
    <definedName name="Acct41111" localSheetId="34">'[16]Functional Study'!#REF!</definedName>
    <definedName name="Acct41111" localSheetId="37">'[17]Functional Study'!#REF!</definedName>
    <definedName name="Acct41111">'[16]Functional Study'!#REF!</definedName>
    <definedName name="Acct41111BADDEBT" localSheetId="19">'[16]Functional Study'!#REF!</definedName>
    <definedName name="Acct41111BADDEBT" localSheetId="34">'[16]Functional Study'!#REF!</definedName>
    <definedName name="Acct41111BADDEBT" localSheetId="37">'[17]Functional Study'!#REF!</definedName>
    <definedName name="Acct41111BADDEBT">'[16]Functional Study'!#REF!</definedName>
    <definedName name="Acct41111DITEXP" localSheetId="19">'[16]Functional Study'!#REF!</definedName>
    <definedName name="Acct41111DITEXP" localSheetId="34">'[16]Functional Study'!#REF!</definedName>
    <definedName name="Acct41111DITEXP" localSheetId="37">'[17]Functional Study'!#REF!</definedName>
    <definedName name="Acct41111DITEXP">'[16]Functional Study'!#REF!</definedName>
    <definedName name="Acct41111S" localSheetId="19">'[16]Functional Study'!#REF!</definedName>
    <definedName name="Acct41111S" localSheetId="34">'[16]Functional Study'!#REF!</definedName>
    <definedName name="Acct41111S" localSheetId="37">'[17]Functional Study'!#REF!</definedName>
    <definedName name="Acct41111S">'[16]Functional Study'!#REF!</definedName>
    <definedName name="Acct41111SE" localSheetId="19">'[16]Functional Study'!#REF!</definedName>
    <definedName name="Acct41111SE" localSheetId="34">'[16]Functional Study'!#REF!</definedName>
    <definedName name="Acct41111SE" localSheetId="37">'[17]Functional Study'!#REF!</definedName>
    <definedName name="Acct41111SE">'[16]Functional Study'!#REF!</definedName>
    <definedName name="Acct41111SG1" localSheetId="19">'[16]Functional Study'!#REF!</definedName>
    <definedName name="Acct41111SG1" localSheetId="34">'[16]Functional Study'!#REF!</definedName>
    <definedName name="Acct41111SG1" localSheetId="37">'[17]Functional Study'!#REF!</definedName>
    <definedName name="Acct41111SG1">'[16]Functional Study'!#REF!</definedName>
    <definedName name="Acct41111SG2" localSheetId="19">'[16]Functional Study'!#REF!</definedName>
    <definedName name="Acct41111SG2" localSheetId="34">'[16]Functional Study'!#REF!</definedName>
    <definedName name="Acct41111SG2" localSheetId="37">'[17]Functional Study'!#REF!</definedName>
    <definedName name="Acct41111SG2">'[16]Functional Study'!#REF!</definedName>
    <definedName name="Acct41111SG3" localSheetId="19">'[16]Functional Study'!#REF!</definedName>
    <definedName name="Acct41111SG3" localSheetId="34">'[16]Functional Study'!#REF!</definedName>
    <definedName name="Acct41111SG3" localSheetId="37">'[17]Functional Study'!#REF!</definedName>
    <definedName name="Acct41111SG3">'[16]Functional Study'!#REF!</definedName>
    <definedName name="Acct41111SGPP" localSheetId="19">'[16]Functional Study'!#REF!</definedName>
    <definedName name="Acct41111SGPP" localSheetId="34">'[16]Functional Study'!#REF!</definedName>
    <definedName name="Acct41111SGPP" localSheetId="37">'[17]Functional Study'!#REF!</definedName>
    <definedName name="Acct41111SGPP">'[16]Functional Study'!#REF!</definedName>
    <definedName name="Acct41111SNP" localSheetId="19">'[16]Functional Study'!#REF!</definedName>
    <definedName name="Acct41111SNP" localSheetId="34">'[16]Functional Study'!#REF!</definedName>
    <definedName name="Acct41111SNP" localSheetId="37">'[17]Functional Study'!#REF!</definedName>
    <definedName name="Acct41111SNP">'[16]Functional Study'!#REF!</definedName>
    <definedName name="Acct41111SNTP" localSheetId="19">'[16]Functional Study'!#REF!</definedName>
    <definedName name="Acct41111SNTP" localSheetId="34">'[16]Functional Study'!#REF!</definedName>
    <definedName name="Acct41111SNTP" localSheetId="37">'[17]Functional Study'!#REF!</definedName>
    <definedName name="Acct41111SNTP">'[16]Functional Study'!#REF!</definedName>
    <definedName name="Acct41111SO" localSheetId="19">'[16]Functional Study'!#REF!</definedName>
    <definedName name="Acct41111SO" localSheetId="34">'[16]Functional Study'!#REF!</definedName>
    <definedName name="Acct41111SO" localSheetId="37">'[17]Functional Study'!#REF!</definedName>
    <definedName name="Acct41111SO">'[16]Functional Study'!#REF!</definedName>
    <definedName name="Acct41111TROJP" localSheetId="19">'[16]Functional Study'!#REF!</definedName>
    <definedName name="Acct41111TROJP" localSheetId="34">'[16]Functional Study'!#REF!</definedName>
    <definedName name="Acct41111TROJP" localSheetId="37">'[17]Functional Study'!#REF!</definedName>
    <definedName name="Acct41111TROJP">'[16]Functional Study'!#REF!</definedName>
    <definedName name="Acct411BADDEBT" localSheetId="19">'[16]Functional Study'!#REF!</definedName>
    <definedName name="Acct411BADDEBT" localSheetId="34">'[16]Functional Study'!#REF!</definedName>
    <definedName name="Acct411BADDEBT" localSheetId="37">'[17]Functional Study'!#REF!</definedName>
    <definedName name="Acct411BADDEBT">'[16]Functional Study'!#REF!</definedName>
    <definedName name="Acct411DGP" localSheetId="19">'[16]Functional Study'!#REF!</definedName>
    <definedName name="Acct411DGP" localSheetId="34">'[16]Functional Study'!#REF!</definedName>
    <definedName name="Acct411DGP" localSheetId="37">'[17]Functional Study'!#REF!</definedName>
    <definedName name="Acct411DGP">'[16]Functional Study'!#REF!</definedName>
    <definedName name="Acct411DGU" localSheetId="19">'[16]Functional Study'!#REF!</definedName>
    <definedName name="Acct411DGU" localSheetId="34">'[16]Functional Study'!#REF!</definedName>
    <definedName name="Acct411DGU" localSheetId="37">'[17]Functional Study'!#REF!</definedName>
    <definedName name="Acct411DGU">'[16]Functional Study'!#REF!</definedName>
    <definedName name="Acct411DITEXP" localSheetId="19">'[16]Functional Study'!#REF!</definedName>
    <definedName name="Acct411DITEXP" localSheetId="34">'[16]Functional Study'!#REF!</definedName>
    <definedName name="Acct411DITEXP" localSheetId="37">'[17]Functional Study'!#REF!</definedName>
    <definedName name="Acct411DITEXP">'[16]Functional Study'!#REF!</definedName>
    <definedName name="Acct411DNPP" localSheetId="19">'[16]Functional Study'!#REF!</definedName>
    <definedName name="Acct411DNPP" localSheetId="34">'[16]Functional Study'!#REF!</definedName>
    <definedName name="Acct411DNPP" localSheetId="37">'[17]Functional Study'!#REF!</definedName>
    <definedName name="Acct411DNPP">'[16]Functional Study'!#REF!</definedName>
    <definedName name="Acct411DNPTP" localSheetId="19">'[16]Functional Study'!#REF!</definedName>
    <definedName name="Acct411DNPTP" localSheetId="34">'[16]Functional Study'!#REF!</definedName>
    <definedName name="Acct411DNPTP" localSheetId="37">'[17]Functional Study'!#REF!</definedName>
    <definedName name="Acct411DNPTP">'[16]Functional Study'!#REF!</definedName>
    <definedName name="Acct411S" localSheetId="19">'[16]Functional Study'!#REF!</definedName>
    <definedName name="Acct411S" localSheetId="34">'[16]Functional Study'!#REF!</definedName>
    <definedName name="Acct411S" localSheetId="37">'[17]Functional Study'!#REF!</definedName>
    <definedName name="Acct411S">'[16]Functional Study'!#REF!</definedName>
    <definedName name="Acct411SE" localSheetId="19">'[16]Functional Study'!#REF!</definedName>
    <definedName name="Acct411SE" localSheetId="34">'[16]Functional Study'!#REF!</definedName>
    <definedName name="Acct411SE" localSheetId="37">'[17]Functional Study'!#REF!</definedName>
    <definedName name="Acct411SE">'[16]Functional Study'!#REF!</definedName>
    <definedName name="Acct411SG" localSheetId="19">'[16]Functional Study'!#REF!</definedName>
    <definedName name="Acct411SG" localSheetId="34">'[16]Functional Study'!#REF!</definedName>
    <definedName name="Acct411SG" localSheetId="37">'[17]Functional Study'!#REF!</definedName>
    <definedName name="Acct411SG">'[16]Functional Study'!#REF!</definedName>
    <definedName name="Acct411SGPP" localSheetId="19">'[16]Functional Study'!#REF!</definedName>
    <definedName name="Acct411SGPP" localSheetId="34">'[16]Functional Study'!#REF!</definedName>
    <definedName name="Acct411SGPP" localSheetId="37">'[17]Functional Study'!#REF!</definedName>
    <definedName name="Acct411SGPP">'[16]Functional Study'!#REF!</definedName>
    <definedName name="Acct411SO" localSheetId="19">'[16]Functional Study'!#REF!</definedName>
    <definedName name="Acct411SO" localSheetId="34">'[16]Functional Study'!#REF!</definedName>
    <definedName name="Acct411SO" localSheetId="37">'[17]Functional Study'!#REF!</definedName>
    <definedName name="Acct411SO">'[16]Functional Study'!#REF!</definedName>
    <definedName name="Acct411TROJP" localSheetId="19">'[16]Functional Study'!#REF!</definedName>
    <definedName name="Acct411TROJP" localSheetId="34">'[16]Functional Study'!#REF!</definedName>
    <definedName name="Acct411TROJP" localSheetId="37">'[17]Functional Study'!#REF!</definedName>
    <definedName name="Acct411TROJP">'[16]Functional Study'!#REF!</definedName>
    <definedName name="Acct447DGU" localSheetId="19">'[14]Func Study'!#REF!</definedName>
    <definedName name="Acct447DGU" localSheetId="34">'[14]Func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19">'[15]Func Study'!#REF!</definedName>
    <definedName name="Acct510" localSheetId="34">'[15]Func Study'!#REF!</definedName>
    <definedName name="Acct510">'[15]Func Study'!#REF!</definedName>
    <definedName name="Acct510DNPPSU" localSheetId="19">'[15]Func Study'!#REF!</definedName>
    <definedName name="Acct510DNPPSU" localSheetId="34">'[15]Func Study'!#REF!</definedName>
    <definedName name="Acct510DNPPSU">'[15]Func Study'!#REF!</definedName>
    <definedName name="ACCT510JBG" localSheetId="19">'[15]Func Study'!#REF!</definedName>
    <definedName name="ACCT510JBG" localSheetId="34">'[15]Func Study'!#REF!</definedName>
    <definedName name="ACCT510JBG">'[15]Func Study'!#REF!</definedName>
    <definedName name="ACCT510SSGCH" localSheetId="19">'[15]Func Study'!#REF!</definedName>
    <definedName name="ACCT510SSGCH" localSheetId="34">'[15]Func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19">'[18]Functional Study'!#REF!</definedName>
    <definedName name="ACCT904SG" localSheetId="34">'[18]Functional Study'!#REF!</definedName>
    <definedName name="ACCT904SG" localSheetId="37">'[19]Functional Study'!#REF!</definedName>
    <definedName name="ACCT904SG">'[18]Functional Study'!#REF!</definedName>
    <definedName name="AcctAGA">'[15]Func Study'!$H$296</definedName>
    <definedName name="AcctDFAD" localSheetId="19">'[15]Func Study'!#REF!</definedName>
    <definedName name="AcctDFAD" localSheetId="34">'[15]Func Study'!#REF!</definedName>
    <definedName name="AcctDFAD">'[15]Func Study'!#REF!</definedName>
    <definedName name="AcctDFAP" localSheetId="19">'[15]Func Study'!#REF!</definedName>
    <definedName name="AcctDFAP" localSheetId="34">'[15]Func Study'!#REF!</definedName>
    <definedName name="AcctDFAP">'[15]Func Study'!#REF!</definedName>
    <definedName name="AcctDFAT" localSheetId="19">'[15]Func Study'!#REF!</definedName>
    <definedName name="AcctDFAT" localSheetId="34">'[15]Func Study'!#REF!</definedName>
    <definedName name="AcctDFAT">'[15]Func Study'!#REF!</definedName>
    <definedName name="AcctTable">[20]Variables!$AK$42:$AK$396</definedName>
    <definedName name="AcctTS0">'[15]Func Study'!$H$1686</definedName>
    <definedName name="ActualROR">'[14]G+T+D+R+M'!$H$61</definedName>
    <definedName name="Adjs2avg">[21]Inputs!$L$255:'[21]Inputs'!$T$505</definedName>
    <definedName name="anscount" hidden="1">1</definedName>
    <definedName name="APR" localSheetId="39">#REF!</definedName>
    <definedName name="APR" localSheetId="40">#REF!</definedName>
    <definedName name="APR" localSheetId="19">[22]Backup!#REF!</definedName>
    <definedName name="APR" localSheetId="34">#REF!</definedName>
    <definedName name="APR" localSheetId="37">[22]Backup!#REF!</definedName>
    <definedName name="APR">[22]Backup!#REF!</definedName>
    <definedName name="APRT" localSheetId="19">#REF!</definedName>
    <definedName name="APRT" localSheetId="34">#REF!</definedName>
    <definedName name="APRT">#REF!</definedName>
    <definedName name="AS2DocOpenMode" hidden="1">"AS2DocumentEdit"</definedName>
    <definedName name="asa" localSheetId="14" hidden="1">{"Factors Pages 1-2",#N/A,FALSE,"Factors";"Factors Page 3",#N/A,FALSE,"Factors";"Factors Page 4",#N/A,FALSE,"Factors";"Factors Page 5",#N/A,FALSE,"Factors";"Factors Pages 8-27",#N/A,FALSE,"Factors"}</definedName>
    <definedName name="asa" localSheetId="17" hidden="1">{"Factors Pages 1-2",#N/A,FALSE,"Factors";"Factors Page 3",#N/A,FALSE,"Factors";"Factors Page 4",#N/A,FALSE,"Factors";"Factors Page 5",#N/A,FALSE,"Factors";"Factors Pages 8-27",#N/A,FALSE,"Factors"}</definedName>
    <definedName name="asa" localSheetId="18"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4" hidden="1">{#N/A,#N/A,FALSE,"Bgt";#N/A,#N/A,FALSE,"Act";#N/A,#N/A,FALSE,"Chrt Data";#N/A,#N/A,FALSE,"Bus Result";#N/A,#N/A,FALSE,"Main Charts";#N/A,#N/A,FALSE,"P&amp;L Ttl";#N/A,#N/A,FALSE,"P&amp;L C_Ttl";#N/A,#N/A,FALSE,"P&amp;L C_Oct";#N/A,#N/A,FALSE,"P&amp;L C_Sep";#N/A,#N/A,FALSE,"1996";#N/A,#N/A,FALSE,"Data"}</definedName>
    <definedName name="asdf" localSheetId="17" hidden="1">{#N/A,#N/A,FALSE,"Bgt";#N/A,#N/A,FALSE,"Act";#N/A,#N/A,FALSE,"Chrt Data";#N/A,#N/A,FALSE,"Bus Result";#N/A,#N/A,FALSE,"Main Charts";#N/A,#N/A,FALSE,"P&amp;L Ttl";#N/A,#N/A,FALSE,"P&amp;L C_Ttl";#N/A,#N/A,FALSE,"P&amp;L C_Oct";#N/A,#N/A,FALSE,"P&amp;L C_Sep";#N/A,#N/A,FALSE,"1996";#N/A,#N/A,FALSE,"Data"}</definedName>
    <definedName name="asdf" localSheetId="18"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39">#REF!</definedName>
    <definedName name="AUG" localSheetId="40">#REF!</definedName>
    <definedName name="AUG" localSheetId="19">[22]Backup!#REF!</definedName>
    <definedName name="AUG" localSheetId="34">#REF!</definedName>
    <definedName name="AUG" localSheetId="37">[22]Backup!#REF!</definedName>
    <definedName name="AUG">[22]Backup!#REF!</definedName>
    <definedName name="AUGT" localSheetId="19">#REF!</definedName>
    <definedName name="AUGT" localSheetId="34">#REF!</definedName>
    <definedName name="AUGT">#REF!</definedName>
    <definedName name="AvgFactors">[20]Factors!$B$3:$P$99</definedName>
    <definedName name="b" localSheetId="17" hidden="1">{#N/A,#N/A,FALSE,"Coversheet";#N/A,#N/A,FALSE,"QA"}</definedName>
    <definedName name="b" localSheetId="18" hidden="1">{#N/A,#N/A,FALSE,"Coversheet";#N/A,#N/A,FALSE,"QA"}</definedName>
    <definedName name="b" hidden="1">{#N/A,#N/A,FALSE,"Coversheet";#N/A,#N/A,FALSE,"QA"}</definedName>
    <definedName name="BACK1" localSheetId="19">#REF!</definedName>
    <definedName name="BACK1" localSheetId="34">#REF!</definedName>
    <definedName name="BACK1">#REF!</definedName>
    <definedName name="BACK2" localSheetId="19">#REF!</definedName>
    <definedName name="BACK2" localSheetId="34">#REF!</definedName>
    <definedName name="BACK2">#REF!</definedName>
    <definedName name="BACK3" localSheetId="19">#REF!</definedName>
    <definedName name="BACK3" localSheetId="34">#REF!</definedName>
    <definedName name="BACK3">#REF!</definedName>
    <definedName name="BACKUP1" localSheetId="19">#REF!</definedName>
    <definedName name="BACKUP1" localSheetId="34">#REF!</definedName>
    <definedName name="BACKUP1">#REF!</definedName>
    <definedName name="BEx0017DGUEDPCFJUPUZOOLJCS2B" localSheetId="17" hidden="1">#REF!</definedName>
    <definedName name="BEx0017DGUEDPCFJUPUZOOLJCS2B" localSheetId="18" hidden="1">#REF!</definedName>
    <definedName name="BEx0017DGUEDPCFJUPUZOOLJCS2B" localSheetId="19" hidden="1">#REF!</definedName>
    <definedName name="BEx0017DGUEDPCFJUPUZOOLJCS2B" localSheetId="13" hidden="1">#REF!</definedName>
    <definedName name="BEx0017DGUEDPCFJUPUZOOLJCS2B" hidden="1">#REF!</definedName>
    <definedName name="BEx001CNWHJ5RULCSFM36ZCGJ1UH" localSheetId="17" hidden="1">#REF!</definedName>
    <definedName name="BEx001CNWHJ5RULCSFM36ZCGJ1UH" localSheetId="18" hidden="1">#REF!</definedName>
    <definedName name="BEx001CNWHJ5RULCSFM36ZCGJ1UH" localSheetId="19" hidden="1">#REF!</definedName>
    <definedName name="BEx001CNWHJ5RULCSFM36ZCGJ1UH" localSheetId="13" hidden="1">#REF!</definedName>
    <definedName name="BEx001CNWHJ5RULCSFM36ZCGJ1UH" hidden="1">#REF!</definedName>
    <definedName name="BEx004791UAJIJSN57OT7YBLNP82" localSheetId="17" hidden="1">#REF!</definedName>
    <definedName name="BEx004791UAJIJSN57OT7YBLNP82" localSheetId="18" hidden="1">#REF!</definedName>
    <definedName name="BEx004791UAJIJSN57OT7YBLNP82" localSheetId="19" hidden="1">#REF!</definedName>
    <definedName name="BEx004791UAJIJSN57OT7YBLNP82" localSheetId="13" hidden="1">#REF!</definedName>
    <definedName name="BEx004791UAJIJSN57OT7YBLNP82" hidden="1">#REF!</definedName>
    <definedName name="BEx008P2NVFDLBHL7IZ5WTMVOQ1F" localSheetId="17" hidden="1">#REF!</definedName>
    <definedName name="BEx008P2NVFDLBHL7IZ5WTMVOQ1F" localSheetId="18" hidden="1">#REF!</definedName>
    <definedName name="BEx008P2NVFDLBHL7IZ5WTMVOQ1F" localSheetId="19" hidden="1">#REF!</definedName>
    <definedName name="BEx008P2NVFDLBHL7IZ5WTMVOQ1F" localSheetId="13" hidden="1">#REF!</definedName>
    <definedName name="BEx008P2NVFDLBHL7IZ5WTMVOQ1F" hidden="1">#REF!</definedName>
    <definedName name="BEx009G00IN0JUIAQ4WE9NHTMQE2" localSheetId="17" hidden="1">#REF!</definedName>
    <definedName name="BEx009G00IN0JUIAQ4WE9NHTMQE2" localSheetId="18" hidden="1">#REF!</definedName>
    <definedName name="BEx009G00IN0JUIAQ4WE9NHTMQE2" localSheetId="19" hidden="1">#REF!</definedName>
    <definedName name="BEx009G00IN0JUIAQ4WE9NHTMQE2" localSheetId="13" hidden="1">#REF!</definedName>
    <definedName name="BEx009G00IN0JUIAQ4WE9NHTMQE2" hidden="1">#REF!</definedName>
    <definedName name="BEx00DXTY2JDVGWQKV8H7FG4SV30" localSheetId="17" hidden="1">#REF!</definedName>
    <definedName name="BEx00DXTY2JDVGWQKV8H7FG4SV30" localSheetId="18" hidden="1">#REF!</definedName>
    <definedName name="BEx00DXTY2JDVGWQKV8H7FG4SV30" localSheetId="19" hidden="1">#REF!</definedName>
    <definedName name="BEx00DXTY2JDVGWQKV8H7FG4SV30" localSheetId="13" hidden="1">#REF!</definedName>
    <definedName name="BEx00DXTY2JDVGWQKV8H7FG4SV30" hidden="1">#REF!</definedName>
    <definedName name="BEx00GHLTYRH5N2S6P78YW1CD30N" localSheetId="17" hidden="1">#REF!</definedName>
    <definedName name="BEx00GHLTYRH5N2S6P78YW1CD30N" localSheetId="18" hidden="1">#REF!</definedName>
    <definedName name="BEx00GHLTYRH5N2S6P78YW1CD30N" localSheetId="19" hidden="1">#REF!</definedName>
    <definedName name="BEx00GHLTYRH5N2S6P78YW1CD30N" localSheetId="13" hidden="1">#REF!</definedName>
    <definedName name="BEx00GHLTYRH5N2S6P78YW1CD30N" hidden="1">#REF!</definedName>
    <definedName name="BEx00JC31DY11L45SEU4B10BIN6W" localSheetId="17" hidden="1">#REF!</definedName>
    <definedName name="BEx00JC31DY11L45SEU4B10BIN6W" localSheetId="18" hidden="1">#REF!</definedName>
    <definedName name="BEx00JC31DY11L45SEU4B10BIN6W" localSheetId="19" hidden="1">#REF!</definedName>
    <definedName name="BEx00JC31DY11L45SEU4B10BIN6W" localSheetId="13" hidden="1">#REF!</definedName>
    <definedName name="BEx00JC31DY11L45SEU4B10BIN6W" hidden="1">#REF!</definedName>
    <definedName name="BEx00KZHZBHP3TDV1YMX4B19B95O" localSheetId="17" hidden="1">#REF!</definedName>
    <definedName name="BEx00KZHZBHP3TDV1YMX4B19B95O" localSheetId="18" hidden="1">#REF!</definedName>
    <definedName name="BEx00KZHZBHP3TDV1YMX4B19B95O" localSheetId="19" hidden="1">#REF!</definedName>
    <definedName name="BEx00KZHZBHP3TDV1YMX4B19B95O" localSheetId="13" hidden="1">#REF!</definedName>
    <definedName name="BEx00KZHZBHP3TDV1YMX4B19B95O" hidden="1">#REF!</definedName>
    <definedName name="BEx00P11V7HA4MS6XYY3P4BPVXML" localSheetId="17" hidden="1">#REF!</definedName>
    <definedName name="BEx00P11V7HA4MS6XYY3P4BPVXML" localSheetId="18" hidden="1">#REF!</definedName>
    <definedName name="BEx00P11V7HA4MS6XYY3P4BPVXML" localSheetId="19" hidden="1">#REF!</definedName>
    <definedName name="BEx00P11V7HA4MS6XYY3P4BPVXML" localSheetId="13" hidden="1">#REF!</definedName>
    <definedName name="BEx00P11V7HA4MS6XYY3P4BPVXML" hidden="1">#REF!</definedName>
    <definedName name="BEx00PBV7V99V7M3LDYUTF31MUFJ" localSheetId="17" hidden="1">#REF!</definedName>
    <definedName name="BEx00PBV7V99V7M3LDYUTF31MUFJ" localSheetId="18" hidden="1">#REF!</definedName>
    <definedName name="BEx00PBV7V99V7M3LDYUTF31MUFJ" localSheetId="19" hidden="1">#REF!</definedName>
    <definedName name="BEx00PBV7V99V7M3LDYUTF31MUFJ" localSheetId="13" hidden="1">#REF!</definedName>
    <definedName name="BEx00PBV7V99V7M3LDYUTF31MUFJ" hidden="1">#REF!</definedName>
    <definedName name="BEx00SMIQJ55EVB7T24CORX0JWQO" localSheetId="17" hidden="1">#REF!</definedName>
    <definedName name="BEx00SMIQJ55EVB7T24CORX0JWQO" localSheetId="18" hidden="1">#REF!</definedName>
    <definedName name="BEx00SMIQJ55EVB7T24CORX0JWQO" localSheetId="19" hidden="1">#REF!</definedName>
    <definedName name="BEx00SMIQJ55EVB7T24CORX0JWQO" localSheetId="13" hidden="1">#REF!</definedName>
    <definedName name="BEx00SMIQJ55EVB7T24CORX0JWQO" hidden="1">#REF!</definedName>
    <definedName name="BEx010V7DB7O7Z9NHSX27HZK4H76" localSheetId="17" hidden="1">#REF!</definedName>
    <definedName name="BEx010V7DB7O7Z9NHSX27HZK4H76" localSheetId="18" hidden="1">#REF!</definedName>
    <definedName name="BEx010V7DB7O7Z9NHSX27HZK4H76" localSheetId="19" hidden="1">#REF!</definedName>
    <definedName name="BEx010V7DB7O7Z9NHSX27HZK4H76" localSheetId="13" hidden="1">#REF!</definedName>
    <definedName name="BEx010V7DB7O7Z9NHSX27HZK4H76" hidden="1">#REF!</definedName>
    <definedName name="BEx012IKS6YVHG9KTG2FAKRSMYLU" localSheetId="17" hidden="1">#REF!</definedName>
    <definedName name="BEx012IKS6YVHG9KTG2FAKRSMYLU" localSheetId="18" hidden="1">#REF!</definedName>
    <definedName name="BEx012IKS6YVHG9KTG2FAKRSMYLU" localSheetId="19" hidden="1">#REF!</definedName>
    <definedName name="BEx012IKS6YVHG9KTG2FAKRSMYLU" localSheetId="13" hidden="1">#REF!</definedName>
    <definedName name="BEx012IKS6YVHG9KTG2FAKRSMYLU" hidden="1">#REF!</definedName>
    <definedName name="BEx01HY6E3GJ66ABU5ABN26V6Q13" localSheetId="17" hidden="1">#REF!</definedName>
    <definedName name="BEx01HY6E3GJ66ABU5ABN26V6Q13" localSheetId="18" hidden="1">#REF!</definedName>
    <definedName name="BEx01HY6E3GJ66ABU5ABN26V6Q13" localSheetId="19" hidden="1">#REF!</definedName>
    <definedName name="BEx01HY6E3GJ66ABU5ABN26V6Q13" localSheetId="13" hidden="1">#REF!</definedName>
    <definedName name="BEx01HY6E3GJ66ABU5ABN26V6Q13" hidden="1">#REF!</definedName>
    <definedName name="BEx01PW5YQKEGAR8JDDI5OARYXDF" localSheetId="17" hidden="1">#REF!</definedName>
    <definedName name="BEx01PW5YQKEGAR8JDDI5OARYXDF" localSheetId="18" hidden="1">#REF!</definedName>
    <definedName name="BEx01PW5YQKEGAR8JDDI5OARYXDF" localSheetId="19" hidden="1">#REF!</definedName>
    <definedName name="BEx01PW5YQKEGAR8JDDI5OARYXDF" localSheetId="13" hidden="1">#REF!</definedName>
    <definedName name="BEx01PW5YQKEGAR8JDDI5OARYXDF" hidden="1">#REF!</definedName>
    <definedName name="BEx01QCB2ERCAYYOFDP3OQRWUU60" localSheetId="17" hidden="1">#REF!</definedName>
    <definedName name="BEx01QCB2ERCAYYOFDP3OQRWUU60" localSheetId="18" hidden="1">#REF!</definedName>
    <definedName name="BEx01QCB2ERCAYYOFDP3OQRWUU60" localSheetId="19" hidden="1">#REF!</definedName>
    <definedName name="BEx01QCB2ERCAYYOFDP3OQRWUU60" localSheetId="13" hidden="1">#REF!</definedName>
    <definedName name="BEx01QCB2ERCAYYOFDP3OQRWUU60" hidden="1">#REF!</definedName>
    <definedName name="BEx01U37NQSMTGJRU8EGTJORBJ6H" localSheetId="17" hidden="1">#REF!</definedName>
    <definedName name="BEx01U37NQSMTGJRU8EGTJORBJ6H" localSheetId="18" hidden="1">#REF!</definedName>
    <definedName name="BEx01U37NQSMTGJRU8EGTJORBJ6H" localSheetId="19" hidden="1">#REF!</definedName>
    <definedName name="BEx01U37NQSMTGJRU8EGTJORBJ6H" localSheetId="13" hidden="1">#REF!</definedName>
    <definedName name="BEx01U37NQSMTGJRU8EGTJORBJ6H" hidden="1">#REF!</definedName>
    <definedName name="BEx01XJ94SHJ1YQ7ORPW0RQGKI2H" localSheetId="17" hidden="1">#REF!</definedName>
    <definedName name="BEx01XJ94SHJ1YQ7ORPW0RQGKI2H" localSheetId="18" hidden="1">#REF!</definedName>
    <definedName name="BEx01XJ94SHJ1YQ7ORPW0RQGKI2H" localSheetId="19" hidden="1">#REF!</definedName>
    <definedName name="BEx01XJ94SHJ1YQ7ORPW0RQGKI2H" localSheetId="13" hidden="1">#REF!</definedName>
    <definedName name="BEx01XJ94SHJ1YQ7ORPW0RQGKI2H" hidden="1">#REF!</definedName>
    <definedName name="BEx028BOZCS2MQO9MODVS6F7NCA3" localSheetId="17" hidden="1">#REF!</definedName>
    <definedName name="BEx028BOZCS2MQO9MODVS6F7NCA3" localSheetId="18" hidden="1">#REF!</definedName>
    <definedName name="BEx028BOZCS2MQO9MODVS6F7NCA3" localSheetId="19" hidden="1">#REF!</definedName>
    <definedName name="BEx028BOZCS2MQO9MODVS6F7NCA3" localSheetId="13" hidden="1">#REF!</definedName>
    <definedName name="BEx028BOZCS2MQO9MODVS6F7NCA3" hidden="1">#REF!</definedName>
    <definedName name="BEx02DPUYNH76938V8GVORY8LRY1" localSheetId="17" hidden="1">#REF!</definedName>
    <definedName name="BEx02DPUYNH76938V8GVORY8LRY1" localSheetId="18" hidden="1">#REF!</definedName>
    <definedName name="BEx02DPUYNH76938V8GVORY8LRY1" localSheetId="19" hidden="1">#REF!</definedName>
    <definedName name="BEx02DPUYNH76938V8GVORY8LRY1" localSheetId="13" hidden="1">#REF!</definedName>
    <definedName name="BEx02DPUYNH76938V8GVORY8LRY1" hidden="1">#REF!</definedName>
    <definedName name="BEx02PEP6DY4K1JGB0HHS3B6QOGZ" localSheetId="17" hidden="1">#REF!</definedName>
    <definedName name="BEx02PEP6DY4K1JGB0HHS3B6QOGZ" localSheetId="18" hidden="1">#REF!</definedName>
    <definedName name="BEx02PEP6DY4K1JGB0HHS3B6QOGZ" localSheetId="19" hidden="1">#REF!</definedName>
    <definedName name="BEx02PEP6DY4K1JGB0HHS3B6QOGZ" localSheetId="13" hidden="1">#REF!</definedName>
    <definedName name="BEx02PEP6DY4K1JGB0HHS3B6QOGZ" hidden="1">#REF!</definedName>
    <definedName name="BEx02Q08R9G839Q4RFGG9026C7PX" localSheetId="17" hidden="1">#REF!</definedName>
    <definedName name="BEx02Q08R9G839Q4RFGG9026C7PX" localSheetId="18" hidden="1">#REF!</definedName>
    <definedName name="BEx02Q08R9G839Q4RFGG9026C7PX" localSheetId="19" hidden="1">#REF!</definedName>
    <definedName name="BEx02Q08R9G839Q4RFGG9026C7PX" localSheetId="13" hidden="1">#REF!</definedName>
    <definedName name="BEx02Q08R9G839Q4RFGG9026C7PX" hidden="1">#REF!</definedName>
    <definedName name="BEx02SEL3Z1QWGAHXDPUA9WLTTPS" localSheetId="17" hidden="1">#REF!</definedName>
    <definedName name="BEx02SEL3Z1QWGAHXDPUA9WLTTPS" localSheetId="18" hidden="1">#REF!</definedName>
    <definedName name="BEx02SEL3Z1QWGAHXDPUA9WLTTPS" localSheetId="19" hidden="1">#REF!</definedName>
    <definedName name="BEx02SEL3Z1QWGAHXDPUA9WLTTPS" localSheetId="13" hidden="1">#REF!</definedName>
    <definedName name="BEx02SEL3Z1QWGAHXDPUA9WLTTPS" hidden="1">#REF!</definedName>
    <definedName name="BEx02Y3KJZH5BGDM9QEZ1PVVI114" localSheetId="17" hidden="1">#REF!</definedName>
    <definedName name="BEx02Y3KJZH5BGDM9QEZ1PVVI114" localSheetId="18" hidden="1">#REF!</definedName>
    <definedName name="BEx02Y3KJZH5BGDM9QEZ1PVVI114" localSheetId="19" hidden="1">#REF!</definedName>
    <definedName name="BEx02Y3KJZH5BGDM9QEZ1PVVI114" localSheetId="13" hidden="1">#REF!</definedName>
    <definedName name="BEx02Y3KJZH5BGDM9QEZ1PVVI114" hidden="1">#REF!</definedName>
    <definedName name="BEx0313GRLLASDTVPW5DHTXHE74M" localSheetId="17" hidden="1">#REF!</definedName>
    <definedName name="BEx0313GRLLASDTVPW5DHTXHE74M" localSheetId="18" hidden="1">#REF!</definedName>
    <definedName name="BEx0313GRLLASDTVPW5DHTXHE74M" localSheetId="19" hidden="1">#REF!</definedName>
    <definedName name="BEx0313GRLLASDTVPW5DHTXHE74M" localSheetId="13" hidden="1">#REF!</definedName>
    <definedName name="BEx0313GRLLASDTVPW5DHTXHE74M" hidden="1">#REF!</definedName>
    <definedName name="BEx1F0SOZ3H5XUHXD7O01TCR8T6J" localSheetId="17" hidden="1">#REF!</definedName>
    <definedName name="BEx1F0SOZ3H5XUHXD7O01TCR8T6J" localSheetId="18" hidden="1">#REF!</definedName>
    <definedName name="BEx1F0SOZ3H5XUHXD7O01TCR8T6J" localSheetId="19" hidden="1">#REF!</definedName>
    <definedName name="BEx1F0SOZ3H5XUHXD7O01TCR8T6J" localSheetId="13" hidden="1">#REF!</definedName>
    <definedName name="BEx1F0SOZ3H5XUHXD7O01TCR8T6J" hidden="1">#REF!</definedName>
    <definedName name="BEx1F9HL824UCNCVZ2U62J4KZCX8" localSheetId="17" hidden="1">#REF!</definedName>
    <definedName name="BEx1F9HL824UCNCVZ2U62J4KZCX8" localSheetId="18" hidden="1">#REF!</definedName>
    <definedName name="BEx1F9HL824UCNCVZ2U62J4KZCX8" localSheetId="19" hidden="1">#REF!</definedName>
    <definedName name="BEx1F9HL824UCNCVZ2U62J4KZCX8" localSheetId="13" hidden="1">#REF!</definedName>
    <definedName name="BEx1F9HL824UCNCVZ2U62J4KZCX8" hidden="1">#REF!</definedName>
    <definedName name="BEx1FEVSJKTI1Q1Z874QZVFSJSVA" localSheetId="17" hidden="1">#REF!</definedName>
    <definedName name="BEx1FEVSJKTI1Q1Z874QZVFSJSVA" localSheetId="18" hidden="1">#REF!</definedName>
    <definedName name="BEx1FEVSJKTI1Q1Z874QZVFSJSVA" localSheetId="19" hidden="1">#REF!</definedName>
    <definedName name="BEx1FEVSJKTI1Q1Z874QZVFSJSVA" localSheetId="13" hidden="1">#REF!</definedName>
    <definedName name="BEx1FEVSJKTI1Q1Z874QZVFSJSVA" hidden="1">#REF!</definedName>
    <definedName name="BEx1FGDRUHHLI1GBHELT4PK0LY4V" localSheetId="17" hidden="1">#REF!</definedName>
    <definedName name="BEx1FGDRUHHLI1GBHELT4PK0LY4V" localSheetId="18" hidden="1">#REF!</definedName>
    <definedName name="BEx1FGDRUHHLI1GBHELT4PK0LY4V" localSheetId="19" hidden="1">#REF!</definedName>
    <definedName name="BEx1FGDRUHHLI1GBHELT4PK0LY4V" localSheetId="13" hidden="1">#REF!</definedName>
    <definedName name="BEx1FGDRUHHLI1GBHELT4PK0LY4V" hidden="1">#REF!</definedName>
    <definedName name="BEx1FJZ7GKO99IYTP6GGGF7EUL3Z" localSheetId="17" hidden="1">#REF!</definedName>
    <definedName name="BEx1FJZ7GKO99IYTP6GGGF7EUL3Z" localSheetId="18" hidden="1">#REF!</definedName>
    <definedName name="BEx1FJZ7GKO99IYTP6GGGF7EUL3Z" localSheetId="19" hidden="1">#REF!</definedName>
    <definedName name="BEx1FJZ7GKO99IYTP6GGGF7EUL3Z" localSheetId="13" hidden="1">#REF!</definedName>
    <definedName name="BEx1FJZ7GKO99IYTP6GGGF7EUL3Z" hidden="1">#REF!</definedName>
    <definedName name="BEx1FPDH0YKYQXDHUTFIQLIF34J8" localSheetId="17" hidden="1">#REF!</definedName>
    <definedName name="BEx1FPDH0YKYQXDHUTFIQLIF34J8" localSheetId="18" hidden="1">#REF!</definedName>
    <definedName name="BEx1FPDH0YKYQXDHUTFIQLIF34J8" localSheetId="19" hidden="1">#REF!</definedName>
    <definedName name="BEx1FPDH0YKYQXDHUTFIQLIF34J8" localSheetId="13" hidden="1">#REF!</definedName>
    <definedName name="BEx1FPDH0YKYQXDHUTFIQLIF34J8" hidden="1">#REF!</definedName>
    <definedName name="BEx1FQ9SZAGL2HEKRB046EOQDWOX" localSheetId="17" hidden="1">#REF!</definedName>
    <definedName name="BEx1FQ9SZAGL2HEKRB046EOQDWOX" localSheetId="18" hidden="1">#REF!</definedName>
    <definedName name="BEx1FQ9SZAGL2HEKRB046EOQDWOX" localSheetId="19" hidden="1">#REF!</definedName>
    <definedName name="BEx1FQ9SZAGL2HEKRB046EOQDWOX" localSheetId="13" hidden="1">#REF!</definedName>
    <definedName name="BEx1FQ9SZAGL2HEKRB046EOQDWOX" hidden="1">#REF!</definedName>
    <definedName name="BEx1FZV2CM77TBH1R6YYV9P06KA2" localSheetId="17" hidden="1">#REF!</definedName>
    <definedName name="BEx1FZV2CM77TBH1R6YYV9P06KA2" localSheetId="18" hidden="1">#REF!</definedName>
    <definedName name="BEx1FZV2CM77TBH1R6YYV9P06KA2" localSheetId="19" hidden="1">#REF!</definedName>
    <definedName name="BEx1FZV2CM77TBH1R6YYV9P06KA2" localSheetId="13" hidden="1">#REF!</definedName>
    <definedName name="BEx1FZV2CM77TBH1R6YYV9P06KA2" hidden="1">#REF!</definedName>
    <definedName name="BEx1G59AY8195JTUM6P18VXUFJ3E" localSheetId="17" hidden="1">#REF!</definedName>
    <definedName name="BEx1G59AY8195JTUM6P18VXUFJ3E" localSheetId="18" hidden="1">#REF!</definedName>
    <definedName name="BEx1G59AY8195JTUM6P18VXUFJ3E" localSheetId="19" hidden="1">#REF!</definedName>
    <definedName name="BEx1G59AY8195JTUM6P18VXUFJ3E" localSheetId="13" hidden="1">#REF!</definedName>
    <definedName name="BEx1G59AY8195JTUM6P18VXUFJ3E" hidden="1">#REF!</definedName>
    <definedName name="BEx1GKUDMCV60BOZT0SENCT0MD8L" localSheetId="17" hidden="1">#REF!</definedName>
    <definedName name="BEx1GKUDMCV60BOZT0SENCT0MD8L" localSheetId="18" hidden="1">#REF!</definedName>
    <definedName name="BEx1GKUDMCV60BOZT0SENCT0MD8L" localSheetId="19" hidden="1">#REF!</definedName>
    <definedName name="BEx1GKUDMCV60BOZT0SENCT0MD8L" localSheetId="13" hidden="1">#REF!</definedName>
    <definedName name="BEx1GKUDMCV60BOZT0SENCT0MD8L" hidden="1">#REF!</definedName>
    <definedName name="BEx1GUVQ5L0JCX3E4SROI4WBYVTO" localSheetId="17" hidden="1">#REF!</definedName>
    <definedName name="BEx1GUVQ5L0JCX3E4SROI4WBYVTO" localSheetId="18" hidden="1">#REF!</definedName>
    <definedName name="BEx1GUVQ5L0JCX3E4SROI4WBYVTO" localSheetId="19" hidden="1">#REF!</definedName>
    <definedName name="BEx1GUVQ5L0JCX3E4SROI4WBYVTO" localSheetId="13" hidden="1">#REF!</definedName>
    <definedName name="BEx1GUVQ5L0JCX3E4SROI4WBYVTO" hidden="1">#REF!</definedName>
    <definedName name="BEx1GVMRHFXUP6XYYY9NR12PV5TF" localSheetId="17" hidden="1">#REF!</definedName>
    <definedName name="BEx1GVMRHFXUP6XYYY9NR12PV5TF" localSheetId="18" hidden="1">#REF!</definedName>
    <definedName name="BEx1GVMRHFXUP6XYYY9NR12PV5TF" localSheetId="19" hidden="1">#REF!</definedName>
    <definedName name="BEx1GVMRHFXUP6XYYY9NR12PV5TF" localSheetId="13" hidden="1">#REF!</definedName>
    <definedName name="BEx1GVMRHFXUP6XYYY9NR12PV5TF" hidden="1">#REF!</definedName>
    <definedName name="BEx1H6KIT7BHUH6MDDWC935V9N47" localSheetId="17" hidden="1">#REF!</definedName>
    <definedName name="BEx1H6KIT7BHUH6MDDWC935V9N47" localSheetId="18" hidden="1">#REF!</definedName>
    <definedName name="BEx1H6KIT7BHUH6MDDWC935V9N47" localSheetId="19" hidden="1">#REF!</definedName>
    <definedName name="BEx1H6KIT7BHUH6MDDWC935V9N47" localSheetId="13" hidden="1">#REF!</definedName>
    <definedName name="BEx1H6KIT7BHUH6MDDWC935V9N47" hidden="1">#REF!</definedName>
    <definedName name="BEx1HA60AI3STEJQZAQ0RA3Q3AZV" localSheetId="17" hidden="1">#REF!</definedName>
    <definedName name="BEx1HA60AI3STEJQZAQ0RA3Q3AZV" localSheetId="18" hidden="1">#REF!</definedName>
    <definedName name="BEx1HA60AI3STEJQZAQ0RA3Q3AZV" localSheetId="19" hidden="1">#REF!</definedName>
    <definedName name="BEx1HA60AI3STEJQZAQ0RA3Q3AZV" localSheetId="13" hidden="1">#REF!</definedName>
    <definedName name="BEx1HA60AI3STEJQZAQ0RA3Q3AZV" hidden="1">#REF!</definedName>
    <definedName name="BEx1HB2DBVO5N6V2WX7BEHUFYTFU" localSheetId="17" hidden="1">#REF!</definedName>
    <definedName name="BEx1HB2DBVO5N6V2WX7BEHUFYTFU" localSheetId="18" hidden="1">#REF!</definedName>
    <definedName name="BEx1HB2DBVO5N6V2WX7BEHUFYTFU" localSheetId="19" hidden="1">#REF!</definedName>
    <definedName name="BEx1HB2DBVO5N6V2WX7BEHUFYTFU" localSheetId="13" hidden="1">#REF!</definedName>
    <definedName name="BEx1HB2DBVO5N6V2WX7BEHUFYTFU" hidden="1">#REF!</definedName>
    <definedName name="BEx1HDGOOJ3SKHYMWUZJ1P0RQZ9N" localSheetId="17" hidden="1">#REF!</definedName>
    <definedName name="BEx1HDGOOJ3SKHYMWUZJ1P0RQZ9N" localSheetId="18" hidden="1">#REF!</definedName>
    <definedName name="BEx1HDGOOJ3SKHYMWUZJ1P0RQZ9N" localSheetId="19" hidden="1">#REF!</definedName>
    <definedName name="BEx1HDGOOJ3SKHYMWUZJ1P0RQZ9N" localSheetId="13" hidden="1">#REF!</definedName>
    <definedName name="BEx1HDGOOJ3SKHYMWUZJ1P0RQZ9N" hidden="1">#REF!</definedName>
    <definedName name="BEx1HDM5ZXSJG6JQEMSFV52PZ10V" localSheetId="17" hidden="1">#REF!</definedName>
    <definedName name="BEx1HDM5ZXSJG6JQEMSFV52PZ10V" localSheetId="18" hidden="1">#REF!</definedName>
    <definedName name="BEx1HDM5ZXSJG6JQEMSFV52PZ10V" localSheetId="19" hidden="1">#REF!</definedName>
    <definedName name="BEx1HDM5ZXSJG6JQEMSFV52PZ10V" localSheetId="13" hidden="1">#REF!</definedName>
    <definedName name="BEx1HDM5ZXSJG6JQEMSFV52PZ10V" hidden="1">#REF!</definedName>
    <definedName name="BEx1HETBBZVN5F43LKOFMC4QB0CR" localSheetId="17" hidden="1">#REF!</definedName>
    <definedName name="BEx1HETBBZVN5F43LKOFMC4QB0CR" localSheetId="18" hidden="1">#REF!</definedName>
    <definedName name="BEx1HETBBZVN5F43LKOFMC4QB0CR" localSheetId="19" hidden="1">#REF!</definedName>
    <definedName name="BEx1HETBBZVN5F43LKOFMC4QB0CR" localSheetId="13" hidden="1">#REF!</definedName>
    <definedName name="BEx1HETBBZVN5F43LKOFMC4QB0CR" hidden="1">#REF!</definedName>
    <definedName name="BEx1HGWNWPLNXICOTP90TKQVVE4E" localSheetId="17" hidden="1">#REF!</definedName>
    <definedName name="BEx1HGWNWPLNXICOTP90TKQVVE4E" localSheetId="18" hidden="1">#REF!</definedName>
    <definedName name="BEx1HGWNWPLNXICOTP90TKQVVE4E" localSheetId="19" hidden="1">#REF!</definedName>
    <definedName name="BEx1HGWNWPLNXICOTP90TKQVVE4E" localSheetId="13" hidden="1">#REF!</definedName>
    <definedName name="BEx1HGWNWPLNXICOTP90TKQVVE4E" hidden="1">#REF!</definedName>
    <definedName name="BEx1HIPLJZABY0EMUOTZN0EQMDPU" localSheetId="17" hidden="1">#REF!</definedName>
    <definedName name="BEx1HIPLJZABY0EMUOTZN0EQMDPU" localSheetId="18" hidden="1">#REF!</definedName>
    <definedName name="BEx1HIPLJZABY0EMUOTZN0EQMDPU" localSheetId="19" hidden="1">#REF!</definedName>
    <definedName name="BEx1HIPLJZABY0EMUOTZN0EQMDPU" localSheetId="13" hidden="1">#REF!</definedName>
    <definedName name="BEx1HIPLJZABY0EMUOTZN0EQMDPU" hidden="1">#REF!</definedName>
    <definedName name="BEx1HO94JIRX219MPWMB5E5XZ04X" localSheetId="17" hidden="1">#REF!</definedName>
    <definedName name="BEx1HO94JIRX219MPWMB5E5XZ04X" localSheetId="18" hidden="1">#REF!</definedName>
    <definedName name="BEx1HO94JIRX219MPWMB5E5XZ04X" localSheetId="19" hidden="1">#REF!</definedName>
    <definedName name="BEx1HO94JIRX219MPWMB5E5XZ04X" localSheetId="13" hidden="1">#REF!</definedName>
    <definedName name="BEx1HO94JIRX219MPWMB5E5XZ04X" hidden="1">#REF!</definedName>
    <definedName name="BEx1HQNF6KHM21E3XLW0NMSSEI9S" localSheetId="17" hidden="1">#REF!</definedName>
    <definedName name="BEx1HQNF6KHM21E3XLW0NMSSEI9S" localSheetId="18" hidden="1">#REF!</definedName>
    <definedName name="BEx1HQNF6KHM21E3XLW0NMSSEI9S" localSheetId="19" hidden="1">#REF!</definedName>
    <definedName name="BEx1HQNF6KHM21E3XLW0NMSSEI9S" localSheetId="13" hidden="1">#REF!</definedName>
    <definedName name="BEx1HQNF6KHM21E3XLW0NMSSEI9S" hidden="1">#REF!</definedName>
    <definedName name="BEx1HSLNWIW4S97ZBYY7I7M5YVH4" localSheetId="17" hidden="1">#REF!</definedName>
    <definedName name="BEx1HSLNWIW4S97ZBYY7I7M5YVH4" localSheetId="18" hidden="1">#REF!</definedName>
    <definedName name="BEx1HSLNWIW4S97ZBYY7I7M5YVH4" localSheetId="19" hidden="1">#REF!</definedName>
    <definedName name="BEx1HSLNWIW4S97ZBYY7I7M5YVH4" localSheetId="13" hidden="1">#REF!</definedName>
    <definedName name="BEx1HSLNWIW4S97ZBYY7I7M5YVH4" hidden="1">#REF!</definedName>
    <definedName name="BEx1HZCBBWLB2BTNOXP319ZDEVOJ" localSheetId="17" hidden="1">#REF!</definedName>
    <definedName name="BEx1HZCBBWLB2BTNOXP319ZDEVOJ" localSheetId="18" hidden="1">#REF!</definedName>
    <definedName name="BEx1HZCBBWLB2BTNOXP319ZDEVOJ" localSheetId="19" hidden="1">#REF!</definedName>
    <definedName name="BEx1HZCBBWLB2BTNOXP319ZDEVOJ" localSheetId="13" hidden="1">#REF!</definedName>
    <definedName name="BEx1HZCBBWLB2BTNOXP319ZDEVOJ" hidden="1">#REF!</definedName>
    <definedName name="BEx1I4QKTILCKZUSOJCVZN7SNHL5" localSheetId="17" hidden="1">#REF!</definedName>
    <definedName name="BEx1I4QKTILCKZUSOJCVZN7SNHL5" localSheetId="18" hidden="1">#REF!</definedName>
    <definedName name="BEx1I4QKTILCKZUSOJCVZN7SNHL5" localSheetId="19" hidden="1">#REF!</definedName>
    <definedName name="BEx1I4QKTILCKZUSOJCVZN7SNHL5" localSheetId="13" hidden="1">#REF!</definedName>
    <definedName name="BEx1I4QKTILCKZUSOJCVZN7SNHL5" hidden="1">#REF!</definedName>
    <definedName name="BEx1IE0ZP7RIFM9FI24S9I6AAJ14" localSheetId="17" hidden="1">#REF!</definedName>
    <definedName name="BEx1IE0ZP7RIFM9FI24S9I6AAJ14" localSheetId="18" hidden="1">#REF!</definedName>
    <definedName name="BEx1IE0ZP7RIFM9FI24S9I6AAJ14" localSheetId="19" hidden="1">#REF!</definedName>
    <definedName name="BEx1IE0ZP7RIFM9FI24S9I6AAJ14" localSheetId="13" hidden="1">#REF!</definedName>
    <definedName name="BEx1IE0ZP7RIFM9FI24S9I6AAJ14" hidden="1">#REF!</definedName>
    <definedName name="BEx1IGQ5B697MNDOE06MVSR0H58E" localSheetId="17" hidden="1">#REF!</definedName>
    <definedName name="BEx1IGQ5B697MNDOE06MVSR0H58E" localSheetId="18" hidden="1">#REF!</definedName>
    <definedName name="BEx1IGQ5B697MNDOE06MVSR0H58E" localSheetId="19" hidden="1">#REF!</definedName>
    <definedName name="BEx1IGQ5B697MNDOE06MVSR0H58E" localSheetId="13" hidden="1">#REF!</definedName>
    <definedName name="BEx1IGQ5B697MNDOE06MVSR0H58E" hidden="1">#REF!</definedName>
    <definedName name="BEx1IKRPW8MLB9Y485M1TL2IT9SH" localSheetId="17" hidden="1">#REF!</definedName>
    <definedName name="BEx1IKRPW8MLB9Y485M1TL2IT9SH" localSheetId="18" hidden="1">#REF!</definedName>
    <definedName name="BEx1IKRPW8MLB9Y485M1TL2IT9SH" localSheetId="19" hidden="1">#REF!</definedName>
    <definedName name="BEx1IKRPW8MLB9Y485M1TL2IT9SH" localSheetId="13" hidden="1">#REF!</definedName>
    <definedName name="BEx1IKRPW8MLB9Y485M1TL2IT9SH" hidden="1">#REF!</definedName>
    <definedName name="BEx1IPKCFCT3TL9MSO1LSYJ2VJ2X" localSheetId="17" hidden="1">#REF!</definedName>
    <definedName name="BEx1IPKCFCT3TL9MSO1LSYJ2VJ2X" localSheetId="18" hidden="1">#REF!</definedName>
    <definedName name="BEx1IPKCFCT3TL9MSO1LSYJ2VJ2X" localSheetId="19" hidden="1">#REF!</definedName>
    <definedName name="BEx1IPKCFCT3TL9MSO1LSYJ2VJ2X" localSheetId="13" hidden="1">#REF!</definedName>
    <definedName name="BEx1IPKCFCT3TL9MSO1LSYJ2VJ2X" hidden="1">#REF!</definedName>
    <definedName name="BEx1IW5PQTTMD62XZ287XF2O3FBQ" localSheetId="17" hidden="1">#REF!</definedName>
    <definedName name="BEx1IW5PQTTMD62XZ287XF2O3FBQ" localSheetId="18" hidden="1">#REF!</definedName>
    <definedName name="BEx1IW5PQTTMD62XZ287XF2O3FBQ" localSheetId="19" hidden="1">#REF!</definedName>
    <definedName name="BEx1IW5PQTTMD62XZ287XF2O3FBQ" localSheetId="13" hidden="1">#REF!</definedName>
    <definedName name="BEx1IW5PQTTMD62XZ287XF2O3FBQ" hidden="1">#REF!</definedName>
    <definedName name="BEx1J0CSSHDJGBJUHVOEMCF2P4DL" localSheetId="17" hidden="1">#REF!</definedName>
    <definedName name="BEx1J0CSSHDJGBJUHVOEMCF2P4DL" localSheetId="18" hidden="1">#REF!</definedName>
    <definedName name="BEx1J0CSSHDJGBJUHVOEMCF2P4DL" localSheetId="19" hidden="1">#REF!</definedName>
    <definedName name="BEx1J0CSSHDJGBJUHVOEMCF2P4DL" localSheetId="13" hidden="1">#REF!</definedName>
    <definedName name="BEx1J0CSSHDJGBJUHVOEMCF2P4DL" hidden="1">#REF!</definedName>
    <definedName name="BEx1J0NL6D3ILC18B48AL0VNEN9A" localSheetId="17" hidden="1">#REF!</definedName>
    <definedName name="BEx1J0NL6D3ILC18B48AL0VNEN9A" localSheetId="18" hidden="1">#REF!</definedName>
    <definedName name="BEx1J0NL6D3ILC18B48AL0VNEN9A" localSheetId="19" hidden="1">#REF!</definedName>
    <definedName name="BEx1J0NL6D3ILC18B48AL0VNEN9A" localSheetId="13" hidden="1">#REF!</definedName>
    <definedName name="BEx1J0NL6D3ILC18B48AL0VNEN9A" hidden="1">#REF!</definedName>
    <definedName name="BEx1J7E8VCGLPYU82QXVUG5N3ZAI" localSheetId="17" hidden="1">#REF!</definedName>
    <definedName name="BEx1J7E8VCGLPYU82QXVUG5N3ZAI" localSheetId="18" hidden="1">#REF!</definedName>
    <definedName name="BEx1J7E8VCGLPYU82QXVUG5N3ZAI" localSheetId="19" hidden="1">#REF!</definedName>
    <definedName name="BEx1J7E8VCGLPYU82QXVUG5N3ZAI" localSheetId="13" hidden="1">#REF!</definedName>
    <definedName name="BEx1J7E8VCGLPYU82QXVUG5N3ZAI" hidden="1">#REF!</definedName>
    <definedName name="BEx1JGE2YQWH8S25USOY08XVGO0D" localSheetId="17" hidden="1">#REF!</definedName>
    <definedName name="BEx1JGE2YQWH8S25USOY08XVGO0D" localSheetId="18" hidden="1">#REF!</definedName>
    <definedName name="BEx1JGE2YQWH8S25USOY08XVGO0D" localSheetId="19" hidden="1">#REF!</definedName>
    <definedName name="BEx1JGE2YQWH8S25USOY08XVGO0D" localSheetId="13" hidden="1">#REF!</definedName>
    <definedName name="BEx1JGE2YQWH8S25USOY08XVGO0D" hidden="1">#REF!</definedName>
    <definedName name="BEx1JJJC9T1W7HY4V7HP1S1W4JO1" localSheetId="17" hidden="1">#REF!</definedName>
    <definedName name="BEx1JJJC9T1W7HY4V7HP1S1W4JO1" localSheetId="18" hidden="1">#REF!</definedName>
    <definedName name="BEx1JJJC9T1W7HY4V7HP1S1W4JO1" localSheetId="19" hidden="1">#REF!</definedName>
    <definedName name="BEx1JJJC9T1W7HY4V7HP1S1W4JO1" localSheetId="13" hidden="1">#REF!</definedName>
    <definedName name="BEx1JJJC9T1W7HY4V7HP1S1W4JO1" hidden="1">#REF!</definedName>
    <definedName name="BEx1JKKZSJ7DI4PTFVI9VVFMB1X2" localSheetId="17" hidden="1">#REF!</definedName>
    <definedName name="BEx1JKKZSJ7DI4PTFVI9VVFMB1X2" localSheetId="18" hidden="1">#REF!</definedName>
    <definedName name="BEx1JKKZSJ7DI4PTFVI9VVFMB1X2" localSheetId="19" hidden="1">#REF!</definedName>
    <definedName name="BEx1JKKZSJ7DI4PTFVI9VVFMB1X2" localSheetId="13" hidden="1">#REF!</definedName>
    <definedName name="BEx1JKKZSJ7DI4PTFVI9VVFMB1X2" hidden="1">#REF!</definedName>
    <definedName name="BEx1JUBQFRVMASSFK4B3V0AD7YP9" localSheetId="17" hidden="1">#REF!</definedName>
    <definedName name="BEx1JUBQFRVMASSFK4B3V0AD7YP9" localSheetId="18" hidden="1">#REF!</definedName>
    <definedName name="BEx1JUBQFRVMASSFK4B3V0AD7YP9" localSheetId="19" hidden="1">#REF!</definedName>
    <definedName name="BEx1JUBQFRVMASSFK4B3V0AD7YP9" localSheetId="13" hidden="1">#REF!</definedName>
    <definedName name="BEx1JUBQFRVMASSFK4B3V0AD7YP9" hidden="1">#REF!</definedName>
    <definedName name="BEx1JVTOATZGRJFXGXPJJLC4DOBE" localSheetId="17" hidden="1">#REF!</definedName>
    <definedName name="BEx1JVTOATZGRJFXGXPJJLC4DOBE" localSheetId="18" hidden="1">#REF!</definedName>
    <definedName name="BEx1JVTOATZGRJFXGXPJJLC4DOBE" localSheetId="19" hidden="1">#REF!</definedName>
    <definedName name="BEx1JVTOATZGRJFXGXPJJLC4DOBE" localSheetId="13" hidden="1">#REF!</definedName>
    <definedName name="BEx1JVTOATZGRJFXGXPJJLC4DOBE" hidden="1">#REF!</definedName>
    <definedName name="BEx1JXBM5W4YRWNQ0P95QQS6JWD6" localSheetId="17" hidden="1">#REF!</definedName>
    <definedName name="BEx1JXBM5W4YRWNQ0P95QQS6JWD6" localSheetId="18" hidden="1">#REF!</definedName>
    <definedName name="BEx1JXBM5W4YRWNQ0P95QQS6JWD6" localSheetId="19" hidden="1">#REF!</definedName>
    <definedName name="BEx1JXBM5W4YRWNQ0P95QQS6JWD6" localSheetId="13" hidden="1">#REF!</definedName>
    <definedName name="BEx1JXBM5W4YRWNQ0P95QQS6JWD6" hidden="1">#REF!</definedName>
    <definedName name="BEx1KGY9QEHZ9QSARMQUTQKRK4UX" localSheetId="17" hidden="1">#REF!</definedName>
    <definedName name="BEx1KGY9QEHZ9QSARMQUTQKRK4UX" localSheetId="18" hidden="1">#REF!</definedName>
    <definedName name="BEx1KGY9QEHZ9QSARMQUTQKRK4UX" localSheetId="19" hidden="1">#REF!</definedName>
    <definedName name="BEx1KGY9QEHZ9QSARMQUTQKRK4UX" localSheetId="13" hidden="1">#REF!</definedName>
    <definedName name="BEx1KGY9QEHZ9QSARMQUTQKRK4UX" hidden="1">#REF!</definedName>
    <definedName name="BEx1KIWH5MOLR00SBECT39NS3AJ1" localSheetId="17" hidden="1">#REF!</definedName>
    <definedName name="BEx1KIWH5MOLR00SBECT39NS3AJ1" localSheetId="18" hidden="1">#REF!</definedName>
    <definedName name="BEx1KIWH5MOLR00SBECT39NS3AJ1" localSheetId="19" hidden="1">#REF!</definedName>
    <definedName name="BEx1KIWH5MOLR00SBECT39NS3AJ1" localSheetId="13" hidden="1">#REF!</definedName>
    <definedName name="BEx1KIWH5MOLR00SBECT39NS3AJ1" hidden="1">#REF!</definedName>
    <definedName name="BEx1KKP1ELIF2UII2FWVGL7M1X7J" localSheetId="17" hidden="1">#REF!</definedName>
    <definedName name="BEx1KKP1ELIF2UII2FWVGL7M1X7J" localSheetId="18" hidden="1">#REF!</definedName>
    <definedName name="BEx1KKP1ELIF2UII2FWVGL7M1X7J" localSheetId="19" hidden="1">#REF!</definedName>
    <definedName name="BEx1KKP1ELIF2UII2FWVGL7M1X7J" localSheetId="13" hidden="1">#REF!</definedName>
    <definedName name="BEx1KKP1ELIF2UII2FWVGL7M1X7J" hidden="1">#REF!</definedName>
    <definedName name="BEx1KQJKIAPZKE9YDYH5HKXX52FM" localSheetId="17" hidden="1">#REF!</definedName>
    <definedName name="BEx1KQJKIAPZKE9YDYH5HKXX52FM" localSheetId="18" hidden="1">#REF!</definedName>
    <definedName name="BEx1KQJKIAPZKE9YDYH5HKXX52FM" localSheetId="19" hidden="1">#REF!</definedName>
    <definedName name="BEx1KQJKIAPZKE9YDYH5HKXX52FM" localSheetId="13" hidden="1">#REF!</definedName>
    <definedName name="BEx1KQJKIAPZKE9YDYH5HKXX52FM" hidden="1">#REF!</definedName>
    <definedName name="BEx1KUVWMB0QCWA3RBE4CADFVRIS" localSheetId="17" hidden="1">#REF!</definedName>
    <definedName name="BEx1KUVWMB0QCWA3RBE4CADFVRIS" localSheetId="18" hidden="1">#REF!</definedName>
    <definedName name="BEx1KUVWMB0QCWA3RBE4CADFVRIS" localSheetId="19" hidden="1">#REF!</definedName>
    <definedName name="BEx1KUVWMB0QCWA3RBE4CADFVRIS" localSheetId="13" hidden="1">#REF!</definedName>
    <definedName name="BEx1KUVWMB0QCWA3RBE4CADFVRIS" hidden="1">#REF!</definedName>
    <definedName name="BEx1L0AAH7PV8PPQQDBP5AI4TLYP" localSheetId="17" hidden="1">#REF!</definedName>
    <definedName name="BEx1L0AAH7PV8PPQQDBP5AI4TLYP" localSheetId="18" hidden="1">#REF!</definedName>
    <definedName name="BEx1L0AAH7PV8PPQQDBP5AI4TLYP" localSheetId="19" hidden="1">#REF!</definedName>
    <definedName name="BEx1L0AAH7PV8PPQQDBP5AI4TLYP" localSheetId="13" hidden="1">#REF!</definedName>
    <definedName name="BEx1L0AAH7PV8PPQQDBP5AI4TLYP" hidden="1">#REF!</definedName>
    <definedName name="BEx1L2OG1SDFK2TPXELJ77YP4NI2" localSheetId="17" hidden="1">#REF!</definedName>
    <definedName name="BEx1L2OG1SDFK2TPXELJ77YP4NI2" localSheetId="18" hidden="1">#REF!</definedName>
    <definedName name="BEx1L2OG1SDFK2TPXELJ77YP4NI2" localSheetId="19" hidden="1">#REF!</definedName>
    <definedName name="BEx1L2OG1SDFK2TPXELJ77YP4NI2" localSheetId="13" hidden="1">#REF!</definedName>
    <definedName name="BEx1L2OG1SDFK2TPXELJ77YP4NI2" hidden="1">#REF!</definedName>
    <definedName name="BEx1L6Q60MWRDJB4L20LK0XPA0Z2" localSheetId="17" hidden="1">#REF!</definedName>
    <definedName name="BEx1L6Q60MWRDJB4L20LK0XPA0Z2" localSheetId="18" hidden="1">#REF!</definedName>
    <definedName name="BEx1L6Q60MWRDJB4L20LK0XPA0Z2" localSheetId="19" hidden="1">#REF!</definedName>
    <definedName name="BEx1L6Q60MWRDJB4L20LK0XPA0Z2" localSheetId="13" hidden="1">#REF!</definedName>
    <definedName name="BEx1L6Q60MWRDJB4L20LK0XPA0Z2" hidden="1">#REF!</definedName>
    <definedName name="BEx1L7BSEFOLQDNZWMLUNBRO08T4" localSheetId="17" hidden="1">#REF!</definedName>
    <definedName name="BEx1L7BSEFOLQDNZWMLUNBRO08T4" localSheetId="18" hidden="1">#REF!</definedName>
    <definedName name="BEx1L7BSEFOLQDNZWMLUNBRO08T4" localSheetId="19" hidden="1">#REF!</definedName>
    <definedName name="BEx1L7BSEFOLQDNZWMLUNBRO08T4" localSheetId="13" hidden="1">#REF!</definedName>
    <definedName name="BEx1L7BSEFOLQDNZWMLUNBRO08T4" hidden="1">#REF!</definedName>
    <definedName name="BEx1LD63FP2Z4BR9TKSHOZW9KKZ5" localSheetId="17" hidden="1">#REF!</definedName>
    <definedName name="BEx1LD63FP2Z4BR9TKSHOZW9KKZ5" localSheetId="18" hidden="1">#REF!</definedName>
    <definedName name="BEx1LD63FP2Z4BR9TKSHOZW9KKZ5" localSheetId="19" hidden="1">#REF!</definedName>
    <definedName name="BEx1LD63FP2Z4BR9TKSHOZW9KKZ5" localSheetId="13" hidden="1">#REF!</definedName>
    <definedName name="BEx1LD63FP2Z4BR9TKSHOZW9KKZ5" hidden="1">#REF!</definedName>
    <definedName name="BEx1LDMB9RW982DUILM2WPT5VWQ3" localSheetId="17" hidden="1">#REF!</definedName>
    <definedName name="BEx1LDMB9RW982DUILM2WPT5VWQ3" localSheetId="18" hidden="1">#REF!</definedName>
    <definedName name="BEx1LDMB9RW982DUILM2WPT5VWQ3" localSheetId="19" hidden="1">#REF!</definedName>
    <definedName name="BEx1LDMB9RW982DUILM2WPT5VWQ3" localSheetId="13" hidden="1">#REF!</definedName>
    <definedName name="BEx1LDMB9RW982DUILM2WPT5VWQ3" hidden="1">#REF!</definedName>
    <definedName name="BEx1LFF2UQ13XL4X1I2WBD73NZ21" localSheetId="17" hidden="1">#REF!</definedName>
    <definedName name="BEx1LFF2UQ13XL4X1I2WBD73NZ21" localSheetId="18" hidden="1">#REF!</definedName>
    <definedName name="BEx1LFF2UQ13XL4X1I2WBD73NZ21" localSheetId="19" hidden="1">#REF!</definedName>
    <definedName name="BEx1LFF2UQ13XL4X1I2WBD73NZ21" localSheetId="13" hidden="1">#REF!</definedName>
    <definedName name="BEx1LFF2UQ13XL4X1I2WBD73NZ21" hidden="1">#REF!</definedName>
    <definedName name="BEx1LKTB33LO23ACTADIVRY7ZNFC" localSheetId="17" hidden="1">#REF!</definedName>
    <definedName name="BEx1LKTB33LO23ACTADIVRY7ZNFC" localSheetId="18" hidden="1">#REF!</definedName>
    <definedName name="BEx1LKTB33LO23ACTADIVRY7ZNFC" localSheetId="19" hidden="1">#REF!</definedName>
    <definedName name="BEx1LKTB33LO23ACTADIVRY7ZNFC" localSheetId="13" hidden="1">#REF!</definedName>
    <definedName name="BEx1LKTB33LO23ACTADIVRY7ZNFC" hidden="1">#REF!</definedName>
    <definedName name="BEx1LQNKVZAXGSEPDAM8AWU2FHHJ" localSheetId="17" hidden="1">#REF!</definedName>
    <definedName name="BEx1LQNKVZAXGSEPDAM8AWU2FHHJ" localSheetId="18" hidden="1">#REF!</definedName>
    <definedName name="BEx1LQNKVZAXGSEPDAM8AWU2FHHJ" localSheetId="19" hidden="1">#REF!</definedName>
    <definedName name="BEx1LQNKVZAXGSEPDAM8AWU2FHHJ" localSheetId="13" hidden="1">#REF!</definedName>
    <definedName name="BEx1LQNKVZAXGSEPDAM8AWU2FHHJ" hidden="1">#REF!</definedName>
    <definedName name="BEx1LRPGDQCOEMW8YT80J1XCDCIV" localSheetId="17" hidden="1">#REF!</definedName>
    <definedName name="BEx1LRPGDQCOEMW8YT80J1XCDCIV" localSheetId="18" hidden="1">#REF!</definedName>
    <definedName name="BEx1LRPGDQCOEMW8YT80J1XCDCIV" localSheetId="19" hidden="1">#REF!</definedName>
    <definedName name="BEx1LRPGDQCOEMW8YT80J1XCDCIV" localSheetId="13" hidden="1">#REF!</definedName>
    <definedName name="BEx1LRPGDQCOEMW8YT80J1XCDCIV" hidden="1">#REF!</definedName>
    <definedName name="BEx1LRUSJW4JG54X07QWD9R27WV9" localSheetId="17" hidden="1">#REF!</definedName>
    <definedName name="BEx1LRUSJW4JG54X07QWD9R27WV9" localSheetId="18" hidden="1">#REF!</definedName>
    <definedName name="BEx1LRUSJW4JG54X07QWD9R27WV9" localSheetId="19" hidden="1">#REF!</definedName>
    <definedName name="BEx1LRUSJW4JG54X07QWD9R27WV9" localSheetId="13" hidden="1">#REF!</definedName>
    <definedName name="BEx1LRUSJW4JG54X07QWD9R27WV9" hidden="1">#REF!</definedName>
    <definedName name="BEx1M1WBK5T0LP1AK2JYV6W87ID6" localSheetId="17" hidden="1">#REF!</definedName>
    <definedName name="BEx1M1WBK5T0LP1AK2JYV6W87ID6" localSheetId="18" hidden="1">#REF!</definedName>
    <definedName name="BEx1M1WBK5T0LP1AK2JYV6W87ID6" localSheetId="19" hidden="1">#REF!</definedName>
    <definedName name="BEx1M1WBK5T0LP1AK2JYV6W87ID6" localSheetId="13" hidden="1">#REF!</definedName>
    <definedName name="BEx1M1WBK5T0LP1AK2JYV6W87ID6" hidden="1">#REF!</definedName>
    <definedName name="BEx1M51HHDYGIT8PON7U8ICL2S95" localSheetId="17" hidden="1">#REF!</definedName>
    <definedName name="BEx1M51HHDYGIT8PON7U8ICL2S95" localSheetId="18" hidden="1">#REF!</definedName>
    <definedName name="BEx1M51HHDYGIT8PON7U8ICL2S95" localSheetId="19" hidden="1">#REF!</definedName>
    <definedName name="BEx1M51HHDYGIT8PON7U8ICL2S95" localSheetId="13" hidden="1">#REF!</definedName>
    <definedName name="BEx1M51HHDYGIT8PON7U8ICL2S95" hidden="1">#REF!</definedName>
    <definedName name="BEx1MP4FWKV0QYXE13PX9JSNA270" localSheetId="17" hidden="1">#REF!</definedName>
    <definedName name="BEx1MP4FWKV0QYXE13PX9JSNA270" localSheetId="18" hidden="1">#REF!</definedName>
    <definedName name="BEx1MP4FWKV0QYXE13PX9JSNA270" localSheetId="19" hidden="1">#REF!</definedName>
    <definedName name="BEx1MP4FWKV0QYXE13PX9JSNA270" localSheetId="13" hidden="1">#REF!</definedName>
    <definedName name="BEx1MP4FWKV0QYXE13PX9JSNA270" hidden="1">#REF!</definedName>
    <definedName name="BEx1MSV791FSS4CZQKG04NHT3F79" localSheetId="17" hidden="1">#REF!</definedName>
    <definedName name="BEx1MSV791FSS4CZQKG04NHT3F79" localSheetId="18" hidden="1">#REF!</definedName>
    <definedName name="BEx1MSV791FSS4CZQKG04NHT3F79" localSheetId="19" hidden="1">#REF!</definedName>
    <definedName name="BEx1MSV791FSS4CZQKG04NHT3F79" localSheetId="13" hidden="1">#REF!</definedName>
    <definedName name="BEx1MSV791FSS4CZQKG04NHT3F79" hidden="1">#REF!</definedName>
    <definedName name="BEx1MTRKKVCHOZ0YGID6HZ49LJTO" localSheetId="17" hidden="1">#REF!</definedName>
    <definedName name="BEx1MTRKKVCHOZ0YGID6HZ49LJTO" localSheetId="18" hidden="1">#REF!</definedName>
    <definedName name="BEx1MTRKKVCHOZ0YGID6HZ49LJTO" localSheetId="19" hidden="1">#REF!</definedName>
    <definedName name="BEx1MTRKKVCHOZ0YGID6HZ49LJTO" localSheetId="13" hidden="1">#REF!</definedName>
    <definedName name="BEx1MTRKKVCHOZ0YGID6HZ49LJTO" hidden="1">#REF!</definedName>
    <definedName name="BEx1N3CUJ3UX61X38ZAJVPEN4KMC" localSheetId="17" hidden="1">#REF!</definedName>
    <definedName name="BEx1N3CUJ3UX61X38ZAJVPEN4KMC" localSheetId="18" hidden="1">#REF!</definedName>
    <definedName name="BEx1N3CUJ3UX61X38ZAJVPEN4KMC" localSheetId="19" hidden="1">#REF!</definedName>
    <definedName name="BEx1N3CUJ3UX61X38ZAJVPEN4KMC" localSheetId="13" hidden="1">#REF!</definedName>
    <definedName name="BEx1N3CUJ3UX61X38ZAJVPEN4KMC" hidden="1">#REF!</definedName>
    <definedName name="BEx1N5R5IJ3CG6CL344F5KWPINEO" localSheetId="17" hidden="1">#REF!</definedName>
    <definedName name="BEx1N5R5IJ3CG6CL344F5KWPINEO" localSheetId="18" hidden="1">#REF!</definedName>
    <definedName name="BEx1N5R5IJ3CG6CL344F5KWPINEO" localSheetId="19" hidden="1">#REF!</definedName>
    <definedName name="BEx1N5R5IJ3CG6CL344F5KWPINEO" localSheetId="13" hidden="1">#REF!</definedName>
    <definedName name="BEx1N5R5IJ3CG6CL344F5KWPINEO" hidden="1">#REF!</definedName>
    <definedName name="BEx1NFCFVPBS7XURQ8Y0BZEGPBVP" localSheetId="17" hidden="1">#REF!</definedName>
    <definedName name="BEx1NFCFVPBS7XURQ8Y0BZEGPBVP" localSheetId="18" hidden="1">#REF!</definedName>
    <definedName name="BEx1NFCFVPBS7XURQ8Y0BZEGPBVP" localSheetId="19" hidden="1">#REF!</definedName>
    <definedName name="BEx1NFCFVPBS7XURQ8Y0BZEGPBVP" localSheetId="13" hidden="1">#REF!</definedName>
    <definedName name="BEx1NFCFVPBS7XURQ8Y0BZEGPBVP" hidden="1">#REF!</definedName>
    <definedName name="BEx1NM34KQTO1LDNSAFD1L82UZFG" localSheetId="17" hidden="1">#REF!</definedName>
    <definedName name="BEx1NM34KQTO1LDNSAFD1L82UZFG" localSheetId="18" hidden="1">#REF!</definedName>
    <definedName name="BEx1NM34KQTO1LDNSAFD1L82UZFG" localSheetId="19" hidden="1">#REF!</definedName>
    <definedName name="BEx1NM34KQTO1LDNSAFD1L82UZFG" localSheetId="13" hidden="1">#REF!</definedName>
    <definedName name="BEx1NM34KQTO1LDNSAFD1L82UZFG" hidden="1">#REF!</definedName>
    <definedName name="BEx1NO6TXZVOGCUWCCRTXRXWW0XL" localSheetId="17" hidden="1">#REF!</definedName>
    <definedName name="BEx1NO6TXZVOGCUWCCRTXRXWW0XL" localSheetId="18" hidden="1">#REF!</definedName>
    <definedName name="BEx1NO6TXZVOGCUWCCRTXRXWW0XL" localSheetId="19" hidden="1">#REF!</definedName>
    <definedName name="BEx1NO6TXZVOGCUWCCRTXRXWW0XL" localSheetId="13" hidden="1">#REF!</definedName>
    <definedName name="BEx1NO6TXZVOGCUWCCRTXRXWW0XL" hidden="1">#REF!</definedName>
    <definedName name="BEx1NS8EU5P9FQV3S0WRTXI5L361" localSheetId="17" hidden="1">#REF!</definedName>
    <definedName name="BEx1NS8EU5P9FQV3S0WRTXI5L361" localSheetId="18" hidden="1">#REF!</definedName>
    <definedName name="BEx1NS8EU5P9FQV3S0WRTXI5L361" localSheetId="19" hidden="1">#REF!</definedName>
    <definedName name="BEx1NS8EU5P9FQV3S0WRTXI5L361" localSheetId="13" hidden="1">#REF!</definedName>
    <definedName name="BEx1NS8EU5P9FQV3S0WRTXI5L361" hidden="1">#REF!</definedName>
    <definedName name="BEx1NUBX5VUYZFKQH69FN6BTLWCR" localSheetId="17" hidden="1">#REF!</definedName>
    <definedName name="BEx1NUBX5VUYZFKQH69FN6BTLWCR" localSheetId="18" hidden="1">#REF!</definedName>
    <definedName name="BEx1NUBX5VUYZFKQH69FN6BTLWCR" localSheetId="19" hidden="1">#REF!</definedName>
    <definedName name="BEx1NUBX5VUYZFKQH69FN6BTLWCR" localSheetId="13" hidden="1">#REF!</definedName>
    <definedName name="BEx1NUBX5VUYZFKQH69FN6BTLWCR" hidden="1">#REF!</definedName>
    <definedName name="BEx1NZ4K1L8UON80Y2A4RASKWGNP" localSheetId="17" hidden="1">#REF!</definedName>
    <definedName name="BEx1NZ4K1L8UON80Y2A4RASKWGNP" localSheetId="18" hidden="1">#REF!</definedName>
    <definedName name="BEx1NZ4K1L8UON80Y2A4RASKWGNP" localSheetId="19" hidden="1">#REF!</definedName>
    <definedName name="BEx1NZ4K1L8UON80Y2A4RASKWGNP" localSheetId="13" hidden="1">#REF!</definedName>
    <definedName name="BEx1NZ4K1L8UON80Y2A4RASKWGNP" hidden="1">#REF!</definedName>
    <definedName name="BEx1O24FB2CPATAGE3T7L1NBQQO1" localSheetId="17" hidden="1">#REF!</definedName>
    <definedName name="BEx1O24FB2CPATAGE3T7L1NBQQO1" localSheetId="18" hidden="1">#REF!</definedName>
    <definedName name="BEx1O24FB2CPATAGE3T7L1NBQQO1" localSheetId="19" hidden="1">#REF!</definedName>
    <definedName name="BEx1O24FB2CPATAGE3T7L1NBQQO1" localSheetId="13" hidden="1">#REF!</definedName>
    <definedName name="BEx1O24FB2CPATAGE3T7L1NBQQO1" hidden="1">#REF!</definedName>
    <definedName name="BEx1OLAZ915OGYWP0QP1QQWDLCRX" localSheetId="17" hidden="1">#REF!</definedName>
    <definedName name="BEx1OLAZ915OGYWP0QP1QQWDLCRX" localSheetId="18" hidden="1">#REF!</definedName>
    <definedName name="BEx1OLAZ915OGYWP0QP1QQWDLCRX" localSheetId="19" hidden="1">#REF!</definedName>
    <definedName name="BEx1OLAZ915OGYWP0QP1QQWDLCRX" localSheetId="13" hidden="1">#REF!</definedName>
    <definedName name="BEx1OLAZ915OGYWP0QP1QQWDLCRX" hidden="1">#REF!</definedName>
    <definedName name="BEx1OO5ER042IS6IC4TLDI75JNVH" localSheetId="17" hidden="1">#REF!</definedName>
    <definedName name="BEx1OO5ER042IS6IC4TLDI75JNVH" localSheetId="18" hidden="1">#REF!</definedName>
    <definedName name="BEx1OO5ER042IS6IC4TLDI75JNVH" localSheetId="19" hidden="1">#REF!</definedName>
    <definedName name="BEx1OO5ER042IS6IC4TLDI75JNVH" localSheetId="13" hidden="1">#REF!</definedName>
    <definedName name="BEx1OO5ER042IS6IC4TLDI75JNVH" hidden="1">#REF!</definedName>
    <definedName name="BEx1OTE54CBSUT8FWKRALEDCUWN4" localSheetId="17" hidden="1">#REF!</definedName>
    <definedName name="BEx1OTE54CBSUT8FWKRALEDCUWN4" localSheetId="18" hidden="1">#REF!</definedName>
    <definedName name="BEx1OTE54CBSUT8FWKRALEDCUWN4" localSheetId="19" hidden="1">#REF!</definedName>
    <definedName name="BEx1OTE54CBSUT8FWKRALEDCUWN4" localSheetId="13" hidden="1">#REF!</definedName>
    <definedName name="BEx1OTE54CBSUT8FWKRALEDCUWN4" hidden="1">#REF!</definedName>
    <definedName name="BEx1OVSMPADTX95QUOX34KZQ8EDY" localSheetId="17" hidden="1">#REF!</definedName>
    <definedName name="BEx1OVSMPADTX95QUOX34KZQ8EDY" localSheetId="18" hidden="1">#REF!</definedName>
    <definedName name="BEx1OVSMPADTX95QUOX34KZQ8EDY" localSheetId="19" hidden="1">#REF!</definedName>
    <definedName name="BEx1OVSMPADTX95QUOX34KZQ8EDY" localSheetId="13" hidden="1">#REF!</definedName>
    <definedName name="BEx1OVSMPADTX95QUOX34KZQ8EDY" hidden="1">#REF!</definedName>
    <definedName name="BEx1OWJJ0DP4628GCVVRQ9X0DRHQ" localSheetId="17" hidden="1">#REF!</definedName>
    <definedName name="BEx1OWJJ0DP4628GCVVRQ9X0DRHQ" localSheetId="18" hidden="1">#REF!</definedName>
    <definedName name="BEx1OWJJ0DP4628GCVVRQ9X0DRHQ" localSheetId="19" hidden="1">#REF!</definedName>
    <definedName name="BEx1OWJJ0DP4628GCVVRQ9X0DRHQ" localSheetId="13" hidden="1">#REF!</definedName>
    <definedName name="BEx1OWJJ0DP4628GCVVRQ9X0DRHQ" hidden="1">#REF!</definedName>
    <definedName name="BEx1OX544IO9FQJI7YYQGZCEHB3O" localSheetId="17" hidden="1">#REF!</definedName>
    <definedName name="BEx1OX544IO9FQJI7YYQGZCEHB3O" localSheetId="18" hidden="1">#REF!</definedName>
    <definedName name="BEx1OX544IO9FQJI7YYQGZCEHB3O" localSheetId="19" hidden="1">#REF!</definedName>
    <definedName name="BEx1OX544IO9FQJI7YYQGZCEHB3O" localSheetId="13" hidden="1">#REF!</definedName>
    <definedName name="BEx1OX544IO9FQJI7YYQGZCEHB3O" hidden="1">#REF!</definedName>
    <definedName name="BEx1OY6SVEUT2EQ26P7EKEND342G" localSheetId="17" hidden="1">#REF!</definedName>
    <definedName name="BEx1OY6SVEUT2EQ26P7EKEND342G" localSheetId="18" hidden="1">#REF!</definedName>
    <definedName name="BEx1OY6SVEUT2EQ26P7EKEND342G" localSheetId="19" hidden="1">#REF!</definedName>
    <definedName name="BEx1OY6SVEUT2EQ26P7EKEND342G" localSheetId="13" hidden="1">#REF!</definedName>
    <definedName name="BEx1OY6SVEUT2EQ26P7EKEND342G" hidden="1">#REF!</definedName>
    <definedName name="BEx1OYN1LPIPI12O9G6F7QAOS9T4" localSheetId="17" hidden="1">#REF!</definedName>
    <definedName name="BEx1OYN1LPIPI12O9G6F7QAOS9T4" localSheetId="18" hidden="1">#REF!</definedName>
    <definedName name="BEx1OYN1LPIPI12O9G6F7QAOS9T4" localSheetId="19" hidden="1">#REF!</definedName>
    <definedName name="BEx1OYN1LPIPI12O9G6F7QAOS9T4" localSheetId="13" hidden="1">#REF!</definedName>
    <definedName name="BEx1OYN1LPIPI12O9G6F7QAOS9T4" hidden="1">#REF!</definedName>
    <definedName name="BEx1P1HHKJA799O3YZXQAX6KFH58" localSheetId="17" hidden="1">#REF!</definedName>
    <definedName name="BEx1P1HHKJA799O3YZXQAX6KFH58" localSheetId="18" hidden="1">#REF!</definedName>
    <definedName name="BEx1P1HHKJA799O3YZXQAX6KFH58" localSheetId="19" hidden="1">#REF!</definedName>
    <definedName name="BEx1P1HHKJA799O3YZXQAX6KFH58" localSheetId="13" hidden="1">#REF!</definedName>
    <definedName name="BEx1P1HHKJA799O3YZXQAX6KFH58" hidden="1">#REF!</definedName>
    <definedName name="BEx1P34W467WGPOXPK292QFJIPHJ" localSheetId="17" hidden="1">#REF!</definedName>
    <definedName name="BEx1P34W467WGPOXPK292QFJIPHJ" localSheetId="18" hidden="1">#REF!</definedName>
    <definedName name="BEx1P34W467WGPOXPK292QFJIPHJ" localSheetId="19" hidden="1">#REF!</definedName>
    <definedName name="BEx1P34W467WGPOXPK292QFJIPHJ" localSheetId="13" hidden="1">#REF!</definedName>
    <definedName name="BEx1P34W467WGPOXPK292QFJIPHJ" hidden="1">#REF!</definedName>
    <definedName name="BEx1P76FRYAB1BWA5RJS4KOB3G9I" localSheetId="17" hidden="1">#REF!</definedName>
    <definedName name="BEx1P76FRYAB1BWA5RJS4KOB3G9I" localSheetId="18" hidden="1">#REF!</definedName>
    <definedName name="BEx1P76FRYAB1BWA5RJS4KOB3G9I" localSheetId="19" hidden="1">#REF!</definedName>
    <definedName name="BEx1P76FRYAB1BWA5RJS4KOB3G9I" localSheetId="13" hidden="1">#REF!</definedName>
    <definedName name="BEx1P76FRYAB1BWA5RJS4KOB3G9I" hidden="1">#REF!</definedName>
    <definedName name="BEx1P7S1J4TKGVJ43C2Q2R3M9WRB" localSheetId="17" hidden="1">#REF!</definedName>
    <definedName name="BEx1P7S1J4TKGVJ43C2Q2R3M9WRB" localSheetId="18" hidden="1">#REF!</definedName>
    <definedName name="BEx1P7S1J4TKGVJ43C2Q2R3M9WRB" localSheetId="19" hidden="1">#REF!</definedName>
    <definedName name="BEx1P7S1J4TKGVJ43C2Q2R3M9WRB" localSheetId="13" hidden="1">#REF!</definedName>
    <definedName name="BEx1P7S1J4TKGVJ43C2Q2R3M9WRB" hidden="1">#REF!</definedName>
    <definedName name="BEx1P8OF6WY3IH8SO71KQOU83V3Y" localSheetId="17" hidden="1">#REF!</definedName>
    <definedName name="BEx1P8OF6WY3IH8SO71KQOU83V3Y" localSheetId="18" hidden="1">#REF!</definedName>
    <definedName name="BEx1P8OF6WY3IH8SO71KQOU83V3Y" localSheetId="19" hidden="1">#REF!</definedName>
    <definedName name="BEx1P8OF6WY3IH8SO71KQOU83V3Y" localSheetId="13" hidden="1">#REF!</definedName>
    <definedName name="BEx1P8OF6WY3IH8SO71KQOU83V3Y" hidden="1">#REF!</definedName>
    <definedName name="BEx1PA11BLPVZM8RC5BL46WX8YB5" localSheetId="17" hidden="1">#REF!</definedName>
    <definedName name="BEx1PA11BLPVZM8RC5BL46WX8YB5" localSheetId="18" hidden="1">#REF!</definedName>
    <definedName name="BEx1PA11BLPVZM8RC5BL46WX8YB5" localSheetId="19" hidden="1">#REF!</definedName>
    <definedName name="BEx1PA11BLPVZM8RC5BL46WX8YB5" localSheetId="13" hidden="1">#REF!</definedName>
    <definedName name="BEx1PA11BLPVZM8RC5BL46WX8YB5" hidden="1">#REF!</definedName>
    <definedName name="BEx1PAMMMZTO2BTR6YLZ9ASMPS4N" localSheetId="17" hidden="1">#REF!</definedName>
    <definedName name="BEx1PAMMMZTO2BTR6YLZ9ASMPS4N" localSheetId="18" hidden="1">#REF!</definedName>
    <definedName name="BEx1PAMMMZTO2BTR6YLZ9ASMPS4N" localSheetId="19" hidden="1">#REF!</definedName>
    <definedName name="BEx1PAMMMZTO2BTR6YLZ9ASMPS4N" localSheetId="13" hidden="1">#REF!</definedName>
    <definedName name="BEx1PAMMMZTO2BTR6YLZ9ASMPS4N" hidden="1">#REF!</definedName>
    <definedName name="BEx1PBZ4BEFIPGMQXT9T8S4PZ2IM" localSheetId="17" hidden="1">#REF!</definedName>
    <definedName name="BEx1PBZ4BEFIPGMQXT9T8S4PZ2IM" localSheetId="18" hidden="1">#REF!</definedName>
    <definedName name="BEx1PBZ4BEFIPGMQXT9T8S4PZ2IM" localSheetId="19" hidden="1">#REF!</definedName>
    <definedName name="BEx1PBZ4BEFIPGMQXT9T8S4PZ2IM" localSheetId="13" hidden="1">#REF!</definedName>
    <definedName name="BEx1PBZ4BEFIPGMQXT9T8S4PZ2IM" hidden="1">#REF!</definedName>
    <definedName name="BEx1PJMAAUI73DAR3XUON2UMXTBS" localSheetId="17" hidden="1">#REF!</definedName>
    <definedName name="BEx1PJMAAUI73DAR3XUON2UMXTBS" localSheetId="18" hidden="1">#REF!</definedName>
    <definedName name="BEx1PJMAAUI73DAR3XUON2UMXTBS" localSheetId="19" hidden="1">#REF!</definedName>
    <definedName name="BEx1PJMAAUI73DAR3XUON2UMXTBS" localSheetId="13" hidden="1">#REF!</definedName>
    <definedName name="BEx1PJMAAUI73DAR3XUON2UMXTBS" hidden="1">#REF!</definedName>
    <definedName name="BEx1PLF2CFSXBZPVI6CJ534EIJDN" localSheetId="17" hidden="1">#REF!</definedName>
    <definedName name="BEx1PLF2CFSXBZPVI6CJ534EIJDN" localSheetId="18" hidden="1">#REF!</definedName>
    <definedName name="BEx1PLF2CFSXBZPVI6CJ534EIJDN" localSheetId="19" hidden="1">#REF!</definedName>
    <definedName name="BEx1PLF2CFSXBZPVI6CJ534EIJDN" localSheetId="13" hidden="1">#REF!</definedName>
    <definedName name="BEx1PLF2CFSXBZPVI6CJ534EIJDN" hidden="1">#REF!</definedName>
    <definedName name="BEx1PMWZB2DO6EM9BKLUICZJ65HD" localSheetId="17" hidden="1">#REF!</definedName>
    <definedName name="BEx1PMWZB2DO6EM9BKLUICZJ65HD" localSheetId="18" hidden="1">#REF!</definedName>
    <definedName name="BEx1PMWZB2DO6EM9BKLUICZJ65HD" localSheetId="19" hidden="1">#REF!</definedName>
    <definedName name="BEx1PMWZB2DO6EM9BKLUICZJ65HD" localSheetId="13" hidden="1">#REF!</definedName>
    <definedName name="BEx1PMWZB2DO6EM9BKLUICZJ65HD" hidden="1">#REF!</definedName>
    <definedName name="BEx1PU3X6U0EVLY9569KVBPAH7XU" localSheetId="17" hidden="1">#REF!</definedName>
    <definedName name="BEx1PU3X6U0EVLY9569KVBPAH7XU" localSheetId="18" hidden="1">#REF!</definedName>
    <definedName name="BEx1PU3X6U0EVLY9569KVBPAH7XU" localSheetId="19" hidden="1">#REF!</definedName>
    <definedName name="BEx1PU3X6U0EVLY9569KVBPAH7XU" localSheetId="13" hidden="1">#REF!</definedName>
    <definedName name="BEx1PU3X6U0EVLY9569KVBPAH7XU" hidden="1">#REF!</definedName>
    <definedName name="BEx1Q9OV5AOW28OUGRFCD3ZFVWC3" localSheetId="17" hidden="1">#REF!</definedName>
    <definedName name="BEx1Q9OV5AOW28OUGRFCD3ZFVWC3" localSheetId="18" hidden="1">#REF!</definedName>
    <definedName name="BEx1Q9OV5AOW28OUGRFCD3ZFVWC3" localSheetId="19" hidden="1">#REF!</definedName>
    <definedName name="BEx1Q9OV5AOW28OUGRFCD3ZFVWC3" localSheetId="13" hidden="1">#REF!</definedName>
    <definedName name="BEx1Q9OV5AOW28OUGRFCD3ZFVWC3" hidden="1">#REF!</definedName>
    <definedName name="BEx1QA54J2A4I7IBQR19BTY28ZMR" localSheetId="17" hidden="1">#REF!</definedName>
    <definedName name="BEx1QA54J2A4I7IBQR19BTY28ZMR" localSheetId="18" hidden="1">#REF!</definedName>
    <definedName name="BEx1QA54J2A4I7IBQR19BTY28ZMR" localSheetId="19" hidden="1">#REF!</definedName>
    <definedName name="BEx1QA54J2A4I7IBQR19BTY28ZMR" localSheetId="13" hidden="1">#REF!</definedName>
    <definedName name="BEx1QA54J2A4I7IBQR19BTY28ZMR" hidden="1">#REF!</definedName>
    <definedName name="BEx1QD50TNYYZ6YO943BWHPB9UD9" localSheetId="17" hidden="1">#REF!</definedName>
    <definedName name="BEx1QD50TNYYZ6YO943BWHPB9UD9" localSheetId="18" hidden="1">#REF!</definedName>
    <definedName name="BEx1QD50TNYYZ6YO943BWHPB9UD9" localSheetId="19" hidden="1">#REF!</definedName>
    <definedName name="BEx1QD50TNYYZ6YO943BWHPB9UD9" localSheetId="13" hidden="1">#REF!</definedName>
    <definedName name="BEx1QD50TNYYZ6YO943BWHPB9UD9" hidden="1">#REF!</definedName>
    <definedName name="BEx1QMQAHG3KQUK59DVM68SWKZIZ" localSheetId="17" hidden="1">#REF!</definedName>
    <definedName name="BEx1QMQAHG3KQUK59DVM68SWKZIZ" localSheetId="18" hidden="1">#REF!</definedName>
    <definedName name="BEx1QMQAHG3KQUK59DVM68SWKZIZ" localSheetId="19" hidden="1">#REF!</definedName>
    <definedName name="BEx1QMQAHG3KQUK59DVM68SWKZIZ" localSheetId="13" hidden="1">#REF!</definedName>
    <definedName name="BEx1QMQAHG3KQUK59DVM68SWKZIZ" hidden="1">#REF!</definedName>
    <definedName name="BEx1R9YFKJCMSEST8OVCAO5E47FO" localSheetId="17" hidden="1">#REF!</definedName>
    <definedName name="BEx1R9YFKJCMSEST8OVCAO5E47FO" localSheetId="18" hidden="1">#REF!</definedName>
    <definedName name="BEx1R9YFKJCMSEST8OVCAO5E47FO" localSheetId="19" hidden="1">#REF!</definedName>
    <definedName name="BEx1R9YFKJCMSEST8OVCAO5E47FO" localSheetId="13" hidden="1">#REF!</definedName>
    <definedName name="BEx1R9YFKJCMSEST8OVCAO5E47FO" hidden="1">#REF!</definedName>
    <definedName name="BEx1RBGC06B3T52OIC0EQ1KGVP1I" localSheetId="17" hidden="1">#REF!</definedName>
    <definedName name="BEx1RBGC06B3T52OIC0EQ1KGVP1I" localSheetId="18" hidden="1">#REF!</definedName>
    <definedName name="BEx1RBGC06B3T52OIC0EQ1KGVP1I" localSheetId="19" hidden="1">#REF!</definedName>
    <definedName name="BEx1RBGC06B3T52OIC0EQ1KGVP1I" localSheetId="13" hidden="1">#REF!</definedName>
    <definedName name="BEx1RBGC06B3T52OIC0EQ1KGVP1I" hidden="1">#REF!</definedName>
    <definedName name="BEx1RRC7X4NI1CU4EO5XYE2GVARJ" localSheetId="17" hidden="1">#REF!</definedName>
    <definedName name="BEx1RRC7X4NI1CU4EO5XYE2GVARJ" localSheetId="18" hidden="1">#REF!</definedName>
    <definedName name="BEx1RRC7X4NI1CU4EO5XYE2GVARJ" localSheetId="19" hidden="1">#REF!</definedName>
    <definedName name="BEx1RRC7X4NI1CU4EO5XYE2GVARJ" localSheetId="13" hidden="1">#REF!</definedName>
    <definedName name="BEx1RRC7X4NI1CU4EO5XYE2GVARJ" hidden="1">#REF!</definedName>
    <definedName name="BEx1RZA1NCGT832L7EMR7GMF588W" localSheetId="17" hidden="1">#REF!</definedName>
    <definedName name="BEx1RZA1NCGT832L7EMR7GMF588W" localSheetId="18" hidden="1">#REF!</definedName>
    <definedName name="BEx1RZA1NCGT832L7EMR7GMF588W" localSheetId="19" hidden="1">#REF!</definedName>
    <definedName name="BEx1RZA1NCGT832L7EMR7GMF588W" localSheetId="13" hidden="1">#REF!</definedName>
    <definedName name="BEx1RZA1NCGT832L7EMR7GMF588W" hidden="1">#REF!</definedName>
    <definedName name="BEx1S0XGIPUSZQUCSGWSK10GKW7Y" localSheetId="17" hidden="1">#REF!</definedName>
    <definedName name="BEx1S0XGIPUSZQUCSGWSK10GKW7Y" localSheetId="18" hidden="1">#REF!</definedName>
    <definedName name="BEx1S0XGIPUSZQUCSGWSK10GKW7Y" localSheetId="19" hidden="1">#REF!</definedName>
    <definedName name="BEx1S0XGIPUSZQUCSGWSK10GKW7Y" localSheetId="13" hidden="1">#REF!</definedName>
    <definedName name="BEx1S0XGIPUSZQUCSGWSK10GKW7Y" hidden="1">#REF!</definedName>
    <definedName name="BEx1S5VFNKIXHTTCWSV60UC50EZ8" localSheetId="17" hidden="1">#REF!</definedName>
    <definedName name="BEx1S5VFNKIXHTTCWSV60UC50EZ8" localSheetId="18" hidden="1">#REF!</definedName>
    <definedName name="BEx1S5VFNKIXHTTCWSV60UC50EZ8" localSheetId="19" hidden="1">#REF!</definedName>
    <definedName name="BEx1S5VFNKIXHTTCWSV60UC50EZ8" localSheetId="13" hidden="1">#REF!</definedName>
    <definedName name="BEx1S5VFNKIXHTTCWSV60UC50EZ8" hidden="1">#REF!</definedName>
    <definedName name="BEx1SK3U02H0RGKEYXW7ZMCEOF3V" localSheetId="17" hidden="1">#REF!</definedName>
    <definedName name="BEx1SK3U02H0RGKEYXW7ZMCEOF3V" localSheetId="18" hidden="1">#REF!</definedName>
    <definedName name="BEx1SK3U02H0RGKEYXW7ZMCEOF3V" localSheetId="19" hidden="1">#REF!</definedName>
    <definedName name="BEx1SK3U02H0RGKEYXW7ZMCEOF3V" localSheetId="13" hidden="1">#REF!</definedName>
    <definedName name="BEx1SK3U02H0RGKEYXW7ZMCEOF3V" hidden="1">#REF!</definedName>
    <definedName name="BEx1SSNEZINBJT29QVS62VS1THT4" localSheetId="17" hidden="1">#REF!</definedName>
    <definedName name="BEx1SSNEZINBJT29QVS62VS1THT4" localSheetId="18" hidden="1">#REF!</definedName>
    <definedName name="BEx1SSNEZINBJT29QVS62VS1THT4" localSheetId="19" hidden="1">#REF!</definedName>
    <definedName name="BEx1SSNEZINBJT29QVS62VS1THT4" localSheetId="13" hidden="1">#REF!</definedName>
    <definedName name="BEx1SSNEZINBJT29QVS62VS1THT4" hidden="1">#REF!</definedName>
    <definedName name="BEx1SVNCHNANBJIDIQVB8AFK4HAN" localSheetId="17" hidden="1">#REF!</definedName>
    <definedName name="BEx1SVNCHNANBJIDIQVB8AFK4HAN" localSheetId="18" hidden="1">#REF!</definedName>
    <definedName name="BEx1SVNCHNANBJIDIQVB8AFK4HAN" localSheetId="19" hidden="1">#REF!</definedName>
    <definedName name="BEx1SVNCHNANBJIDIQVB8AFK4HAN" localSheetId="13" hidden="1">#REF!</definedName>
    <definedName name="BEx1SVNCHNANBJIDIQVB8AFK4HAN" hidden="1">#REF!</definedName>
    <definedName name="BEx1SY74DYVEPAQ9TGGGXKJA025O" localSheetId="17" hidden="1">#REF!</definedName>
    <definedName name="BEx1SY74DYVEPAQ9TGGGXKJA025O" localSheetId="18" hidden="1">#REF!</definedName>
    <definedName name="BEx1SY74DYVEPAQ9TGGGXKJA025O" localSheetId="19" hidden="1">#REF!</definedName>
    <definedName name="BEx1SY74DYVEPAQ9TGGGXKJA025O" localSheetId="13" hidden="1">#REF!</definedName>
    <definedName name="BEx1SY74DYVEPAQ9TGGGXKJA025O" hidden="1">#REF!</definedName>
    <definedName name="BEx1TJ0WLS9O7KNSGIPWTYHDYI1D" localSheetId="17" hidden="1">#REF!</definedName>
    <definedName name="BEx1TJ0WLS9O7KNSGIPWTYHDYI1D" localSheetId="18" hidden="1">#REF!</definedName>
    <definedName name="BEx1TJ0WLS9O7KNSGIPWTYHDYI1D" localSheetId="19" hidden="1">#REF!</definedName>
    <definedName name="BEx1TJ0WLS9O7KNSGIPWTYHDYI1D" localSheetId="13" hidden="1">#REF!</definedName>
    <definedName name="BEx1TJ0WLS9O7KNSGIPWTYHDYI1D" hidden="1">#REF!</definedName>
    <definedName name="BEx1TUPQAYGAI13ZC7FU1FJXFAPM" localSheetId="17" hidden="1">#REF!</definedName>
    <definedName name="BEx1TUPQAYGAI13ZC7FU1FJXFAPM" localSheetId="18" hidden="1">#REF!</definedName>
    <definedName name="BEx1TUPQAYGAI13ZC7FU1FJXFAPM" localSheetId="19" hidden="1">#REF!</definedName>
    <definedName name="BEx1TUPQAYGAI13ZC7FU1FJXFAPM" localSheetId="13" hidden="1">#REF!</definedName>
    <definedName name="BEx1TUPQAYGAI13ZC7FU1FJXFAPM" hidden="1">#REF!</definedName>
    <definedName name="BEx1TY0F9W7EOF31FZXITWEYBSRT" localSheetId="17" hidden="1">#REF!</definedName>
    <definedName name="BEx1TY0F9W7EOF31FZXITWEYBSRT" localSheetId="18" hidden="1">#REF!</definedName>
    <definedName name="BEx1TY0F9W7EOF31FZXITWEYBSRT" localSheetId="19" hidden="1">#REF!</definedName>
    <definedName name="BEx1TY0F9W7EOF31FZXITWEYBSRT" localSheetId="13" hidden="1">#REF!</definedName>
    <definedName name="BEx1TY0F9W7EOF31FZXITWEYBSRT" hidden="1">#REF!</definedName>
    <definedName name="BEx1U7WFO8OZKB1EBF4H386JW91L" localSheetId="17" hidden="1">#REF!</definedName>
    <definedName name="BEx1U7WFO8OZKB1EBF4H386JW91L" localSheetId="18" hidden="1">#REF!</definedName>
    <definedName name="BEx1U7WFO8OZKB1EBF4H386JW91L" localSheetId="19" hidden="1">#REF!</definedName>
    <definedName name="BEx1U7WFO8OZKB1EBF4H386JW91L" localSheetId="13" hidden="1">#REF!</definedName>
    <definedName name="BEx1U7WFO8OZKB1EBF4H386JW91L" hidden="1">#REF!</definedName>
    <definedName name="BEx1U87938YR9N6HYI24KVBKLOS3" localSheetId="17" hidden="1">#REF!</definedName>
    <definedName name="BEx1U87938YR9N6HYI24KVBKLOS3" localSheetId="18" hidden="1">#REF!</definedName>
    <definedName name="BEx1U87938YR9N6HYI24KVBKLOS3" localSheetId="19" hidden="1">#REF!</definedName>
    <definedName name="BEx1U87938YR9N6HYI24KVBKLOS3" localSheetId="13" hidden="1">#REF!</definedName>
    <definedName name="BEx1U87938YR9N6HYI24KVBKLOS3" hidden="1">#REF!</definedName>
    <definedName name="BEx1U9P6VQWSVRICLZR9DYRMN61U" localSheetId="17" hidden="1">#REF!</definedName>
    <definedName name="BEx1U9P6VQWSVRICLZR9DYRMN61U" localSheetId="18" hidden="1">#REF!</definedName>
    <definedName name="BEx1U9P6VQWSVRICLZR9DYRMN61U" localSheetId="19" hidden="1">#REF!</definedName>
    <definedName name="BEx1U9P6VQWSVRICLZR9DYRMN61U" localSheetId="13" hidden="1">#REF!</definedName>
    <definedName name="BEx1U9P6VQWSVRICLZR9DYRMN61U" hidden="1">#REF!</definedName>
    <definedName name="BEx1UESH4KDWHYESQU2IE55RS3LI" localSheetId="17" hidden="1">#REF!</definedName>
    <definedName name="BEx1UESH4KDWHYESQU2IE55RS3LI" localSheetId="18" hidden="1">#REF!</definedName>
    <definedName name="BEx1UESH4KDWHYESQU2IE55RS3LI" localSheetId="19" hidden="1">#REF!</definedName>
    <definedName name="BEx1UESH4KDWHYESQU2IE55RS3LI" localSheetId="13" hidden="1">#REF!</definedName>
    <definedName name="BEx1UESH4KDWHYESQU2IE55RS3LI" hidden="1">#REF!</definedName>
    <definedName name="BEx1UI8N9KTCPSOJ7RDW0T8UEBNP" localSheetId="17" hidden="1">#REF!</definedName>
    <definedName name="BEx1UI8N9KTCPSOJ7RDW0T8UEBNP" localSheetId="18" hidden="1">#REF!</definedName>
    <definedName name="BEx1UI8N9KTCPSOJ7RDW0T8UEBNP" localSheetId="19" hidden="1">#REF!</definedName>
    <definedName name="BEx1UI8N9KTCPSOJ7RDW0T8UEBNP" localSheetId="13" hidden="1">#REF!</definedName>
    <definedName name="BEx1UI8N9KTCPSOJ7RDW0T8UEBNP" hidden="1">#REF!</definedName>
    <definedName name="BEx1UML0HHJFHA5TBOYQ24I3RV1W" localSheetId="17" hidden="1">#REF!</definedName>
    <definedName name="BEx1UML0HHJFHA5TBOYQ24I3RV1W" localSheetId="18" hidden="1">#REF!</definedName>
    <definedName name="BEx1UML0HHJFHA5TBOYQ24I3RV1W" localSheetId="19" hidden="1">#REF!</definedName>
    <definedName name="BEx1UML0HHJFHA5TBOYQ24I3RV1W" localSheetId="13" hidden="1">#REF!</definedName>
    <definedName name="BEx1UML0HHJFHA5TBOYQ24I3RV1W" hidden="1">#REF!</definedName>
    <definedName name="BEx1UO8ENOJNYCNX5Z95TBIJ3MKP" localSheetId="17" hidden="1">#REF!</definedName>
    <definedName name="BEx1UO8ENOJNYCNX5Z95TBIJ3MKP" localSheetId="18" hidden="1">#REF!</definedName>
    <definedName name="BEx1UO8ENOJNYCNX5Z95TBIJ3MKP" localSheetId="19" hidden="1">#REF!</definedName>
    <definedName name="BEx1UO8ENOJNYCNX5Z95TBIJ3MKP" localSheetId="13" hidden="1">#REF!</definedName>
    <definedName name="BEx1UO8ENOJNYCNX5Z95TBIJ3MKP" hidden="1">#REF!</definedName>
    <definedName name="BEx1UUDIQPZ23XQ79GUL0RAWRSCK" localSheetId="17" hidden="1">#REF!</definedName>
    <definedName name="BEx1UUDIQPZ23XQ79GUL0RAWRSCK" localSheetId="18" hidden="1">#REF!</definedName>
    <definedName name="BEx1UUDIQPZ23XQ79GUL0RAWRSCK" localSheetId="19" hidden="1">#REF!</definedName>
    <definedName name="BEx1UUDIQPZ23XQ79GUL0RAWRSCK" localSheetId="13" hidden="1">#REF!</definedName>
    <definedName name="BEx1UUDIQPZ23XQ79GUL0RAWRSCK" hidden="1">#REF!</definedName>
    <definedName name="BEx1V67SEV778NVW68J8W5SND1J7" localSheetId="17" hidden="1">#REF!</definedName>
    <definedName name="BEx1V67SEV778NVW68J8W5SND1J7" localSheetId="18" hidden="1">#REF!</definedName>
    <definedName name="BEx1V67SEV778NVW68J8W5SND1J7" localSheetId="19" hidden="1">#REF!</definedName>
    <definedName name="BEx1V67SEV778NVW68J8W5SND1J7" localSheetId="13" hidden="1">#REF!</definedName>
    <definedName name="BEx1V67SEV778NVW68J8W5SND1J7" hidden="1">#REF!</definedName>
    <definedName name="BEx1VIY9SQLRESD11CC4PHYT0XSG" localSheetId="17" hidden="1">#REF!</definedName>
    <definedName name="BEx1VIY9SQLRESD11CC4PHYT0XSG" localSheetId="18" hidden="1">#REF!</definedName>
    <definedName name="BEx1VIY9SQLRESD11CC4PHYT0XSG" localSheetId="19" hidden="1">#REF!</definedName>
    <definedName name="BEx1VIY9SQLRESD11CC4PHYT0XSG" localSheetId="13" hidden="1">#REF!</definedName>
    <definedName name="BEx1VIY9SQLRESD11CC4PHYT0XSG" hidden="1">#REF!</definedName>
    <definedName name="BEx1W3170EJU6QEJR4F8E2ULUU2U" localSheetId="17" hidden="1">#REF!</definedName>
    <definedName name="BEx1W3170EJU6QEJR4F8E2ULUU2U" localSheetId="18" hidden="1">#REF!</definedName>
    <definedName name="BEx1W3170EJU6QEJR4F8E2ULUU2U" localSheetId="19" hidden="1">#REF!</definedName>
    <definedName name="BEx1W3170EJU6QEJR4F8E2ULUU2U" localSheetId="13" hidden="1">#REF!</definedName>
    <definedName name="BEx1W3170EJU6QEJR4F8E2ULUU2U" hidden="1">#REF!</definedName>
    <definedName name="BEx1WC67EH10SC38QWX3WEA5KH3A" localSheetId="17" hidden="1">#REF!</definedName>
    <definedName name="BEx1WC67EH10SC38QWX3WEA5KH3A" localSheetId="18" hidden="1">#REF!</definedName>
    <definedName name="BEx1WC67EH10SC38QWX3WEA5KH3A" localSheetId="19" hidden="1">#REF!</definedName>
    <definedName name="BEx1WC67EH10SC38QWX3WEA5KH3A" localSheetId="13" hidden="1">#REF!</definedName>
    <definedName name="BEx1WC67EH10SC38QWX3WEA5KH3A" hidden="1">#REF!</definedName>
    <definedName name="BEx1WDTMC6W73PJPTY0JYLKOA883" localSheetId="17" hidden="1">#REF!</definedName>
    <definedName name="BEx1WDTMC6W73PJPTY0JYLKOA883" localSheetId="18" hidden="1">#REF!</definedName>
    <definedName name="BEx1WDTMC6W73PJPTY0JYLKOA883" localSheetId="19" hidden="1">#REF!</definedName>
    <definedName name="BEx1WDTMC6W73PJPTY0JYLKOA883" localSheetId="13" hidden="1">#REF!</definedName>
    <definedName name="BEx1WDTMC6W73PJPTY0JYLKOA883" hidden="1">#REF!</definedName>
    <definedName name="BEx1WGYTKZZIPM1577W5FEYKFH3V" localSheetId="17" hidden="1">#REF!</definedName>
    <definedName name="BEx1WGYTKZZIPM1577W5FEYKFH3V" localSheetId="18" hidden="1">#REF!</definedName>
    <definedName name="BEx1WGYTKZZIPM1577W5FEYKFH3V" localSheetId="19" hidden="1">#REF!</definedName>
    <definedName name="BEx1WGYTKZZIPM1577W5FEYKFH3V" localSheetId="13" hidden="1">#REF!</definedName>
    <definedName name="BEx1WGYTKZZIPM1577W5FEYKFH3V" hidden="1">#REF!</definedName>
    <definedName name="BEx1WHPURIV3D3PTJJ359H1OP7ZV" localSheetId="17" hidden="1">#REF!</definedName>
    <definedName name="BEx1WHPURIV3D3PTJJ359H1OP7ZV" localSheetId="18" hidden="1">#REF!</definedName>
    <definedName name="BEx1WHPURIV3D3PTJJ359H1OP7ZV" localSheetId="19" hidden="1">#REF!</definedName>
    <definedName name="BEx1WHPURIV3D3PTJJ359H1OP7ZV" localSheetId="13" hidden="1">#REF!</definedName>
    <definedName name="BEx1WHPURIV3D3PTJJ359H1OP7ZV" hidden="1">#REF!</definedName>
    <definedName name="BEx1WLBBR45RLDQX9FCLJWUUQX5R" localSheetId="17" hidden="1">#REF!</definedName>
    <definedName name="BEx1WLBBR45RLDQX9FCLJWUUQX5R" localSheetId="18" hidden="1">#REF!</definedName>
    <definedName name="BEx1WLBBR45RLDQX9FCLJWUUQX5R" localSheetId="19" hidden="1">#REF!</definedName>
    <definedName name="BEx1WLBBR45RLDQX9FCLJWUUQX5R" localSheetId="13" hidden="1">#REF!</definedName>
    <definedName name="BEx1WLBBR45RLDQX9FCLJWUUQX5R" hidden="1">#REF!</definedName>
    <definedName name="BEx1WLWY2CR1WRD694JJSWSDFAIR" localSheetId="17" hidden="1">#REF!</definedName>
    <definedName name="BEx1WLWY2CR1WRD694JJSWSDFAIR" localSheetId="18" hidden="1">#REF!</definedName>
    <definedName name="BEx1WLWY2CR1WRD694JJSWSDFAIR" localSheetId="19" hidden="1">#REF!</definedName>
    <definedName name="BEx1WLWY2CR1WRD694JJSWSDFAIR" localSheetId="13" hidden="1">#REF!</definedName>
    <definedName name="BEx1WLWY2CR1WRD694JJSWSDFAIR" hidden="1">#REF!</definedName>
    <definedName name="BEx1WMD1LWPWRIK6GGAJRJAHJM8I" localSheetId="17" hidden="1">#REF!</definedName>
    <definedName name="BEx1WMD1LWPWRIK6GGAJRJAHJM8I" localSheetId="18" hidden="1">#REF!</definedName>
    <definedName name="BEx1WMD1LWPWRIK6GGAJRJAHJM8I" localSheetId="19" hidden="1">#REF!</definedName>
    <definedName name="BEx1WMD1LWPWRIK6GGAJRJAHJM8I" localSheetId="13" hidden="1">#REF!</definedName>
    <definedName name="BEx1WMD1LWPWRIK6GGAJRJAHJM8I" hidden="1">#REF!</definedName>
    <definedName name="BEx1WR0D41MR174LBF3P9E3K0J51" localSheetId="17" hidden="1">#REF!</definedName>
    <definedName name="BEx1WR0D41MR174LBF3P9E3K0J51" localSheetId="18" hidden="1">#REF!</definedName>
    <definedName name="BEx1WR0D41MR174LBF3P9E3K0J51" localSheetId="19" hidden="1">#REF!</definedName>
    <definedName name="BEx1WR0D41MR174LBF3P9E3K0J51" localSheetId="13" hidden="1">#REF!</definedName>
    <definedName name="BEx1WR0D41MR174LBF3P9E3K0J51" hidden="1">#REF!</definedName>
    <definedName name="BEx1WT3VU2F7OSUQZHBIV4KTTFJ4" localSheetId="17" hidden="1">#REF!</definedName>
    <definedName name="BEx1WT3VU2F7OSUQZHBIV4KTTFJ4" localSheetId="18" hidden="1">#REF!</definedName>
    <definedName name="BEx1WT3VU2F7OSUQZHBIV4KTTFJ4" localSheetId="19" hidden="1">#REF!</definedName>
    <definedName name="BEx1WT3VU2F7OSUQZHBIV4KTTFJ4" localSheetId="13" hidden="1">#REF!</definedName>
    <definedName name="BEx1WT3VU2F7OSUQZHBIV4KTTFJ4" hidden="1">#REF!</definedName>
    <definedName name="BEx1WUB1FAS5PHU33TJ60SUHR618" localSheetId="17" hidden="1">#REF!</definedName>
    <definedName name="BEx1WUB1FAS5PHU33TJ60SUHR618" localSheetId="18" hidden="1">#REF!</definedName>
    <definedName name="BEx1WUB1FAS5PHU33TJ60SUHR618" localSheetId="19" hidden="1">#REF!</definedName>
    <definedName name="BEx1WUB1FAS5PHU33TJ60SUHR618" localSheetId="13" hidden="1">#REF!</definedName>
    <definedName name="BEx1WUB1FAS5PHU33TJ60SUHR618" hidden="1">#REF!</definedName>
    <definedName name="BEx1WX04G0INSPPG9NTNR3DYR6PZ" localSheetId="17" hidden="1">#REF!</definedName>
    <definedName name="BEx1WX04G0INSPPG9NTNR3DYR6PZ" localSheetId="18" hidden="1">#REF!</definedName>
    <definedName name="BEx1WX04G0INSPPG9NTNR3DYR6PZ" localSheetId="19" hidden="1">#REF!</definedName>
    <definedName name="BEx1WX04G0INSPPG9NTNR3DYR6PZ" localSheetId="13" hidden="1">#REF!</definedName>
    <definedName name="BEx1WX04G0INSPPG9NTNR3DYR6PZ" hidden="1">#REF!</definedName>
    <definedName name="BEx1X3LHU9DPG01VWX2IF65TRATF" localSheetId="17" hidden="1">#REF!</definedName>
    <definedName name="BEx1X3LHU9DPG01VWX2IF65TRATF" localSheetId="18" hidden="1">#REF!</definedName>
    <definedName name="BEx1X3LHU9DPG01VWX2IF65TRATF" localSheetId="19" hidden="1">#REF!</definedName>
    <definedName name="BEx1X3LHU9DPG01VWX2IF65TRATF" localSheetId="13" hidden="1">#REF!</definedName>
    <definedName name="BEx1X3LHU9DPG01VWX2IF65TRATF" hidden="1">#REF!</definedName>
    <definedName name="BEx1XFL3ISYW3FU1DQ3US0DYA8NQ" localSheetId="17" hidden="1">#REF!</definedName>
    <definedName name="BEx1XFL3ISYW3FU1DQ3US0DYA8NQ" localSheetId="18" hidden="1">#REF!</definedName>
    <definedName name="BEx1XFL3ISYW3FU1DQ3US0DYA8NQ" localSheetId="19" hidden="1">#REF!</definedName>
    <definedName name="BEx1XFL3ISYW3FU1DQ3US0DYA8NQ" localSheetId="13" hidden="1">#REF!</definedName>
    <definedName name="BEx1XFL3ISYW3FU1DQ3US0DYA8NQ" hidden="1">#REF!</definedName>
    <definedName name="BEx1XK8AAMO0AH0Z1OUKW30CA7EQ" localSheetId="17" hidden="1">#REF!</definedName>
    <definedName name="BEx1XK8AAMO0AH0Z1OUKW30CA7EQ" localSheetId="18" hidden="1">#REF!</definedName>
    <definedName name="BEx1XK8AAMO0AH0Z1OUKW30CA7EQ" localSheetId="19" hidden="1">#REF!</definedName>
    <definedName name="BEx1XK8AAMO0AH0Z1OUKW30CA7EQ" localSheetId="13" hidden="1">#REF!</definedName>
    <definedName name="BEx1XK8AAMO0AH0Z1OUKW30CA7EQ" hidden="1">#REF!</definedName>
    <definedName name="BEx1XL4MZ7C80495GHQRWOBS16PQ" localSheetId="17" hidden="1">#REF!</definedName>
    <definedName name="BEx1XL4MZ7C80495GHQRWOBS16PQ" localSheetId="18" hidden="1">#REF!</definedName>
    <definedName name="BEx1XL4MZ7C80495GHQRWOBS16PQ" localSheetId="19" hidden="1">#REF!</definedName>
    <definedName name="BEx1XL4MZ7C80495GHQRWOBS16PQ" localSheetId="13" hidden="1">#REF!</definedName>
    <definedName name="BEx1XL4MZ7C80495GHQRWOBS16PQ" hidden="1">#REF!</definedName>
    <definedName name="BEx1Y2IGS2K95E1M51PEF9KJZ0KB" localSheetId="17" hidden="1">#REF!</definedName>
    <definedName name="BEx1Y2IGS2K95E1M51PEF9KJZ0KB" localSheetId="18" hidden="1">#REF!</definedName>
    <definedName name="BEx1Y2IGS2K95E1M51PEF9KJZ0KB" localSheetId="19" hidden="1">#REF!</definedName>
    <definedName name="BEx1Y2IGS2K95E1M51PEF9KJZ0KB" localSheetId="13" hidden="1">#REF!</definedName>
    <definedName name="BEx1Y2IGS2K95E1M51PEF9KJZ0KB" hidden="1">#REF!</definedName>
    <definedName name="BEx1Y3PKK83X2FN9SAALFHOWKMRQ" localSheetId="17" hidden="1">#REF!</definedName>
    <definedName name="BEx1Y3PKK83X2FN9SAALFHOWKMRQ" localSheetId="18" hidden="1">#REF!</definedName>
    <definedName name="BEx1Y3PKK83X2FN9SAALFHOWKMRQ" localSheetId="19" hidden="1">#REF!</definedName>
    <definedName name="BEx1Y3PKK83X2FN9SAALFHOWKMRQ" localSheetId="13" hidden="1">#REF!</definedName>
    <definedName name="BEx1Y3PKK83X2FN9SAALFHOWKMRQ" hidden="1">#REF!</definedName>
    <definedName name="BEx1YL3DJ7Y4AZ01ERCOGW0FJ26T" localSheetId="17" hidden="1">#REF!</definedName>
    <definedName name="BEx1YL3DJ7Y4AZ01ERCOGW0FJ26T" localSheetId="18" hidden="1">#REF!</definedName>
    <definedName name="BEx1YL3DJ7Y4AZ01ERCOGW0FJ26T" localSheetId="19" hidden="1">#REF!</definedName>
    <definedName name="BEx1YL3DJ7Y4AZ01ERCOGW0FJ26T" localSheetId="13" hidden="1">#REF!</definedName>
    <definedName name="BEx1YL3DJ7Y4AZ01ERCOGW0FJ26T" hidden="1">#REF!</definedName>
    <definedName name="BEx1Z2RYHSVD1H37817SN93VMURZ" localSheetId="17" hidden="1">#REF!</definedName>
    <definedName name="BEx1Z2RYHSVD1H37817SN93VMURZ" localSheetId="18" hidden="1">#REF!</definedName>
    <definedName name="BEx1Z2RYHSVD1H37817SN93VMURZ" localSheetId="19" hidden="1">#REF!</definedName>
    <definedName name="BEx1Z2RYHSVD1H37817SN93VMURZ" localSheetId="13" hidden="1">#REF!</definedName>
    <definedName name="BEx1Z2RYHSVD1H37817SN93VMURZ" hidden="1">#REF!</definedName>
    <definedName name="BEx3AMAKWI6458B67VKZO56MCNJW" localSheetId="17" hidden="1">#REF!</definedName>
    <definedName name="BEx3AMAKWI6458B67VKZO56MCNJW" localSheetId="18" hidden="1">#REF!</definedName>
    <definedName name="BEx3AMAKWI6458B67VKZO56MCNJW" localSheetId="19" hidden="1">#REF!</definedName>
    <definedName name="BEx3AMAKWI6458B67VKZO56MCNJW" localSheetId="13" hidden="1">#REF!</definedName>
    <definedName name="BEx3AMAKWI6458B67VKZO56MCNJW" hidden="1">#REF!</definedName>
    <definedName name="BEx3AOOVM42G82TNF53W0EKXLUSI" localSheetId="17" hidden="1">#REF!</definedName>
    <definedName name="BEx3AOOVM42G82TNF53W0EKXLUSI" localSheetId="18" hidden="1">#REF!</definedName>
    <definedName name="BEx3AOOVM42G82TNF53W0EKXLUSI" localSheetId="19" hidden="1">#REF!</definedName>
    <definedName name="BEx3AOOVM42G82TNF53W0EKXLUSI" localSheetId="13" hidden="1">#REF!</definedName>
    <definedName name="BEx3AOOVM42G82TNF53W0EKXLUSI" hidden="1">#REF!</definedName>
    <definedName name="BEx3AZH9W4SUFCAHNDOQ728R9V4L" localSheetId="17" hidden="1">#REF!</definedName>
    <definedName name="BEx3AZH9W4SUFCAHNDOQ728R9V4L" localSheetId="18" hidden="1">#REF!</definedName>
    <definedName name="BEx3AZH9W4SUFCAHNDOQ728R9V4L" localSheetId="19" hidden="1">#REF!</definedName>
    <definedName name="BEx3AZH9W4SUFCAHNDOQ728R9V4L" localSheetId="13" hidden="1">#REF!</definedName>
    <definedName name="BEx3AZH9W4SUFCAHNDOQ728R9V4L" hidden="1">#REF!</definedName>
    <definedName name="BEx3BNR9ES4KY7Q1DK83KC5NDGL8" localSheetId="17" hidden="1">#REF!</definedName>
    <definedName name="BEx3BNR9ES4KY7Q1DK83KC5NDGL8" localSheetId="18" hidden="1">#REF!</definedName>
    <definedName name="BEx3BNR9ES4KY7Q1DK83KC5NDGL8" localSheetId="19" hidden="1">#REF!</definedName>
    <definedName name="BEx3BNR9ES4KY7Q1DK83KC5NDGL8" localSheetId="13" hidden="1">#REF!</definedName>
    <definedName name="BEx3BNR9ES4KY7Q1DK83KC5NDGL8" hidden="1">#REF!</definedName>
    <definedName name="BEx3BQR5VZXNQ4H949ORM8ESU3B3" localSheetId="17" hidden="1">#REF!</definedName>
    <definedName name="BEx3BQR5VZXNQ4H949ORM8ESU3B3" localSheetId="18" hidden="1">#REF!</definedName>
    <definedName name="BEx3BQR5VZXNQ4H949ORM8ESU3B3" localSheetId="19" hidden="1">#REF!</definedName>
    <definedName name="BEx3BQR5VZXNQ4H949ORM8ESU3B3" localSheetId="13" hidden="1">#REF!</definedName>
    <definedName name="BEx3BQR5VZXNQ4H949ORM8ESU3B3" hidden="1">#REF!</definedName>
    <definedName name="BEx3BTLL3ASJN134DLEQTQM70VZM" localSheetId="17" hidden="1">#REF!</definedName>
    <definedName name="BEx3BTLL3ASJN134DLEQTQM70VZM" localSheetId="18" hidden="1">#REF!</definedName>
    <definedName name="BEx3BTLL3ASJN134DLEQTQM70VZM" localSheetId="19" hidden="1">#REF!</definedName>
    <definedName name="BEx3BTLL3ASJN134DLEQTQM70VZM" localSheetId="13" hidden="1">#REF!</definedName>
    <definedName name="BEx3BTLL3ASJN134DLEQTQM70VZM" hidden="1">#REF!</definedName>
    <definedName name="BEx3BW5CTV0DJU5AQS3ZQFK2VLF3" localSheetId="17" hidden="1">#REF!</definedName>
    <definedName name="BEx3BW5CTV0DJU5AQS3ZQFK2VLF3" localSheetId="18" hidden="1">#REF!</definedName>
    <definedName name="BEx3BW5CTV0DJU5AQS3ZQFK2VLF3" localSheetId="19" hidden="1">#REF!</definedName>
    <definedName name="BEx3BW5CTV0DJU5AQS3ZQFK2VLF3" localSheetId="13" hidden="1">#REF!</definedName>
    <definedName name="BEx3BW5CTV0DJU5AQS3ZQFK2VLF3" hidden="1">#REF!</definedName>
    <definedName name="BEx3BYP0FG369M7G3JEFLMMXAKTS" localSheetId="17" hidden="1">#REF!</definedName>
    <definedName name="BEx3BYP0FG369M7G3JEFLMMXAKTS" localSheetId="18" hidden="1">#REF!</definedName>
    <definedName name="BEx3BYP0FG369M7G3JEFLMMXAKTS" localSheetId="19" hidden="1">#REF!</definedName>
    <definedName name="BEx3BYP0FG369M7G3JEFLMMXAKTS" localSheetId="13" hidden="1">#REF!</definedName>
    <definedName name="BEx3BYP0FG369M7G3JEFLMMXAKTS" hidden="1">#REF!</definedName>
    <definedName name="BEx3C2QR0WUD19QSVO8EMIPNQJKH" localSheetId="17" hidden="1">#REF!</definedName>
    <definedName name="BEx3C2QR0WUD19QSVO8EMIPNQJKH" localSheetId="18" hidden="1">#REF!</definedName>
    <definedName name="BEx3C2QR0WUD19QSVO8EMIPNQJKH" localSheetId="19" hidden="1">#REF!</definedName>
    <definedName name="BEx3C2QR0WUD19QSVO8EMIPNQJKH" localSheetId="13" hidden="1">#REF!</definedName>
    <definedName name="BEx3C2QR0WUD19QSVO8EMIPNQJKH" hidden="1">#REF!</definedName>
    <definedName name="BEx3CKFCCPZZ6ROLAT5C1DZNIC1U" localSheetId="17" hidden="1">#REF!</definedName>
    <definedName name="BEx3CKFCCPZZ6ROLAT5C1DZNIC1U" localSheetId="18" hidden="1">#REF!</definedName>
    <definedName name="BEx3CKFCCPZZ6ROLAT5C1DZNIC1U" localSheetId="19" hidden="1">#REF!</definedName>
    <definedName name="BEx3CKFCCPZZ6ROLAT5C1DZNIC1U" localSheetId="13" hidden="1">#REF!</definedName>
    <definedName name="BEx3CKFCCPZZ6ROLAT5C1DZNIC1U" hidden="1">#REF!</definedName>
    <definedName name="BEx3CO0SVO4WLH0DO43DCHYDTH1P" localSheetId="17" hidden="1">#REF!</definedName>
    <definedName name="BEx3CO0SVO4WLH0DO43DCHYDTH1P" localSheetId="18" hidden="1">#REF!</definedName>
    <definedName name="BEx3CO0SVO4WLH0DO43DCHYDTH1P" localSheetId="19" hidden="1">#REF!</definedName>
    <definedName name="BEx3CO0SVO4WLH0DO43DCHYDTH1P" localSheetId="13" hidden="1">#REF!</definedName>
    <definedName name="BEx3CO0SVO4WLH0DO43DCHYDTH1P" hidden="1">#REF!</definedName>
    <definedName name="BEx3CPDAEBC12450MVHX6S78ILBS" localSheetId="17" hidden="1">#REF!</definedName>
    <definedName name="BEx3CPDAEBC12450MVHX6S78ILBS" localSheetId="18" hidden="1">#REF!</definedName>
    <definedName name="BEx3CPDAEBC12450MVHX6S78ILBS" localSheetId="19" hidden="1">#REF!</definedName>
    <definedName name="BEx3CPDAEBC12450MVHX6S78ILBS" localSheetId="13" hidden="1">#REF!</definedName>
    <definedName name="BEx3CPDAEBC12450MVHX6S78ILBS" hidden="1">#REF!</definedName>
    <definedName name="BEx3CQ9OQ7E1YH93NADGWWEH0HD5" localSheetId="17" hidden="1">#REF!</definedName>
    <definedName name="BEx3CQ9OQ7E1YH93NADGWWEH0HD5" localSheetId="18" hidden="1">#REF!</definedName>
    <definedName name="BEx3CQ9OQ7E1YH93NADGWWEH0HD5" localSheetId="19" hidden="1">#REF!</definedName>
    <definedName name="BEx3CQ9OQ7E1YH93NADGWWEH0HD5" localSheetId="13" hidden="1">#REF!</definedName>
    <definedName name="BEx3CQ9OQ7E1YH93NADGWWEH0HD5" hidden="1">#REF!</definedName>
    <definedName name="BEx3D9G6QTSPF9UYI4X0XY0VE896" localSheetId="17" hidden="1">#REF!</definedName>
    <definedName name="BEx3D9G6QTSPF9UYI4X0XY0VE896" localSheetId="18" hidden="1">#REF!</definedName>
    <definedName name="BEx3D9G6QTSPF9UYI4X0XY0VE896" localSheetId="19" hidden="1">#REF!</definedName>
    <definedName name="BEx3D9G6QTSPF9UYI4X0XY0VE896" localSheetId="13" hidden="1">#REF!</definedName>
    <definedName name="BEx3D9G6QTSPF9UYI4X0XY0VE896" hidden="1">#REF!</definedName>
    <definedName name="BEx3DCQU9PBRXIMLO62KS5RLH447" localSheetId="17" hidden="1">#REF!</definedName>
    <definedName name="BEx3DCQU9PBRXIMLO62KS5RLH447" localSheetId="18" hidden="1">#REF!</definedName>
    <definedName name="BEx3DCQU9PBRXIMLO62KS5RLH447" localSheetId="19" hidden="1">#REF!</definedName>
    <definedName name="BEx3DCQU9PBRXIMLO62KS5RLH447" localSheetId="13" hidden="1">#REF!</definedName>
    <definedName name="BEx3DCQU9PBRXIMLO62KS5RLH447" hidden="1">#REF!</definedName>
    <definedName name="BEx3DQ8EH7C7L4XQAOL3NRRVRRT3" localSheetId="17" hidden="1">#REF!</definedName>
    <definedName name="BEx3DQ8EH7C7L4XQAOL3NRRVRRT3" localSheetId="18" hidden="1">#REF!</definedName>
    <definedName name="BEx3DQ8EH7C7L4XQAOL3NRRVRRT3" localSheetId="19" hidden="1">#REF!</definedName>
    <definedName name="BEx3DQ8EH7C7L4XQAOL3NRRVRRT3" localSheetId="13" hidden="1">#REF!</definedName>
    <definedName name="BEx3DQ8EH7C7L4XQAOL3NRRVRRT3" hidden="1">#REF!</definedName>
    <definedName name="BEx3EF99FD6QNNCNOKDEE67JHTUJ" localSheetId="17" hidden="1">#REF!</definedName>
    <definedName name="BEx3EF99FD6QNNCNOKDEE67JHTUJ" localSheetId="18" hidden="1">#REF!</definedName>
    <definedName name="BEx3EF99FD6QNNCNOKDEE67JHTUJ" localSheetId="19" hidden="1">#REF!</definedName>
    <definedName name="BEx3EF99FD6QNNCNOKDEE67JHTUJ" localSheetId="13" hidden="1">#REF!</definedName>
    <definedName name="BEx3EF99FD6QNNCNOKDEE67JHTUJ" hidden="1">#REF!</definedName>
    <definedName name="BEx3EGLXG4AU8GXIFP26DZ61E6EP" localSheetId="17" hidden="1">#REF!</definedName>
    <definedName name="BEx3EGLXG4AU8GXIFP26DZ61E6EP" localSheetId="18" hidden="1">#REF!</definedName>
    <definedName name="BEx3EGLXG4AU8GXIFP26DZ61E6EP" localSheetId="19" hidden="1">#REF!</definedName>
    <definedName name="BEx3EGLXG4AU8GXIFP26DZ61E6EP" localSheetId="13" hidden="1">#REF!</definedName>
    <definedName name="BEx3EGLXG4AU8GXIFP26DZ61E6EP" hidden="1">#REF!</definedName>
    <definedName name="BEx3EHCSERZ2O2OAG8Y95UPG2IY9" localSheetId="17" hidden="1">#REF!</definedName>
    <definedName name="BEx3EHCSERZ2O2OAG8Y95UPG2IY9" localSheetId="18" hidden="1">#REF!</definedName>
    <definedName name="BEx3EHCSERZ2O2OAG8Y95UPG2IY9" localSheetId="19" hidden="1">#REF!</definedName>
    <definedName name="BEx3EHCSERZ2O2OAG8Y95UPG2IY9" localSheetId="13" hidden="1">#REF!</definedName>
    <definedName name="BEx3EHCSERZ2O2OAG8Y95UPG2IY9" hidden="1">#REF!</definedName>
    <definedName name="BEx3EJR3TCJDYS7ZXNDS5N9KTGIK" localSheetId="17" hidden="1">#REF!</definedName>
    <definedName name="BEx3EJR3TCJDYS7ZXNDS5N9KTGIK" localSheetId="18" hidden="1">#REF!</definedName>
    <definedName name="BEx3EJR3TCJDYS7ZXNDS5N9KTGIK" localSheetId="19" hidden="1">#REF!</definedName>
    <definedName name="BEx3EJR3TCJDYS7ZXNDS5N9KTGIK" localSheetId="13" hidden="1">#REF!</definedName>
    <definedName name="BEx3EJR3TCJDYS7ZXNDS5N9KTGIK" hidden="1">#REF!</definedName>
    <definedName name="BEx3ELJTTBS6P05CNISMGOJOA60V" localSheetId="17" hidden="1">#REF!</definedName>
    <definedName name="BEx3ELJTTBS6P05CNISMGOJOA60V" localSheetId="18" hidden="1">#REF!</definedName>
    <definedName name="BEx3ELJTTBS6P05CNISMGOJOA60V" localSheetId="19" hidden="1">#REF!</definedName>
    <definedName name="BEx3ELJTTBS6P05CNISMGOJOA60V" localSheetId="13" hidden="1">#REF!</definedName>
    <definedName name="BEx3ELJTTBS6P05CNISMGOJOA60V" hidden="1">#REF!</definedName>
    <definedName name="BEx3EQSLJBDDJRHNX19PBFCKNY2I" localSheetId="17" hidden="1">#REF!</definedName>
    <definedName name="BEx3EQSLJBDDJRHNX19PBFCKNY2I" localSheetId="18" hidden="1">#REF!</definedName>
    <definedName name="BEx3EQSLJBDDJRHNX19PBFCKNY2I" localSheetId="19" hidden="1">#REF!</definedName>
    <definedName name="BEx3EQSLJBDDJRHNX19PBFCKNY2I" localSheetId="13" hidden="1">#REF!</definedName>
    <definedName name="BEx3EQSLJBDDJRHNX19PBFCKNY2I" hidden="1">#REF!</definedName>
    <definedName name="BEx3EUUAX947Q5N6MY6W0KSNY78Y" localSheetId="17" hidden="1">#REF!</definedName>
    <definedName name="BEx3EUUAX947Q5N6MY6W0KSNY78Y" localSheetId="18" hidden="1">#REF!</definedName>
    <definedName name="BEx3EUUAX947Q5N6MY6W0KSNY78Y" localSheetId="19" hidden="1">#REF!</definedName>
    <definedName name="BEx3EUUAX947Q5N6MY6W0KSNY78Y" localSheetId="13" hidden="1">#REF!</definedName>
    <definedName name="BEx3EUUAX947Q5N6MY6W0KSNY78Y" hidden="1">#REF!</definedName>
    <definedName name="BEx3F3OJYKFH63TY4TBS69H5CI8M" localSheetId="17" hidden="1">#REF!</definedName>
    <definedName name="BEx3F3OJYKFH63TY4TBS69H5CI8M" localSheetId="18" hidden="1">#REF!</definedName>
    <definedName name="BEx3F3OJYKFH63TY4TBS69H5CI8M" localSheetId="19" hidden="1">#REF!</definedName>
    <definedName name="BEx3F3OJYKFH63TY4TBS69H5CI8M" localSheetId="13" hidden="1">#REF!</definedName>
    <definedName name="BEx3F3OJYKFH63TY4TBS69H5CI8M" hidden="1">#REF!</definedName>
    <definedName name="BEx3FHMD1P5XBCH23ZKIFO6ZTCNB" localSheetId="17" hidden="1">#REF!</definedName>
    <definedName name="BEx3FHMD1P5XBCH23ZKIFO6ZTCNB" localSheetId="18" hidden="1">#REF!</definedName>
    <definedName name="BEx3FHMD1P5XBCH23ZKIFO6ZTCNB" localSheetId="19" hidden="1">#REF!</definedName>
    <definedName name="BEx3FHMD1P5XBCH23ZKIFO6ZTCNB" localSheetId="13" hidden="1">#REF!</definedName>
    <definedName name="BEx3FHMD1P5XBCH23ZKIFO6ZTCNB" hidden="1">#REF!</definedName>
    <definedName name="BEx3FI2G3YYIACQHXNXEA15M8ZK5" localSheetId="17" hidden="1">#REF!</definedName>
    <definedName name="BEx3FI2G3YYIACQHXNXEA15M8ZK5" localSheetId="18" hidden="1">#REF!</definedName>
    <definedName name="BEx3FI2G3YYIACQHXNXEA15M8ZK5" localSheetId="19" hidden="1">#REF!</definedName>
    <definedName name="BEx3FI2G3YYIACQHXNXEA15M8ZK5" localSheetId="13" hidden="1">#REF!</definedName>
    <definedName name="BEx3FI2G3YYIACQHXNXEA15M8ZK5" hidden="1">#REF!</definedName>
    <definedName name="BEx3FJ9MHSLDK8W91GO85FX1GX57" localSheetId="17" hidden="1">#REF!</definedName>
    <definedName name="BEx3FJ9MHSLDK8W91GO85FX1GX57" localSheetId="18" hidden="1">#REF!</definedName>
    <definedName name="BEx3FJ9MHSLDK8W91GO85FX1GX57" localSheetId="19" hidden="1">#REF!</definedName>
    <definedName name="BEx3FJ9MHSLDK8W91GO85FX1GX57" localSheetId="13" hidden="1">#REF!</definedName>
    <definedName name="BEx3FJ9MHSLDK8W91GO85FX1GX57" hidden="1">#REF!</definedName>
    <definedName name="BEx3FR251HFU7A33PU01SJUENL2B" localSheetId="17" hidden="1">#REF!</definedName>
    <definedName name="BEx3FR251HFU7A33PU01SJUENL2B" localSheetId="18" hidden="1">#REF!</definedName>
    <definedName name="BEx3FR251HFU7A33PU01SJUENL2B" localSheetId="19" hidden="1">#REF!</definedName>
    <definedName name="BEx3FR251HFU7A33PU01SJUENL2B" localSheetId="13" hidden="1">#REF!</definedName>
    <definedName name="BEx3FR251HFU7A33PU01SJUENL2B" hidden="1">#REF!</definedName>
    <definedName name="BEx3FX7EJL47JSLSWP3EOC265WAE" localSheetId="17" hidden="1">#REF!</definedName>
    <definedName name="BEx3FX7EJL47JSLSWP3EOC265WAE" localSheetId="18" hidden="1">#REF!</definedName>
    <definedName name="BEx3FX7EJL47JSLSWP3EOC265WAE" localSheetId="19" hidden="1">#REF!</definedName>
    <definedName name="BEx3FX7EJL47JSLSWP3EOC265WAE" localSheetId="13" hidden="1">#REF!</definedName>
    <definedName name="BEx3FX7EJL47JSLSWP3EOC265WAE" hidden="1">#REF!</definedName>
    <definedName name="BEx3G201R8NLJ6FIHO2QS0SW9QVV" localSheetId="17" hidden="1">#REF!</definedName>
    <definedName name="BEx3G201R8NLJ6FIHO2QS0SW9QVV" localSheetId="18" hidden="1">#REF!</definedName>
    <definedName name="BEx3G201R8NLJ6FIHO2QS0SW9QVV" localSheetId="19" hidden="1">#REF!</definedName>
    <definedName name="BEx3G201R8NLJ6FIHO2QS0SW9QVV" localSheetId="13" hidden="1">#REF!</definedName>
    <definedName name="BEx3G201R8NLJ6FIHO2QS0SW9QVV" hidden="1">#REF!</definedName>
    <definedName name="BEx3G2LL2II66XY5YCDPG4JE13A3" localSheetId="17" hidden="1">#REF!</definedName>
    <definedName name="BEx3G2LL2II66XY5YCDPG4JE13A3" localSheetId="18" hidden="1">#REF!</definedName>
    <definedName name="BEx3G2LL2II66XY5YCDPG4JE13A3" localSheetId="19" hidden="1">#REF!</definedName>
    <definedName name="BEx3G2LL2II66XY5YCDPG4JE13A3" localSheetId="13" hidden="1">#REF!</definedName>
    <definedName name="BEx3G2LL2II66XY5YCDPG4JE13A3" hidden="1">#REF!</definedName>
    <definedName name="BEx3G2WA0DTYY9D8AGHHOBTPE2B2" localSheetId="17" hidden="1">#REF!</definedName>
    <definedName name="BEx3G2WA0DTYY9D8AGHHOBTPE2B2" localSheetId="18" hidden="1">#REF!</definedName>
    <definedName name="BEx3G2WA0DTYY9D8AGHHOBTPE2B2" localSheetId="19" hidden="1">#REF!</definedName>
    <definedName name="BEx3G2WA0DTYY9D8AGHHOBTPE2B2" localSheetId="13" hidden="1">#REF!</definedName>
    <definedName name="BEx3G2WA0DTYY9D8AGHHOBTPE2B2" hidden="1">#REF!</definedName>
    <definedName name="BEx3GCXR6IAS0B6WJ03GJVH7CO52" localSheetId="17" hidden="1">#REF!</definedName>
    <definedName name="BEx3GCXR6IAS0B6WJ03GJVH7CO52" localSheetId="18" hidden="1">#REF!</definedName>
    <definedName name="BEx3GCXR6IAS0B6WJ03GJVH7CO52" localSheetId="19" hidden="1">#REF!</definedName>
    <definedName name="BEx3GCXR6IAS0B6WJ03GJVH7CO52" localSheetId="13" hidden="1">#REF!</definedName>
    <definedName name="BEx3GCXR6IAS0B6WJ03GJVH7CO52" hidden="1">#REF!</definedName>
    <definedName name="BEx3GEVV18SEQDI1JGY7EN6D1GT1" localSheetId="17" hidden="1">#REF!</definedName>
    <definedName name="BEx3GEVV18SEQDI1JGY7EN6D1GT1" localSheetId="18" hidden="1">#REF!</definedName>
    <definedName name="BEx3GEVV18SEQDI1JGY7EN6D1GT1" localSheetId="19" hidden="1">#REF!</definedName>
    <definedName name="BEx3GEVV18SEQDI1JGY7EN6D1GT1" localSheetId="13" hidden="1">#REF!</definedName>
    <definedName name="BEx3GEVV18SEQDI1JGY7EN6D1GT1" hidden="1">#REF!</definedName>
    <definedName name="BEx3GKFH64MKQX61S7DYTZ15JCPY" localSheetId="17" hidden="1">#REF!</definedName>
    <definedName name="BEx3GKFH64MKQX61S7DYTZ15JCPY" localSheetId="18" hidden="1">#REF!</definedName>
    <definedName name="BEx3GKFH64MKQX61S7DYTZ15JCPY" localSheetId="19" hidden="1">#REF!</definedName>
    <definedName name="BEx3GKFH64MKQX61S7DYTZ15JCPY" localSheetId="13" hidden="1">#REF!</definedName>
    <definedName name="BEx3GKFH64MKQX61S7DYTZ15JCPY" hidden="1">#REF!</definedName>
    <definedName name="BEx3GMJ1Y6UU02DLRL0QXCEKDA6C" localSheetId="17" hidden="1">#REF!</definedName>
    <definedName name="BEx3GMJ1Y6UU02DLRL0QXCEKDA6C" localSheetId="18" hidden="1">#REF!</definedName>
    <definedName name="BEx3GMJ1Y6UU02DLRL0QXCEKDA6C" localSheetId="19" hidden="1">#REF!</definedName>
    <definedName name="BEx3GMJ1Y6UU02DLRL0QXCEKDA6C" localSheetId="13" hidden="1">#REF!</definedName>
    <definedName name="BEx3GMJ1Y6UU02DLRL0QXCEKDA6C" hidden="1">#REF!</definedName>
    <definedName name="BEx3GN4LY0135CBDIN1TU2UEODGF" localSheetId="17" hidden="1">#REF!</definedName>
    <definedName name="BEx3GN4LY0135CBDIN1TU2UEODGF" localSheetId="18" hidden="1">#REF!</definedName>
    <definedName name="BEx3GN4LY0135CBDIN1TU2UEODGF" localSheetId="19" hidden="1">#REF!</definedName>
    <definedName name="BEx3GN4LY0135CBDIN1TU2UEODGF" localSheetId="13" hidden="1">#REF!</definedName>
    <definedName name="BEx3GN4LY0135CBDIN1TU2UEODGF" hidden="1">#REF!</definedName>
    <definedName name="BEx3GPDH2AH4QKT4OOSN563XUHBD" localSheetId="17" hidden="1">#REF!</definedName>
    <definedName name="BEx3GPDH2AH4QKT4OOSN563XUHBD" localSheetId="18" hidden="1">#REF!</definedName>
    <definedName name="BEx3GPDH2AH4QKT4OOSN563XUHBD" localSheetId="19" hidden="1">#REF!</definedName>
    <definedName name="BEx3GPDH2AH4QKT4OOSN563XUHBD" localSheetId="13" hidden="1">#REF!</definedName>
    <definedName name="BEx3GPDH2AH4QKT4OOSN563XUHBD" hidden="1">#REF!</definedName>
    <definedName name="BEx3GRGZOH1A62SHC133FKNN9K23" localSheetId="17" hidden="1">#REF!</definedName>
    <definedName name="BEx3GRGZOH1A62SHC133FKNN9K23" localSheetId="18" hidden="1">#REF!</definedName>
    <definedName name="BEx3GRGZOH1A62SHC133FKNN9K23" localSheetId="19" hidden="1">#REF!</definedName>
    <definedName name="BEx3GRGZOH1A62SHC133FKNN9K23" localSheetId="13" hidden="1">#REF!</definedName>
    <definedName name="BEx3GRGZOH1A62SHC133FKNN9K23" hidden="1">#REF!</definedName>
    <definedName name="BEx3GS2LABKJSRV8GPZLJZVX7NMJ" localSheetId="17" hidden="1">#REF!</definedName>
    <definedName name="BEx3GS2LABKJSRV8GPZLJZVX7NMJ" localSheetId="18" hidden="1">#REF!</definedName>
    <definedName name="BEx3GS2LABKJSRV8GPZLJZVX7NMJ" localSheetId="19" hidden="1">#REF!</definedName>
    <definedName name="BEx3GS2LABKJSRV8GPZLJZVX7NMJ" localSheetId="13" hidden="1">#REF!</definedName>
    <definedName name="BEx3GS2LABKJSRV8GPZLJZVX7NMJ" hidden="1">#REF!</definedName>
    <definedName name="BEx3H05W7OEBR6W6YJKGD6W5M3I1" localSheetId="17" hidden="1">#REF!</definedName>
    <definedName name="BEx3H05W7OEBR6W6YJKGD6W5M3I1" localSheetId="18" hidden="1">#REF!</definedName>
    <definedName name="BEx3H05W7OEBR6W6YJKGD6W5M3I1" localSheetId="19" hidden="1">#REF!</definedName>
    <definedName name="BEx3H05W7OEBR6W6YJKGD6W5M3I1" localSheetId="13" hidden="1">#REF!</definedName>
    <definedName name="BEx3H05W7OEBR6W6YJKGD6W5M3I1" hidden="1">#REF!</definedName>
    <definedName name="BEx3H244GCME7ZDNAXG6ZSJ64ZRE" localSheetId="17" hidden="1">#REF!</definedName>
    <definedName name="BEx3H244GCME7ZDNAXG6ZSJ64ZRE" localSheetId="18" hidden="1">#REF!</definedName>
    <definedName name="BEx3H244GCME7ZDNAXG6ZSJ64ZRE" localSheetId="19" hidden="1">#REF!</definedName>
    <definedName name="BEx3H244GCME7ZDNAXG6ZSJ64ZRE" localSheetId="13" hidden="1">#REF!</definedName>
    <definedName name="BEx3H244GCME7ZDNAXG6ZSJ64ZRE" hidden="1">#REF!</definedName>
    <definedName name="BEx3H5UX2GZFZZT657YR76RHW5I6" localSheetId="17" hidden="1">#REF!</definedName>
    <definedName name="BEx3H5UX2GZFZZT657YR76RHW5I6" localSheetId="18" hidden="1">#REF!</definedName>
    <definedName name="BEx3H5UX2GZFZZT657YR76RHW5I6" localSheetId="19" hidden="1">#REF!</definedName>
    <definedName name="BEx3H5UX2GZFZZT657YR76RHW5I6" localSheetId="13" hidden="1">#REF!</definedName>
    <definedName name="BEx3H5UX2GZFZZT657YR76RHW5I6" hidden="1">#REF!</definedName>
    <definedName name="BEx3HACPKDZVUOS9WBDCCFJB46DK" localSheetId="17" hidden="1">#REF!</definedName>
    <definedName name="BEx3HACPKDZVUOS9WBDCCFJB46DK" localSheetId="18" hidden="1">#REF!</definedName>
    <definedName name="BEx3HACPKDZVUOS9WBDCCFJB46DK" localSheetId="19" hidden="1">#REF!</definedName>
    <definedName name="BEx3HACPKDZVUOS9WBDCCFJB46DK" localSheetId="13" hidden="1">#REF!</definedName>
    <definedName name="BEx3HACPKDZVUOS9WBDCCFJB46DK" hidden="1">#REF!</definedName>
    <definedName name="BEx3HMSEFOP6DBM4R97XA6B7NFG6" localSheetId="17" hidden="1">#REF!</definedName>
    <definedName name="BEx3HMSEFOP6DBM4R97XA6B7NFG6" localSheetId="18" hidden="1">#REF!</definedName>
    <definedName name="BEx3HMSEFOP6DBM4R97XA6B7NFG6" localSheetId="19" hidden="1">#REF!</definedName>
    <definedName name="BEx3HMSEFOP6DBM4R97XA6B7NFG6" localSheetId="13" hidden="1">#REF!</definedName>
    <definedName name="BEx3HMSEFOP6DBM4R97XA6B7NFG6" hidden="1">#REF!</definedName>
    <definedName name="BEx3HWJ5SQSD2CVCQNR183X44FR8" localSheetId="17" hidden="1">#REF!</definedName>
    <definedName name="BEx3HWJ5SQSD2CVCQNR183X44FR8" localSheetId="18" hidden="1">#REF!</definedName>
    <definedName name="BEx3HWJ5SQSD2CVCQNR183X44FR8" localSheetId="19" hidden="1">#REF!</definedName>
    <definedName name="BEx3HWJ5SQSD2CVCQNR183X44FR8" localSheetId="13" hidden="1">#REF!</definedName>
    <definedName name="BEx3HWJ5SQSD2CVCQNR183X44FR8" hidden="1">#REF!</definedName>
    <definedName name="BEx3I09YVXO0G4X7KGSA4WGORM35" localSheetId="17" hidden="1">#REF!</definedName>
    <definedName name="BEx3I09YVXO0G4X7KGSA4WGORM35" localSheetId="18" hidden="1">#REF!</definedName>
    <definedName name="BEx3I09YVXO0G4X7KGSA4WGORM35" localSheetId="19" hidden="1">#REF!</definedName>
    <definedName name="BEx3I09YVXO0G4X7KGSA4WGORM35" localSheetId="13" hidden="1">#REF!</definedName>
    <definedName name="BEx3I09YVXO0G4X7KGSA4WGORM35" hidden="1">#REF!</definedName>
    <definedName name="BEx3I3KN8WAL54AYYACGCUM43J9W" localSheetId="17" hidden="1">#REF!</definedName>
    <definedName name="BEx3I3KN8WAL54AYYACGCUM43J9W" localSheetId="18" hidden="1">#REF!</definedName>
    <definedName name="BEx3I3KN8WAL54AYYACGCUM43J9W" localSheetId="19" hidden="1">#REF!</definedName>
    <definedName name="BEx3I3KN8WAL54AYYACGCUM43J9W" localSheetId="13" hidden="1">#REF!</definedName>
    <definedName name="BEx3I3KN8WAL54AYYACGCUM43J9W" hidden="1">#REF!</definedName>
    <definedName name="BEx3ICF1GY8HQEBIU9S43PDJ90BX" localSheetId="17" hidden="1">#REF!</definedName>
    <definedName name="BEx3ICF1GY8HQEBIU9S43PDJ90BX" localSheetId="18" hidden="1">#REF!</definedName>
    <definedName name="BEx3ICF1GY8HQEBIU9S43PDJ90BX" localSheetId="19" hidden="1">#REF!</definedName>
    <definedName name="BEx3ICF1GY8HQEBIU9S43PDJ90BX" localSheetId="13" hidden="1">#REF!</definedName>
    <definedName name="BEx3ICF1GY8HQEBIU9S43PDJ90BX" hidden="1">#REF!</definedName>
    <definedName name="BEx3IYAH2DEBFWO8F94H4MXE3RLY" localSheetId="17" hidden="1">#REF!</definedName>
    <definedName name="BEx3IYAH2DEBFWO8F94H4MXE3RLY" localSheetId="18" hidden="1">#REF!</definedName>
    <definedName name="BEx3IYAH2DEBFWO8F94H4MXE3RLY" localSheetId="19" hidden="1">#REF!</definedName>
    <definedName name="BEx3IYAH2DEBFWO8F94H4MXE3RLY" localSheetId="13" hidden="1">#REF!</definedName>
    <definedName name="BEx3IYAH2DEBFWO8F94H4MXE3RLY" hidden="1">#REF!</definedName>
    <definedName name="BEx3IZSG3932LSWHR5YV78IVRPCK" localSheetId="17" hidden="1">#REF!</definedName>
    <definedName name="BEx3IZSG3932LSWHR5YV78IVRPCK" localSheetId="18" hidden="1">#REF!</definedName>
    <definedName name="BEx3IZSG3932LSWHR5YV78IVRPCK" localSheetId="19" hidden="1">#REF!</definedName>
    <definedName name="BEx3IZSG3932LSWHR5YV78IVRPCK" localSheetId="13" hidden="1">#REF!</definedName>
    <definedName name="BEx3IZSG3932LSWHR5YV78IVRPCK" hidden="1">#REF!</definedName>
    <definedName name="BEx3IZXXSYEW50379N2EAFWO8DZV" localSheetId="17" hidden="1">#REF!</definedName>
    <definedName name="BEx3IZXXSYEW50379N2EAFWO8DZV" localSheetId="18" hidden="1">#REF!</definedName>
    <definedName name="BEx3IZXXSYEW50379N2EAFWO8DZV" localSheetId="19" hidden="1">#REF!</definedName>
    <definedName name="BEx3IZXXSYEW50379N2EAFWO8DZV" localSheetId="13" hidden="1">#REF!</definedName>
    <definedName name="BEx3IZXXSYEW50379N2EAFWO8DZV" hidden="1">#REF!</definedName>
    <definedName name="BEx3J1VZVGTKT4ATPO9O5JCSFTTR" localSheetId="17" hidden="1">#REF!</definedName>
    <definedName name="BEx3J1VZVGTKT4ATPO9O5JCSFTTR" localSheetId="18" hidden="1">#REF!</definedName>
    <definedName name="BEx3J1VZVGTKT4ATPO9O5JCSFTTR" localSheetId="19" hidden="1">#REF!</definedName>
    <definedName name="BEx3J1VZVGTKT4ATPO9O5JCSFTTR" localSheetId="13" hidden="1">#REF!</definedName>
    <definedName name="BEx3J1VZVGTKT4ATPO9O5JCSFTTR" hidden="1">#REF!</definedName>
    <definedName name="BEx3JC2TY7JNAAC3L7QHVPQXLGQ8" localSheetId="17" hidden="1">#REF!</definedName>
    <definedName name="BEx3JC2TY7JNAAC3L7QHVPQXLGQ8" localSheetId="18" hidden="1">#REF!</definedName>
    <definedName name="BEx3JC2TY7JNAAC3L7QHVPQXLGQ8" localSheetId="19" hidden="1">#REF!</definedName>
    <definedName name="BEx3JC2TY7JNAAC3L7QHVPQXLGQ8" localSheetId="13" hidden="1">#REF!</definedName>
    <definedName name="BEx3JC2TY7JNAAC3L7QHVPQXLGQ8" hidden="1">#REF!</definedName>
    <definedName name="BEx3JMF5D7ODCJ7THAJTC1GFSG95" localSheetId="17" hidden="1">#REF!</definedName>
    <definedName name="BEx3JMF5D7ODCJ7THAJTC1GFSG95" localSheetId="18" hidden="1">#REF!</definedName>
    <definedName name="BEx3JMF5D7ODCJ7THAJTC1GFSG95" localSheetId="19" hidden="1">#REF!</definedName>
    <definedName name="BEx3JMF5D7ODCJ7THAJTC1GFSG95" localSheetId="13" hidden="1">#REF!</definedName>
    <definedName name="BEx3JMF5D7ODCJ7THAJTC1GFSG95" hidden="1">#REF!</definedName>
    <definedName name="BEx3JX23SYDIGOGM4Y0CQFBW8ZBV" localSheetId="17" hidden="1">#REF!</definedName>
    <definedName name="BEx3JX23SYDIGOGM4Y0CQFBW8ZBV" localSheetId="18" hidden="1">#REF!</definedName>
    <definedName name="BEx3JX23SYDIGOGM4Y0CQFBW8ZBV" localSheetId="19" hidden="1">#REF!</definedName>
    <definedName name="BEx3JX23SYDIGOGM4Y0CQFBW8ZBV" localSheetId="13" hidden="1">#REF!</definedName>
    <definedName name="BEx3JX23SYDIGOGM4Y0CQFBW8ZBV" hidden="1">#REF!</definedName>
    <definedName name="BEx3JXCXCVBZJGV5VEG9MJEI01AL" localSheetId="17" hidden="1">#REF!</definedName>
    <definedName name="BEx3JXCXCVBZJGV5VEG9MJEI01AL" localSheetId="18" hidden="1">#REF!</definedName>
    <definedName name="BEx3JXCXCVBZJGV5VEG9MJEI01AL" localSheetId="19" hidden="1">#REF!</definedName>
    <definedName name="BEx3JXCXCVBZJGV5VEG9MJEI01AL" localSheetId="13" hidden="1">#REF!</definedName>
    <definedName name="BEx3JXCXCVBZJGV5VEG9MJEI01AL" hidden="1">#REF!</definedName>
    <definedName name="BEx3JYK2N7X59TPJSKYZ77ENY8SS" localSheetId="17" hidden="1">#REF!</definedName>
    <definedName name="BEx3JYK2N7X59TPJSKYZ77ENY8SS" localSheetId="18" hidden="1">#REF!</definedName>
    <definedName name="BEx3JYK2N7X59TPJSKYZ77ENY8SS" localSheetId="19" hidden="1">#REF!</definedName>
    <definedName name="BEx3JYK2N7X59TPJSKYZ77ENY8SS" localSheetId="13" hidden="1">#REF!</definedName>
    <definedName name="BEx3JYK2N7X59TPJSKYZ77ENY8SS" hidden="1">#REF!</definedName>
    <definedName name="BEx3K13PSDK50JLCLD0GX8L4TWAH" localSheetId="17" hidden="1">#REF!</definedName>
    <definedName name="BEx3K13PSDK50JLCLD0GX8L4TWAH" localSheetId="18" hidden="1">#REF!</definedName>
    <definedName name="BEx3K13PSDK50JLCLD0GX8L4TWAH" localSheetId="19" hidden="1">#REF!</definedName>
    <definedName name="BEx3K13PSDK50JLCLD0GX8L4TWAH" localSheetId="13" hidden="1">#REF!</definedName>
    <definedName name="BEx3K13PSDK50JLCLD0GX8L4TWAH" hidden="1">#REF!</definedName>
    <definedName name="BEx3K4EII7GU1CG0BN7UL15M6J8Z" localSheetId="17" hidden="1">#REF!</definedName>
    <definedName name="BEx3K4EII7GU1CG0BN7UL15M6J8Z" localSheetId="18" hidden="1">#REF!</definedName>
    <definedName name="BEx3K4EII7GU1CG0BN7UL15M6J8Z" localSheetId="19" hidden="1">#REF!</definedName>
    <definedName name="BEx3K4EII7GU1CG0BN7UL15M6J8Z" localSheetId="13" hidden="1">#REF!</definedName>
    <definedName name="BEx3K4EII7GU1CG0BN7UL15M6J8Z" hidden="1">#REF!</definedName>
    <definedName name="BEx3K4ZXQUQ2KYZF74B84SO48XMW" localSheetId="17" hidden="1">#REF!</definedName>
    <definedName name="BEx3K4ZXQUQ2KYZF74B84SO48XMW" localSheetId="18" hidden="1">#REF!</definedName>
    <definedName name="BEx3K4ZXQUQ2KYZF74B84SO48XMW" localSheetId="19" hidden="1">#REF!</definedName>
    <definedName name="BEx3K4ZXQUQ2KYZF74B84SO48XMW" localSheetId="13" hidden="1">#REF!</definedName>
    <definedName name="BEx3K4ZXQUQ2KYZF74B84SO48XMW" hidden="1">#REF!</definedName>
    <definedName name="BEx3KEFXUCVNVPH7KSEGAZYX13B5" localSheetId="17" hidden="1">#REF!</definedName>
    <definedName name="BEx3KEFXUCVNVPH7KSEGAZYX13B5" localSheetId="18" hidden="1">#REF!</definedName>
    <definedName name="BEx3KEFXUCVNVPH7KSEGAZYX13B5" localSheetId="19" hidden="1">#REF!</definedName>
    <definedName name="BEx3KEFXUCVNVPH7KSEGAZYX13B5" localSheetId="13" hidden="1">#REF!</definedName>
    <definedName name="BEx3KEFXUCVNVPH7KSEGAZYX13B5" hidden="1">#REF!</definedName>
    <definedName name="BEx3KFXUAF6YXAA47B7Q6X9B3VGB" localSheetId="17" hidden="1">#REF!</definedName>
    <definedName name="BEx3KFXUAF6YXAA47B7Q6X9B3VGB" localSheetId="18" hidden="1">#REF!</definedName>
    <definedName name="BEx3KFXUAF6YXAA47B7Q6X9B3VGB" localSheetId="19" hidden="1">#REF!</definedName>
    <definedName name="BEx3KFXUAF6YXAA47B7Q6X9B3VGB" localSheetId="13" hidden="1">#REF!</definedName>
    <definedName name="BEx3KFXUAF6YXAA47B7Q6X9B3VGB" hidden="1">#REF!</definedName>
    <definedName name="BEx3KIXQYOGMPK4WJJAVBRX4NR28" localSheetId="17" hidden="1">#REF!</definedName>
    <definedName name="BEx3KIXQYOGMPK4WJJAVBRX4NR28" localSheetId="18" hidden="1">#REF!</definedName>
    <definedName name="BEx3KIXQYOGMPK4WJJAVBRX4NR28" localSheetId="19" hidden="1">#REF!</definedName>
    <definedName name="BEx3KIXQYOGMPK4WJJAVBRX4NR28" localSheetId="13" hidden="1">#REF!</definedName>
    <definedName name="BEx3KIXQYOGMPK4WJJAVBRX4NR28" hidden="1">#REF!</definedName>
    <definedName name="BEx3KJOMVOSFZVJUL3GKCNP6DQDS" localSheetId="17" hidden="1">#REF!</definedName>
    <definedName name="BEx3KJOMVOSFZVJUL3GKCNP6DQDS" localSheetId="18" hidden="1">#REF!</definedName>
    <definedName name="BEx3KJOMVOSFZVJUL3GKCNP6DQDS" localSheetId="19" hidden="1">#REF!</definedName>
    <definedName name="BEx3KJOMVOSFZVJUL3GKCNP6DQDS" localSheetId="13" hidden="1">#REF!</definedName>
    <definedName name="BEx3KJOMVOSFZVJUL3GKCNP6DQDS" hidden="1">#REF!</definedName>
    <definedName name="BEx3KP2VRBMORK0QEAZUYCXL3DHJ" localSheetId="17" hidden="1">#REF!</definedName>
    <definedName name="BEx3KP2VRBMORK0QEAZUYCXL3DHJ" localSheetId="18" hidden="1">#REF!</definedName>
    <definedName name="BEx3KP2VRBMORK0QEAZUYCXL3DHJ" localSheetId="19" hidden="1">#REF!</definedName>
    <definedName name="BEx3KP2VRBMORK0QEAZUYCXL3DHJ" localSheetId="13" hidden="1">#REF!</definedName>
    <definedName name="BEx3KP2VRBMORK0QEAZUYCXL3DHJ" hidden="1">#REF!</definedName>
    <definedName name="BEx3L4IN3LI4C26SITKTGAH27CDU" localSheetId="17" hidden="1">#REF!</definedName>
    <definedName name="BEx3L4IN3LI4C26SITKTGAH27CDU" localSheetId="18" hidden="1">#REF!</definedName>
    <definedName name="BEx3L4IN3LI4C26SITKTGAH27CDU" localSheetId="19" hidden="1">#REF!</definedName>
    <definedName name="BEx3L4IN3LI4C26SITKTGAH27CDU" localSheetId="13" hidden="1">#REF!</definedName>
    <definedName name="BEx3L4IN3LI4C26SITKTGAH27CDU" hidden="1">#REF!</definedName>
    <definedName name="BEx3L4YQ0J7ZU0M5QM6YIPCEYC9K" localSheetId="17" hidden="1">#REF!</definedName>
    <definedName name="BEx3L4YQ0J7ZU0M5QM6YIPCEYC9K" localSheetId="18" hidden="1">#REF!</definedName>
    <definedName name="BEx3L4YQ0J7ZU0M5QM6YIPCEYC9K" localSheetId="19" hidden="1">#REF!</definedName>
    <definedName name="BEx3L4YQ0J7ZU0M5QM6YIPCEYC9K" localSheetId="13" hidden="1">#REF!</definedName>
    <definedName name="BEx3L4YQ0J7ZU0M5QM6YIPCEYC9K" hidden="1">#REF!</definedName>
    <definedName name="BEx3L60DJOR7NQN42G7YSAODP1EX" localSheetId="17" hidden="1">#REF!</definedName>
    <definedName name="BEx3L60DJOR7NQN42G7YSAODP1EX" localSheetId="18" hidden="1">#REF!</definedName>
    <definedName name="BEx3L60DJOR7NQN42G7YSAODP1EX" localSheetId="19" hidden="1">#REF!</definedName>
    <definedName name="BEx3L60DJOR7NQN42G7YSAODP1EX" localSheetId="13" hidden="1">#REF!</definedName>
    <definedName name="BEx3L60DJOR7NQN42G7YSAODP1EX" hidden="1">#REF!</definedName>
    <definedName name="BEx3L7D0PI38HWZ7VADU16C9E33D" localSheetId="17" hidden="1">#REF!</definedName>
    <definedName name="BEx3L7D0PI38HWZ7VADU16C9E33D" localSheetId="18" hidden="1">#REF!</definedName>
    <definedName name="BEx3L7D0PI38HWZ7VADU16C9E33D" localSheetId="19" hidden="1">#REF!</definedName>
    <definedName name="BEx3L7D0PI38HWZ7VADU16C9E33D" localSheetId="13" hidden="1">#REF!</definedName>
    <definedName name="BEx3L7D0PI38HWZ7VADU16C9E33D" hidden="1">#REF!</definedName>
    <definedName name="BEx3LANPY1HT49TAH98H4B9RC1D4" localSheetId="17" hidden="1">#REF!</definedName>
    <definedName name="BEx3LANPY1HT49TAH98H4B9RC1D4" localSheetId="18" hidden="1">#REF!</definedName>
    <definedName name="BEx3LANPY1HT49TAH98H4B9RC1D4" localSheetId="19" hidden="1">#REF!</definedName>
    <definedName name="BEx3LANPY1HT49TAH98H4B9RC1D4" localSheetId="13" hidden="1">#REF!</definedName>
    <definedName name="BEx3LANPY1HT49TAH98H4B9RC1D4" hidden="1">#REF!</definedName>
    <definedName name="BEx3LM1PR4Y7KINKMTMKR984GX8Q" localSheetId="17" hidden="1">#REF!</definedName>
    <definedName name="BEx3LM1PR4Y7KINKMTMKR984GX8Q" localSheetId="18" hidden="1">#REF!</definedName>
    <definedName name="BEx3LM1PR4Y7KINKMTMKR984GX8Q" localSheetId="19" hidden="1">#REF!</definedName>
    <definedName name="BEx3LM1PR4Y7KINKMTMKR984GX8Q" localSheetId="13" hidden="1">#REF!</definedName>
    <definedName name="BEx3LM1PR4Y7KINKMTMKR984GX8Q" hidden="1">#REF!</definedName>
    <definedName name="BEx3LM1PWWC9WH0R5TX5K06V559U" localSheetId="17" hidden="1">#REF!</definedName>
    <definedName name="BEx3LM1PWWC9WH0R5TX5K06V559U" localSheetId="18" hidden="1">#REF!</definedName>
    <definedName name="BEx3LM1PWWC9WH0R5TX5K06V559U" localSheetId="19" hidden="1">#REF!</definedName>
    <definedName name="BEx3LM1PWWC9WH0R5TX5K06V559U" localSheetId="13" hidden="1">#REF!</definedName>
    <definedName name="BEx3LM1PWWC9WH0R5TX5K06V559U" hidden="1">#REF!</definedName>
    <definedName name="BEx3LPCEZ1C0XEKNCM3YT09JWCUO" localSheetId="17" hidden="1">#REF!</definedName>
    <definedName name="BEx3LPCEZ1C0XEKNCM3YT09JWCUO" localSheetId="18" hidden="1">#REF!</definedName>
    <definedName name="BEx3LPCEZ1C0XEKNCM3YT09JWCUO" localSheetId="19" hidden="1">#REF!</definedName>
    <definedName name="BEx3LPCEZ1C0XEKNCM3YT09JWCUO" localSheetId="13" hidden="1">#REF!</definedName>
    <definedName name="BEx3LPCEZ1C0XEKNCM3YT09JWCUO" hidden="1">#REF!</definedName>
    <definedName name="BEx3LSXW33WR1ECIMRYUPFBJXGGH" localSheetId="17" hidden="1">#REF!</definedName>
    <definedName name="BEx3LSXW33WR1ECIMRYUPFBJXGGH" localSheetId="18" hidden="1">#REF!</definedName>
    <definedName name="BEx3LSXW33WR1ECIMRYUPFBJXGGH" localSheetId="19" hidden="1">#REF!</definedName>
    <definedName name="BEx3LSXW33WR1ECIMRYUPFBJXGGH" localSheetId="13" hidden="1">#REF!</definedName>
    <definedName name="BEx3LSXW33WR1ECIMRYUPFBJXGGH" hidden="1">#REF!</definedName>
    <definedName name="BEx3M1MR1K1NQD03H74BFWOK4MWQ" localSheetId="17" hidden="1">#REF!</definedName>
    <definedName name="BEx3M1MR1K1NQD03H74BFWOK4MWQ" localSheetId="18" hidden="1">#REF!</definedName>
    <definedName name="BEx3M1MR1K1NQD03H74BFWOK4MWQ" localSheetId="19" hidden="1">#REF!</definedName>
    <definedName name="BEx3M1MR1K1NQD03H74BFWOK4MWQ" localSheetId="13" hidden="1">#REF!</definedName>
    <definedName name="BEx3M1MR1K1NQD03H74BFWOK4MWQ" hidden="1">#REF!</definedName>
    <definedName name="BEx3M4H77MYUKOOD31H9F80NMVK8" localSheetId="17" hidden="1">#REF!</definedName>
    <definedName name="BEx3M4H77MYUKOOD31H9F80NMVK8" localSheetId="18" hidden="1">#REF!</definedName>
    <definedName name="BEx3M4H77MYUKOOD31H9F80NMVK8" localSheetId="19" hidden="1">#REF!</definedName>
    <definedName name="BEx3M4H77MYUKOOD31H9F80NMVK8" localSheetId="13" hidden="1">#REF!</definedName>
    <definedName name="BEx3M4H77MYUKOOD31H9F80NMVK8" hidden="1">#REF!</definedName>
    <definedName name="BEx3M9VFX329PZWYC4DMZ6P3W9R2" localSheetId="17" hidden="1">#REF!</definedName>
    <definedName name="BEx3M9VFX329PZWYC4DMZ6P3W9R2" localSheetId="18" hidden="1">#REF!</definedName>
    <definedName name="BEx3M9VFX329PZWYC4DMZ6P3W9R2" localSheetId="19" hidden="1">#REF!</definedName>
    <definedName name="BEx3M9VFX329PZWYC4DMZ6P3W9R2" localSheetId="13" hidden="1">#REF!</definedName>
    <definedName name="BEx3M9VFX329PZWYC4DMZ6P3W9R2" hidden="1">#REF!</definedName>
    <definedName name="BEx3MCQ0VEBV0CZXDS505L38EQ8N" localSheetId="17" hidden="1">#REF!</definedName>
    <definedName name="BEx3MCQ0VEBV0CZXDS505L38EQ8N" localSheetId="18" hidden="1">#REF!</definedName>
    <definedName name="BEx3MCQ0VEBV0CZXDS505L38EQ8N" localSheetId="19" hidden="1">#REF!</definedName>
    <definedName name="BEx3MCQ0VEBV0CZXDS505L38EQ8N" localSheetId="13" hidden="1">#REF!</definedName>
    <definedName name="BEx3MCQ0VEBV0CZXDS505L38EQ8N" hidden="1">#REF!</definedName>
    <definedName name="BEx3MEYV5LQY0BAL7V3CFAFVOM3T" localSheetId="17" hidden="1">#REF!</definedName>
    <definedName name="BEx3MEYV5LQY0BAL7V3CFAFVOM3T" localSheetId="18" hidden="1">#REF!</definedName>
    <definedName name="BEx3MEYV5LQY0BAL7V3CFAFVOM3T" localSheetId="19" hidden="1">#REF!</definedName>
    <definedName name="BEx3MEYV5LQY0BAL7V3CFAFVOM3T" localSheetId="13" hidden="1">#REF!</definedName>
    <definedName name="BEx3MEYV5LQY0BAL7V3CFAFVOM3T" hidden="1">#REF!</definedName>
    <definedName name="BEx3MF9LX8G8DXGARRYNTDH542WG" localSheetId="17" hidden="1">#REF!</definedName>
    <definedName name="BEx3MF9LX8G8DXGARRYNTDH542WG" localSheetId="18" hidden="1">#REF!</definedName>
    <definedName name="BEx3MF9LX8G8DXGARRYNTDH542WG" localSheetId="19" hidden="1">#REF!</definedName>
    <definedName name="BEx3MF9LX8G8DXGARRYNTDH542WG" localSheetId="13" hidden="1">#REF!</definedName>
    <definedName name="BEx3MF9LX8G8DXGARRYNTDH542WG" hidden="1">#REF!</definedName>
    <definedName name="BEx3MREOFWJQEYMCMBL7ZE06NBN6" localSheetId="17" hidden="1">#REF!</definedName>
    <definedName name="BEx3MREOFWJQEYMCMBL7ZE06NBN6" localSheetId="18" hidden="1">#REF!</definedName>
    <definedName name="BEx3MREOFWJQEYMCMBL7ZE06NBN6" localSheetId="19" hidden="1">#REF!</definedName>
    <definedName name="BEx3MREOFWJQEYMCMBL7ZE06NBN6" localSheetId="13" hidden="1">#REF!</definedName>
    <definedName name="BEx3MREOFWJQEYMCMBL7ZE06NBN6" hidden="1">#REF!</definedName>
    <definedName name="BEx3MSGD8I6KBFD4XFWYGH3DKUK3" localSheetId="17" hidden="1">#REF!</definedName>
    <definedName name="BEx3MSGD8I6KBFD4XFWYGH3DKUK3" localSheetId="18" hidden="1">#REF!</definedName>
    <definedName name="BEx3MSGD8I6KBFD4XFWYGH3DKUK3" localSheetId="19" hidden="1">#REF!</definedName>
    <definedName name="BEx3MSGD8I6KBFD4XFWYGH3DKUK3" localSheetId="13" hidden="1">#REF!</definedName>
    <definedName name="BEx3MSGD8I6KBFD4XFWYGH3DKUK3" hidden="1">#REF!</definedName>
    <definedName name="BEx3NDQFYEWZAUGWFMGT2R7E7RBT" localSheetId="17" hidden="1">#REF!</definedName>
    <definedName name="BEx3NDQFYEWZAUGWFMGT2R7E7RBT" localSheetId="18" hidden="1">#REF!</definedName>
    <definedName name="BEx3NDQFYEWZAUGWFMGT2R7E7RBT" localSheetId="19" hidden="1">#REF!</definedName>
    <definedName name="BEx3NDQFYEWZAUGWFMGT2R7E7RBT" localSheetId="13" hidden="1">#REF!</definedName>
    <definedName name="BEx3NDQFYEWZAUGWFMGT2R7E7RBT" hidden="1">#REF!</definedName>
    <definedName name="BEx3NGQBX2HEDKOCDX0TX1TGBB3P" localSheetId="17" hidden="1">#REF!</definedName>
    <definedName name="BEx3NGQBX2HEDKOCDX0TX1TGBB3P" localSheetId="18" hidden="1">#REF!</definedName>
    <definedName name="BEx3NGQBX2HEDKOCDX0TX1TGBB3P" localSheetId="19" hidden="1">#REF!</definedName>
    <definedName name="BEx3NGQBX2HEDKOCDX0TX1TGBB3P" localSheetId="13" hidden="1">#REF!</definedName>
    <definedName name="BEx3NGQBX2HEDKOCDX0TX1TGBB3P" hidden="1">#REF!</definedName>
    <definedName name="BEx3NLIZ7PHF2XE59ECZ3MD04ZG1" localSheetId="17" hidden="1">#REF!</definedName>
    <definedName name="BEx3NLIZ7PHF2XE59ECZ3MD04ZG1" localSheetId="18" hidden="1">#REF!</definedName>
    <definedName name="BEx3NLIZ7PHF2XE59ECZ3MD04ZG1" localSheetId="19" hidden="1">#REF!</definedName>
    <definedName name="BEx3NLIZ7PHF2XE59ECZ3MD04ZG1" localSheetId="13" hidden="1">#REF!</definedName>
    <definedName name="BEx3NLIZ7PHF2XE59ECZ3MD04ZG1" hidden="1">#REF!</definedName>
    <definedName name="BEx3NMQ4BVC94728AUM7CCX7UHTU" localSheetId="17" hidden="1">#REF!</definedName>
    <definedName name="BEx3NMQ4BVC94728AUM7CCX7UHTU" localSheetId="18" hidden="1">#REF!</definedName>
    <definedName name="BEx3NMQ4BVC94728AUM7CCX7UHTU" localSheetId="19" hidden="1">#REF!</definedName>
    <definedName name="BEx3NMQ4BVC94728AUM7CCX7UHTU" localSheetId="13" hidden="1">#REF!</definedName>
    <definedName name="BEx3NMQ4BVC94728AUM7CCX7UHTU" hidden="1">#REF!</definedName>
    <definedName name="BEx3NR2I4OUFP3Z2QZEDU2PIFIDI" localSheetId="17" hidden="1">#REF!</definedName>
    <definedName name="BEx3NR2I4OUFP3Z2QZEDU2PIFIDI" localSheetId="18" hidden="1">#REF!</definedName>
    <definedName name="BEx3NR2I4OUFP3Z2QZEDU2PIFIDI" localSheetId="19" hidden="1">#REF!</definedName>
    <definedName name="BEx3NR2I4OUFP3Z2QZEDU2PIFIDI" localSheetId="13" hidden="1">#REF!</definedName>
    <definedName name="BEx3NR2I4OUFP3Z2QZEDU2PIFIDI" hidden="1">#REF!</definedName>
    <definedName name="BEx3O19B8FTTAPVT5DZXQGQXWFR8" localSheetId="17" hidden="1">#REF!</definedName>
    <definedName name="BEx3O19B8FTTAPVT5DZXQGQXWFR8" localSheetId="18" hidden="1">#REF!</definedName>
    <definedName name="BEx3O19B8FTTAPVT5DZXQGQXWFR8" localSheetId="19" hidden="1">#REF!</definedName>
    <definedName name="BEx3O19B8FTTAPVT5DZXQGQXWFR8" localSheetId="13" hidden="1">#REF!</definedName>
    <definedName name="BEx3O19B8FTTAPVT5DZXQGQXWFR8" hidden="1">#REF!</definedName>
    <definedName name="BEx3O85IKWARA6NCJOLRBRJFMEWW" localSheetId="17" hidden="1">#REF!</definedName>
    <definedName name="BEx3O85IKWARA6NCJOLRBRJFMEWW" localSheetId="18" hidden="1">#REF!</definedName>
    <definedName name="BEx3O85IKWARA6NCJOLRBRJFMEWW" localSheetId="19" hidden="1">#REF!</definedName>
    <definedName name="BEx3O85IKWARA6NCJOLRBRJFMEWW" localSheetId="13" hidden="1">#REF!</definedName>
    <definedName name="BEx3O85IKWARA6NCJOLRBRJFMEWW" hidden="1">#REF!</definedName>
    <definedName name="BEx3OJZSCGFRW7SVGBFI0X9DNVMM" localSheetId="17" hidden="1">#REF!</definedName>
    <definedName name="BEx3OJZSCGFRW7SVGBFI0X9DNVMM" localSheetId="18" hidden="1">#REF!</definedName>
    <definedName name="BEx3OJZSCGFRW7SVGBFI0X9DNVMM" localSheetId="19" hidden="1">#REF!</definedName>
    <definedName name="BEx3OJZSCGFRW7SVGBFI0X9DNVMM" localSheetId="13" hidden="1">#REF!</definedName>
    <definedName name="BEx3OJZSCGFRW7SVGBFI0X9DNVMM" hidden="1">#REF!</definedName>
    <definedName name="BEx3ORSBUXAF21MKEY90YJV9AY9A" localSheetId="17" hidden="1">#REF!</definedName>
    <definedName name="BEx3ORSBUXAF21MKEY90YJV9AY9A" localSheetId="18" hidden="1">#REF!</definedName>
    <definedName name="BEx3ORSBUXAF21MKEY90YJV9AY9A" localSheetId="19" hidden="1">#REF!</definedName>
    <definedName name="BEx3ORSBUXAF21MKEY90YJV9AY9A" localSheetId="13" hidden="1">#REF!</definedName>
    <definedName name="BEx3ORSBUXAF21MKEY90YJV9AY9A" hidden="1">#REF!</definedName>
    <definedName name="BEx3OUS0N576NJN078Y1BWUWQK6B" localSheetId="17" hidden="1">#REF!</definedName>
    <definedName name="BEx3OUS0N576NJN078Y1BWUWQK6B" localSheetId="18" hidden="1">#REF!</definedName>
    <definedName name="BEx3OUS0N576NJN078Y1BWUWQK6B" localSheetId="19" hidden="1">#REF!</definedName>
    <definedName name="BEx3OUS0N576NJN078Y1BWUWQK6B" localSheetId="13" hidden="1">#REF!</definedName>
    <definedName name="BEx3OUS0N576NJN078Y1BWUWQK6B" hidden="1">#REF!</definedName>
    <definedName name="BEx3OV8BH6PYNZT7C246LOAU9SVX" localSheetId="17" hidden="1">#REF!</definedName>
    <definedName name="BEx3OV8BH6PYNZT7C246LOAU9SVX" localSheetId="18" hidden="1">#REF!</definedName>
    <definedName name="BEx3OV8BH6PYNZT7C246LOAU9SVX" localSheetId="19" hidden="1">#REF!</definedName>
    <definedName name="BEx3OV8BH6PYNZT7C246LOAU9SVX" localSheetId="13" hidden="1">#REF!</definedName>
    <definedName name="BEx3OV8BH6PYNZT7C246LOAU9SVX" hidden="1">#REF!</definedName>
    <definedName name="BEx3OXRYJZUEY6E72UJU0PHLMYAR" localSheetId="17" hidden="1">#REF!</definedName>
    <definedName name="BEx3OXRYJZUEY6E72UJU0PHLMYAR" localSheetId="18" hidden="1">#REF!</definedName>
    <definedName name="BEx3OXRYJZUEY6E72UJU0PHLMYAR" localSheetId="19" hidden="1">#REF!</definedName>
    <definedName name="BEx3OXRYJZUEY6E72UJU0PHLMYAR" localSheetId="13" hidden="1">#REF!</definedName>
    <definedName name="BEx3OXRYJZUEY6E72UJU0PHLMYAR" hidden="1">#REF!</definedName>
    <definedName name="BEx3P3RP5PYI4BJVYGNU1V7KT5EH" localSheetId="17" hidden="1">#REF!</definedName>
    <definedName name="BEx3P3RP5PYI4BJVYGNU1V7KT5EH" localSheetId="18" hidden="1">#REF!</definedName>
    <definedName name="BEx3P3RP5PYI4BJVYGNU1V7KT5EH" localSheetId="19" hidden="1">#REF!</definedName>
    <definedName name="BEx3P3RP5PYI4BJVYGNU1V7KT5EH" localSheetId="13" hidden="1">#REF!</definedName>
    <definedName name="BEx3P3RP5PYI4BJVYGNU1V7KT5EH" hidden="1">#REF!</definedName>
    <definedName name="BEx3P59TTRSGQY888P5C1O7M2PQT" localSheetId="17" hidden="1">#REF!</definedName>
    <definedName name="BEx3P59TTRSGQY888P5C1O7M2PQT" localSheetId="18" hidden="1">#REF!</definedName>
    <definedName name="BEx3P59TTRSGQY888P5C1O7M2PQT" localSheetId="19" hidden="1">#REF!</definedName>
    <definedName name="BEx3P59TTRSGQY888P5C1O7M2PQT" localSheetId="13" hidden="1">#REF!</definedName>
    <definedName name="BEx3P59TTRSGQY888P5C1O7M2PQT" hidden="1">#REF!</definedName>
    <definedName name="BEx3PDNRRNKD5GOUBUQFXAHIXLD9" localSheetId="17" hidden="1">#REF!</definedName>
    <definedName name="BEx3PDNRRNKD5GOUBUQFXAHIXLD9" localSheetId="18" hidden="1">#REF!</definedName>
    <definedName name="BEx3PDNRRNKD5GOUBUQFXAHIXLD9" localSheetId="19" hidden="1">#REF!</definedName>
    <definedName name="BEx3PDNRRNKD5GOUBUQFXAHIXLD9" localSheetId="13" hidden="1">#REF!</definedName>
    <definedName name="BEx3PDNRRNKD5GOUBUQFXAHIXLD9" hidden="1">#REF!</definedName>
    <definedName name="BEx3PDT8GNPWLLN02IH1XPV90XYK" localSheetId="17" hidden="1">#REF!</definedName>
    <definedName name="BEx3PDT8GNPWLLN02IH1XPV90XYK" localSheetId="18" hidden="1">#REF!</definedName>
    <definedName name="BEx3PDT8GNPWLLN02IH1XPV90XYK" localSheetId="19" hidden="1">#REF!</definedName>
    <definedName name="BEx3PDT8GNPWLLN02IH1XPV90XYK" localSheetId="13" hidden="1">#REF!</definedName>
    <definedName name="BEx3PDT8GNPWLLN02IH1XPV90XYK" hidden="1">#REF!</definedName>
    <definedName name="BEx3PKEMDW8KZEP11IL927C5O7I2" localSheetId="17" hidden="1">#REF!</definedName>
    <definedName name="BEx3PKEMDW8KZEP11IL927C5O7I2" localSheetId="18" hidden="1">#REF!</definedName>
    <definedName name="BEx3PKEMDW8KZEP11IL927C5O7I2" localSheetId="19" hidden="1">#REF!</definedName>
    <definedName name="BEx3PKEMDW8KZEP11IL927C5O7I2" localSheetId="13" hidden="1">#REF!</definedName>
    <definedName name="BEx3PKEMDW8KZEP11IL927C5O7I2" hidden="1">#REF!</definedName>
    <definedName name="BEx3PKJZ1Z7L9S6KV8KXVS6B2FX4" localSheetId="17" hidden="1">#REF!</definedName>
    <definedName name="BEx3PKJZ1Z7L9S6KV8KXVS6B2FX4" localSheetId="18" hidden="1">#REF!</definedName>
    <definedName name="BEx3PKJZ1Z7L9S6KV8KXVS6B2FX4" localSheetId="19" hidden="1">#REF!</definedName>
    <definedName name="BEx3PKJZ1Z7L9S6KV8KXVS6B2FX4" localSheetId="13" hidden="1">#REF!</definedName>
    <definedName name="BEx3PKJZ1Z7L9S6KV8KXVS6B2FX4" hidden="1">#REF!</definedName>
    <definedName name="BEx3PMNG53Z5HY138H99QOMTX8W3" localSheetId="17" hidden="1">#REF!</definedName>
    <definedName name="BEx3PMNG53Z5HY138H99QOMTX8W3" localSheetId="18" hidden="1">#REF!</definedName>
    <definedName name="BEx3PMNG53Z5HY138H99QOMTX8W3" localSheetId="19" hidden="1">#REF!</definedName>
    <definedName name="BEx3PMNG53Z5HY138H99QOMTX8W3" localSheetId="13" hidden="1">#REF!</definedName>
    <definedName name="BEx3PMNG53Z5HY138H99QOMTX8W3" hidden="1">#REF!</definedName>
    <definedName name="BEx3PP1RRSFZ8UC0JC9R91W6LNKW" localSheetId="17" hidden="1">#REF!</definedName>
    <definedName name="BEx3PP1RRSFZ8UC0JC9R91W6LNKW" localSheetId="18" hidden="1">#REF!</definedName>
    <definedName name="BEx3PP1RRSFZ8UC0JC9R91W6LNKW" localSheetId="19" hidden="1">#REF!</definedName>
    <definedName name="BEx3PP1RRSFZ8UC0JC9R91W6LNKW" localSheetId="13" hidden="1">#REF!</definedName>
    <definedName name="BEx3PP1RRSFZ8UC0JC9R91W6LNKW" hidden="1">#REF!</definedName>
    <definedName name="BEx3PRQW017D7T1X732WDV7L1KP8" localSheetId="17" hidden="1">#REF!</definedName>
    <definedName name="BEx3PRQW017D7T1X732WDV7L1KP8" localSheetId="18" hidden="1">#REF!</definedName>
    <definedName name="BEx3PRQW017D7T1X732WDV7L1KP8" localSheetId="19" hidden="1">#REF!</definedName>
    <definedName name="BEx3PRQW017D7T1X732WDV7L1KP8" localSheetId="13" hidden="1">#REF!</definedName>
    <definedName name="BEx3PRQW017D7T1X732WDV7L1KP8" hidden="1">#REF!</definedName>
    <definedName name="BEx3PVXYZC8WB9ZJE7OCKUXZ46EA" localSheetId="17" hidden="1">#REF!</definedName>
    <definedName name="BEx3PVXYZC8WB9ZJE7OCKUXZ46EA" localSheetId="18" hidden="1">#REF!</definedName>
    <definedName name="BEx3PVXYZC8WB9ZJE7OCKUXZ46EA" localSheetId="19" hidden="1">#REF!</definedName>
    <definedName name="BEx3PVXYZC8WB9ZJE7OCKUXZ46EA" localSheetId="13" hidden="1">#REF!</definedName>
    <definedName name="BEx3PVXYZC8WB9ZJE7OCKUXZ46EA" hidden="1">#REF!</definedName>
    <definedName name="BEx3Q0VWPU5EQECK7MQ47TYJ3SWW" localSheetId="17" hidden="1">#REF!</definedName>
    <definedName name="BEx3Q0VWPU5EQECK7MQ47TYJ3SWW" localSheetId="18" hidden="1">#REF!</definedName>
    <definedName name="BEx3Q0VWPU5EQECK7MQ47TYJ3SWW" localSheetId="19" hidden="1">#REF!</definedName>
    <definedName name="BEx3Q0VWPU5EQECK7MQ47TYJ3SWW" localSheetId="13" hidden="1">#REF!</definedName>
    <definedName name="BEx3Q0VWPU5EQECK7MQ47TYJ3SWW" hidden="1">#REF!</definedName>
    <definedName name="BEx3Q7BZ9PUXK2RLIOFSIS9AHU1B" localSheetId="17" hidden="1">#REF!</definedName>
    <definedName name="BEx3Q7BZ9PUXK2RLIOFSIS9AHU1B" localSheetId="18" hidden="1">#REF!</definedName>
    <definedName name="BEx3Q7BZ9PUXK2RLIOFSIS9AHU1B" localSheetId="19" hidden="1">#REF!</definedName>
    <definedName name="BEx3Q7BZ9PUXK2RLIOFSIS9AHU1B" localSheetId="13" hidden="1">#REF!</definedName>
    <definedName name="BEx3Q7BZ9PUXK2RLIOFSIS9AHU1B" hidden="1">#REF!</definedName>
    <definedName name="BEx3Q8J42S9VU6EAN2Y28MR6DF88" localSheetId="17" hidden="1">#REF!</definedName>
    <definedName name="BEx3Q8J42S9VU6EAN2Y28MR6DF88" localSheetId="18" hidden="1">#REF!</definedName>
    <definedName name="BEx3Q8J42S9VU6EAN2Y28MR6DF88" localSheetId="19" hidden="1">#REF!</definedName>
    <definedName name="BEx3Q8J42S9VU6EAN2Y28MR6DF88" localSheetId="13" hidden="1">#REF!</definedName>
    <definedName name="BEx3Q8J42S9VU6EAN2Y28MR6DF88" hidden="1">#REF!</definedName>
    <definedName name="BEx3QCFD2TBUF95ZN83Q7JPV97FK" localSheetId="17" hidden="1">#REF!</definedName>
    <definedName name="BEx3QCFD2TBUF95ZN83Q7JPV97FK" localSheetId="18" hidden="1">#REF!</definedName>
    <definedName name="BEx3QCFD2TBUF95ZN83Q7JPV97FK" localSheetId="19" hidden="1">#REF!</definedName>
    <definedName name="BEx3QCFD2TBUF95ZN83Q7JPV97FK" localSheetId="13" hidden="1">#REF!</definedName>
    <definedName name="BEx3QCFD2TBUF95ZN83Q7JPV97FK" hidden="1">#REF!</definedName>
    <definedName name="BEx3QEDFOYFY5NBTININ5W4RLD4Q" localSheetId="17" hidden="1">#REF!</definedName>
    <definedName name="BEx3QEDFOYFY5NBTININ5W4RLD4Q" localSheetId="18" hidden="1">#REF!</definedName>
    <definedName name="BEx3QEDFOYFY5NBTININ5W4RLD4Q" localSheetId="19" hidden="1">#REF!</definedName>
    <definedName name="BEx3QEDFOYFY5NBTININ5W4RLD4Q" localSheetId="13" hidden="1">#REF!</definedName>
    <definedName name="BEx3QEDFOYFY5NBTININ5W4RLD4Q" hidden="1">#REF!</definedName>
    <definedName name="BEx3QIKJ3U962US1Q564NZDLU8LD" localSheetId="17" hidden="1">#REF!</definedName>
    <definedName name="BEx3QIKJ3U962US1Q564NZDLU8LD" localSheetId="18" hidden="1">#REF!</definedName>
    <definedName name="BEx3QIKJ3U962US1Q564NZDLU8LD" localSheetId="19" hidden="1">#REF!</definedName>
    <definedName name="BEx3QIKJ3U962US1Q564NZDLU8LD" localSheetId="13" hidden="1">#REF!</definedName>
    <definedName name="BEx3QIKJ3U962US1Q564NZDLU8LD" hidden="1">#REF!</definedName>
    <definedName name="BEx3QLF3RHHBNUFLUWEROBZDF1U4" localSheetId="17" hidden="1">#REF!</definedName>
    <definedName name="BEx3QLF3RHHBNUFLUWEROBZDF1U4" localSheetId="18" hidden="1">#REF!</definedName>
    <definedName name="BEx3QLF3RHHBNUFLUWEROBZDF1U4" localSheetId="19" hidden="1">#REF!</definedName>
    <definedName name="BEx3QLF3RHHBNUFLUWEROBZDF1U4" localSheetId="13" hidden="1">#REF!</definedName>
    <definedName name="BEx3QLF3RHHBNUFLUWEROBZDF1U4" hidden="1">#REF!</definedName>
    <definedName name="BEx3QR9D45DHW50VQ7Y3Q1AXPOB9" localSheetId="17" hidden="1">#REF!</definedName>
    <definedName name="BEx3QR9D45DHW50VQ7Y3Q1AXPOB9" localSheetId="18" hidden="1">#REF!</definedName>
    <definedName name="BEx3QR9D45DHW50VQ7Y3Q1AXPOB9" localSheetId="19" hidden="1">#REF!</definedName>
    <definedName name="BEx3QR9D45DHW50VQ7Y3Q1AXPOB9" localSheetId="13" hidden="1">#REF!</definedName>
    <definedName name="BEx3QR9D45DHW50VQ7Y3Q1AXPOB9" hidden="1">#REF!</definedName>
    <definedName name="BEx3QSWT2S5KWG6U2V9711IYDQBM" localSheetId="17" hidden="1">#REF!</definedName>
    <definedName name="BEx3QSWT2S5KWG6U2V9711IYDQBM" localSheetId="18" hidden="1">#REF!</definedName>
    <definedName name="BEx3QSWT2S5KWG6U2V9711IYDQBM" localSheetId="19" hidden="1">#REF!</definedName>
    <definedName name="BEx3QSWT2S5KWG6U2V9711IYDQBM" localSheetId="13" hidden="1">#REF!</definedName>
    <definedName name="BEx3QSWT2S5KWG6U2V9711IYDQBM" hidden="1">#REF!</definedName>
    <definedName name="BEx3QVGG7Q2X4HZHJAM35A8T3VR7" localSheetId="17" hidden="1">#REF!</definedName>
    <definedName name="BEx3QVGG7Q2X4HZHJAM35A8T3VR7" localSheetId="18" hidden="1">#REF!</definedName>
    <definedName name="BEx3QVGG7Q2X4HZHJAM35A8T3VR7" localSheetId="19" hidden="1">#REF!</definedName>
    <definedName name="BEx3QVGG7Q2X4HZHJAM35A8T3VR7" localSheetId="13" hidden="1">#REF!</definedName>
    <definedName name="BEx3QVGG7Q2X4HZHJAM35A8T3VR7" hidden="1">#REF!</definedName>
    <definedName name="BEx3R0JUB9YN8PHPPQTAMIT1IHWK" localSheetId="17" hidden="1">#REF!</definedName>
    <definedName name="BEx3R0JUB9YN8PHPPQTAMIT1IHWK" localSheetId="18" hidden="1">#REF!</definedName>
    <definedName name="BEx3R0JUB9YN8PHPPQTAMIT1IHWK" localSheetId="19" hidden="1">#REF!</definedName>
    <definedName name="BEx3R0JUB9YN8PHPPQTAMIT1IHWK" localSheetId="13" hidden="1">#REF!</definedName>
    <definedName name="BEx3R0JUB9YN8PHPPQTAMIT1IHWK" hidden="1">#REF!</definedName>
    <definedName name="BEx3R81NFRO7M81VHVKOBFT0QBIL" localSheetId="17" hidden="1">#REF!</definedName>
    <definedName name="BEx3R81NFRO7M81VHVKOBFT0QBIL" localSheetId="18" hidden="1">#REF!</definedName>
    <definedName name="BEx3R81NFRO7M81VHVKOBFT0QBIL" localSheetId="19" hidden="1">#REF!</definedName>
    <definedName name="BEx3R81NFRO7M81VHVKOBFT0QBIL" localSheetId="13" hidden="1">#REF!</definedName>
    <definedName name="BEx3R81NFRO7M81VHVKOBFT0QBIL" hidden="1">#REF!</definedName>
    <definedName name="BEx3RHC2ZD5UFS6QD4OPFCNNMWH1" localSheetId="17" hidden="1">#REF!</definedName>
    <definedName name="BEx3RHC2ZD5UFS6QD4OPFCNNMWH1" localSheetId="18" hidden="1">#REF!</definedName>
    <definedName name="BEx3RHC2ZD5UFS6QD4OPFCNNMWH1" localSheetId="19" hidden="1">#REF!</definedName>
    <definedName name="BEx3RHC2ZD5UFS6QD4OPFCNNMWH1" localSheetId="13" hidden="1">#REF!</definedName>
    <definedName name="BEx3RHC2ZD5UFS6QD4OPFCNNMWH1" hidden="1">#REF!</definedName>
    <definedName name="BEx3RQ10QIWBAPHALAA91BUUCM2X" localSheetId="17" hidden="1">#REF!</definedName>
    <definedName name="BEx3RQ10QIWBAPHALAA91BUUCM2X" localSheetId="18" hidden="1">#REF!</definedName>
    <definedName name="BEx3RQ10QIWBAPHALAA91BUUCM2X" localSheetId="19" hidden="1">#REF!</definedName>
    <definedName name="BEx3RQ10QIWBAPHALAA91BUUCM2X" localSheetId="13" hidden="1">#REF!</definedName>
    <definedName name="BEx3RQ10QIWBAPHALAA91BUUCM2X" hidden="1">#REF!</definedName>
    <definedName name="BEx3RV4E1WT43SZBUN09RTB8EK1O" localSheetId="17" hidden="1">#REF!</definedName>
    <definedName name="BEx3RV4E1WT43SZBUN09RTB8EK1O" localSheetId="18" hidden="1">#REF!</definedName>
    <definedName name="BEx3RV4E1WT43SZBUN09RTB8EK1O" localSheetId="19" hidden="1">#REF!</definedName>
    <definedName name="BEx3RV4E1WT43SZBUN09RTB8EK1O" localSheetId="13" hidden="1">#REF!</definedName>
    <definedName name="BEx3RV4E1WT43SZBUN09RTB8EK1O" hidden="1">#REF!</definedName>
    <definedName name="BEx3RXYU0QLFXSFTM5EB20GD03W5" localSheetId="17" hidden="1">#REF!</definedName>
    <definedName name="BEx3RXYU0QLFXSFTM5EB20GD03W5" localSheetId="18" hidden="1">#REF!</definedName>
    <definedName name="BEx3RXYU0QLFXSFTM5EB20GD03W5" localSheetId="19" hidden="1">#REF!</definedName>
    <definedName name="BEx3RXYU0QLFXSFTM5EB20GD03W5" localSheetId="13" hidden="1">#REF!</definedName>
    <definedName name="BEx3RXYU0QLFXSFTM5EB20GD03W5" hidden="1">#REF!</definedName>
    <definedName name="BEx3RYKLC3QQO3XTUN7BEW2AQL98" localSheetId="17" hidden="1">#REF!</definedName>
    <definedName name="BEx3RYKLC3QQO3XTUN7BEW2AQL98" localSheetId="18" hidden="1">#REF!</definedName>
    <definedName name="BEx3RYKLC3QQO3XTUN7BEW2AQL98" localSheetId="19" hidden="1">#REF!</definedName>
    <definedName name="BEx3RYKLC3QQO3XTUN7BEW2AQL98" localSheetId="13" hidden="1">#REF!</definedName>
    <definedName name="BEx3RYKLC3QQO3XTUN7BEW2AQL98" hidden="1">#REF!</definedName>
    <definedName name="BEx3S37QNFSKW3DGRH5YVVEZLJI7" localSheetId="17" hidden="1">#REF!</definedName>
    <definedName name="BEx3S37QNFSKW3DGRH5YVVEZLJI7" localSheetId="18" hidden="1">#REF!</definedName>
    <definedName name="BEx3S37QNFSKW3DGRH5YVVEZLJI7" localSheetId="19" hidden="1">#REF!</definedName>
    <definedName name="BEx3S37QNFSKW3DGRH5YVVEZLJI7" localSheetId="13" hidden="1">#REF!</definedName>
    <definedName name="BEx3S37QNFSKW3DGRH5YVVEZLJI7" hidden="1">#REF!</definedName>
    <definedName name="BEx3SICJ45BYT6FHBER86PJT25FC" localSheetId="17" hidden="1">#REF!</definedName>
    <definedName name="BEx3SICJ45BYT6FHBER86PJT25FC" localSheetId="18" hidden="1">#REF!</definedName>
    <definedName name="BEx3SICJ45BYT6FHBER86PJT25FC" localSheetId="19" hidden="1">#REF!</definedName>
    <definedName name="BEx3SICJ45BYT6FHBER86PJT25FC" localSheetId="13" hidden="1">#REF!</definedName>
    <definedName name="BEx3SICJ45BYT6FHBER86PJT25FC" hidden="1">#REF!</definedName>
    <definedName name="BEx3SMUCMJVGQ2H4EHQI5ZFHEF0P" localSheetId="17" hidden="1">#REF!</definedName>
    <definedName name="BEx3SMUCMJVGQ2H4EHQI5ZFHEF0P" localSheetId="18" hidden="1">#REF!</definedName>
    <definedName name="BEx3SMUCMJVGQ2H4EHQI5ZFHEF0P" localSheetId="19" hidden="1">#REF!</definedName>
    <definedName name="BEx3SMUCMJVGQ2H4EHQI5ZFHEF0P" localSheetId="13" hidden="1">#REF!</definedName>
    <definedName name="BEx3SMUCMJVGQ2H4EHQI5ZFHEF0P" hidden="1">#REF!</definedName>
    <definedName name="BEx3SN56F03CPDRDA7LZ763V0N4I" localSheetId="17" hidden="1">#REF!</definedName>
    <definedName name="BEx3SN56F03CPDRDA7LZ763V0N4I" localSheetId="18" hidden="1">#REF!</definedName>
    <definedName name="BEx3SN56F03CPDRDA7LZ763V0N4I" localSheetId="19" hidden="1">#REF!</definedName>
    <definedName name="BEx3SN56F03CPDRDA7LZ763V0N4I" localSheetId="13" hidden="1">#REF!</definedName>
    <definedName name="BEx3SN56F03CPDRDA7LZ763V0N4I" hidden="1">#REF!</definedName>
    <definedName name="BEx3SPE6N1ORXPRCDL3JPZD73Z9F" localSheetId="17" hidden="1">#REF!</definedName>
    <definedName name="BEx3SPE6N1ORXPRCDL3JPZD73Z9F" localSheetId="18" hidden="1">#REF!</definedName>
    <definedName name="BEx3SPE6N1ORXPRCDL3JPZD73Z9F" localSheetId="19" hidden="1">#REF!</definedName>
    <definedName name="BEx3SPE6N1ORXPRCDL3JPZD73Z9F" localSheetId="13" hidden="1">#REF!</definedName>
    <definedName name="BEx3SPE6N1ORXPRCDL3JPZD73Z9F" hidden="1">#REF!</definedName>
    <definedName name="BEx3T29ZTULQE0OMSMWUMZDU9ZZ0" localSheetId="17" hidden="1">#REF!</definedName>
    <definedName name="BEx3T29ZTULQE0OMSMWUMZDU9ZZ0" localSheetId="18" hidden="1">#REF!</definedName>
    <definedName name="BEx3T29ZTULQE0OMSMWUMZDU9ZZ0" localSheetId="19" hidden="1">#REF!</definedName>
    <definedName name="BEx3T29ZTULQE0OMSMWUMZDU9ZZ0" localSheetId="13" hidden="1">#REF!</definedName>
    <definedName name="BEx3T29ZTULQE0OMSMWUMZDU9ZZ0" hidden="1">#REF!</definedName>
    <definedName name="BEx3T6MJ1QDJ929WMUDVZ0O3UW0Y" localSheetId="17" hidden="1">#REF!</definedName>
    <definedName name="BEx3T6MJ1QDJ929WMUDVZ0O3UW0Y" localSheetId="18" hidden="1">#REF!</definedName>
    <definedName name="BEx3T6MJ1QDJ929WMUDVZ0O3UW0Y" localSheetId="19" hidden="1">#REF!</definedName>
    <definedName name="BEx3T6MJ1QDJ929WMUDVZ0O3UW0Y" localSheetId="13" hidden="1">#REF!</definedName>
    <definedName name="BEx3T6MJ1QDJ929WMUDVZ0O3UW0Y" hidden="1">#REF!</definedName>
    <definedName name="BEx3TD7WH1NN1OH0MRS4T8ENRU32" localSheetId="17" hidden="1">#REF!</definedName>
    <definedName name="BEx3TD7WH1NN1OH0MRS4T8ENRU32" localSheetId="18" hidden="1">#REF!</definedName>
    <definedName name="BEx3TD7WH1NN1OH0MRS4T8ENRU32" localSheetId="19" hidden="1">#REF!</definedName>
    <definedName name="BEx3TD7WH1NN1OH0MRS4T8ENRU32" localSheetId="13" hidden="1">#REF!</definedName>
    <definedName name="BEx3TD7WH1NN1OH0MRS4T8ENRU32" hidden="1">#REF!</definedName>
    <definedName name="BEx3TPCSI16OAB2L9M9IULQMQ9J9" localSheetId="17" hidden="1">#REF!</definedName>
    <definedName name="BEx3TPCSI16OAB2L9M9IULQMQ9J9" localSheetId="18" hidden="1">#REF!</definedName>
    <definedName name="BEx3TPCSI16OAB2L9M9IULQMQ9J9" localSheetId="19" hidden="1">#REF!</definedName>
    <definedName name="BEx3TPCSI16OAB2L9M9IULQMQ9J9" localSheetId="13" hidden="1">#REF!</definedName>
    <definedName name="BEx3TPCSI16OAB2L9M9IULQMQ9J9" hidden="1">#REF!</definedName>
    <definedName name="BEx3TQ3SFJB2WTCV0OXDE56FB46K" localSheetId="17" hidden="1">#REF!</definedName>
    <definedName name="BEx3TQ3SFJB2WTCV0OXDE56FB46K" localSheetId="18" hidden="1">#REF!</definedName>
    <definedName name="BEx3TQ3SFJB2WTCV0OXDE56FB46K" localSheetId="19" hidden="1">#REF!</definedName>
    <definedName name="BEx3TQ3SFJB2WTCV0OXDE56FB46K" localSheetId="13" hidden="1">#REF!</definedName>
    <definedName name="BEx3TQ3SFJB2WTCV0OXDE56FB46K" hidden="1">#REF!</definedName>
    <definedName name="BEx3TX59M3456DDBXWFJ8X2TU37A" localSheetId="17" hidden="1">#REF!</definedName>
    <definedName name="BEx3TX59M3456DDBXWFJ8X2TU37A" localSheetId="18" hidden="1">#REF!</definedName>
    <definedName name="BEx3TX59M3456DDBXWFJ8X2TU37A" localSheetId="19" hidden="1">#REF!</definedName>
    <definedName name="BEx3TX59M3456DDBXWFJ8X2TU37A" localSheetId="13" hidden="1">#REF!</definedName>
    <definedName name="BEx3TX59M3456DDBXWFJ8X2TU37A" hidden="1">#REF!</definedName>
    <definedName name="BEx3U2UBY80GPGSTYFGI6F8TPKCV" localSheetId="17" hidden="1">#REF!</definedName>
    <definedName name="BEx3U2UBY80GPGSTYFGI6F8TPKCV" localSheetId="18" hidden="1">#REF!</definedName>
    <definedName name="BEx3U2UBY80GPGSTYFGI6F8TPKCV" localSheetId="19" hidden="1">#REF!</definedName>
    <definedName name="BEx3U2UBY80GPGSTYFGI6F8TPKCV" localSheetId="13" hidden="1">#REF!</definedName>
    <definedName name="BEx3U2UBY80GPGSTYFGI6F8TPKCV" hidden="1">#REF!</definedName>
    <definedName name="BEx3U64YUOZ419BAJS2W78UMATAW" localSheetId="17" hidden="1">#REF!</definedName>
    <definedName name="BEx3U64YUOZ419BAJS2W78UMATAW" localSheetId="18" hidden="1">#REF!</definedName>
    <definedName name="BEx3U64YUOZ419BAJS2W78UMATAW" localSheetId="19" hidden="1">#REF!</definedName>
    <definedName name="BEx3U64YUOZ419BAJS2W78UMATAW" localSheetId="13" hidden="1">#REF!</definedName>
    <definedName name="BEx3U64YUOZ419BAJS2W78UMATAW" hidden="1">#REF!</definedName>
    <definedName name="BEx3U94WCEA5DKMWBEX1GU0LKYG2" localSheetId="17" hidden="1">#REF!</definedName>
    <definedName name="BEx3U94WCEA5DKMWBEX1GU0LKYG2" localSheetId="18" hidden="1">#REF!</definedName>
    <definedName name="BEx3U94WCEA5DKMWBEX1GU0LKYG2" localSheetId="19" hidden="1">#REF!</definedName>
    <definedName name="BEx3U94WCEA5DKMWBEX1GU0LKYG2" localSheetId="13" hidden="1">#REF!</definedName>
    <definedName name="BEx3U94WCEA5DKMWBEX1GU0LKYG2" hidden="1">#REF!</definedName>
    <definedName name="BEx3U9VZ8SQVYS6ZA038J7AP7ZGW" localSheetId="17" hidden="1">#REF!</definedName>
    <definedName name="BEx3U9VZ8SQVYS6ZA038J7AP7ZGW" localSheetId="18" hidden="1">#REF!</definedName>
    <definedName name="BEx3U9VZ8SQVYS6ZA038J7AP7ZGW" localSheetId="19" hidden="1">#REF!</definedName>
    <definedName name="BEx3U9VZ8SQVYS6ZA038J7AP7ZGW" localSheetId="13" hidden="1">#REF!</definedName>
    <definedName name="BEx3U9VZ8SQVYS6ZA038J7AP7ZGW" hidden="1">#REF!</definedName>
    <definedName name="BEx3UIQ5WRJBGNTFCCLOR4N7B1OQ" localSheetId="17" hidden="1">#REF!</definedName>
    <definedName name="BEx3UIQ5WRJBGNTFCCLOR4N7B1OQ" localSheetId="18" hidden="1">#REF!</definedName>
    <definedName name="BEx3UIQ5WRJBGNTFCCLOR4N7B1OQ" localSheetId="19" hidden="1">#REF!</definedName>
    <definedName name="BEx3UIQ5WRJBGNTFCCLOR4N7B1OQ" localSheetId="13" hidden="1">#REF!</definedName>
    <definedName name="BEx3UIQ5WRJBGNTFCCLOR4N7B1OQ" hidden="1">#REF!</definedName>
    <definedName name="BEx3UJMIX2NUSSWGMSI25A5DM4CH" localSheetId="17" hidden="1">#REF!</definedName>
    <definedName name="BEx3UJMIX2NUSSWGMSI25A5DM4CH" localSheetId="18" hidden="1">#REF!</definedName>
    <definedName name="BEx3UJMIX2NUSSWGMSI25A5DM4CH" localSheetId="19" hidden="1">#REF!</definedName>
    <definedName name="BEx3UJMIX2NUSSWGMSI25A5DM4CH" localSheetId="13" hidden="1">#REF!</definedName>
    <definedName name="BEx3UJMIX2NUSSWGMSI25A5DM4CH" hidden="1">#REF!</definedName>
    <definedName name="BEx3UKIX0UULWP3BZA8VT2SQ8WI7" localSheetId="17" hidden="1">#REF!</definedName>
    <definedName name="BEx3UKIX0UULWP3BZA8VT2SQ8WI7" localSheetId="18" hidden="1">#REF!</definedName>
    <definedName name="BEx3UKIX0UULWP3BZA8VT2SQ8WI7" localSheetId="19" hidden="1">#REF!</definedName>
    <definedName name="BEx3UKIX0UULWP3BZA8VT2SQ8WI7" localSheetId="13" hidden="1">#REF!</definedName>
    <definedName name="BEx3UKIX0UULWP3BZA8VT2SQ8WI7" hidden="1">#REF!</definedName>
    <definedName name="BEx3UKOCOQG7S1YQ436S997K1KWV" localSheetId="17" hidden="1">#REF!</definedName>
    <definedName name="BEx3UKOCOQG7S1YQ436S997K1KWV" localSheetId="18" hidden="1">#REF!</definedName>
    <definedName name="BEx3UKOCOQG7S1YQ436S997K1KWV" localSheetId="19" hidden="1">#REF!</definedName>
    <definedName name="BEx3UKOCOQG7S1YQ436S997K1KWV" localSheetId="13" hidden="1">#REF!</definedName>
    <definedName name="BEx3UKOCOQG7S1YQ436S997K1KWV" hidden="1">#REF!</definedName>
    <definedName name="BEx3UNISOEXF3OFHT2BUA6P9RBIJ" localSheetId="17" hidden="1">#REF!</definedName>
    <definedName name="BEx3UNISOEXF3OFHT2BUA6P9RBIJ" localSheetId="18" hidden="1">#REF!</definedName>
    <definedName name="BEx3UNISOEXF3OFHT2BUA6P9RBIJ" localSheetId="19" hidden="1">#REF!</definedName>
    <definedName name="BEx3UNISOEXF3OFHT2BUA6P9RBIJ" localSheetId="13" hidden="1">#REF!</definedName>
    <definedName name="BEx3UNISOEXF3OFHT2BUA6P9RBIJ" hidden="1">#REF!</definedName>
    <definedName name="BEx3UYM19VIXLA0EU7LB9NHA77PB" localSheetId="17" hidden="1">#REF!</definedName>
    <definedName name="BEx3UYM19VIXLA0EU7LB9NHA77PB" localSheetId="18" hidden="1">#REF!</definedName>
    <definedName name="BEx3UYM19VIXLA0EU7LB9NHA77PB" localSheetId="19" hidden="1">#REF!</definedName>
    <definedName name="BEx3UYM19VIXLA0EU7LB9NHA77PB" localSheetId="13" hidden="1">#REF!</definedName>
    <definedName name="BEx3UYM19VIXLA0EU7LB9NHA77PB" hidden="1">#REF!</definedName>
    <definedName name="BEx3VML7CG70HPISMVYIUEN3711Q" localSheetId="17" hidden="1">#REF!</definedName>
    <definedName name="BEx3VML7CG70HPISMVYIUEN3711Q" localSheetId="18" hidden="1">#REF!</definedName>
    <definedName name="BEx3VML7CG70HPISMVYIUEN3711Q" localSheetId="19" hidden="1">#REF!</definedName>
    <definedName name="BEx3VML7CG70HPISMVYIUEN3711Q" localSheetId="13" hidden="1">#REF!</definedName>
    <definedName name="BEx3VML7CG70HPISMVYIUEN3711Q" hidden="1">#REF!</definedName>
    <definedName name="BEx56ZID5H04P9AIYLP1OASFGV56" localSheetId="17" hidden="1">#REF!</definedName>
    <definedName name="BEx56ZID5H04P9AIYLP1OASFGV56" localSheetId="18" hidden="1">#REF!</definedName>
    <definedName name="BEx56ZID5H04P9AIYLP1OASFGV56" localSheetId="19" hidden="1">#REF!</definedName>
    <definedName name="BEx56ZID5H04P9AIYLP1OASFGV56" localSheetId="13" hidden="1">#REF!</definedName>
    <definedName name="BEx56ZID5H04P9AIYLP1OASFGV56" hidden="1">#REF!</definedName>
    <definedName name="BEx57ROM8UIFKV5C1BOZWSQQLESO" localSheetId="17" hidden="1">#REF!</definedName>
    <definedName name="BEx57ROM8UIFKV5C1BOZWSQQLESO" localSheetId="18" hidden="1">#REF!</definedName>
    <definedName name="BEx57ROM8UIFKV5C1BOZWSQQLESO" localSheetId="19" hidden="1">#REF!</definedName>
    <definedName name="BEx57ROM8UIFKV5C1BOZWSQQLESO" localSheetId="13" hidden="1">#REF!</definedName>
    <definedName name="BEx57ROM8UIFKV5C1BOZWSQQLESO" hidden="1">#REF!</definedName>
    <definedName name="BEx587EYSS57E3PI8DT973HLJM9E" localSheetId="17" hidden="1">#REF!</definedName>
    <definedName name="BEx587EYSS57E3PI8DT973HLJM9E" localSheetId="18" hidden="1">#REF!</definedName>
    <definedName name="BEx587EYSS57E3PI8DT973HLJM9E" localSheetId="19" hidden="1">#REF!</definedName>
    <definedName name="BEx587EYSS57E3PI8DT973HLJM9E" localSheetId="13" hidden="1">#REF!</definedName>
    <definedName name="BEx587EYSS57E3PI8DT973HLJM9E" hidden="1">#REF!</definedName>
    <definedName name="BEx587KFQ3VKCOCY1SA5F24PQGUI" localSheetId="17" hidden="1">#REF!</definedName>
    <definedName name="BEx587KFQ3VKCOCY1SA5F24PQGUI" localSheetId="18" hidden="1">#REF!</definedName>
    <definedName name="BEx587KFQ3VKCOCY1SA5F24PQGUI" localSheetId="19" hidden="1">#REF!</definedName>
    <definedName name="BEx587KFQ3VKCOCY1SA5F24PQGUI" localSheetId="13" hidden="1">#REF!</definedName>
    <definedName name="BEx587KFQ3VKCOCY1SA5F24PQGUI" hidden="1">#REF!</definedName>
    <definedName name="BEx58O780PQ05NF0Z1SKKRB3N099" localSheetId="17" hidden="1">#REF!</definedName>
    <definedName name="BEx58O780PQ05NF0Z1SKKRB3N099" localSheetId="18" hidden="1">#REF!</definedName>
    <definedName name="BEx58O780PQ05NF0Z1SKKRB3N099" localSheetId="19" hidden="1">#REF!</definedName>
    <definedName name="BEx58O780PQ05NF0Z1SKKRB3N099" localSheetId="13" hidden="1">#REF!</definedName>
    <definedName name="BEx58O780PQ05NF0Z1SKKRB3N099" hidden="1">#REF!</definedName>
    <definedName name="BEx58W57CTL8HFK3U7ZRFYZR6MXE" localSheetId="17" hidden="1">#REF!</definedName>
    <definedName name="BEx58W57CTL8HFK3U7ZRFYZR6MXE" localSheetId="18" hidden="1">#REF!</definedName>
    <definedName name="BEx58W57CTL8HFK3U7ZRFYZR6MXE" localSheetId="19" hidden="1">#REF!</definedName>
    <definedName name="BEx58W57CTL8HFK3U7ZRFYZR6MXE" localSheetId="13" hidden="1">#REF!</definedName>
    <definedName name="BEx58W57CTL8HFK3U7ZRFYZR6MXE" hidden="1">#REF!</definedName>
    <definedName name="BEx58XHO7ZULLF2EUD7YIS0MGQJ5" localSheetId="17" hidden="1">#REF!</definedName>
    <definedName name="BEx58XHO7ZULLF2EUD7YIS0MGQJ5" localSheetId="18" hidden="1">#REF!</definedName>
    <definedName name="BEx58XHO7ZULLF2EUD7YIS0MGQJ5" localSheetId="19" hidden="1">#REF!</definedName>
    <definedName name="BEx58XHO7ZULLF2EUD7YIS0MGQJ5" localSheetId="13" hidden="1">#REF!</definedName>
    <definedName name="BEx58XHO7ZULLF2EUD7YIS0MGQJ5" hidden="1">#REF!</definedName>
    <definedName name="BEx58ZAFNTMGBNDH52VUYXLRJO7P" localSheetId="17" hidden="1">#REF!</definedName>
    <definedName name="BEx58ZAFNTMGBNDH52VUYXLRJO7P" localSheetId="18" hidden="1">#REF!</definedName>
    <definedName name="BEx58ZAFNTMGBNDH52VUYXLRJO7P" localSheetId="19" hidden="1">#REF!</definedName>
    <definedName name="BEx58ZAFNTMGBNDH52VUYXLRJO7P" localSheetId="13" hidden="1">#REF!</definedName>
    <definedName name="BEx58ZAFNTMGBNDH52VUYXLRJO7P" hidden="1">#REF!</definedName>
    <definedName name="BEx58ZW0HAIGIPEX9CVA1PQQTR6X" localSheetId="17" hidden="1">#REF!</definedName>
    <definedName name="BEx58ZW0HAIGIPEX9CVA1PQQTR6X" localSheetId="18" hidden="1">#REF!</definedName>
    <definedName name="BEx58ZW0HAIGIPEX9CVA1PQQTR6X" localSheetId="19" hidden="1">#REF!</definedName>
    <definedName name="BEx58ZW0HAIGIPEX9CVA1PQQTR6X" localSheetId="13" hidden="1">#REF!</definedName>
    <definedName name="BEx58ZW0HAIGIPEX9CVA1PQQTR6X" hidden="1">#REF!</definedName>
    <definedName name="BEx593SAFVYKW7V61D9COEZJXDA7" localSheetId="17" hidden="1">#REF!</definedName>
    <definedName name="BEx593SAFVYKW7V61D9COEZJXDA7" localSheetId="18" hidden="1">#REF!</definedName>
    <definedName name="BEx593SAFVYKW7V61D9COEZJXDA7" localSheetId="19" hidden="1">#REF!</definedName>
    <definedName name="BEx593SAFVYKW7V61D9COEZJXDA7" localSheetId="13" hidden="1">#REF!</definedName>
    <definedName name="BEx593SAFVYKW7V61D9COEZJXDA7" hidden="1">#REF!</definedName>
    <definedName name="BEx59BA1KH3RG6K1LHL7YS2VB79N" localSheetId="17" hidden="1">#REF!</definedName>
    <definedName name="BEx59BA1KH3RG6K1LHL7YS2VB79N" localSheetId="18" hidden="1">#REF!</definedName>
    <definedName name="BEx59BA1KH3RG6K1LHL7YS2VB79N" localSheetId="19" hidden="1">#REF!</definedName>
    <definedName name="BEx59BA1KH3RG6K1LHL7YS2VB79N" localSheetId="13" hidden="1">#REF!</definedName>
    <definedName name="BEx59BA1KH3RG6K1LHL7YS2VB79N" hidden="1">#REF!</definedName>
    <definedName name="BEx59DDIU0AMFOY94NSP1ULST8JD" localSheetId="17" hidden="1">#REF!</definedName>
    <definedName name="BEx59DDIU0AMFOY94NSP1ULST8JD" localSheetId="18" hidden="1">#REF!</definedName>
    <definedName name="BEx59DDIU0AMFOY94NSP1ULST8JD" localSheetId="19" hidden="1">#REF!</definedName>
    <definedName name="BEx59DDIU0AMFOY94NSP1ULST8JD" localSheetId="13" hidden="1">#REF!</definedName>
    <definedName name="BEx59DDIU0AMFOY94NSP1ULST8JD" hidden="1">#REF!</definedName>
    <definedName name="BEx59E9WABJP2TN71QAIKK79HPK9" localSheetId="17" hidden="1">#REF!</definedName>
    <definedName name="BEx59E9WABJP2TN71QAIKK79HPK9" localSheetId="18" hidden="1">#REF!</definedName>
    <definedName name="BEx59E9WABJP2TN71QAIKK79HPK9" localSheetId="19" hidden="1">#REF!</definedName>
    <definedName name="BEx59E9WABJP2TN71QAIKK79HPK9" localSheetId="13" hidden="1">#REF!</definedName>
    <definedName name="BEx59E9WABJP2TN71QAIKK79HPK9" hidden="1">#REF!</definedName>
    <definedName name="BEx59F0T17A80RNLNSZNFX8NAO8Y" localSheetId="17" hidden="1">#REF!</definedName>
    <definedName name="BEx59F0T17A80RNLNSZNFX8NAO8Y" localSheetId="18" hidden="1">#REF!</definedName>
    <definedName name="BEx59F0T17A80RNLNSZNFX8NAO8Y" localSheetId="19" hidden="1">#REF!</definedName>
    <definedName name="BEx59F0T17A80RNLNSZNFX8NAO8Y" localSheetId="13" hidden="1">#REF!</definedName>
    <definedName name="BEx59F0T17A80RNLNSZNFX8NAO8Y" hidden="1">#REF!</definedName>
    <definedName name="BEx59P7MAPNU129ZTC5H3EH892G1" localSheetId="17" hidden="1">#REF!</definedName>
    <definedName name="BEx59P7MAPNU129ZTC5H3EH892G1" localSheetId="18" hidden="1">#REF!</definedName>
    <definedName name="BEx59P7MAPNU129ZTC5H3EH892G1" localSheetId="19" hidden="1">#REF!</definedName>
    <definedName name="BEx59P7MAPNU129ZTC5H3EH892G1" localSheetId="13" hidden="1">#REF!</definedName>
    <definedName name="BEx59P7MAPNU129ZTC5H3EH892G1" hidden="1">#REF!</definedName>
    <definedName name="BEx5A11WZRQSIE089QE119AOX9ZG" localSheetId="17" hidden="1">#REF!</definedName>
    <definedName name="BEx5A11WZRQSIE089QE119AOX9ZG" localSheetId="18" hidden="1">#REF!</definedName>
    <definedName name="BEx5A11WZRQSIE089QE119AOX9ZG" localSheetId="19" hidden="1">#REF!</definedName>
    <definedName name="BEx5A11WZRQSIE089QE119AOX9ZG" localSheetId="13" hidden="1">#REF!</definedName>
    <definedName name="BEx5A11WZRQSIE089QE119AOX9ZG" hidden="1">#REF!</definedName>
    <definedName name="BEx5A7CIGCOTHJKHGUBDZG91JGPZ" localSheetId="17" hidden="1">#REF!</definedName>
    <definedName name="BEx5A7CIGCOTHJKHGUBDZG91JGPZ" localSheetId="18" hidden="1">#REF!</definedName>
    <definedName name="BEx5A7CIGCOTHJKHGUBDZG91JGPZ" localSheetId="19" hidden="1">#REF!</definedName>
    <definedName name="BEx5A7CIGCOTHJKHGUBDZG91JGPZ" localSheetId="13" hidden="1">#REF!</definedName>
    <definedName name="BEx5A7CIGCOTHJKHGUBDZG91JGPZ" hidden="1">#REF!</definedName>
    <definedName name="BEx5A8UFLT2SWVSG5COFA9B8P376" localSheetId="17" hidden="1">#REF!</definedName>
    <definedName name="BEx5A8UFLT2SWVSG5COFA9B8P376" localSheetId="18" hidden="1">#REF!</definedName>
    <definedName name="BEx5A8UFLT2SWVSG5COFA9B8P376" localSheetId="19" hidden="1">#REF!</definedName>
    <definedName name="BEx5A8UFLT2SWVSG5COFA9B8P376" localSheetId="13" hidden="1">#REF!</definedName>
    <definedName name="BEx5A8UFLT2SWVSG5COFA9B8P376" hidden="1">#REF!</definedName>
    <definedName name="BEx5ABUBK8WJV1WILGYU9A7CO0KI" localSheetId="17" hidden="1">#REF!</definedName>
    <definedName name="BEx5ABUBK8WJV1WILGYU9A7CO0KI" localSheetId="18" hidden="1">#REF!</definedName>
    <definedName name="BEx5ABUBK8WJV1WILGYU9A7CO0KI" localSheetId="19" hidden="1">#REF!</definedName>
    <definedName name="BEx5ABUBK8WJV1WILGYU9A7CO0KI" localSheetId="13" hidden="1">#REF!</definedName>
    <definedName name="BEx5ABUBK8WJV1WILGYU9A7CO0KI" hidden="1">#REF!</definedName>
    <definedName name="BEx5AFFTN3IXIBHDKM0FYC4OFL1S" localSheetId="17" hidden="1">#REF!</definedName>
    <definedName name="BEx5AFFTN3IXIBHDKM0FYC4OFL1S" localSheetId="18" hidden="1">#REF!</definedName>
    <definedName name="BEx5AFFTN3IXIBHDKM0FYC4OFL1S" localSheetId="19" hidden="1">#REF!</definedName>
    <definedName name="BEx5AFFTN3IXIBHDKM0FYC4OFL1S" localSheetId="13" hidden="1">#REF!</definedName>
    <definedName name="BEx5AFFTN3IXIBHDKM0FYC4OFL1S" hidden="1">#REF!</definedName>
    <definedName name="BEx5AOFIO8KVRHIZ1RII337AA8ML" localSheetId="17" hidden="1">#REF!</definedName>
    <definedName name="BEx5AOFIO8KVRHIZ1RII337AA8ML" localSheetId="18" hidden="1">#REF!</definedName>
    <definedName name="BEx5AOFIO8KVRHIZ1RII337AA8ML" localSheetId="19" hidden="1">#REF!</definedName>
    <definedName name="BEx5AOFIO8KVRHIZ1RII337AA8ML" localSheetId="13" hidden="1">#REF!</definedName>
    <definedName name="BEx5AOFIO8KVRHIZ1RII337AA8ML" hidden="1">#REF!</definedName>
    <definedName name="BEx5APRZ66L5BWHFE8E4YYNEDTI4" localSheetId="17" hidden="1">#REF!</definedName>
    <definedName name="BEx5APRZ66L5BWHFE8E4YYNEDTI4" localSheetId="18" hidden="1">#REF!</definedName>
    <definedName name="BEx5APRZ66L5BWHFE8E4YYNEDTI4" localSheetId="19" hidden="1">#REF!</definedName>
    <definedName name="BEx5APRZ66L5BWHFE8E4YYNEDTI4" localSheetId="13" hidden="1">#REF!</definedName>
    <definedName name="BEx5APRZ66L5BWHFE8E4YYNEDTI4" hidden="1">#REF!</definedName>
    <definedName name="BEx5AQJ1Z64KY10P8ZF1JKJUFEGN" localSheetId="17" hidden="1">#REF!</definedName>
    <definedName name="BEx5AQJ1Z64KY10P8ZF1JKJUFEGN" localSheetId="18" hidden="1">#REF!</definedName>
    <definedName name="BEx5AQJ1Z64KY10P8ZF1JKJUFEGN" localSheetId="19" hidden="1">#REF!</definedName>
    <definedName name="BEx5AQJ1Z64KY10P8ZF1JKJUFEGN" localSheetId="13" hidden="1">#REF!</definedName>
    <definedName name="BEx5AQJ1Z64KY10P8ZF1JKJUFEGN" hidden="1">#REF!</definedName>
    <definedName name="BEx5AY62R0TL82VHXE37SCZCINQC" localSheetId="17" hidden="1">#REF!</definedName>
    <definedName name="BEx5AY62R0TL82VHXE37SCZCINQC" localSheetId="18" hidden="1">#REF!</definedName>
    <definedName name="BEx5AY62R0TL82VHXE37SCZCINQC" localSheetId="19" hidden="1">#REF!</definedName>
    <definedName name="BEx5AY62R0TL82VHXE37SCZCINQC" localSheetId="13" hidden="1">#REF!</definedName>
    <definedName name="BEx5AY62R0TL82VHXE37SCZCINQC" hidden="1">#REF!</definedName>
    <definedName name="BEx5B0PV1FCOUSHWQTY94AO0B8P0" localSheetId="17" hidden="1">#REF!</definedName>
    <definedName name="BEx5B0PV1FCOUSHWQTY94AO0B8P0" localSheetId="18" hidden="1">#REF!</definedName>
    <definedName name="BEx5B0PV1FCOUSHWQTY94AO0B8P0" localSheetId="19" hidden="1">#REF!</definedName>
    <definedName name="BEx5B0PV1FCOUSHWQTY94AO0B8P0" localSheetId="13" hidden="1">#REF!</definedName>
    <definedName name="BEx5B0PV1FCOUSHWQTY94AO0B8P0" hidden="1">#REF!</definedName>
    <definedName name="BEx5B4RHHX0J1BF2FZKEA0SPP29O" localSheetId="17" hidden="1">#REF!</definedName>
    <definedName name="BEx5B4RHHX0J1BF2FZKEA0SPP29O" localSheetId="18" hidden="1">#REF!</definedName>
    <definedName name="BEx5B4RHHX0J1BF2FZKEA0SPP29O" localSheetId="19" hidden="1">#REF!</definedName>
    <definedName name="BEx5B4RHHX0J1BF2FZKEA0SPP29O" localSheetId="13" hidden="1">#REF!</definedName>
    <definedName name="BEx5B4RHHX0J1BF2FZKEA0SPP29O" hidden="1">#REF!</definedName>
    <definedName name="BEx5B5YMSWP0OVI5CIQRP5V18D0C" localSheetId="17" hidden="1">#REF!</definedName>
    <definedName name="BEx5B5YMSWP0OVI5CIQRP5V18D0C" localSheetId="18" hidden="1">#REF!</definedName>
    <definedName name="BEx5B5YMSWP0OVI5CIQRP5V18D0C" localSheetId="19" hidden="1">#REF!</definedName>
    <definedName name="BEx5B5YMSWP0OVI5CIQRP5V18D0C" localSheetId="13" hidden="1">#REF!</definedName>
    <definedName name="BEx5B5YMSWP0OVI5CIQRP5V18D0C" hidden="1">#REF!</definedName>
    <definedName name="BEx5B825RW35M5H0UB2IZGGRS4ER" localSheetId="17" hidden="1">#REF!</definedName>
    <definedName name="BEx5B825RW35M5H0UB2IZGGRS4ER" localSheetId="18" hidden="1">#REF!</definedName>
    <definedName name="BEx5B825RW35M5H0UB2IZGGRS4ER" localSheetId="19" hidden="1">#REF!</definedName>
    <definedName name="BEx5B825RW35M5H0UB2IZGGRS4ER" localSheetId="13" hidden="1">#REF!</definedName>
    <definedName name="BEx5B825RW35M5H0UB2IZGGRS4ER" hidden="1">#REF!</definedName>
    <definedName name="BEx5BAWPMY0TL684WDXX6KKJLRCN" localSheetId="17" hidden="1">#REF!</definedName>
    <definedName name="BEx5BAWPMY0TL684WDXX6KKJLRCN" localSheetId="18" hidden="1">#REF!</definedName>
    <definedName name="BEx5BAWPMY0TL684WDXX6KKJLRCN" localSheetId="19" hidden="1">#REF!</definedName>
    <definedName name="BEx5BAWPMY0TL684WDXX6KKJLRCN" localSheetId="13" hidden="1">#REF!</definedName>
    <definedName name="BEx5BAWPMY0TL684WDXX6KKJLRCN" hidden="1">#REF!</definedName>
    <definedName name="BEx5BBCUOWR6J9MZS2ML5XB0X7MW" localSheetId="17" hidden="1">#REF!</definedName>
    <definedName name="BEx5BBCUOWR6J9MZS2ML5XB0X7MW" localSheetId="18" hidden="1">#REF!</definedName>
    <definedName name="BEx5BBCUOWR6J9MZS2ML5XB0X7MW" localSheetId="19" hidden="1">#REF!</definedName>
    <definedName name="BEx5BBCUOWR6J9MZS2ML5XB0X7MW" localSheetId="13" hidden="1">#REF!</definedName>
    <definedName name="BEx5BBCUOWR6J9MZS2ML5XB0X7MW" hidden="1">#REF!</definedName>
    <definedName name="BEx5BBI61U4Y65GD0ARMTALPP7SJ" localSheetId="17" hidden="1">#REF!</definedName>
    <definedName name="BEx5BBI61U4Y65GD0ARMTALPP7SJ" localSheetId="18" hidden="1">#REF!</definedName>
    <definedName name="BEx5BBI61U4Y65GD0ARMTALPP7SJ" localSheetId="19" hidden="1">#REF!</definedName>
    <definedName name="BEx5BBI61U4Y65GD0ARMTALPP7SJ" localSheetId="13" hidden="1">#REF!</definedName>
    <definedName name="BEx5BBI61U4Y65GD0ARMTALPP7SJ" hidden="1">#REF!</definedName>
    <definedName name="BEx5BDR56MEV4IHY6CIH2SVNG1UB" localSheetId="17" hidden="1">#REF!</definedName>
    <definedName name="BEx5BDR56MEV4IHY6CIH2SVNG1UB" localSheetId="18" hidden="1">#REF!</definedName>
    <definedName name="BEx5BDR56MEV4IHY6CIH2SVNG1UB" localSheetId="19" hidden="1">#REF!</definedName>
    <definedName name="BEx5BDR56MEV4IHY6CIH2SVNG1UB" localSheetId="13" hidden="1">#REF!</definedName>
    <definedName name="BEx5BDR56MEV4IHY6CIH2SVNG1UB" hidden="1">#REF!</definedName>
    <definedName name="BEx5BESZC5H329SKHGJOHZFILYJJ" localSheetId="17" hidden="1">#REF!</definedName>
    <definedName name="BEx5BESZC5H329SKHGJOHZFILYJJ" localSheetId="18" hidden="1">#REF!</definedName>
    <definedName name="BEx5BESZC5H329SKHGJOHZFILYJJ" localSheetId="19" hidden="1">#REF!</definedName>
    <definedName name="BEx5BESZC5H329SKHGJOHZFILYJJ" localSheetId="13" hidden="1">#REF!</definedName>
    <definedName name="BEx5BESZC5H329SKHGJOHZFILYJJ" hidden="1">#REF!</definedName>
    <definedName name="BEx5BHSQ42B50IU1TEQFUXFX9XQD" localSheetId="17" hidden="1">#REF!</definedName>
    <definedName name="BEx5BHSQ42B50IU1TEQFUXFX9XQD" localSheetId="18" hidden="1">#REF!</definedName>
    <definedName name="BEx5BHSQ42B50IU1TEQFUXFX9XQD" localSheetId="19" hidden="1">#REF!</definedName>
    <definedName name="BEx5BHSQ42B50IU1TEQFUXFX9XQD" localSheetId="13" hidden="1">#REF!</definedName>
    <definedName name="BEx5BHSQ42B50IU1TEQFUXFX9XQD" hidden="1">#REF!</definedName>
    <definedName name="BEx5BKSM4UN4C1DM3EYKM79MRC5K" localSheetId="17" hidden="1">#REF!</definedName>
    <definedName name="BEx5BKSM4UN4C1DM3EYKM79MRC5K" localSheetId="18" hidden="1">#REF!</definedName>
    <definedName name="BEx5BKSM4UN4C1DM3EYKM79MRC5K" localSheetId="19" hidden="1">#REF!</definedName>
    <definedName name="BEx5BKSM4UN4C1DM3EYKM79MRC5K" localSheetId="13" hidden="1">#REF!</definedName>
    <definedName name="BEx5BKSM4UN4C1DM3EYKM79MRC5K" hidden="1">#REF!</definedName>
    <definedName name="BEx5BNN8NPH9KVOBARB9CDD9WLB6" localSheetId="17" hidden="1">#REF!</definedName>
    <definedName name="BEx5BNN8NPH9KVOBARB9CDD9WLB6" localSheetId="18" hidden="1">#REF!</definedName>
    <definedName name="BEx5BNN8NPH9KVOBARB9CDD9WLB6" localSheetId="19" hidden="1">#REF!</definedName>
    <definedName name="BEx5BNN8NPH9KVOBARB9CDD9WLB6" localSheetId="13" hidden="1">#REF!</definedName>
    <definedName name="BEx5BNN8NPH9KVOBARB9CDD9WLB6" hidden="1">#REF!</definedName>
    <definedName name="BEx5BPLEZ8XY6S89R7AZQSKLT4HK" localSheetId="17" hidden="1">#REF!</definedName>
    <definedName name="BEx5BPLEZ8XY6S89R7AZQSKLT4HK" localSheetId="18" hidden="1">#REF!</definedName>
    <definedName name="BEx5BPLEZ8XY6S89R7AZQSKLT4HK" localSheetId="19" hidden="1">#REF!</definedName>
    <definedName name="BEx5BPLEZ8XY6S89R7AZQSKLT4HK" localSheetId="13" hidden="1">#REF!</definedName>
    <definedName name="BEx5BPLEZ8XY6S89R7AZQSKLT4HK" hidden="1">#REF!</definedName>
    <definedName name="BEx5BYFMZ80TDDN2EZO8CF39AIAC" localSheetId="17" hidden="1">#REF!</definedName>
    <definedName name="BEx5BYFMZ80TDDN2EZO8CF39AIAC" localSheetId="18" hidden="1">#REF!</definedName>
    <definedName name="BEx5BYFMZ80TDDN2EZO8CF39AIAC" localSheetId="19" hidden="1">#REF!</definedName>
    <definedName name="BEx5BYFMZ80TDDN2EZO8CF39AIAC" localSheetId="13" hidden="1">#REF!</definedName>
    <definedName name="BEx5BYFMZ80TDDN2EZO8CF39AIAC" hidden="1">#REF!</definedName>
    <definedName name="BEx5C2BWFW6SHZBFDEISKGXHZCQW" localSheetId="17" hidden="1">#REF!</definedName>
    <definedName name="BEx5C2BWFW6SHZBFDEISKGXHZCQW" localSheetId="18" hidden="1">#REF!</definedName>
    <definedName name="BEx5C2BWFW6SHZBFDEISKGXHZCQW" localSheetId="19" hidden="1">#REF!</definedName>
    <definedName name="BEx5C2BWFW6SHZBFDEISKGXHZCQW" localSheetId="13" hidden="1">#REF!</definedName>
    <definedName name="BEx5C2BWFW6SHZBFDEISKGXHZCQW" hidden="1">#REF!</definedName>
    <definedName name="BEx5C44NK782B81CBGQUDS6Z8MV9" localSheetId="17" hidden="1">#REF!</definedName>
    <definedName name="BEx5C44NK782B81CBGQUDS6Z8MV9" localSheetId="18" hidden="1">#REF!</definedName>
    <definedName name="BEx5C44NK782B81CBGQUDS6Z8MV9" localSheetId="19" hidden="1">#REF!</definedName>
    <definedName name="BEx5C44NK782B81CBGQUDS6Z8MV9" localSheetId="13" hidden="1">#REF!</definedName>
    <definedName name="BEx5C44NK782B81CBGQUDS6Z8MV9" hidden="1">#REF!</definedName>
    <definedName name="BEx5C49ZFH8TO9ZU55729C3F7XG7" localSheetId="17" hidden="1">#REF!</definedName>
    <definedName name="BEx5C49ZFH8TO9ZU55729C3F7XG7" localSheetId="18" hidden="1">#REF!</definedName>
    <definedName name="BEx5C49ZFH8TO9ZU55729C3F7XG7" localSheetId="19" hidden="1">#REF!</definedName>
    <definedName name="BEx5C49ZFH8TO9ZU55729C3F7XG7" localSheetId="13" hidden="1">#REF!</definedName>
    <definedName name="BEx5C49ZFH8TO9ZU55729C3F7XG7" hidden="1">#REF!</definedName>
    <definedName name="BEx5C8GZQK13G60ZM70P63I5OS0L" localSheetId="17" hidden="1">#REF!</definedName>
    <definedName name="BEx5C8GZQK13G60ZM70P63I5OS0L" localSheetId="18" hidden="1">#REF!</definedName>
    <definedName name="BEx5C8GZQK13G60ZM70P63I5OS0L" localSheetId="19" hidden="1">#REF!</definedName>
    <definedName name="BEx5C8GZQK13G60ZM70P63I5OS0L" localSheetId="13" hidden="1">#REF!</definedName>
    <definedName name="BEx5C8GZQK13G60ZM70P63I5OS0L" hidden="1">#REF!</definedName>
    <definedName name="BEx5CAPTVN2NBT3UOMA1UFAL1C2R" localSheetId="17" hidden="1">#REF!</definedName>
    <definedName name="BEx5CAPTVN2NBT3UOMA1UFAL1C2R" localSheetId="18" hidden="1">#REF!</definedName>
    <definedName name="BEx5CAPTVN2NBT3UOMA1UFAL1C2R" localSheetId="19" hidden="1">#REF!</definedName>
    <definedName name="BEx5CAPTVN2NBT3UOMA1UFAL1C2R" localSheetId="13" hidden="1">#REF!</definedName>
    <definedName name="BEx5CAPTVN2NBT3UOMA1UFAL1C2R" hidden="1">#REF!</definedName>
    <definedName name="BEx5CEM3SYF9XP0ZZVE0GEPCLV3F" localSheetId="17" hidden="1">#REF!</definedName>
    <definedName name="BEx5CEM3SYF9XP0ZZVE0GEPCLV3F" localSheetId="18" hidden="1">#REF!</definedName>
    <definedName name="BEx5CEM3SYF9XP0ZZVE0GEPCLV3F" localSheetId="19" hidden="1">#REF!</definedName>
    <definedName name="BEx5CEM3SYF9XP0ZZVE0GEPCLV3F" localSheetId="13" hidden="1">#REF!</definedName>
    <definedName name="BEx5CEM3SYF9XP0ZZVE0GEPCLV3F" hidden="1">#REF!</definedName>
    <definedName name="BEx5CFYQ0F1Z6P8SCVJ0I3UPVFE4" localSheetId="17" hidden="1">#REF!</definedName>
    <definedName name="BEx5CFYQ0F1Z6P8SCVJ0I3UPVFE4" localSheetId="18" hidden="1">#REF!</definedName>
    <definedName name="BEx5CFYQ0F1Z6P8SCVJ0I3UPVFE4" localSheetId="19" hidden="1">#REF!</definedName>
    <definedName name="BEx5CFYQ0F1Z6P8SCVJ0I3UPVFE4" localSheetId="13" hidden="1">#REF!</definedName>
    <definedName name="BEx5CFYQ0F1Z6P8SCVJ0I3UPVFE4" hidden="1">#REF!</definedName>
    <definedName name="BEx5CPEKNSJORIPFQC2E1LTRYY8L" localSheetId="17" hidden="1">#REF!</definedName>
    <definedName name="BEx5CPEKNSJORIPFQC2E1LTRYY8L" localSheetId="18" hidden="1">#REF!</definedName>
    <definedName name="BEx5CPEKNSJORIPFQC2E1LTRYY8L" localSheetId="19" hidden="1">#REF!</definedName>
    <definedName name="BEx5CPEKNSJORIPFQC2E1LTRYY8L" localSheetId="13" hidden="1">#REF!</definedName>
    <definedName name="BEx5CPEKNSJORIPFQC2E1LTRYY8L" hidden="1">#REF!</definedName>
    <definedName name="BEx5CSUOL05D8PAM2TRDA9VRJT1O" localSheetId="17" hidden="1">#REF!</definedName>
    <definedName name="BEx5CSUOL05D8PAM2TRDA9VRJT1O" localSheetId="18" hidden="1">#REF!</definedName>
    <definedName name="BEx5CSUOL05D8PAM2TRDA9VRJT1O" localSheetId="19" hidden="1">#REF!</definedName>
    <definedName name="BEx5CSUOL05D8PAM2TRDA9VRJT1O" localSheetId="13" hidden="1">#REF!</definedName>
    <definedName name="BEx5CSUOL05D8PAM2TRDA9VRJT1O" hidden="1">#REF!</definedName>
    <definedName name="BEx5CUNFOO4YDFJ22HCMI2QKIGKM" localSheetId="17" hidden="1">#REF!</definedName>
    <definedName name="BEx5CUNFOO4YDFJ22HCMI2QKIGKM" localSheetId="18" hidden="1">#REF!</definedName>
    <definedName name="BEx5CUNFOO4YDFJ22HCMI2QKIGKM" localSheetId="19" hidden="1">#REF!</definedName>
    <definedName name="BEx5CUNFOO4YDFJ22HCMI2QKIGKM" localSheetId="13" hidden="1">#REF!</definedName>
    <definedName name="BEx5CUNFOO4YDFJ22HCMI2QKIGKM" hidden="1">#REF!</definedName>
    <definedName name="BEx5D01O3G6BXWXT7MZEVS1F4TE9" localSheetId="17" hidden="1">#REF!</definedName>
    <definedName name="BEx5D01O3G6BXWXT7MZEVS1F4TE9" localSheetId="18" hidden="1">#REF!</definedName>
    <definedName name="BEx5D01O3G6BXWXT7MZEVS1F4TE9" localSheetId="19" hidden="1">#REF!</definedName>
    <definedName name="BEx5D01O3G6BXWXT7MZEVS1F4TE9" localSheetId="13" hidden="1">#REF!</definedName>
    <definedName name="BEx5D01O3G6BXWXT7MZEVS1F4TE9" hidden="1">#REF!</definedName>
    <definedName name="BEx5D3HO5XE85AN0NGALZ4K4GE8J" localSheetId="17" hidden="1">#REF!</definedName>
    <definedName name="BEx5D3HO5XE85AN0NGALZ4K4GE8J" localSheetId="18" hidden="1">#REF!</definedName>
    <definedName name="BEx5D3HO5XE85AN0NGALZ4K4GE8J" localSheetId="19" hidden="1">#REF!</definedName>
    <definedName name="BEx5D3HO5XE85AN0NGALZ4K4GE8J" localSheetId="13" hidden="1">#REF!</definedName>
    <definedName name="BEx5D3HO5XE85AN0NGALZ4K4GE8J" hidden="1">#REF!</definedName>
    <definedName name="BEx5D8L47OF0WHBPFWXGZINZWUBZ" localSheetId="17" hidden="1">#REF!</definedName>
    <definedName name="BEx5D8L47OF0WHBPFWXGZINZWUBZ" localSheetId="18" hidden="1">#REF!</definedName>
    <definedName name="BEx5D8L47OF0WHBPFWXGZINZWUBZ" localSheetId="19" hidden="1">#REF!</definedName>
    <definedName name="BEx5D8L47OF0WHBPFWXGZINZWUBZ" localSheetId="13" hidden="1">#REF!</definedName>
    <definedName name="BEx5D8L47OF0WHBPFWXGZINZWUBZ" hidden="1">#REF!</definedName>
    <definedName name="BEx5DAJAHQ2SKUPCKSCR3PYML67L" localSheetId="17" hidden="1">#REF!</definedName>
    <definedName name="BEx5DAJAHQ2SKUPCKSCR3PYML67L" localSheetId="18" hidden="1">#REF!</definedName>
    <definedName name="BEx5DAJAHQ2SKUPCKSCR3PYML67L" localSheetId="19" hidden="1">#REF!</definedName>
    <definedName name="BEx5DAJAHQ2SKUPCKSCR3PYML67L" localSheetId="13" hidden="1">#REF!</definedName>
    <definedName name="BEx5DAJAHQ2SKUPCKSCR3PYML67L" hidden="1">#REF!</definedName>
    <definedName name="BEx5DC18JM1KJCV44PF18E0LNRKA" localSheetId="17" hidden="1">#REF!</definedName>
    <definedName name="BEx5DC18JM1KJCV44PF18E0LNRKA" localSheetId="18" hidden="1">#REF!</definedName>
    <definedName name="BEx5DC18JM1KJCV44PF18E0LNRKA" localSheetId="19" hidden="1">#REF!</definedName>
    <definedName name="BEx5DC18JM1KJCV44PF18E0LNRKA" localSheetId="13" hidden="1">#REF!</definedName>
    <definedName name="BEx5DC18JM1KJCV44PF18E0LNRKA" hidden="1">#REF!</definedName>
    <definedName name="BEx5DFH8EU3RCPUOTFY8S9G8SBCG" localSheetId="17" hidden="1">#REF!</definedName>
    <definedName name="BEx5DFH8EU3RCPUOTFY8S9G8SBCG" localSheetId="18" hidden="1">#REF!</definedName>
    <definedName name="BEx5DFH8EU3RCPUOTFY8S9G8SBCG" localSheetId="19" hidden="1">#REF!</definedName>
    <definedName name="BEx5DFH8EU3RCPUOTFY8S9G8SBCG" localSheetId="13" hidden="1">#REF!</definedName>
    <definedName name="BEx5DFH8EU3RCPUOTFY8S9G8SBCG" hidden="1">#REF!</definedName>
    <definedName name="BEx5DJIZBTNS011R9IIG2OQ2L6ZX" localSheetId="17" hidden="1">#REF!</definedName>
    <definedName name="BEx5DJIZBTNS011R9IIG2OQ2L6ZX" localSheetId="18" hidden="1">#REF!</definedName>
    <definedName name="BEx5DJIZBTNS011R9IIG2OQ2L6ZX" localSheetId="19" hidden="1">#REF!</definedName>
    <definedName name="BEx5DJIZBTNS011R9IIG2OQ2L6ZX" localSheetId="13" hidden="1">#REF!</definedName>
    <definedName name="BEx5DJIZBTNS011R9IIG2OQ2L6ZX" hidden="1">#REF!</definedName>
    <definedName name="BEx5DS2EKWFPC2UWI1W1QESX9QP5" localSheetId="17" hidden="1">#REF!</definedName>
    <definedName name="BEx5DS2EKWFPC2UWI1W1QESX9QP5" localSheetId="18" hidden="1">#REF!</definedName>
    <definedName name="BEx5DS2EKWFPC2UWI1W1QESX9QP5" localSheetId="19" hidden="1">#REF!</definedName>
    <definedName name="BEx5DS2EKWFPC2UWI1W1QESX9QP5" localSheetId="13" hidden="1">#REF!</definedName>
    <definedName name="BEx5DS2EKWFPC2UWI1W1QESX9QP5" hidden="1">#REF!</definedName>
    <definedName name="BEx5E123OLO9WQUOIRIDJ967KAGK" localSheetId="17" hidden="1">#REF!</definedName>
    <definedName name="BEx5E123OLO9WQUOIRIDJ967KAGK" localSheetId="18" hidden="1">#REF!</definedName>
    <definedName name="BEx5E123OLO9WQUOIRIDJ967KAGK" localSheetId="19" hidden="1">#REF!</definedName>
    <definedName name="BEx5E123OLO9WQUOIRIDJ967KAGK" localSheetId="13" hidden="1">#REF!</definedName>
    <definedName name="BEx5E123OLO9WQUOIRIDJ967KAGK" hidden="1">#REF!</definedName>
    <definedName name="BEx5E2UU5NES6W779W2OZTZOB4O7" localSheetId="17" hidden="1">#REF!</definedName>
    <definedName name="BEx5E2UU5NES6W779W2OZTZOB4O7" localSheetId="18" hidden="1">#REF!</definedName>
    <definedName name="BEx5E2UU5NES6W779W2OZTZOB4O7" localSheetId="19" hidden="1">#REF!</definedName>
    <definedName name="BEx5E2UU5NES6W779W2OZTZOB4O7" localSheetId="13" hidden="1">#REF!</definedName>
    <definedName name="BEx5E2UU5NES6W779W2OZTZOB4O7" hidden="1">#REF!</definedName>
    <definedName name="BEx5ELFT92WAQN3NW8COIMQHUL91" localSheetId="17" hidden="1">#REF!</definedName>
    <definedName name="BEx5ELFT92WAQN3NW8COIMQHUL91" localSheetId="18" hidden="1">#REF!</definedName>
    <definedName name="BEx5ELFT92WAQN3NW8COIMQHUL91" localSheetId="19" hidden="1">#REF!</definedName>
    <definedName name="BEx5ELFT92WAQN3NW8COIMQHUL91" localSheetId="13" hidden="1">#REF!</definedName>
    <definedName name="BEx5ELFT92WAQN3NW8COIMQHUL91" hidden="1">#REF!</definedName>
    <definedName name="BEx5ELQL9B0VR6UT18KP11DHOTFX" localSheetId="17" hidden="1">#REF!</definedName>
    <definedName name="BEx5ELQL9B0VR6UT18KP11DHOTFX" localSheetId="18" hidden="1">#REF!</definedName>
    <definedName name="BEx5ELQL9B0VR6UT18KP11DHOTFX" localSheetId="19" hidden="1">#REF!</definedName>
    <definedName name="BEx5ELQL9B0VR6UT18KP11DHOTFX" localSheetId="13" hidden="1">#REF!</definedName>
    <definedName name="BEx5ELQL9B0VR6UT18KP11DHOTFX" hidden="1">#REF!</definedName>
    <definedName name="BEx5ER4TJTFPN7IB1MNEB1ZFR5M6" localSheetId="17" hidden="1">#REF!</definedName>
    <definedName name="BEx5ER4TJTFPN7IB1MNEB1ZFR5M6" localSheetId="18" hidden="1">#REF!</definedName>
    <definedName name="BEx5ER4TJTFPN7IB1MNEB1ZFR5M6" localSheetId="19" hidden="1">#REF!</definedName>
    <definedName name="BEx5ER4TJTFPN7IB1MNEB1ZFR5M6" localSheetId="13" hidden="1">#REF!</definedName>
    <definedName name="BEx5ER4TJTFPN7IB1MNEB1ZFR5M6" hidden="1">#REF!</definedName>
    <definedName name="BEx5EYXB2LDMI4FLC3QFAOXC0FZ3" localSheetId="17" hidden="1">#REF!</definedName>
    <definedName name="BEx5EYXB2LDMI4FLC3QFAOXC0FZ3" localSheetId="18" hidden="1">#REF!</definedName>
    <definedName name="BEx5EYXB2LDMI4FLC3QFAOXC0FZ3" localSheetId="19" hidden="1">#REF!</definedName>
    <definedName name="BEx5EYXB2LDMI4FLC3QFAOXC0FZ3" localSheetId="13" hidden="1">#REF!</definedName>
    <definedName name="BEx5EYXB2LDMI4FLC3QFAOXC0FZ3" hidden="1">#REF!</definedName>
    <definedName name="BEx5F6V72QTCK7O39Y59R0EVM6CW" localSheetId="17" hidden="1">#REF!</definedName>
    <definedName name="BEx5F6V72QTCK7O39Y59R0EVM6CW" localSheetId="18" hidden="1">#REF!</definedName>
    <definedName name="BEx5F6V72QTCK7O39Y59R0EVM6CW" localSheetId="19" hidden="1">#REF!</definedName>
    <definedName name="BEx5F6V72QTCK7O39Y59R0EVM6CW" localSheetId="13" hidden="1">#REF!</definedName>
    <definedName name="BEx5F6V72QTCK7O39Y59R0EVM6CW" hidden="1">#REF!</definedName>
    <definedName name="BEx5FGLQVACD5F5YZG4DGSCHCGO2" localSheetId="17" hidden="1">#REF!</definedName>
    <definedName name="BEx5FGLQVACD5F5YZG4DGSCHCGO2" localSheetId="18" hidden="1">#REF!</definedName>
    <definedName name="BEx5FGLQVACD5F5YZG4DGSCHCGO2" localSheetId="19" hidden="1">#REF!</definedName>
    <definedName name="BEx5FGLQVACD5F5YZG4DGSCHCGO2" localSheetId="13" hidden="1">#REF!</definedName>
    <definedName name="BEx5FGLQVACD5F5YZG4DGSCHCGO2" hidden="1">#REF!</definedName>
    <definedName name="BEx5FHCTE8VTJEF7IK189AVLNYSY" localSheetId="17" hidden="1">#REF!</definedName>
    <definedName name="BEx5FHCTE8VTJEF7IK189AVLNYSY" localSheetId="18" hidden="1">#REF!</definedName>
    <definedName name="BEx5FHCTE8VTJEF7IK189AVLNYSY" localSheetId="19" hidden="1">#REF!</definedName>
    <definedName name="BEx5FHCTE8VTJEF7IK189AVLNYSY" localSheetId="13" hidden="1">#REF!</definedName>
    <definedName name="BEx5FHCTE8VTJEF7IK189AVLNYSY" hidden="1">#REF!</definedName>
    <definedName name="BEx5FLJWHLW3BTZILDPN5NMA449V" localSheetId="17" hidden="1">#REF!</definedName>
    <definedName name="BEx5FLJWHLW3BTZILDPN5NMA449V" localSheetId="18" hidden="1">#REF!</definedName>
    <definedName name="BEx5FLJWHLW3BTZILDPN5NMA449V" localSheetId="19" hidden="1">#REF!</definedName>
    <definedName name="BEx5FLJWHLW3BTZILDPN5NMA449V" localSheetId="13" hidden="1">#REF!</definedName>
    <definedName name="BEx5FLJWHLW3BTZILDPN5NMA449V" hidden="1">#REF!</definedName>
    <definedName name="BEx5FNI2O10YN2SI1NO4X5GP3GTF" localSheetId="17" hidden="1">#REF!</definedName>
    <definedName name="BEx5FNI2O10YN2SI1NO4X5GP3GTF" localSheetId="18" hidden="1">#REF!</definedName>
    <definedName name="BEx5FNI2O10YN2SI1NO4X5GP3GTF" localSheetId="19" hidden="1">#REF!</definedName>
    <definedName name="BEx5FNI2O10YN2SI1NO4X5GP3GTF" localSheetId="13" hidden="1">#REF!</definedName>
    <definedName name="BEx5FNI2O10YN2SI1NO4X5GP3GTF" hidden="1">#REF!</definedName>
    <definedName name="BEx5FO8YRFSZCG3L608EHIHIHFY4" localSheetId="17" hidden="1">#REF!</definedName>
    <definedName name="BEx5FO8YRFSZCG3L608EHIHIHFY4" localSheetId="18" hidden="1">#REF!</definedName>
    <definedName name="BEx5FO8YRFSZCG3L608EHIHIHFY4" localSheetId="19" hidden="1">#REF!</definedName>
    <definedName name="BEx5FO8YRFSZCG3L608EHIHIHFY4" localSheetId="13" hidden="1">#REF!</definedName>
    <definedName name="BEx5FO8YRFSZCG3L608EHIHIHFY4" hidden="1">#REF!</definedName>
    <definedName name="BEx5FQNA6V4CNYSH013K45RI4BCV" localSheetId="17" hidden="1">#REF!</definedName>
    <definedName name="BEx5FQNA6V4CNYSH013K45RI4BCV" localSheetId="18" hidden="1">#REF!</definedName>
    <definedName name="BEx5FQNA6V4CNYSH013K45RI4BCV" localSheetId="19" hidden="1">#REF!</definedName>
    <definedName name="BEx5FQNA6V4CNYSH013K45RI4BCV" localSheetId="13" hidden="1">#REF!</definedName>
    <definedName name="BEx5FQNA6V4CNYSH013K45RI4BCV" hidden="1">#REF!</definedName>
    <definedName name="BEx5FVQPPEU32CPNV9RRQ9MNLLVE" localSheetId="17" hidden="1">#REF!</definedName>
    <definedName name="BEx5FVQPPEU32CPNV9RRQ9MNLLVE" localSheetId="18" hidden="1">#REF!</definedName>
    <definedName name="BEx5FVQPPEU32CPNV9RRQ9MNLLVE" localSheetId="19" hidden="1">#REF!</definedName>
    <definedName name="BEx5FVQPPEU32CPNV9RRQ9MNLLVE" localSheetId="13" hidden="1">#REF!</definedName>
    <definedName name="BEx5FVQPPEU32CPNV9RRQ9MNLLVE" hidden="1">#REF!</definedName>
    <definedName name="BEx5G08KGMG5X2AQKDGPFYG5GH94" localSheetId="17" hidden="1">#REF!</definedName>
    <definedName name="BEx5G08KGMG5X2AQKDGPFYG5GH94" localSheetId="18" hidden="1">#REF!</definedName>
    <definedName name="BEx5G08KGMG5X2AQKDGPFYG5GH94" localSheetId="19" hidden="1">#REF!</definedName>
    <definedName name="BEx5G08KGMG5X2AQKDGPFYG5GH94" localSheetId="13" hidden="1">#REF!</definedName>
    <definedName name="BEx5G08KGMG5X2AQKDGPFYG5GH94" hidden="1">#REF!</definedName>
    <definedName name="BEx5G1A8TFN4C4QII35U9DKYNIS8" localSheetId="17" hidden="1">#REF!</definedName>
    <definedName name="BEx5G1A8TFN4C4QII35U9DKYNIS8" localSheetId="18" hidden="1">#REF!</definedName>
    <definedName name="BEx5G1A8TFN4C4QII35U9DKYNIS8" localSheetId="19" hidden="1">#REF!</definedName>
    <definedName name="BEx5G1A8TFN4C4QII35U9DKYNIS8" localSheetId="13" hidden="1">#REF!</definedName>
    <definedName name="BEx5G1A8TFN4C4QII35U9DKYNIS8" hidden="1">#REF!</definedName>
    <definedName name="BEx5G1L0QO91KEPDMV1D8OT4BT73" localSheetId="17" hidden="1">#REF!</definedName>
    <definedName name="BEx5G1L0QO91KEPDMV1D8OT4BT73" localSheetId="18" hidden="1">#REF!</definedName>
    <definedName name="BEx5G1L0QO91KEPDMV1D8OT4BT73" localSheetId="19" hidden="1">#REF!</definedName>
    <definedName name="BEx5G1L0QO91KEPDMV1D8OT4BT73" localSheetId="13" hidden="1">#REF!</definedName>
    <definedName name="BEx5G1L0QO91KEPDMV1D8OT4BT73" hidden="1">#REF!</definedName>
    <definedName name="BEx5G1QHX69GFUYHUZA5X74MTDMR" localSheetId="17" hidden="1">#REF!</definedName>
    <definedName name="BEx5G1QHX69GFUYHUZA5X74MTDMR" localSheetId="18" hidden="1">#REF!</definedName>
    <definedName name="BEx5G1QHX69GFUYHUZA5X74MTDMR" localSheetId="19" hidden="1">#REF!</definedName>
    <definedName name="BEx5G1QHX69GFUYHUZA5X74MTDMR" localSheetId="13" hidden="1">#REF!</definedName>
    <definedName name="BEx5G1QHX69GFUYHUZA5X74MTDMR" hidden="1">#REF!</definedName>
    <definedName name="BEx5G5S2C9JRD28ZQMMQLCBHWOHB" localSheetId="17" hidden="1">#REF!</definedName>
    <definedName name="BEx5G5S2C9JRD28ZQMMQLCBHWOHB" localSheetId="18" hidden="1">#REF!</definedName>
    <definedName name="BEx5G5S2C9JRD28ZQMMQLCBHWOHB" localSheetId="19" hidden="1">#REF!</definedName>
    <definedName name="BEx5G5S2C9JRD28ZQMMQLCBHWOHB" localSheetId="13" hidden="1">#REF!</definedName>
    <definedName name="BEx5G5S2C9JRD28ZQMMQLCBHWOHB" hidden="1">#REF!</definedName>
    <definedName name="BEx5G7KU3EGZQSYN2YNML8EW8NDC" localSheetId="17" hidden="1">#REF!</definedName>
    <definedName name="BEx5G7KU3EGZQSYN2YNML8EW8NDC" localSheetId="18" hidden="1">#REF!</definedName>
    <definedName name="BEx5G7KU3EGZQSYN2YNML8EW8NDC" localSheetId="19" hidden="1">#REF!</definedName>
    <definedName name="BEx5G7KU3EGZQSYN2YNML8EW8NDC" localSheetId="13" hidden="1">#REF!</definedName>
    <definedName name="BEx5G7KU3EGZQSYN2YNML8EW8NDC" hidden="1">#REF!</definedName>
    <definedName name="BEx5G86DZL1VYUX6KWODAP3WFAWP" localSheetId="17" hidden="1">#REF!</definedName>
    <definedName name="BEx5G86DZL1VYUX6KWODAP3WFAWP" localSheetId="18" hidden="1">#REF!</definedName>
    <definedName name="BEx5G86DZL1VYUX6KWODAP3WFAWP" localSheetId="19" hidden="1">#REF!</definedName>
    <definedName name="BEx5G86DZL1VYUX6KWODAP3WFAWP" localSheetId="13" hidden="1">#REF!</definedName>
    <definedName name="BEx5G86DZL1VYUX6KWODAP3WFAWP" hidden="1">#REF!</definedName>
    <definedName name="BEx5G8BV2GIOCM3C7IUFK8L04A6M" localSheetId="17" hidden="1">#REF!</definedName>
    <definedName name="BEx5G8BV2GIOCM3C7IUFK8L04A6M" localSheetId="18" hidden="1">#REF!</definedName>
    <definedName name="BEx5G8BV2GIOCM3C7IUFK8L04A6M" localSheetId="19" hidden="1">#REF!</definedName>
    <definedName name="BEx5G8BV2GIOCM3C7IUFK8L04A6M" localSheetId="13" hidden="1">#REF!</definedName>
    <definedName name="BEx5G8BV2GIOCM3C7IUFK8L04A6M" hidden="1">#REF!</definedName>
    <definedName name="BEx5GID9MVBUPFFT9M8K8B5MO9NV" localSheetId="17" hidden="1">#REF!</definedName>
    <definedName name="BEx5GID9MVBUPFFT9M8K8B5MO9NV" localSheetId="18" hidden="1">#REF!</definedName>
    <definedName name="BEx5GID9MVBUPFFT9M8K8B5MO9NV" localSheetId="19" hidden="1">#REF!</definedName>
    <definedName name="BEx5GID9MVBUPFFT9M8K8B5MO9NV" localSheetId="13" hidden="1">#REF!</definedName>
    <definedName name="BEx5GID9MVBUPFFT9M8K8B5MO9NV" hidden="1">#REF!</definedName>
    <definedName name="BEx5GN0EWA9SCQDPQ7NTUQH82QVK" localSheetId="17" hidden="1">#REF!</definedName>
    <definedName name="BEx5GN0EWA9SCQDPQ7NTUQH82QVK" localSheetId="18" hidden="1">#REF!</definedName>
    <definedName name="BEx5GN0EWA9SCQDPQ7NTUQH82QVK" localSheetId="19" hidden="1">#REF!</definedName>
    <definedName name="BEx5GN0EWA9SCQDPQ7NTUQH82QVK" localSheetId="13" hidden="1">#REF!</definedName>
    <definedName name="BEx5GN0EWA9SCQDPQ7NTUQH82QVK" hidden="1">#REF!</definedName>
    <definedName name="BEx5GNBCU4WZ74I0UXFL9ZG2XSGJ" localSheetId="17" hidden="1">#REF!</definedName>
    <definedName name="BEx5GNBCU4WZ74I0UXFL9ZG2XSGJ" localSheetId="18" hidden="1">#REF!</definedName>
    <definedName name="BEx5GNBCU4WZ74I0UXFL9ZG2XSGJ" localSheetId="19" hidden="1">#REF!</definedName>
    <definedName name="BEx5GNBCU4WZ74I0UXFL9ZG2XSGJ" localSheetId="13" hidden="1">#REF!</definedName>
    <definedName name="BEx5GNBCU4WZ74I0UXFL9ZG2XSGJ" hidden="1">#REF!</definedName>
    <definedName name="BEx5GUCTYC7QCWGWU5BTO7Y7HDZX" localSheetId="17" hidden="1">#REF!</definedName>
    <definedName name="BEx5GUCTYC7QCWGWU5BTO7Y7HDZX" localSheetId="18" hidden="1">#REF!</definedName>
    <definedName name="BEx5GUCTYC7QCWGWU5BTO7Y7HDZX" localSheetId="19" hidden="1">#REF!</definedName>
    <definedName name="BEx5GUCTYC7QCWGWU5BTO7Y7HDZX" localSheetId="13" hidden="1">#REF!</definedName>
    <definedName name="BEx5GUCTYC7QCWGWU5BTO7Y7HDZX" hidden="1">#REF!</definedName>
    <definedName name="BEx5GYUPJULJQ624TEESYFG1NFOH" localSheetId="17" hidden="1">#REF!</definedName>
    <definedName name="BEx5GYUPJULJQ624TEESYFG1NFOH" localSheetId="18" hidden="1">#REF!</definedName>
    <definedName name="BEx5GYUPJULJQ624TEESYFG1NFOH" localSheetId="19" hidden="1">#REF!</definedName>
    <definedName name="BEx5GYUPJULJQ624TEESYFG1NFOH" localSheetId="13" hidden="1">#REF!</definedName>
    <definedName name="BEx5GYUPJULJQ624TEESYFG1NFOH" hidden="1">#REF!</definedName>
    <definedName name="BEx5H0NEE0AIN5E2UHJ9J9ISU9N1" localSheetId="17" hidden="1">#REF!</definedName>
    <definedName name="BEx5H0NEE0AIN5E2UHJ9J9ISU9N1" localSheetId="18" hidden="1">#REF!</definedName>
    <definedName name="BEx5H0NEE0AIN5E2UHJ9J9ISU9N1" localSheetId="19" hidden="1">#REF!</definedName>
    <definedName name="BEx5H0NEE0AIN5E2UHJ9J9ISU9N1" localSheetId="13" hidden="1">#REF!</definedName>
    <definedName name="BEx5H0NEE0AIN5E2UHJ9J9ISU9N1" hidden="1">#REF!</definedName>
    <definedName name="BEx5H1UJSEUQM2K8QHQXO5THVHSO" localSheetId="17" hidden="1">#REF!</definedName>
    <definedName name="BEx5H1UJSEUQM2K8QHQXO5THVHSO" localSheetId="18" hidden="1">#REF!</definedName>
    <definedName name="BEx5H1UJSEUQM2K8QHQXO5THVHSO" localSheetId="19" hidden="1">#REF!</definedName>
    <definedName name="BEx5H1UJSEUQM2K8QHQXO5THVHSO" localSheetId="13" hidden="1">#REF!</definedName>
    <definedName name="BEx5H1UJSEUQM2K8QHQXO5THVHSO" hidden="1">#REF!</definedName>
    <definedName name="BEx5HAOT9XWUF7XIFRZZS8B9F5TZ" localSheetId="17" hidden="1">#REF!</definedName>
    <definedName name="BEx5HAOT9XWUF7XIFRZZS8B9F5TZ" localSheetId="18" hidden="1">#REF!</definedName>
    <definedName name="BEx5HAOT9XWUF7XIFRZZS8B9F5TZ" localSheetId="19" hidden="1">#REF!</definedName>
    <definedName name="BEx5HAOT9XWUF7XIFRZZS8B9F5TZ" localSheetId="13" hidden="1">#REF!</definedName>
    <definedName name="BEx5HAOT9XWUF7XIFRZZS8B9F5TZ" hidden="1">#REF!</definedName>
    <definedName name="BEx5HB534CO7TBSALKMD27WHMAQJ" localSheetId="17" hidden="1">#REF!</definedName>
    <definedName name="BEx5HB534CO7TBSALKMD27WHMAQJ" localSheetId="18" hidden="1">#REF!</definedName>
    <definedName name="BEx5HB534CO7TBSALKMD27WHMAQJ" localSheetId="19" hidden="1">#REF!</definedName>
    <definedName name="BEx5HB534CO7TBSALKMD27WHMAQJ" localSheetId="13" hidden="1">#REF!</definedName>
    <definedName name="BEx5HB534CO7TBSALKMD27WHMAQJ" hidden="1">#REF!</definedName>
    <definedName name="BEx5HE4XRF9BUY04MENWY9CHHN5H" localSheetId="17" hidden="1">#REF!</definedName>
    <definedName name="BEx5HE4XRF9BUY04MENWY9CHHN5H" localSheetId="18" hidden="1">#REF!</definedName>
    <definedName name="BEx5HE4XRF9BUY04MENWY9CHHN5H" localSheetId="19" hidden="1">#REF!</definedName>
    <definedName name="BEx5HE4XRF9BUY04MENWY9CHHN5H" localSheetId="13" hidden="1">#REF!</definedName>
    <definedName name="BEx5HE4XRF9BUY04MENWY9CHHN5H" hidden="1">#REF!</definedName>
    <definedName name="BEx5HFHMABAT0H9KKS754X4T304E" localSheetId="17" hidden="1">#REF!</definedName>
    <definedName name="BEx5HFHMABAT0H9KKS754X4T304E" localSheetId="18" hidden="1">#REF!</definedName>
    <definedName name="BEx5HFHMABAT0H9KKS754X4T304E" localSheetId="19" hidden="1">#REF!</definedName>
    <definedName name="BEx5HFHMABAT0H9KKS754X4T304E" localSheetId="13" hidden="1">#REF!</definedName>
    <definedName name="BEx5HFHMABAT0H9KKS754X4T304E" hidden="1">#REF!</definedName>
    <definedName name="BEx5HGDZ7MX1S3KNXLRL9WU565V4" localSheetId="17" hidden="1">#REF!</definedName>
    <definedName name="BEx5HGDZ7MX1S3KNXLRL9WU565V4" localSheetId="18" hidden="1">#REF!</definedName>
    <definedName name="BEx5HGDZ7MX1S3KNXLRL9WU565V4" localSheetId="19" hidden="1">#REF!</definedName>
    <definedName name="BEx5HGDZ7MX1S3KNXLRL9WU565V4" localSheetId="13" hidden="1">#REF!</definedName>
    <definedName name="BEx5HGDZ7MX1S3KNXLRL9WU565V4" hidden="1">#REF!</definedName>
    <definedName name="BEx5HJZ9FAVNZSSBTAYRPZDYM9NU" localSheetId="17" hidden="1">#REF!</definedName>
    <definedName name="BEx5HJZ9FAVNZSSBTAYRPZDYM9NU" localSheetId="18" hidden="1">#REF!</definedName>
    <definedName name="BEx5HJZ9FAVNZSSBTAYRPZDYM9NU" localSheetId="19" hidden="1">#REF!</definedName>
    <definedName name="BEx5HJZ9FAVNZSSBTAYRPZDYM9NU" localSheetId="13" hidden="1">#REF!</definedName>
    <definedName name="BEx5HJZ9FAVNZSSBTAYRPZDYM9NU" hidden="1">#REF!</definedName>
    <definedName name="BEx5HZ9JMKHNLFWLVUB1WP5B39BL" localSheetId="17" hidden="1">#REF!</definedName>
    <definedName name="BEx5HZ9JMKHNLFWLVUB1WP5B39BL" localSheetId="18" hidden="1">#REF!</definedName>
    <definedName name="BEx5HZ9JMKHNLFWLVUB1WP5B39BL" localSheetId="19" hidden="1">#REF!</definedName>
    <definedName name="BEx5HZ9JMKHNLFWLVUB1WP5B39BL" localSheetId="13" hidden="1">#REF!</definedName>
    <definedName name="BEx5HZ9JMKHNLFWLVUB1WP5B39BL" hidden="1">#REF!</definedName>
    <definedName name="BEx5I17QJ0PQ1OG1IMH69HMQWNEA" localSheetId="17" hidden="1">#REF!</definedName>
    <definedName name="BEx5I17QJ0PQ1OG1IMH69HMQWNEA" localSheetId="18" hidden="1">#REF!</definedName>
    <definedName name="BEx5I17QJ0PQ1OG1IMH69HMQWNEA" localSheetId="19" hidden="1">#REF!</definedName>
    <definedName name="BEx5I17QJ0PQ1OG1IMH69HMQWNEA" localSheetId="13" hidden="1">#REF!</definedName>
    <definedName name="BEx5I17QJ0PQ1OG1IMH69HMQWNEA" hidden="1">#REF!</definedName>
    <definedName name="BEx5I244LQHZTF3XI66J8705R9XX" localSheetId="17" hidden="1">#REF!</definedName>
    <definedName name="BEx5I244LQHZTF3XI66J8705R9XX" localSheetId="18" hidden="1">#REF!</definedName>
    <definedName name="BEx5I244LQHZTF3XI66J8705R9XX" localSheetId="19" hidden="1">#REF!</definedName>
    <definedName name="BEx5I244LQHZTF3XI66J8705R9XX" localSheetId="13" hidden="1">#REF!</definedName>
    <definedName name="BEx5I244LQHZTF3XI66J8705R9XX" hidden="1">#REF!</definedName>
    <definedName name="BEx5I8PBP4LIXDGID5BP0THLO0AQ" localSheetId="17" hidden="1">#REF!</definedName>
    <definedName name="BEx5I8PBP4LIXDGID5BP0THLO0AQ" localSheetId="18" hidden="1">#REF!</definedName>
    <definedName name="BEx5I8PBP4LIXDGID5BP0THLO0AQ" localSheetId="19" hidden="1">#REF!</definedName>
    <definedName name="BEx5I8PBP4LIXDGID5BP0THLO0AQ" localSheetId="13" hidden="1">#REF!</definedName>
    <definedName name="BEx5I8PBP4LIXDGID5BP0THLO0AQ" hidden="1">#REF!</definedName>
    <definedName name="BEx5I8USVUB3JP4S9OXGMZVMOQXR" localSheetId="17" hidden="1">#REF!</definedName>
    <definedName name="BEx5I8USVUB3JP4S9OXGMZVMOQXR" localSheetId="18" hidden="1">#REF!</definedName>
    <definedName name="BEx5I8USVUB3JP4S9OXGMZVMOQXR" localSheetId="19" hidden="1">#REF!</definedName>
    <definedName name="BEx5I8USVUB3JP4S9OXGMZVMOQXR" localSheetId="13" hidden="1">#REF!</definedName>
    <definedName name="BEx5I8USVUB3JP4S9OXGMZVMOQXR" hidden="1">#REF!</definedName>
    <definedName name="BEx5I9GDQSYIAL65UQNDMNFQCS9Y" localSheetId="17" hidden="1">#REF!</definedName>
    <definedName name="BEx5I9GDQSYIAL65UQNDMNFQCS9Y" localSheetId="18" hidden="1">#REF!</definedName>
    <definedName name="BEx5I9GDQSYIAL65UQNDMNFQCS9Y" localSheetId="19" hidden="1">#REF!</definedName>
    <definedName name="BEx5I9GDQSYIAL65UQNDMNFQCS9Y" localSheetId="13" hidden="1">#REF!</definedName>
    <definedName name="BEx5I9GDQSYIAL65UQNDMNFQCS9Y" hidden="1">#REF!</definedName>
    <definedName name="BEx5IBUPG9AWNW5PK7JGRGEJ4OLM" localSheetId="17" hidden="1">#REF!</definedName>
    <definedName name="BEx5IBUPG9AWNW5PK7JGRGEJ4OLM" localSheetId="18" hidden="1">#REF!</definedName>
    <definedName name="BEx5IBUPG9AWNW5PK7JGRGEJ4OLM" localSheetId="19" hidden="1">#REF!</definedName>
    <definedName name="BEx5IBUPG9AWNW5PK7JGRGEJ4OLM" localSheetId="13" hidden="1">#REF!</definedName>
    <definedName name="BEx5IBUPG9AWNW5PK7JGRGEJ4OLM" hidden="1">#REF!</definedName>
    <definedName name="BEx5IC06RVN8BSAEPREVKHKLCJ2L" localSheetId="17" hidden="1">#REF!</definedName>
    <definedName name="BEx5IC06RVN8BSAEPREVKHKLCJ2L" localSheetId="18" hidden="1">#REF!</definedName>
    <definedName name="BEx5IC06RVN8BSAEPREVKHKLCJ2L" localSheetId="19" hidden="1">#REF!</definedName>
    <definedName name="BEx5IC06RVN8BSAEPREVKHKLCJ2L" localSheetId="13" hidden="1">#REF!</definedName>
    <definedName name="BEx5IC06RVN8BSAEPREVKHKLCJ2L" hidden="1">#REF!</definedName>
    <definedName name="BEx5IGY4M04BPXSQF2J4GQYXF85O" localSheetId="17" hidden="1">#REF!</definedName>
    <definedName name="BEx5IGY4M04BPXSQF2J4GQYXF85O" localSheetId="18" hidden="1">#REF!</definedName>
    <definedName name="BEx5IGY4M04BPXSQF2J4GQYXF85O" localSheetId="19" hidden="1">#REF!</definedName>
    <definedName name="BEx5IGY4M04BPXSQF2J4GQYXF85O" localSheetId="13" hidden="1">#REF!</definedName>
    <definedName name="BEx5IGY4M04BPXSQF2J4GQYXF85O" hidden="1">#REF!</definedName>
    <definedName name="BEx5IWTZDCLZ5CCDG108STY04SAJ" localSheetId="17" hidden="1">#REF!</definedName>
    <definedName name="BEx5IWTZDCLZ5CCDG108STY04SAJ" localSheetId="18" hidden="1">#REF!</definedName>
    <definedName name="BEx5IWTZDCLZ5CCDG108STY04SAJ" localSheetId="19" hidden="1">#REF!</definedName>
    <definedName name="BEx5IWTZDCLZ5CCDG108STY04SAJ" localSheetId="13" hidden="1">#REF!</definedName>
    <definedName name="BEx5IWTZDCLZ5CCDG108STY04SAJ" hidden="1">#REF!</definedName>
    <definedName name="BEx5J0FFP1KS4NGY20AEJI8VREEA" localSheetId="17" hidden="1">#REF!</definedName>
    <definedName name="BEx5J0FFP1KS4NGY20AEJI8VREEA" localSheetId="18" hidden="1">#REF!</definedName>
    <definedName name="BEx5J0FFP1KS4NGY20AEJI8VREEA" localSheetId="19" hidden="1">#REF!</definedName>
    <definedName name="BEx5J0FFP1KS4NGY20AEJI8VREEA" localSheetId="13" hidden="1">#REF!</definedName>
    <definedName name="BEx5J0FFP1KS4NGY20AEJI8VREEA" hidden="1">#REF!</definedName>
    <definedName name="BEx5J1XE5FVWL6IJV6CWKPN24UBK" localSheetId="17" hidden="1">#REF!</definedName>
    <definedName name="BEx5J1XE5FVWL6IJV6CWKPN24UBK" localSheetId="18" hidden="1">#REF!</definedName>
    <definedName name="BEx5J1XE5FVWL6IJV6CWKPN24UBK" localSheetId="19" hidden="1">#REF!</definedName>
    <definedName name="BEx5J1XE5FVWL6IJV6CWKPN24UBK" localSheetId="13" hidden="1">#REF!</definedName>
    <definedName name="BEx5J1XE5FVWL6IJV6CWKPN24UBK" hidden="1">#REF!</definedName>
    <definedName name="BEx5JF3ZXLDIS8VNKDCY7ZI7H1CI" localSheetId="17" hidden="1">#REF!</definedName>
    <definedName name="BEx5JF3ZXLDIS8VNKDCY7ZI7H1CI" localSheetId="18" hidden="1">#REF!</definedName>
    <definedName name="BEx5JF3ZXLDIS8VNKDCY7ZI7H1CI" localSheetId="19" hidden="1">#REF!</definedName>
    <definedName name="BEx5JF3ZXLDIS8VNKDCY7ZI7H1CI" localSheetId="13" hidden="1">#REF!</definedName>
    <definedName name="BEx5JF3ZXLDIS8VNKDCY7ZI7H1CI" hidden="1">#REF!</definedName>
    <definedName name="BEx5JHCZJ8G6OOOW6EF3GABXKH6F" localSheetId="17" hidden="1">#REF!</definedName>
    <definedName name="BEx5JHCZJ8G6OOOW6EF3GABXKH6F" localSheetId="18" hidden="1">#REF!</definedName>
    <definedName name="BEx5JHCZJ8G6OOOW6EF3GABXKH6F" localSheetId="19" hidden="1">#REF!</definedName>
    <definedName name="BEx5JHCZJ8G6OOOW6EF3GABXKH6F" localSheetId="13" hidden="1">#REF!</definedName>
    <definedName name="BEx5JHCZJ8G6OOOW6EF3GABXKH6F" hidden="1">#REF!</definedName>
    <definedName name="BEx5JJB6W446THXQCRUKD3I7RKLP" localSheetId="17" hidden="1">#REF!</definedName>
    <definedName name="BEx5JJB6W446THXQCRUKD3I7RKLP" localSheetId="18" hidden="1">#REF!</definedName>
    <definedName name="BEx5JJB6W446THXQCRUKD3I7RKLP" localSheetId="19" hidden="1">#REF!</definedName>
    <definedName name="BEx5JJB6W446THXQCRUKD3I7RKLP" localSheetId="13" hidden="1">#REF!</definedName>
    <definedName name="BEx5JJB6W446THXQCRUKD3I7RKLP" hidden="1">#REF!</definedName>
    <definedName name="BEx5JNCT8Z7XSSPD5EMNAJELCU2V" localSheetId="17" hidden="1">#REF!</definedName>
    <definedName name="BEx5JNCT8Z7XSSPD5EMNAJELCU2V" localSheetId="18" hidden="1">#REF!</definedName>
    <definedName name="BEx5JNCT8Z7XSSPD5EMNAJELCU2V" localSheetId="19" hidden="1">#REF!</definedName>
    <definedName name="BEx5JNCT8Z7XSSPD5EMNAJELCU2V" localSheetId="13" hidden="1">#REF!</definedName>
    <definedName name="BEx5JNCT8Z7XSSPD5EMNAJELCU2V" hidden="1">#REF!</definedName>
    <definedName name="BEx5JQCNT9Y4RM306CHC8IPY3HBZ" localSheetId="17" hidden="1">#REF!</definedName>
    <definedName name="BEx5JQCNT9Y4RM306CHC8IPY3HBZ" localSheetId="18" hidden="1">#REF!</definedName>
    <definedName name="BEx5JQCNT9Y4RM306CHC8IPY3HBZ" localSheetId="19" hidden="1">#REF!</definedName>
    <definedName name="BEx5JQCNT9Y4RM306CHC8IPY3HBZ" localSheetId="13" hidden="1">#REF!</definedName>
    <definedName name="BEx5JQCNT9Y4RM306CHC8IPY3HBZ" hidden="1">#REF!</definedName>
    <definedName name="BEx5K08PYKE6JOKBYIB006TX619P" localSheetId="17" hidden="1">#REF!</definedName>
    <definedName name="BEx5K08PYKE6JOKBYIB006TX619P" localSheetId="18" hidden="1">#REF!</definedName>
    <definedName name="BEx5K08PYKE6JOKBYIB006TX619P" localSheetId="19" hidden="1">#REF!</definedName>
    <definedName name="BEx5K08PYKE6JOKBYIB006TX619P" localSheetId="13" hidden="1">#REF!</definedName>
    <definedName name="BEx5K08PYKE6JOKBYIB006TX619P" hidden="1">#REF!</definedName>
    <definedName name="BEx5K4W2S2K7M9V2M304KW93LK8Q" localSheetId="17" hidden="1">#REF!</definedName>
    <definedName name="BEx5K4W2S2K7M9V2M304KW93LK8Q" localSheetId="18" hidden="1">#REF!</definedName>
    <definedName name="BEx5K4W2S2K7M9V2M304KW93LK8Q" localSheetId="19" hidden="1">#REF!</definedName>
    <definedName name="BEx5K4W2S2K7M9V2M304KW93LK8Q" localSheetId="13" hidden="1">#REF!</definedName>
    <definedName name="BEx5K4W2S2K7M9V2M304KW93LK8Q" hidden="1">#REF!</definedName>
    <definedName name="BEx5K51DSERT1TR7B4A29R41W4NX" localSheetId="17" hidden="1">#REF!</definedName>
    <definedName name="BEx5K51DSERT1TR7B4A29R41W4NX" localSheetId="18" hidden="1">#REF!</definedName>
    <definedName name="BEx5K51DSERT1TR7B4A29R41W4NX" localSheetId="19" hidden="1">#REF!</definedName>
    <definedName name="BEx5K51DSERT1TR7B4A29R41W4NX" localSheetId="13" hidden="1">#REF!</definedName>
    <definedName name="BEx5K51DSERT1TR7B4A29R41W4NX" hidden="1">#REF!</definedName>
    <definedName name="BEx5KBBZ8KCEQK36ARG4ERYOFD4G" localSheetId="17" hidden="1">#REF!</definedName>
    <definedName name="BEx5KBBZ8KCEQK36ARG4ERYOFD4G" localSheetId="18" hidden="1">#REF!</definedName>
    <definedName name="BEx5KBBZ8KCEQK36ARG4ERYOFD4G" localSheetId="19" hidden="1">#REF!</definedName>
    <definedName name="BEx5KBBZ8KCEQK36ARG4ERYOFD4G" localSheetId="13" hidden="1">#REF!</definedName>
    <definedName name="BEx5KBBZ8KCEQK36ARG4ERYOFD4G" hidden="1">#REF!</definedName>
    <definedName name="BEx5KCOET0DYMY4VILOLGVBX7E3C" localSheetId="17" hidden="1">#REF!</definedName>
    <definedName name="BEx5KCOET0DYMY4VILOLGVBX7E3C" localSheetId="18" hidden="1">#REF!</definedName>
    <definedName name="BEx5KCOET0DYMY4VILOLGVBX7E3C" localSheetId="19" hidden="1">#REF!</definedName>
    <definedName name="BEx5KCOET0DYMY4VILOLGVBX7E3C" localSheetId="13" hidden="1">#REF!</definedName>
    <definedName name="BEx5KCOET0DYMY4VILOLGVBX7E3C" hidden="1">#REF!</definedName>
    <definedName name="BEx5KYER580I4T7WTLMUN7NLNP5K" localSheetId="17" hidden="1">#REF!</definedName>
    <definedName name="BEx5KYER580I4T7WTLMUN7NLNP5K" localSheetId="18" hidden="1">#REF!</definedName>
    <definedName name="BEx5KYER580I4T7WTLMUN7NLNP5K" localSheetId="19" hidden="1">#REF!</definedName>
    <definedName name="BEx5KYER580I4T7WTLMUN7NLNP5K" localSheetId="13" hidden="1">#REF!</definedName>
    <definedName name="BEx5KYER580I4T7WTLMUN7NLNP5K" hidden="1">#REF!</definedName>
    <definedName name="BEx5LHLB3M6K4ZKY2F42QBZT30ZH" localSheetId="17" hidden="1">#REF!</definedName>
    <definedName name="BEx5LHLB3M6K4ZKY2F42QBZT30ZH" localSheetId="18" hidden="1">#REF!</definedName>
    <definedName name="BEx5LHLB3M6K4ZKY2F42QBZT30ZH" localSheetId="19" hidden="1">#REF!</definedName>
    <definedName name="BEx5LHLB3M6K4ZKY2F42QBZT30ZH" localSheetId="13" hidden="1">#REF!</definedName>
    <definedName name="BEx5LHLB3M6K4ZKY2F42QBZT30ZH" hidden="1">#REF!</definedName>
    <definedName name="BEx5LKQJG40DO2JR1ZF6KD3PON9K" localSheetId="17" hidden="1">#REF!</definedName>
    <definedName name="BEx5LKQJG40DO2JR1ZF6KD3PON9K" localSheetId="18" hidden="1">#REF!</definedName>
    <definedName name="BEx5LKQJG40DO2JR1ZF6KD3PON9K" localSheetId="19" hidden="1">#REF!</definedName>
    <definedName name="BEx5LKQJG40DO2JR1ZF6KD3PON9K" localSheetId="13" hidden="1">#REF!</definedName>
    <definedName name="BEx5LKQJG40DO2JR1ZF6KD3PON9K" hidden="1">#REF!</definedName>
    <definedName name="BEx5LQA84QRPGAR4FLC7MCT3H9EN" localSheetId="17" hidden="1">#REF!</definedName>
    <definedName name="BEx5LQA84QRPGAR4FLC7MCT3H9EN" localSheetId="18" hidden="1">#REF!</definedName>
    <definedName name="BEx5LQA84QRPGAR4FLC7MCT3H9EN" localSheetId="19" hidden="1">#REF!</definedName>
    <definedName name="BEx5LQA84QRPGAR4FLC7MCT3H9EN" localSheetId="13" hidden="1">#REF!</definedName>
    <definedName name="BEx5LQA84QRPGAR4FLC7MCT3H9EN" hidden="1">#REF!</definedName>
    <definedName name="BEx5LRMNU3HXIE1BUMDHRU31F7JJ" localSheetId="17" hidden="1">#REF!</definedName>
    <definedName name="BEx5LRMNU3HXIE1BUMDHRU31F7JJ" localSheetId="18" hidden="1">#REF!</definedName>
    <definedName name="BEx5LRMNU3HXIE1BUMDHRU31F7JJ" localSheetId="19" hidden="1">#REF!</definedName>
    <definedName name="BEx5LRMNU3HXIE1BUMDHRU31F7JJ" localSheetId="13" hidden="1">#REF!</definedName>
    <definedName name="BEx5LRMNU3HXIE1BUMDHRU31F7JJ" hidden="1">#REF!</definedName>
    <definedName name="BEx5LSJ1LPUAX3ENSPECWPG4J7D1" localSheetId="17" hidden="1">#REF!</definedName>
    <definedName name="BEx5LSJ1LPUAX3ENSPECWPG4J7D1" localSheetId="18" hidden="1">#REF!</definedName>
    <definedName name="BEx5LSJ1LPUAX3ENSPECWPG4J7D1" localSheetId="19" hidden="1">#REF!</definedName>
    <definedName name="BEx5LSJ1LPUAX3ENSPECWPG4J7D1" localSheetId="13" hidden="1">#REF!</definedName>
    <definedName name="BEx5LSJ1LPUAX3ENSPECWPG4J7D1" hidden="1">#REF!</definedName>
    <definedName name="BEx5LTKQ8RQWJE4BC88OP928893U" localSheetId="17" hidden="1">#REF!</definedName>
    <definedName name="BEx5LTKQ8RQWJE4BC88OP928893U" localSheetId="18" hidden="1">#REF!</definedName>
    <definedName name="BEx5LTKQ8RQWJE4BC88OP928893U" localSheetId="19" hidden="1">#REF!</definedName>
    <definedName name="BEx5LTKQ8RQWJE4BC88OP928893U" localSheetId="13" hidden="1">#REF!</definedName>
    <definedName name="BEx5LTKQ8RQWJE4BC88OP928893U" hidden="1">#REF!</definedName>
    <definedName name="BEx5M4D4KHXU4JXKDEHZZNRG7NRA" localSheetId="17" hidden="1">#REF!</definedName>
    <definedName name="BEx5M4D4KHXU4JXKDEHZZNRG7NRA" localSheetId="18" hidden="1">#REF!</definedName>
    <definedName name="BEx5M4D4KHXU4JXKDEHZZNRG7NRA" localSheetId="19" hidden="1">#REF!</definedName>
    <definedName name="BEx5M4D4KHXU4JXKDEHZZNRG7NRA" localSheetId="13" hidden="1">#REF!</definedName>
    <definedName name="BEx5M4D4KHXU4JXKDEHZZNRG7NRA" hidden="1">#REF!</definedName>
    <definedName name="BEx5MB9BR71LZDG7XXQ2EO58JC5F" localSheetId="17" hidden="1">#REF!</definedName>
    <definedName name="BEx5MB9BR71LZDG7XXQ2EO58JC5F" localSheetId="18" hidden="1">#REF!</definedName>
    <definedName name="BEx5MB9BR71LZDG7XXQ2EO58JC5F" localSheetId="19" hidden="1">#REF!</definedName>
    <definedName name="BEx5MB9BR71LZDG7XXQ2EO58JC5F" localSheetId="13" hidden="1">#REF!</definedName>
    <definedName name="BEx5MB9BR71LZDG7XXQ2EO58JC5F" hidden="1">#REF!</definedName>
    <definedName name="BEx5MHEF05EVRV5DPTG4KMPWZSUS" localSheetId="17" hidden="1">#REF!</definedName>
    <definedName name="BEx5MHEF05EVRV5DPTG4KMPWZSUS" localSheetId="18" hidden="1">#REF!</definedName>
    <definedName name="BEx5MHEF05EVRV5DPTG4KMPWZSUS" localSheetId="19" hidden="1">#REF!</definedName>
    <definedName name="BEx5MHEF05EVRV5DPTG4KMPWZSUS" localSheetId="13" hidden="1">#REF!</definedName>
    <definedName name="BEx5MHEF05EVRV5DPTG4KMPWZSUS" hidden="1">#REF!</definedName>
    <definedName name="BEx5MLQZM68YQSKARVWTTPINFQ2C" localSheetId="17" hidden="1">#REF!</definedName>
    <definedName name="BEx5MLQZM68YQSKARVWTTPINFQ2C" localSheetId="18" hidden="1">#REF!</definedName>
    <definedName name="BEx5MLQZM68YQSKARVWTTPINFQ2C" localSheetId="19" hidden="1">#REF!</definedName>
    <definedName name="BEx5MLQZM68YQSKARVWTTPINFQ2C" localSheetId="13" hidden="1">#REF!</definedName>
    <definedName name="BEx5MLQZM68YQSKARVWTTPINFQ2C" hidden="1">#REF!</definedName>
    <definedName name="BEx5MMCJMU7FOOWUCW9EA13B7V5F" localSheetId="17" hidden="1">#REF!</definedName>
    <definedName name="BEx5MMCJMU7FOOWUCW9EA13B7V5F" localSheetId="18" hidden="1">#REF!</definedName>
    <definedName name="BEx5MMCJMU7FOOWUCW9EA13B7V5F" localSheetId="19" hidden="1">#REF!</definedName>
    <definedName name="BEx5MMCJMU7FOOWUCW9EA13B7V5F" localSheetId="13" hidden="1">#REF!</definedName>
    <definedName name="BEx5MMCJMU7FOOWUCW9EA13B7V5F" hidden="1">#REF!</definedName>
    <definedName name="BEx5MVXTKNBXHNWTL43C670E4KXC" localSheetId="17" hidden="1">#REF!</definedName>
    <definedName name="BEx5MVXTKNBXHNWTL43C670E4KXC" localSheetId="18" hidden="1">#REF!</definedName>
    <definedName name="BEx5MVXTKNBXHNWTL43C670E4KXC" localSheetId="19" hidden="1">#REF!</definedName>
    <definedName name="BEx5MVXTKNBXHNWTL43C670E4KXC" localSheetId="13" hidden="1">#REF!</definedName>
    <definedName name="BEx5MVXTKNBXHNWTL43C670E4KXC" hidden="1">#REF!</definedName>
    <definedName name="BEx5MWZGZ3VRB5418C2RNF9H17BQ" localSheetId="17" hidden="1">#REF!</definedName>
    <definedName name="BEx5MWZGZ3VRB5418C2RNF9H17BQ" localSheetId="18" hidden="1">#REF!</definedName>
    <definedName name="BEx5MWZGZ3VRB5418C2RNF9H17BQ" localSheetId="19" hidden="1">#REF!</definedName>
    <definedName name="BEx5MWZGZ3VRB5418C2RNF9H17BQ" localSheetId="13" hidden="1">#REF!</definedName>
    <definedName name="BEx5MWZGZ3VRB5418C2RNF9H17BQ" hidden="1">#REF!</definedName>
    <definedName name="BEx5MX4YD2QV39W04QH9C6AOA0FB" localSheetId="17" hidden="1">#REF!</definedName>
    <definedName name="BEx5MX4YD2QV39W04QH9C6AOA0FB" localSheetId="18" hidden="1">#REF!</definedName>
    <definedName name="BEx5MX4YD2QV39W04QH9C6AOA0FB" localSheetId="19" hidden="1">#REF!</definedName>
    <definedName name="BEx5MX4YD2QV39W04QH9C6AOA0FB" localSheetId="13" hidden="1">#REF!</definedName>
    <definedName name="BEx5MX4YD2QV39W04QH9C6AOA0FB" hidden="1">#REF!</definedName>
    <definedName name="BEx5N3A8LULD7YBJH5J83X27PZSW" localSheetId="17" hidden="1">#REF!</definedName>
    <definedName name="BEx5N3A8LULD7YBJH5J83X27PZSW" localSheetId="18" hidden="1">#REF!</definedName>
    <definedName name="BEx5N3A8LULD7YBJH5J83X27PZSW" localSheetId="19" hidden="1">#REF!</definedName>
    <definedName name="BEx5N3A8LULD7YBJH5J83X27PZSW" localSheetId="13" hidden="1">#REF!</definedName>
    <definedName name="BEx5N3A8LULD7YBJH5J83X27PZSW" hidden="1">#REF!</definedName>
    <definedName name="BEx5N4XI4PWB1W9PMZ4O5R0HWTYD" localSheetId="17" hidden="1">#REF!</definedName>
    <definedName name="BEx5N4XI4PWB1W9PMZ4O5R0HWTYD" localSheetId="18" hidden="1">#REF!</definedName>
    <definedName name="BEx5N4XI4PWB1W9PMZ4O5R0HWTYD" localSheetId="19" hidden="1">#REF!</definedName>
    <definedName name="BEx5N4XI4PWB1W9PMZ4O5R0HWTYD" localSheetId="13" hidden="1">#REF!</definedName>
    <definedName name="BEx5N4XI4PWB1W9PMZ4O5R0HWTYD" hidden="1">#REF!</definedName>
    <definedName name="BEx5N8DH1SY888WI2GZ2D6E9XCXB" localSheetId="17" hidden="1">#REF!</definedName>
    <definedName name="BEx5N8DH1SY888WI2GZ2D6E9XCXB" localSheetId="18" hidden="1">#REF!</definedName>
    <definedName name="BEx5N8DH1SY888WI2GZ2D6E9XCXB" localSheetId="19" hidden="1">#REF!</definedName>
    <definedName name="BEx5N8DH1SY888WI2GZ2D6E9XCXB" localSheetId="13" hidden="1">#REF!</definedName>
    <definedName name="BEx5N8DH1SY888WI2GZ2D6E9XCXB" hidden="1">#REF!</definedName>
    <definedName name="BEx5NA68N6FJFX9UJXK4M14U487F" localSheetId="17" hidden="1">#REF!</definedName>
    <definedName name="BEx5NA68N6FJFX9UJXK4M14U487F" localSheetId="18" hidden="1">#REF!</definedName>
    <definedName name="BEx5NA68N6FJFX9UJXK4M14U487F" localSheetId="19" hidden="1">#REF!</definedName>
    <definedName name="BEx5NA68N6FJFX9UJXK4M14U487F" localSheetId="13" hidden="1">#REF!</definedName>
    <definedName name="BEx5NA68N6FJFX9UJXK4M14U487F" hidden="1">#REF!</definedName>
    <definedName name="BEx5NIKBG2GDJOYGE3WCXKU7YY51" localSheetId="17" hidden="1">#REF!</definedName>
    <definedName name="BEx5NIKBG2GDJOYGE3WCXKU7YY51" localSheetId="18" hidden="1">#REF!</definedName>
    <definedName name="BEx5NIKBG2GDJOYGE3WCXKU7YY51" localSheetId="19" hidden="1">#REF!</definedName>
    <definedName name="BEx5NIKBG2GDJOYGE3WCXKU7YY51" localSheetId="13" hidden="1">#REF!</definedName>
    <definedName name="BEx5NIKBG2GDJOYGE3WCXKU7YY51" hidden="1">#REF!</definedName>
    <definedName name="BEx5NV06L5J5IMKGOMGKGJ4PBZCD" localSheetId="17" hidden="1">#REF!</definedName>
    <definedName name="BEx5NV06L5J5IMKGOMGKGJ4PBZCD" localSheetId="18" hidden="1">#REF!</definedName>
    <definedName name="BEx5NV06L5J5IMKGOMGKGJ4PBZCD" localSheetId="19" hidden="1">#REF!</definedName>
    <definedName name="BEx5NV06L5J5IMKGOMGKGJ4PBZCD" localSheetId="13" hidden="1">#REF!</definedName>
    <definedName name="BEx5NV06L5J5IMKGOMGKGJ4PBZCD" hidden="1">#REF!</definedName>
    <definedName name="BEx5NW1V6AB25NEEX9VPHRXWJDSS" localSheetId="17" hidden="1">#REF!</definedName>
    <definedName name="BEx5NW1V6AB25NEEX9VPHRXWJDSS" localSheetId="18" hidden="1">#REF!</definedName>
    <definedName name="BEx5NW1V6AB25NEEX9VPHRXWJDSS" localSheetId="19" hidden="1">#REF!</definedName>
    <definedName name="BEx5NW1V6AB25NEEX9VPHRXWJDSS" localSheetId="13" hidden="1">#REF!</definedName>
    <definedName name="BEx5NW1V6AB25NEEX9VPHRXWJDSS" hidden="1">#REF!</definedName>
    <definedName name="BEx5NWSXWACAUHWVZAI57DGZ8OCQ" localSheetId="17" hidden="1">#REF!</definedName>
    <definedName name="BEx5NWSXWACAUHWVZAI57DGZ8OCQ" localSheetId="18" hidden="1">#REF!</definedName>
    <definedName name="BEx5NWSXWACAUHWVZAI57DGZ8OCQ" localSheetId="19" hidden="1">#REF!</definedName>
    <definedName name="BEx5NWSXWACAUHWVZAI57DGZ8OCQ" localSheetId="13" hidden="1">#REF!</definedName>
    <definedName name="BEx5NWSXWACAUHWVZAI57DGZ8OCQ" hidden="1">#REF!</definedName>
    <definedName name="BEx5NZSSQ6PY99ZX2D7Q9IGOR34W" localSheetId="17" hidden="1">#REF!</definedName>
    <definedName name="BEx5NZSSQ6PY99ZX2D7Q9IGOR34W" localSheetId="18" hidden="1">#REF!</definedName>
    <definedName name="BEx5NZSSQ6PY99ZX2D7Q9IGOR34W" localSheetId="19" hidden="1">#REF!</definedName>
    <definedName name="BEx5NZSSQ6PY99ZX2D7Q9IGOR34W" localSheetId="13" hidden="1">#REF!</definedName>
    <definedName name="BEx5NZSSQ6PY99ZX2D7Q9IGOR34W" hidden="1">#REF!</definedName>
    <definedName name="BEx5O2N9HTGG4OJHR62PKFMNZTTW" localSheetId="17" hidden="1">#REF!</definedName>
    <definedName name="BEx5O2N9HTGG4OJHR62PKFMNZTTW" localSheetId="18" hidden="1">#REF!</definedName>
    <definedName name="BEx5O2N9HTGG4OJHR62PKFMNZTTW" localSheetId="19" hidden="1">#REF!</definedName>
    <definedName name="BEx5O2N9HTGG4OJHR62PKFMNZTTW" localSheetId="13" hidden="1">#REF!</definedName>
    <definedName name="BEx5O2N9HTGG4OJHR62PKFMNZTTW" hidden="1">#REF!</definedName>
    <definedName name="BEx5O3ZUQ2OARA1CDOZ3NC4UE5AA" localSheetId="17" hidden="1">#REF!</definedName>
    <definedName name="BEx5O3ZUQ2OARA1CDOZ3NC4UE5AA" localSheetId="18" hidden="1">#REF!</definedName>
    <definedName name="BEx5O3ZUQ2OARA1CDOZ3NC4UE5AA" localSheetId="19" hidden="1">#REF!</definedName>
    <definedName name="BEx5O3ZUQ2OARA1CDOZ3NC4UE5AA" localSheetId="13" hidden="1">#REF!</definedName>
    <definedName name="BEx5O3ZUQ2OARA1CDOZ3NC4UE5AA" hidden="1">#REF!</definedName>
    <definedName name="BEx5OAFS0NJ2CB86A02E1JYHMLQ1" localSheetId="17" hidden="1">#REF!</definedName>
    <definedName name="BEx5OAFS0NJ2CB86A02E1JYHMLQ1" localSheetId="18" hidden="1">#REF!</definedName>
    <definedName name="BEx5OAFS0NJ2CB86A02E1JYHMLQ1" localSheetId="19" hidden="1">#REF!</definedName>
    <definedName name="BEx5OAFS0NJ2CB86A02E1JYHMLQ1" localSheetId="13" hidden="1">#REF!</definedName>
    <definedName name="BEx5OAFS0NJ2CB86A02E1JYHMLQ1" hidden="1">#REF!</definedName>
    <definedName name="BEx5OG4RPU8W1ETWDWM234NYYYEN" localSheetId="17" hidden="1">#REF!</definedName>
    <definedName name="BEx5OG4RPU8W1ETWDWM234NYYYEN" localSheetId="18" hidden="1">#REF!</definedName>
    <definedName name="BEx5OG4RPU8W1ETWDWM234NYYYEN" localSheetId="19" hidden="1">#REF!</definedName>
    <definedName name="BEx5OG4RPU8W1ETWDWM234NYYYEN" localSheetId="13" hidden="1">#REF!</definedName>
    <definedName name="BEx5OG4RPU8W1ETWDWM234NYYYEN" hidden="1">#REF!</definedName>
    <definedName name="BEx5OP9Y43F99O2IT69MKCCXGL61" localSheetId="17" hidden="1">#REF!</definedName>
    <definedName name="BEx5OP9Y43F99O2IT69MKCCXGL61" localSheetId="18" hidden="1">#REF!</definedName>
    <definedName name="BEx5OP9Y43F99O2IT69MKCCXGL61" localSheetId="19" hidden="1">#REF!</definedName>
    <definedName name="BEx5OP9Y43F99O2IT69MKCCXGL61" localSheetId="13" hidden="1">#REF!</definedName>
    <definedName name="BEx5OP9Y43F99O2IT69MKCCXGL61" hidden="1">#REF!</definedName>
    <definedName name="BEx5P9Y9RDXNUAJ6CZ2LHMM8IM7T" localSheetId="17" hidden="1">#REF!</definedName>
    <definedName name="BEx5P9Y9RDXNUAJ6CZ2LHMM8IM7T" localSheetId="18" hidden="1">#REF!</definedName>
    <definedName name="BEx5P9Y9RDXNUAJ6CZ2LHMM8IM7T" localSheetId="19" hidden="1">#REF!</definedName>
    <definedName name="BEx5P9Y9RDXNUAJ6CZ2LHMM8IM7T" localSheetId="13" hidden="1">#REF!</definedName>
    <definedName name="BEx5P9Y9RDXNUAJ6CZ2LHMM8IM7T" hidden="1">#REF!</definedName>
    <definedName name="BEx5PHWB2C0D5QLP3BZIP3UO7DIZ" localSheetId="17" hidden="1">#REF!</definedName>
    <definedName name="BEx5PHWB2C0D5QLP3BZIP3UO7DIZ" localSheetId="18" hidden="1">#REF!</definedName>
    <definedName name="BEx5PHWB2C0D5QLP3BZIP3UO7DIZ" localSheetId="19" hidden="1">#REF!</definedName>
    <definedName name="BEx5PHWB2C0D5QLP3BZIP3UO7DIZ" localSheetId="13" hidden="1">#REF!</definedName>
    <definedName name="BEx5PHWB2C0D5QLP3BZIP3UO7DIZ" hidden="1">#REF!</definedName>
    <definedName name="BEx5PJP02W68K2E46L5C5YBSNU6T" localSheetId="17" hidden="1">#REF!</definedName>
    <definedName name="BEx5PJP02W68K2E46L5C5YBSNU6T" localSheetId="18" hidden="1">#REF!</definedName>
    <definedName name="BEx5PJP02W68K2E46L5C5YBSNU6T" localSheetId="19" hidden="1">#REF!</definedName>
    <definedName name="BEx5PJP02W68K2E46L5C5YBSNU6T" localSheetId="13" hidden="1">#REF!</definedName>
    <definedName name="BEx5PJP02W68K2E46L5C5YBSNU6T" hidden="1">#REF!</definedName>
    <definedName name="BEx5PLCA8DOMAU315YCS5275L2HS" localSheetId="17" hidden="1">#REF!</definedName>
    <definedName name="BEx5PLCA8DOMAU315YCS5275L2HS" localSheetId="18" hidden="1">#REF!</definedName>
    <definedName name="BEx5PLCA8DOMAU315YCS5275L2HS" localSheetId="19" hidden="1">#REF!</definedName>
    <definedName name="BEx5PLCA8DOMAU315YCS5275L2HS" localSheetId="13" hidden="1">#REF!</definedName>
    <definedName name="BEx5PLCA8DOMAU315YCS5275L2HS" hidden="1">#REF!</definedName>
    <definedName name="BEx5PRXMZ5M65Z732WNNGV564C2J" localSheetId="17" hidden="1">#REF!</definedName>
    <definedName name="BEx5PRXMZ5M65Z732WNNGV564C2J" localSheetId="18" hidden="1">#REF!</definedName>
    <definedName name="BEx5PRXMZ5M65Z732WNNGV564C2J" localSheetId="19" hidden="1">#REF!</definedName>
    <definedName name="BEx5PRXMZ5M65Z732WNNGV564C2J" localSheetId="13" hidden="1">#REF!</definedName>
    <definedName name="BEx5PRXMZ5M65Z732WNNGV564C2J" hidden="1">#REF!</definedName>
    <definedName name="BEx5Q29Y91E64DPE0YY53A6YHF3Y" localSheetId="17" hidden="1">#REF!</definedName>
    <definedName name="BEx5Q29Y91E64DPE0YY53A6YHF3Y" localSheetId="18" hidden="1">#REF!</definedName>
    <definedName name="BEx5Q29Y91E64DPE0YY53A6YHF3Y" localSheetId="19" hidden="1">#REF!</definedName>
    <definedName name="BEx5Q29Y91E64DPE0YY53A6YHF3Y" localSheetId="13" hidden="1">#REF!</definedName>
    <definedName name="BEx5Q29Y91E64DPE0YY53A6YHF3Y" hidden="1">#REF!</definedName>
    <definedName name="BEx5QPSW4IPLH50WSR87HRER05RF" localSheetId="17" hidden="1">#REF!</definedName>
    <definedName name="BEx5QPSW4IPLH50WSR87HRER05RF" localSheetId="18" hidden="1">#REF!</definedName>
    <definedName name="BEx5QPSW4IPLH50WSR87HRER05RF" localSheetId="19" hidden="1">#REF!</definedName>
    <definedName name="BEx5QPSW4IPLH50WSR87HRER05RF" localSheetId="13" hidden="1">#REF!</definedName>
    <definedName name="BEx5QPSW4IPLH50WSR87HRER05RF" hidden="1">#REF!</definedName>
    <definedName name="BEx73V0EP8EMNRC3EZJJKKVKWQVB" localSheetId="17" hidden="1">#REF!</definedName>
    <definedName name="BEx73V0EP8EMNRC3EZJJKKVKWQVB" localSheetId="18" hidden="1">#REF!</definedName>
    <definedName name="BEx73V0EP8EMNRC3EZJJKKVKWQVB" localSheetId="19" hidden="1">#REF!</definedName>
    <definedName name="BEx73V0EP8EMNRC3EZJJKKVKWQVB" localSheetId="13" hidden="1">#REF!</definedName>
    <definedName name="BEx73V0EP8EMNRC3EZJJKKVKWQVB" hidden="1">#REF!</definedName>
    <definedName name="BEx741WJHIJVXUX131SBXTVW8D71" localSheetId="17" hidden="1">#REF!</definedName>
    <definedName name="BEx741WJHIJVXUX131SBXTVW8D71" localSheetId="18" hidden="1">#REF!</definedName>
    <definedName name="BEx741WJHIJVXUX131SBXTVW8D71" localSheetId="19" hidden="1">#REF!</definedName>
    <definedName name="BEx741WJHIJVXUX131SBXTVW8D71" localSheetId="13" hidden="1">#REF!</definedName>
    <definedName name="BEx741WJHIJVXUX131SBXTVW8D71" hidden="1">#REF!</definedName>
    <definedName name="BEx74Q6H3O7133AWQXWC21MI2UFT" localSheetId="17" hidden="1">#REF!</definedName>
    <definedName name="BEx74Q6H3O7133AWQXWC21MI2UFT" localSheetId="18" hidden="1">#REF!</definedName>
    <definedName name="BEx74Q6H3O7133AWQXWC21MI2UFT" localSheetId="19" hidden="1">#REF!</definedName>
    <definedName name="BEx74Q6H3O7133AWQXWC21MI2UFT" localSheetId="13" hidden="1">#REF!</definedName>
    <definedName name="BEx74Q6H3O7133AWQXWC21MI2UFT" hidden="1">#REF!</definedName>
    <definedName name="BEx74R2VQ8BSMKPX25262AU3VZF7" localSheetId="17" hidden="1">#REF!</definedName>
    <definedName name="BEx74R2VQ8BSMKPX25262AU3VZF7" localSheetId="18" hidden="1">#REF!</definedName>
    <definedName name="BEx74R2VQ8BSMKPX25262AU3VZF7" localSheetId="19" hidden="1">#REF!</definedName>
    <definedName name="BEx74R2VQ8BSMKPX25262AU3VZF7" localSheetId="13" hidden="1">#REF!</definedName>
    <definedName name="BEx74R2VQ8BSMKPX25262AU3VZF7" hidden="1">#REF!</definedName>
    <definedName name="BEx74W6BJ8ENO3J25WNM5H5APKA3" localSheetId="17" hidden="1">#REF!</definedName>
    <definedName name="BEx74W6BJ8ENO3J25WNM5H5APKA3" localSheetId="18" hidden="1">#REF!</definedName>
    <definedName name="BEx74W6BJ8ENO3J25WNM5H5APKA3" localSheetId="19" hidden="1">#REF!</definedName>
    <definedName name="BEx74W6BJ8ENO3J25WNM5H5APKA3" localSheetId="13" hidden="1">#REF!</definedName>
    <definedName name="BEx74W6BJ8ENO3J25WNM5H5APKA3" hidden="1">#REF!</definedName>
    <definedName name="BEx74YKLW1FKLWC3DJ2ELZBZBY1M" localSheetId="17" hidden="1">#REF!</definedName>
    <definedName name="BEx74YKLW1FKLWC3DJ2ELZBZBY1M" localSheetId="18" hidden="1">#REF!</definedName>
    <definedName name="BEx74YKLW1FKLWC3DJ2ELZBZBY1M" localSheetId="19" hidden="1">#REF!</definedName>
    <definedName name="BEx74YKLW1FKLWC3DJ2ELZBZBY1M" localSheetId="13" hidden="1">#REF!</definedName>
    <definedName name="BEx74YKLW1FKLWC3DJ2ELZBZBY1M" hidden="1">#REF!</definedName>
    <definedName name="BEx755GRRD9BL27YHLH5QWIYLWB7" localSheetId="17" hidden="1">#REF!</definedName>
    <definedName name="BEx755GRRD9BL27YHLH5QWIYLWB7" localSheetId="18" hidden="1">#REF!</definedName>
    <definedName name="BEx755GRRD9BL27YHLH5QWIYLWB7" localSheetId="19" hidden="1">#REF!</definedName>
    <definedName name="BEx755GRRD9BL27YHLH5QWIYLWB7" localSheetId="13" hidden="1">#REF!</definedName>
    <definedName name="BEx755GRRD9BL27YHLH5QWIYLWB7" hidden="1">#REF!</definedName>
    <definedName name="BEx759D1D5SXS5ELLZVBI0SXYUNF" localSheetId="17" hidden="1">#REF!</definedName>
    <definedName name="BEx759D1D5SXS5ELLZVBI0SXYUNF" localSheetId="18" hidden="1">#REF!</definedName>
    <definedName name="BEx759D1D5SXS5ELLZVBI0SXYUNF" localSheetId="19" hidden="1">#REF!</definedName>
    <definedName name="BEx759D1D5SXS5ELLZVBI0SXYUNF" localSheetId="13" hidden="1">#REF!</definedName>
    <definedName name="BEx759D1D5SXS5ELLZVBI0SXYUNF" hidden="1">#REF!</definedName>
    <definedName name="BEx75DPEQTX055IZ2L8UVLJOT1DD" localSheetId="17" hidden="1">#REF!</definedName>
    <definedName name="BEx75DPEQTX055IZ2L8UVLJOT1DD" localSheetId="18" hidden="1">#REF!</definedName>
    <definedName name="BEx75DPEQTX055IZ2L8UVLJOT1DD" localSheetId="19" hidden="1">#REF!</definedName>
    <definedName name="BEx75DPEQTX055IZ2L8UVLJOT1DD" localSheetId="13" hidden="1">#REF!</definedName>
    <definedName name="BEx75DPEQTX055IZ2L8UVLJOT1DD" hidden="1">#REF!</definedName>
    <definedName name="BEx75GJZSZHUDN6OOAGQYFUDA2LP" localSheetId="17" hidden="1">#REF!</definedName>
    <definedName name="BEx75GJZSZHUDN6OOAGQYFUDA2LP" localSheetId="18" hidden="1">#REF!</definedName>
    <definedName name="BEx75GJZSZHUDN6OOAGQYFUDA2LP" localSheetId="19" hidden="1">#REF!</definedName>
    <definedName name="BEx75GJZSZHUDN6OOAGQYFUDA2LP" localSheetId="13" hidden="1">#REF!</definedName>
    <definedName name="BEx75GJZSZHUDN6OOAGQYFUDA2LP" hidden="1">#REF!</definedName>
    <definedName name="BEx75HGCCV5K4UCJWYV8EV9AG5YT" localSheetId="17" hidden="1">#REF!</definedName>
    <definedName name="BEx75HGCCV5K4UCJWYV8EV9AG5YT" localSheetId="18" hidden="1">#REF!</definedName>
    <definedName name="BEx75HGCCV5K4UCJWYV8EV9AG5YT" localSheetId="19" hidden="1">#REF!</definedName>
    <definedName name="BEx75HGCCV5K4UCJWYV8EV9AG5YT" localSheetId="13" hidden="1">#REF!</definedName>
    <definedName name="BEx75HGCCV5K4UCJWYV8EV9AG5YT" hidden="1">#REF!</definedName>
    <definedName name="BEx75PZT8TY5P13U978NVBUXKHT4" localSheetId="17" hidden="1">#REF!</definedName>
    <definedName name="BEx75PZT8TY5P13U978NVBUXKHT4" localSheetId="18" hidden="1">#REF!</definedName>
    <definedName name="BEx75PZT8TY5P13U978NVBUXKHT4" localSheetId="19" hidden="1">#REF!</definedName>
    <definedName name="BEx75PZT8TY5P13U978NVBUXKHT4" localSheetId="13" hidden="1">#REF!</definedName>
    <definedName name="BEx75PZT8TY5P13U978NVBUXKHT4" hidden="1">#REF!</definedName>
    <definedName name="BEx75T55F7GML8V1DMWL26WRT006" localSheetId="17" hidden="1">#REF!</definedName>
    <definedName name="BEx75T55F7GML8V1DMWL26WRT006" localSheetId="18" hidden="1">#REF!</definedName>
    <definedName name="BEx75T55F7GML8V1DMWL26WRT006" localSheetId="19" hidden="1">#REF!</definedName>
    <definedName name="BEx75T55F7GML8V1DMWL26WRT006" localSheetId="13" hidden="1">#REF!</definedName>
    <definedName name="BEx75T55F7GML8V1DMWL26WRT006" hidden="1">#REF!</definedName>
    <definedName name="BEx75VJGR07JY6UUWURQ4PJ29UKC" localSheetId="17" hidden="1">#REF!</definedName>
    <definedName name="BEx75VJGR07JY6UUWURQ4PJ29UKC" localSheetId="18" hidden="1">#REF!</definedName>
    <definedName name="BEx75VJGR07JY6UUWURQ4PJ29UKC" localSheetId="19" hidden="1">#REF!</definedName>
    <definedName name="BEx75VJGR07JY6UUWURQ4PJ29UKC" localSheetId="13" hidden="1">#REF!</definedName>
    <definedName name="BEx75VJGR07JY6UUWURQ4PJ29UKC" hidden="1">#REF!</definedName>
    <definedName name="BEx7696AZUPB1PK30JJQUWUELQPJ" localSheetId="17" hidden="1">#REF!</definedName>
    <definedName name="BEx7696AZUPB1PK30JJQUWUELQPJ" localSheetId="18" hidden="1">#REF!</definedName>
    <definedName name="BEx7696AZUPB1PK30JJQUWUELQPJ" localSheetId="19" hidden="1">#REF!</definedName>
    <definedName name="BEx7696AZUPB1PK30JJQUWUELQPJ" localSheetId="13" hidden="1">#REF!</definedName>
    <definedName name="BEx7696AZUPB1PK30JJQUWUELQPJ" hidden="1">#REF!</definedName>
    <definedName name="BEx76PNR8S4T4VUQS0KU58SEX0VN" localSheetId="17" hidden="1">#REF!</definedName>
    <definedName name="BEx76PNR8S4T4VUQS0KU58SEX0VN" localSheetId="18" hidden="1">#REF!</definedName>
    <definedName name="BEx76PNR8S4T4VUQS0KU58SEX0VN" localSheetId="19" hidden="1">#REF!</definedName>
    <definedName name="BEx76PNR8S4T4VUQS0KU58SEX0VN" localSheetId="13" hidden="1">#REF!</definedName>
    <definedName name="BEx76PNR8S4T4VUQS0KU58SEX0VN" hidden="1">#REF!</definedName>
    <definedName name="BEx76YY7ODSIKDD9VDF9TLTDM18I" localSheetId="17" hidden="1">#REF!</definedName>
    <definedName name="BEx76YY7ODSIKDD9VDF9TLTDM18I" localSheetId="18" hidden="1">#REF!</definedName>
    <definedName name="BEx76YY7ODSIKDD9VDF9TLTDM18I" localSheetId="19" hidden="1">#REF!</definedName>
    <definedName name="BEx76YY7ODSIKDD9VDF9TLTDM18I" localSheetId="13" hidden="1">#REF!</definedName>
    <definedName name="BEx76YY7ODSIKDD9VDF9TLTDM18I" hidden="1">#REF!</definedName>
    <definedName name="BEx7705E86I9B7DTKMMJMAFSYMUL" localSheetId="17" hidden="1">#REF!</definedName>
    <definedName name="BEx7705E86I9B7DTKMMJMAFSYMUL" localSheetId="18" hidden="1">#REF!</definedName>
    <definedName name="BEx7705E86I9B7DTKMMJMAFSYMUL" localSheetId="19" hidden="1">#REF!</definedName>
    <definedName name="BEx7705E86I9B7DTKMMJMAFSYMUL" localSheetId="13" hidden="1">#REF!</definedName>
    <definedName name="BEx7705E86I9B7DTKMMJMAFSYMUL" hidden="1">#REF!</definedName>
    <definedName name="BEx7741OUGLA0WJQLQRUJSL4DE00" localSheetId="17" hidden="1">#REF!</definedName>
    <definedName name="BEx7741OUGLA0WJQLQRUJSL4DE00" localSheetId="18" hidden="1">#REF!</definedName>
    <definedName name="BEx7741OUGLA0WJQLQRUJSL4DE00" localSheetId="19" hidden="1">#REF!</definedName>
    <definedName name="BEx7741OUGLA0WJQLQRUJSL4DE00" localSheetId="13" hidden="1">#REF!</definedName>
    <definedName name="BEx7741OUGLA0WJQLQRUJSL4DE00" hidden="1">#REF!</definedName>
    <definedName name="BEx774N83DXLJZ54Q42PWIJZ2DN1" localSheetId="17" hidden="1">#REF!</definedName>
    <definedName name="BEx774N83DXLJZ54Q42PWIJZ2DN1" localSheetId="18" hidden="1">#REF!</definedName>
    <definedName name="BEx774N83DXLJZ54Q42PWIJZ2DN1" localSheetId="19" hidden="1">#REF!</definedName>
    <definedName name="BEx774N83DXLJZ54Q42PWIJZ2DN1" localSheetId="13" hidden="1">#REF!</definedName>
    <definedName name="BEx774N83DXLJZ54Q42PWIJZ2DN1" hidden="1">#REF!</definedName>
    <definedName name="BEx779QNIY3061ZV9BR462WKEGRW" localSheetId="17" hidden="1">#REF!</definedName>
    <definedName name="BEx779QNIY3061ZV9BR462WKEGRW" localSheetId="18" hidden="1">#REF!</definedName>
    <definedName name="BEx779QNIY3061ZV9BR462WKEGRW" localSheetId="19" hidden="1">#REF!</definedName>
    <definedName name="BEx779QNIY3061ZV9BR462WKEGRW" localSheetId="13" hidden="1">#REF!</definedName>
    <definedName name="BEx779QNIY3061ZV9BR462WKEGRW" hidden="1">#REF!</definedName>
    <definedName name="BEx77G19QU9A95CNHE6QMVSQR2T3" localSheetId="17" hidden="1">#REF!</definedName>
    <definedName name="BEx77G19QU9A95CNHE6QMVSQR2T3" localSheetId="18" hidden="1">#REF!</definedName>
    <definedName name="BEx77G19QU9A95CNHE6QMVSQR2T3" localSheetId="19" hidden="1">#REF!</definedName>
    <definedName name="BEx77G19QU9A95CNHE6QMVSQR2T3" localSheetId="13" hidden="1">#REF!</definedName>
    <definedName name="BEx77G19QU9A95CNHE6QMVSQR2T3" hidden="1">#REF!</definedName>
    <definedName name="BEx77P0S3GVMS7BJUL9OWUGJ1B02" localSheetId="17" hidden="1">#REF!</definedName>
    <definedName name="BEx77P0S3GVMS7BJUL9OWUGJ1B02" localSheetId="18" hidden="1">#REF!</definedName>
    <definedName name="BEx77P0S3GVMS7BJUL9OWUGJ1B02" localSheetId="19" hidden="1">#REF!</definedName>
    <definedName name="BEx77P0S3GVMS7BJUL9OWUGJ1B02" localSheetId="13" hidden="1">#REF!</definedName>
    <definedName name="BEx77P0S3GVMS7BJUL9OWUGJ1B02" hidden="1">#REF!</definedName>
    <definedName name="BEx77QDESURI6WW5582YXSK3A972" localSheetId="17" hidden="1">#REF!</definedName>
    <definedName name="BEx77QDESURI6WW5582YXSK3A972" localSheetId="18" hidden="1">#REF!</definedName>
    <definedName name="BEx77QDESURI6WW5582YXSK3A972" localSheetId="19" hidden="1">#REF!</definedName>
    <definedName name="BEx77QDESURI6WW5582YXSK3A972" localSheetId="13" hidden="1">#REF!</definedName>
    <definedName name="BEx77QDESURI6WW5582YXSK3A972" hidden="1">#REF!</definedName>
    <definedName name="BEx77VBI9XOPFHKEWU5EHQ9J675Y" localSheetId="17" hidden="1">#REF!</definedName>
    <definedName name="BEx77VBI9XOPFHKEWU5EHQ9J675Y" localSheetId="18" hidden="1">#REF!</definedName>
    <definedName name="BEx77VBI9XOPFHKEWU5EHQ9J675Y" localSheetId="19" hidden="1">#REF!</definedName>
    <definedName name="BEx77VBI9XOPFHKEWU5EHQ9J675Y" localSheetId="13" hidden="1">#REF!</definedName>
    <definedName name="BEx77VBI9XOPFHKEWU5EHQ9J675Y" hidden="1">#REF!</definedName>
    <definedName name="BEx7809GQOCLHSNH95VOYIX7P1TV" localSheetId="17" hidden="1">#REF!</definedName>
    <definedName name="BEx7809GQOCLHSNH95VOYIX7P1TV" localSheetId="18" hidden="1">#REF!</definedName>
    <definedName name="BEx7809GQOCLHSNH95VOYIX7P1TV" localSheetId="19" hidden="1">#REF!</definedName>
    <definedName name="BEx7809GQOCLHSNH95VOYIX7P1TV" localSheetId="13" hidden="1">#REF!</definedName>
    <definedName name="BEx7809GQOCLHSNH95VOYIX7P1TV" hidden="1">#REF!</definedName>
    <definedName name="BEx780K8XAXUHGVZGZWQ74DK4CI3" localSheetId="17" hidden="1">#REF!</definedName>
    <definedName name="BEx780K8XAXUHGVZGZWQ74DK4CI3" localSheetId="18" hidden="1">#REF!</definedName>
    <definedName name="BEx780K8XAXUHGVZGZWQ74DK4CI3" localSheetId="19" hidden="1">#REF!</definedName>
    <definedName name="BEx780K8XAXUHGVZGZWQ74DK4CI3" localSheetId="13" hidden="1">#REF!</definedName>
    <definedName name="BEx780K8XAXUHGVZGZWQ74DK4CI3" hidden="1">#REF!</definedName>
    <definedName name="BEx78226TN58UE0CTY98YEDU0LSL" localSheetId="17" hidden="1">#REF!</definedName>
    <definedName name="BEx78226TN58UE0CTY98YEDU0LSL" localSheetId="18" hidden="1">#REF!</definedName>
    <definedName name="BEx78226TN58UE0CTY98YEDU0LSL" localSheetId="19" hidden="1">#REF!</definedName>
    <definedName name="BEx78226TN58UE0CTY98YEDU0LSL" localSheetId="13" hidden="1">#REF!</definedName>
    <definedName name="BEx78226TN58UE0CTY98YEDU0LSL" hidden="1">#REF!</definedName>
    <definedName name="BEx7881ZZBWHRAX6W2GY19J8MGEQ" localSheetId="17" hidden="1">#REF!</definedName>
    <definedName name="BEx7881ZZBWHRAX6W2GY19J8MGEQ" localSheetId="18" hidden="1">#REF!</definedName>
    <definedName name="BEx7881ZZBWHRAX6W2GY19J8MGEQ" localSheetId="19" hidden="1">#REF!</definedName>
    <definedName name="BEx7881ZZBWHRAX6W2GY19J8MGEQ" localSheetId="13" hidden="1">#REF!</definedName>
    <definedName name="BEx7881ZZBWHRAX6W2GY19J8MGEQ" hidden="1">#REF!</definedName>
    <definedName name="BEx78BSYINF85GYNSCIRD95PH86Q" localSheetId="17" hidden="1">#REF!</definedName>
    <definedName name="BEx78BSYINF85GYNSCIRD95PH86Q" localSheetId="18" hidden="1">#REF!</definedName>
    <definedName name="BEx78BSYINF85GYNSCIRD95PH86Q" localSheetId="19" hidden="1">#REF!</definedName>
    <definedName name="BEx78BSYINF85GYNSCIRD95PH86Q" localSheetId="13" hidden="1">#REF!</definedName>
    <definedName name="BEx78BSYINF85GYNSCIRD95PH86Q" hidden="1">#REF!</definedName>
    <definedName name="BEx78HHRIWDLHQX2LG0HWFRYEL1T" localSheetId="17" hidden="1">#REF!</definedName>
    <definedName name="BEx78HHRIWDLHQX2LG0HWFRYEL1T" localSheetId="18" hidden="1">#REF!</definedName>
    <definedName name="BEx78HHRIWDLHQX2LG0HWFRYEL1T" localSheetId="19" hidden="1">#REF!</definedName>
    <definedName name="BEx78HHRIWDLHQX2LG0HWFRYEL1T" localSheetId="13" hidden="1">#REF!</definedName>
    <definedName name="BEx78HHRIWDLHQX2LG0HWFRYEL1T" hidden="1">#REF!</definedName>
    <definedName name="BEx78QC4X2YVM9K6MQRB2WJG36N3" localSheetId="17" hidden="1">#REF!</definedName>
    <definedName name="BEx78QC4X2YVM9K6MQRB2WJG36N3" localSheetId="18" hidden="1">#REF!</definedName>
    <definedName name="BEx78QC4X2YVM9K6MQRB2WJG36N3" localSheetId="19" hidden="1">#REF!</definedName>
    <definedName name="BEx78QC4X2YVM9K6MQRB2WJG36N3" localSheetId="13" hidden="1">#REF!</definedName>
    <definedName name="BEx78QC4X2YVM9K6MQRB2WJG36N3" hidden="1">#REF!</definedName>
    <definedName name="BEx78QMXZ2P1ZB3HJ9O50DWHCMXR" localSheetId="17" hidden="1">#REF!</definedName>
    <definedName name="BEx78QMXZ2P1ZB3HJ9O50DWHCMXR" localSheetId="18" hidden="1">#REF!</definedName>
    <definedName name="BEx78QMXZ2P1ZB3HJ9O50DWHCMXR" localSheetId="19" hidden="1">#REF!</definedName>
    <definedName name="BEx78QMXZ2P1ZB3HJ9O50DWHCMXR" localSheetId="13" hidden="1">#REF!</definedName>
    <definedName name="BEx78QMXZ2P1ZB3HJ9O50DWHCMXR" hidden="1">#REF!</definedName>
    <definedName name="BEx78SFO5VR28677DWZEMDN7G86X" localSheetId="17" hidden="1">#REF!</definedName>
    <definedName name="BEx78SFO5VR28677DWZEMDN7G86X" localSheetId="18" hidden="1">#REF!</definedName>
    <definedName name="BEx78SFO5VR28677DWZEMDN7G86X" localSheetId="19" hidden="1">#REF!</definedName>
    <definedName name="BEx78SFO5VR28677DWZEMDN7G86X" localSheetId="13" hidden="1">#REF!</definedName>
    <definedName name="BEx78SFO5VR28677DWZEMDN7G86X" hidden="1">#REF!</definedName>
    <definedName name="BEx78SFOYH1Z0ZDTO47W2M60TW6K" localSheetId="17" hidden="1">#REF!</definedName>
    <definedName name="BEx78SFOYH1Z0ZDTO47W2M60TW6K" localSheetId="18" hidden="1">#REF!</definedName>
    <definedName name="BEx78SFOYH1Z0ZDTO47W2M60TW6K" localSheetId="19" hidden="1">#REF!</definedName>
    <definedName name="BEx78SFOYH1Z0ZDTO47W2M60TW6K" localSheetId="13" hidden="1">#REF!</definedName>
    <definedName name="BEx78SFOYH1Z0ZDTO47W2M60TW6K" hidden="1">#REF!</definedName>
    <definedName name="BEx7974EARYYX2ICWU0YC50VO5D8" localSheetId="17" hidden="1">#REF!</definedName>
    <definedName name="BEx7974EARYYX2ICWU0YC50VO5D8" localSheetId="18" hidden="1">#REF!</definedName>
    <definedName name="BEx7974EARYYX2ICWU0YC50VO5D8" localSheetId="19" hidden="1">#REF!</definedName>
    <definedName name="BEx7974EARYYX2ICWU0YC50VO5D8" localSheetId="13" hidden="1">#REF!</definedName>
    <definedName name="BEx7974EARYYX2ICWU0YC50VO5D8" hidden="1">#REF!</definedName>
    <definedName name="BEx79JK3E6JO8MX4O35A5G8NZCC8" localSheetId="17" hidden="1">#REF!</definedName>
    <definedName name="BEx79JK3E6JO8MX4O35A5G8NZCC8" localSheetId="18" hidden="1">#REF!</definedName>
    <definedName name="BEx79JK3E6JO8MX4O35A5G8NZCC8" localSheetId="19" hidden="1">#REF!</definedName>
    <definedName name="BEx79JK3E6JO8MX4O35A5G8NZCC8" localSheetId="13" hidden="1">#REF!</definedName>
    <definedName name="BEx79JK3E6JO8MX4O35A5G8NZCC8" hidden="1">#REF!</definedName>
    <definedName name="BEx79OCP4HQ6XP8EWNGEUDLOZBBS" localSheetId="17" hidden="1">#REF!</definedName>
    <definedName name="BEx79OCP4HQ6XP8EWNGEUDLOZBBS" localSheetId="18" hidden="1">#REF!</definedName>
    <definedName name="BEx79OCP4HQ6XP8EWNGEUDLOZBBS" localSheetId="19" hidden="1">#REF!</definedName>
    <definedName name="BEx79OCP4HQ6XP8EWNGEUDLOZBBS" localSheetId="13" hidden="1">#REF!</definedName>
    <definedName name="BEx79OCP4HQ6XP8EWNGEUDLOZBBS" hidden="1">#REF!</definedName>
    <definedName name="BEx79SEAYKUZB0H4LYBCD6WWJBG2" localSheetId="17" hidden="1">#REF!</definedName>
    <definedName name="BEx79SEAYKUZB0H4LYBCD6WWJBG2" localSheetId="18" hidden="1">#REF!</definedName>
    <definedName name="BEx79SEAYKUZB0H4LYBCD6WWJBG2" localSheetId="19" hidden="1">#REF!</definedName>
    <definedName name="BEx79SEAYKUZB0H4LYBCD6WWJBG2" localSheetId="13" hidden="1">#REF!</definedName>
    <definedName name="BEx79SEAYKUZB0H4LYBCD6WWJBG2" hidden="1">#REF!</definedName>
    <definedName name="BEx79SJRHTLS9PYM69O9BWW1FMJK" localSheetId="17" hidden="1">#REF!</definedName>
    <definedName name="BEx79SJRHTLS9PYM69O9BWW1FMJK" localSheetId="18" hidden="1">#REF!</definedName>
    <definedName name="BEx79SJRHTLS9PYM69O9BWW1FMJK" localSheetId="19" hidden="1">#REF!</definedName>
    <definedName name="BEx79SJRHTLS9PYM69O9BWW1FMJK" localSheetId="13" hidden="1">#REF!</definedName>
    <definedName name="BEx79SJRHTLS9PYM69O9BWW1FMJK" hidden="1">#REF!</definedName>
    <definedName name="BEx79YJJLBELICW9F9FRYSCQ101L" localSheetId="17" hidden="1">#REF!</definedName>
    <definedName name="BEx79YJJLBELICW9F9FRYSCQ101L" localSheetId="18" hidden="1">#REF!</definedName>
    <definedName name="BEx79YJJLBELICW9F9FRYSCQ101L" localSheetId="19" hidden="1">#REF!</definedName>
    <definedName name="BEx79YJJLBELICW9F9FRYSCQ101L" localSheetId="13" hidden="1">#REF!</definedName>
    <definedName name="BEx79YJJLBELICW9F9FRYSCQ101L" hidden="1">#REF!</definedName>
    <definedName name="BEx79YUC7B0V77FSBGIRCY1BR4VK" localSheetId="17" hidden="1">#REF!</definedName>
    <definedName name="BEx79YUC7B0V77FSBGIRCY1BR4VK" localSheetId="18" hidden="1">#REF!</definedName>
    <definedName name="BEx79YUC7B0V77FSBGIRCY1BR4VK" localSheetId="19" hidden="1">#REF!</definedName>
    <definedName name="BEx79YUC7B0V77FSBGIRCY1BR4VK" localSheetId="13" hidden="1">#REF!</definedName>
    <definedName name="BEx79YUC7B0V77FSBGIRCY1BR4VK" hidden="1">#REF!</definedName>
    <definedName name="BEx7A06T3RC2891FUX05G3QPRAUE" localSheetId="17" hidden="1">#REF!</definedName>
    <definedName name="BEx7A06T3RC2891FUX05G3QPRAUE" localSheetId="18" hidden="1">#REF!</definedName>
    <definedName name="BEx7A06T3RC2891FUX05G3QPRAUE" localSheetId="19" hidden="1">#REF!</definedName>
    <definedName name="BEx7A06T3RC2891FUX05G3QPRAUE" localSheetId="13" hidden="1">#REF!</definedName>
    <definedName name="BEx7A06T3RC2891FUX05G3QPRAUE" hidden="1">#REF!</definedName>
    <definedName name="BEx7A9S3JA1X7FH4CFSQLTZC4691" localSheetId="17" hidden="1">#REF!</definedName>
    <definedName name="BEx7A9S3JA1X7FH4CFSQLTZC4691" localSheetId="18" hidden="1">#REF!</definedName>
    <definedName name="BEx7A9S3JA1X7FH4CFSQLTZC4691" localSheetId="19" hidden="1">#REF!</definedName>
    <definedName name="BEx7A9S3JA1X7FH4CFSQLTZC4691" localSheetId="13" hidden="1">#REF!</definedName>
    <definedName name="BEx7A9S3JA1X7FH4CFSQLTZC4691" hidden="1">#REF!</definedName>
    <definedName name="BEx7ABA2C9IWH5VSLVLLLCY62161" localSheetId="17" hidden="1">#REF!</definedName>
    <definedName name="BEx7ABA2C9IWH5VSLVLLLCY62161" localSheetId="18" hidden="1">#REF!</definedName>
    <definedName name="BEx7ABA2C9IWH5VSLVLLLCY62161" localSheetId="19" hidden="1">#REF!</definedName>
    <definedName name="BEx7ABA2C9IWH5VSLVLLLCY62161" localSheetId="13" hidden="1">#REF!</definedName>
    <definedName name="BEx7ABA2C9IWH5VSLVLLLCY62161" hidden="1">#REF!</definedName>
    <definedName name="BEx7AE4LPLX8N85BYB0WCO5S7ZPV" localSheetId="17" hidden="1">#REF!</definedName>
    <definedName name="BEx7AE4LPLX8N85BYB0WCO5S7ZPV" localSheetId="18" hidden="1">#REF!</definedName>
    <definedName name="BEx7AE4LPLX8N85BYB0WCO5S7ZPV" localSheetId="19" hidden="1">#REF!</definedName>
    <definedName name="BEx7AE4LPLX8N85BYB0WCO5S7ZPV" localSheetId="13" hidden="1">#REF!</definedName>
    <definedName name="BEx7AE4LPLX8N85BYB0WCO5S7ZPV" hidden="1">#REF!</definedName>
    <definedName name="BEx7AR0EEP9O5JPPEKQWG1TC860T" localSheetId="17" hidden="1">#REF!</definedName>
    <definedName name="BEx7AR0EEP9O5JPPEKQWG1TC860T" localSheetId="18" hidden="1">#REF!</definedName>
    <definedName name="BEx7AR0EEP9O5JPPEKQWG1TC860T" localSheetId="19" hidden="1">#REF!</definedName>
    <definedName name="BEx7AR0EEP9O5JPPEKQWG1TC860T" localSheetId="13" hidden="1">#REF!</definedName>
    <definedName name="BEx7AR0EEP9O5JPPEKQWG1TC860T" hidden="1">#REF!</definedName>
    <definedName name="BEx7ASD1I654MEDCO6GGWA95PXSC" localSheetId="17" hidden="1">#REF!</definedName>
    <definedName name="BEx7ASD1I654MEDCO6GGWA95PXSC" localSheetId="18" hidden="1">#REF!</definedName>
    <definedName name="BEx7ASD1I654MEDCO6GGWA95PXSC" localSheetId="19" hidden="1">#REF!</definedName>
    <definedName name="BEx7ASD1I654MEDCO6GGWA95PXSC" localSheetId="13" hidden="1">#REF!</definedName>
    <definedName name="BEx7ASD1I654MEDCO6GGWA95PXSC" hidden="1">#REF!</definedName>
    <definedName name="BEx7AURD3S7JGN4D3YK1QAG6TAFA" localSheetId="17" hidden="1">#REF!</definedName>
    <definedName name="BEx7AURD3S7JGN4D3YK1QAG6TAFA" localSheetId="18" hidden="1">#REF!</definedName>
    <definedName name="BEx7AURD3S7JGN4D3YK1QAG6TAFA" localSheetId="19" hidden="1">#REF!</definedName>
    <definedName name="BEx7AURD3S7JGN4D3YK1QAG6TAFA" localSheetId="13" hidden="1">#REF!</definedName>
    <definedName name="BEx7AURD3S7JGN4D3YK1QAG6TAFA" hidden="1">#REF!</definedName>
    <definedName name="BEx7AVCX9S5RJP3NSZ4QM4E6ERDT" localSheetId="17" hidden="1">#REF!</definedName>
    <definedName name="BEx7AVCX9S5RJP3NSZ4QM4E6ERDT" localSheetId="18" hidden="1">#REF!</definedName>
    <definedName name="BEx7AVCX9S5RJP3NSZ4QM4E6ERDT" localSheetId="19" hidden="1">#REF!</definedName>
    <definedName name="BEx7AVCX9S5RJP3NSZ4QM4E6ERDT" localSheetId="13" hidden="1">#REF!</definedName>
    <definedName name="BEx7AVCX9S5RJP3NSZ4QM4E6ERDT" hidden="1">#REF!</definedName>
    <definedName name="BEx7AVYIGP0930MV5JEBWRYCJN68" localSheetId="17" hidden="1">#REF!</definedName>
    <definedName name="BEx7AVYIGP0930MV5JEBWRYCJN68" localSheetId="18" hidden="1">#REF!</definedName>
    <definedName name="BEx7AVYIGP0930MV5JEBWRYCJN68" localSheetId="19" hidden="1">#REF!</definedName>
    <definedName name="BEx7AVYIGP0930MV5JEBWRYCJN68" localSheetId="13" hidden="1">#REF!</definedName>
    <definedName name="BEx7AVYIGP0930MV5JEBWRYCJN68" hidden="1">#REF!</definedName>
    <definedName name="BEx7B6LH6917TXOSAAQ6U7HVF018" localSheetId="17" hidden="1">#REF!</definedName>
    <definedName name="BEx7B6LH6917TXOSAAQ6U7HVF018" localSheetId="18" hidden="1">#REF!</definedName>
    <definedName name="BEx7B6LH6917TXOSAAQ6U7HVF018" localSheetId="19" hidden="1">#REF!</definedName>
    <definedName name="BEx7B6LH6917TXOSAAQ6U7HVF018" localSheetId="13" hidden="1">#REF!</definedName>
    <definedName name="BEx7B6LH6917TXOSAAQ6U7HVF018" hidden="1">#REF!</definedName>
    <definedName name="BEx7BN8E88JR3K1BSLAZRPSFPQ9L" localSheetId="17" hidden="1">#REF!</definedName>
    <definedName name="BEx7BN8E88JR3K1BSLAZRPSFPQ9L" localSheetId="18" hidden="1">#REF!</definedName>
    <definedName name="BEx7BN8E88JR3K1BSLAZRPSFPQ9L" localSheetId="19" hidden="1">#REF!</definedName>
    <definedName name="BEx7BN8E88JR3K1BSLAZRPSFPQ9L" localSheetId="13" hidden="1">#REF!</definedName>
    <definedName name="BEx7BN8E88JR3K1BSLAZRPSFPQ9L" hidden="1">#REF!</definedName>
    <definedName name="BEx7BP14RMS3638K85OM4NCYLRHG" localSheetId="17" hidden="1">#REF!</definedName>
    <definedName name="BEx7BP14RMS3638K85OM4NCYLRHG" localSheetId="18" hidden="1">#REF!</definedName>
    <definedName name="BEx7BP14RMS3638K85OM4NCYLRHG" localSheetId="19" hidden="1">#REF!</definedName>
    <definedName name="BEx7BP14RMS3638K85OM4NCYLRHG" localSheetId="13" hidden="1">#REF!</definedName>
    <definedName name="BEx7BP14RMS3638K85OM4NCYLRHG" hidden="1">#REF!</definedName>
    <definedName name="BEx7BPXFZXJ79FQ0E8AQE21PGVHA" localSheetId="17" hidden="1">#REF!</definedName>
    <definedName name="BEx7BPXFZXJ79FQ0E8AQE21PGVHA" localSheetId="18" hidden="1">#REF!</definedName>
    <definedName name="BEx7BPXFZXJ79FQ0E8AQE21PGVHA" localSheetId="19" hidden="1">#REF!</definedName>
    <definedName name="BEx7BPXFZXJ79FQ0E8AQE21PGVHA" localSheetId="13" hidden="1">#REF!</definedName>
    <definedName name="BEx7BPXFZXJ79FQ0E8AQE21PGVHA" hidden="1">#REF!</definedName>
    <definedName name="BEx7C04AM39DQMC1TIX7CFZ2ADHX" localSheetId="17" hidden="1">#REF!</definedName>
    <definedName name="BEx7C04AM39DQMC1TIX7CFZ2ADHX" localSheetId="18" hidden="1">#REF!</definedName>
    <definedName name="BEx7C04AM39DQMC1TIX7CFZ2ADHX" localSheetId="19" hidden="1">#REF!</definedName>
    <definedName name="BEx7C04AM39DQMC1TIX7CFZ2ADHX" localSheetId="13" hidden="1">#REF!</definedName>
    <definedName name="BEx7C04AM39DQMC1TIX7CFZ2ADHX" hidden="1">#REF!</definedName>
    <definedName name="BEx7C346X4AX2J1QPM4NBC7JL5W9" localSheetId="17" hidden="1">#REF!</definedName>
    <definedName name="BEx7C346X4AX2J1QPM4NBC7JL5W9" localSheetId="18" hidden="1">#REF!</definedName>
    <definedName name="BEx7C346X4AX2J1QPM4NBC7JL5W9" localSheetId="19" hidden="1">#REF!</definedName>
    <definedName name="BEx7C346X4AX2J1QPM4NBC7JL5W9" localSheetId="13" hidden="1">#REF!</definedName>
    <definedName name="BEx7C346X4AX2J1QPM4NBC7JL5W9" hidden="1">#REF!</definedName>
    <definedName name="BEx7C40F0PQURHPI6YQ39NFIR86Z" localSheetId="17" hidden="1">#REF!</definedName>
    <definedName name="BEx7C40F0PQURHPI6YQ39NFIR86Z" localSheetId="18" hidden="1">#REF!</definedName>
    <definedName name="BEx7C40F0PQURHPI6YQ39NFIR86Z" localSheetId="19" hidden="1">#REF!</definedName>
    <definedName name="BEx7C40F0PQURHPI6YQ39NFIR86Z" localSheetId="13" hidden="1">#REF!</definedName>
    <definedName name="BEx7C40F0PQURHPI6YQ39NFIR86Z" hidden="1">#REF!</definedName>
    <definedName name="BEx7C7B9VCY7N0H7N1NH6HNNH724" localSheetId="17" hidden="1">#REF!</definedName>
    <definedName name="BEx7C7B9VCY7N0H7N1NH6HNNH724" localSheetId="18" hidden="1">#REF!</definedName>
    <definedName name="BEx7C7B9VCY7N0H7N1NH6HNNH724" localSheetId="19" hidden="1">#REF!</definedName>
    <definedName name="BEx7C7B9VCY7N0H7N1NH6HNNH724" localSheetId="13" hidden="1">#REF!</definedName>
    <definedName name="BEx7C7B9VCY7N0H7N1NH6HNNH724" hidden="1">#REF!</definedName>
    <definedName name="BEx7C93VR7SYRIJS1JO8YZKSFAW9" localSheetId="17" hidden="1">#REF!</definedName>
    <definedName name="BEx7C93VR7SYRIJS1JO8YZKSFAW9" localSheetId="18" hidden="1">#REF!</definedName>
    <definedName name="BEx7C93VR7SYRIJS1JO8YZKSFAW9" localSheetId="19" hidden="1">#REF!</definedName>
    <definedName name="BEx7C93VR7SYRIJS1JO8YZKSFAW9" localSheetId="13" hidden="1">#REF!</definedName>
    <definedName name="BEx7C93VR7SYRIJS1JO8YZKSFAW9" hidden="1">#REF!</definedName>
    <definedName name="BEx7CCPC6R1KQQZ2JQU6EFI1G0RM" localSheetId="17" hidden="1">#REF!</definedName>
    <definedName name="BEx7CCPC6R1KQQZ2JQU6EFI1G0RM" localSheetId="18" hidden="1">#REF!</definedName>
    <definedName name="BEx7CCPC6R1KQQZ2JQU6EFI1G0RM" localSheetId="19" hidden="1">#REF!</definedName>
    <definedName name="BEx7CCPC6R1KQQZ2JQU6EFI1G0RM" localSheetId="13" hidden="1">#REF!</definedName>
    <definedName name="BEx7CCPC6R1KQQZ2JQU6EFI1G0RM" hidden="1">#REF!</definedName>
    <definedName name="BEx7CIJST9GLS2QD383UK7VUDTGL" localSheetId="17" hidden="1">#REF!</definedName>
    <definedName name="BEx7CIJST9GLS2QD383UK7VUDTGL" localSheetId="18" hidden="1">#REF!</definedName>
    <definedName name="BEx7CIJST9GLS2QD383UK7VUDTGL" localSheetId="19" hidden="1">#REF!</definedName>
    <definedName name="BEx7CIJST9GLS2QD383UK7VUDTGL" localSheetId="13" hidden="1">#REF!</definedName>
    <definedName name="BEx7CIJST9GLS2QD383UK7VUDTGL" hidden="1">#REF!</definedName>
    <definedName name="BEx7CO8T2XKC7GHDSYNAWTZ9L7YR" localSheetId="17" hidden="1">#REF!</definedName>
    <definedName name="BEx7CO8T2XKC7GHDSYNAWTZ9L7YR" localSheetId="18" hidden="1">#REF!</definedName>
    <definedName name="BEx7CO8T2XKC7GHDSYNAWTZ9L7YR" localSheetId="19" hidden="1">#REF!</definedName>
    <definedName name="BEx7CO8T2XKC7GHDSYNAWTZ9L7YR" localSheetId="13" hidden="1">#REF!</definedName>
    <definedName name="BEx7CO8T2XKC7GHDSYNAWTZ9L7YR" hidden="1">#REF!</definedName>
    <definedName name="BEx7CW1CF00DO8A36UNC2X7K65C2" localSheetId="17" hidden="1">#REF!</definedName>
    <definedName name="BEx7CW1CF00DO8A36UNC2X7K65C2" localSheetId="18" hidden="1">#REF!</definedName>
    <definedName name="BEx7CW1CF00DO8A36UNC2X7K65C2" localSheetId="19" hidden="1">#REF!</definedName>
    <definedName name="BEx7CW1CF00DO8A36UNC2X7K65C2" localSheetId="13" hidden="1">#REF!</definedName>
    <definedName name="BEx7CW1CF00DO8A36UNC2X7K65C2" hidden="1">#REF!</definedName>
    <definedName name="BEx7CW6NFRL2P4XWP0MWHIYA97KF" localSheetId="17" hidden="1">#REF!</definedName>
    <definedName name="BEx7CW6NFRL2P4XWP0MWHIYA97KF" localSheetId="18" hidden="1">#REF!</definedName>
    <definedName name="BEx7CW6NFRL2P4XWP0MWHIYA97KF" localSheetId="19" hidden="1">#REF!</definedName>
    <definedName name="BEx7CW6NFRL2P4XWP0MWHIYA97KF" localSheetId="13" hidden="1">#REF!</definedName>
    <definedName name="BEx7CW6NFRL2P4XWP0MWHIYA97KF" hidden="1">#REF!</definedName>
    <definedName name="BEx7CZXN83U7XFVGG1P1N6ZCQK7U" localSheetId="17" hidden="1">#REF!</definedName>
    <definedName name="BEx7CZXN83U7XFVGG1P1N6ZCQK7U" localSheetId="18" hidden="1">#REF!</definedName>
    <definedName name="BEx7CZXN83U7XFVGG1P1N6ZCQK7U" localSheetId="19" hidden="1">#REF!</definedName>
    <definedName name="BEx7CZXN83U7XFVGG1P1N6ZCQK7U" localSheetId="13" hidden="1">#REF!</definedName>
    <definedName name="BEx7CZXN83U7XFVGG1P1N6ZCQK7U" hidden="1">#REF!</definedName>
    <definedName name="BEx7D14R4J25CLH301NHMGU8FSWM" localSheetId="17" hidden="1">#REF!</definedName>
    <definedName name="BEx7D14R4J25CLH301NHMGU8FSWM" localSheetId="18" hidden="1">#REF!</definedName>
    <definedName name="BEx7D14R4J25CLH301NHMGU8FSWM" localSheetId="19" hidden="1">#REF!</definedName>
    <definedName name="BEx7D14R4J25CLH301NHMGU8FSWM" localSheetId="13" hidden="1">#REF!</definedName>
    <definedName name="BEx7D14R4J25CLH301NHMGU8FSWM" hidden="1">#REF!</definedName>
    <definedName name="BEx7D38BE0Z9QLQBDMGARM9USFPM" localSheetId="17" hidden="1">#REF!</definedName>
    <definedName name="BEx7D38BE0Z9QLQBDMGARM9USFPM" localSheetId="18" hidden="1">#REF!</definedName>
    <definedName name="BEx7D38BE0Z9QLQBDMGARM9USFPM" localSheetId="19" hidden="1">#REF!</definedName>
    <definedName name="BEx7D38BE0Z9QLQBDMGARM9USFPM" localSheetId="13" hidden="1">#REF!</definedName>
    <definedName name="BEx7D38BE0Z9QLQBDMGARM9USFPM" hidden="1">#REF!</definedName>
    <definedName name="BEx7D5RWKRS4W71J4NZ6ZSFHPKFT" localSheetId="17" hidden="1">#REF!</definedName>
    <definedName name="BEx7D5RWKRS4W71J4NZ6ZSFHPKFT" localSheetId="18" hidden="1">#REF!</definedName>
    <definedName name="BEx7D5RWKRS4W71J4NZ6ZSFHPKFT" localSheetId="19" hidden="1">#REF!</definedName>
    <definedName name="BEx7D5RWKRS4W71J4NZ6ZSFHPKFT" localSheetId="13" hidden="1">#REF!</definedName>
    <definedName name="BEx7D5RWKRS4W71J4NZ6ZSFHPKFT" hidden="1">#REF!</definedName>
    <definedName name="BEx7D8H1TPOX1UN17QZYEV7Q58GA" localSheetId="17" hidden="1">#REF!</definedName>
    <definedName name="BEx7D8H1TPOX1UN17QZYEV7Q58GA" localSheetId="18" hidden="1">#REF!</definedName>
    <definedName name="BEx7D8H1TPOX1UN17QZYEV7Q58GA" localSheetId="19" hidden="1">#REF!</definedName>
    <definedName name="BEx7D8H1TPOX1UN17QZYEV7Q58GA" localSheetId="13" hidden="1">#REF!</definedName>
    <definedName name="BEx7D8H1TPOX1UN17QZYEV7Q58GA" hidden="1">#REF!</definedName>
    <definedName name="BEx7DGF13H2074LRWFZQ45PZ6JPX" localSheetId="17" hidden="1">#REF!</definedName>
    <definedName name="BEx7DGF13H2074LRWFZQ45PZ6JPX" localSheetId="18" hidden="1">#REF!</definedName>
    <definedName name="BEx7DGF13H2074LRWFZQ45PZ6JPX" localSheetId="19" hidden="1">#REF!</definedName>
    <definedName name="BEx7DGF13H2074LRWFZQ45PZ6JPX" localSheetId="13" hidden="1">#REF!</definedName>
    <definedName name="BEx7DGF13H2074LRWFZQ45PZ6JPX" hidden="1">#REF!</definedName>
    <definedName name="BEx7DHBE0SOC5KXWWQ73WUDBRX8J" localSheetId="17" hidden="1">#REF!</definedName>
    <definedName name="BEx7DHBE0SOC5KXWWQ73WUDBRX8J" localSheetId="18" hidden="1">#REF!</definedName>
    <definedName name="BEx7DHBE0SOC5KXWWQ73WUDBRX8J" localSheetId="19" hidden="1">#REF!</definedName>
    <definedName name="BEx7DHBE0SOC5KXWWQ73WUDBRX8J" localSheetId="13" hidden="1">#REF!</definedName>
    <definedName name="BEx7DHBE0SOC5KXWWQ73WUDBRX8J" hidden="1">#REF!</definedName>
    <definedName name="BEx7DKWUXEDIISSX4GDD4YYT887F" localSheetId="17" hidden="1">#REF!</definedName>
    <definedName name="BEx7DKWUXEDIISSX4GDD4YYT887F" localSheetId="18" hidden="1">#REF!</definedName>
    <definedName name="BEx7DKWUXEDIISSX4GDD4YYT887F" localSheetId="19" hidden="1">#REF!</definedName>
    <definedName name="BEx7DKWUXEDIISSX4GDD4YYT887F" localSheetId="13" hidden="1">#REF!</definedName>
    <definedName name="BEx7DKWUXEDIISSX4GDD4YYT887F" hidden="1">#REF!</definedName>
    <definedName name="BEx7DMUYR2HC26WW7AOB1TULERMB" localSheetId="17" hidden="1">#REF!</definedName>
    <definedName name="BEx7DMUYR2HC26WW7AOB1TULERMB" localSheetId="18" hidden="1">#REF!</definedName>
    <definedName name="BEx7DMUYR2HC26WW7AOB1TULERMB" localSheetId="19" hidden="1">#REF!</definedName>
    <definedName name="BEx7DMUYR2HC26WW7AOB1TULERMB" localSheetId="13" hidden="1">#REF!</definedName>
    <definedName name="BEx7DMUYR2HC26WW7AOB1TULERMB" hidden="1">#REF!</definedName>
    <definedName name="BEx7DVJTRV44IMJIBFXELE67SZ7S" localSheetId="17" hidden="1">#REF!</definedName>
    <definedName name="BEx7DVJTRV44IMJIBFXELE67SZ7S" localSheetId="18" hidden="1">#REF!</definedName>
    <definedName name="BEx7DVJTRV44IMJIBFXELE67SZ7S" localSheetId="19" hidden="1">#REF!</definedName>
    <definedName name="BEx7DVJTRV44IMJIBFXELE67SZ7S" localSheetId="13" hidden="1">#REF!</definedName>
    <definedName name="BEx7DVJTRV44IMJIBFXELE67SZ7S" hidden="1">#REF!</definedName>
    <definedName name="BEx7DVUMFCI5INHMVFIJ44RTTSTT" localSheetId="17" hidden="1">#REF!</definedName>
    <definedName name="BEx7DVUMFCI5INHMVFIJ44RTTSTT" localSheetId="18" hidden="1">#REF!</definedName>
    <definedName name="BEx7DVUMFCI5INHMVFIJ44RTTSTT" localSheetId="19" hidden="1">#REF!</definedName>
    <definedName name="BEx7DVUMFCI5INHMVFIJ44RTTSTT" localSheetId="13" hidden="1">#REF!</definedName>
    <definedName name="BEx7DVUMFCI5INHMVFIJ44RTTSTT" hidden="1">#REF!</definedName>
    <definedName name="BEx7E2QT2U8THYOKBPXONB1B47WH" localSheetId="17" hidden="1">#REF!</definedName>
    <definedName name="BEx7E2QT2U8THYOKBPXONB1B47WH" localSheetId="18" hidden="1">#REF!</definedName>
    <definedName name="BEx7E2QT2U8THYOKBPXONB1B47WH" localSheetId="19" hidden="1">#REF!</definedName>
    <definedName name="BEx7E2QT2U8THYOKBPXONB1B47WH" localSheetId="13" hidden="1">#REF!</definedName>
    <definedName name="BEx7E2QT2U8THYOKBPXONB1B47WH" hidden="1">#REF!</definedName>
    <definedName name="BEx7E5QP7W6UKO74F5Y0VJ741HS5" localSheetId="17" hidden="1">#REF!</definedName>
    <definedName name="BEx7E5QP7W6UKO74F5Y0VJ741HS5" localSheetId="18" hidden="1">#REF!</definedName>
    <definedName name="BEx7E5QP7W6UKO74F5Y0VJ741HS5" localSheetId="19" hidden="1">#REF!</definedName>
    <definedName name="BEx7E5QP7W6UKO74F5Y0VJ741HS5" localSheetId="13" hidden="1">#REF!</definedName>
    <definedName name="BEx7E5QP7W6UKO74F5Y0VJ741HS5" hidden="1">#REF!</definedName>
    <definedName name="BEx7E6N29HGH3I47AFB2DCS6MVS6" localSheetId="17" hidden="1">#REF!</definedName>
    <definedName name="BEx7E6N29HGH3I47AFB2DCS6MVS6" localSheetId="18" hidden="1">#REF!</definedName>
    <definedName name="BEx7E6N29HGH3I47AFB2DCS6MVS6" localSheetId="19" hidden="1">#REF!</definedName>
    <definedName name="BEx7E6N29HGH3I47AFB2DCS6MVS6" localSheetId="13" hidden="1">#REF!</definedName>
    <definedName name="BEx7E6N29HGH3I47AFB2DCS6MVS6" hidden="1">#REF!</definedName>
    <definedName name="BEx7EBA8IYHQKT7IQAOAML660SYA" localSheetId="17" hidden="1">#REF!</definedName>
    <definedName name="BEx7EBA8IYHQKT7IQAOAML660SYA" localSheetId="18" hidden="1">#REF!</definedName>
    <definedName name="BEx7EBA8IYHQKT7IQAOAML660SYA" localSheetId="19" hidden="1">#REF!</definedName>
    <definedName name="BEx7EBA8IYHQKT7IQAOAML660SYA" localSheetId="13" hidden="1">#REF!</definedName>
    <definedName name="BEx7EBA8IYHQKT7IQAOAML660SYA" hidden="1">#REF!</definedName>
    <definedName name="BEx7EI6C8MCRZFEQYUBE5FSUTIHK" localSheetId="17" hidden="1">#REF!</definedName>
    <definedName name="BEx7EI6C8MCRZFEQYUBE5FSUTIHK" localSheetId="18" hidden="1">#REF!</definedName>
    <definedName name="BEx7EI6C8MCRZFEQYUBE5FSUTIHK" localSheetId="19" hidden="1">#REF!</definedName>
    <definedName name="BEx7EI6C8MCRZFEQYUBE5FSUTIHK" localSheetId="13" hidden="1">#REF!</definedName>
    <definedName name="BEx7EI6C8MCRZFEQYUBE5FSUTIHK" hidden="1">#REF!</definedName>
    <definedName name="BEx7EI6DL1Z6UWLFBXAKVGZTKHWJ" localSheetId="17" hidden="1">#REF!</definedName>
    <definedName name="BEx7EI6DL1Z6UWLFBXAKVGZTKHWJ" localSheetId="18" hidden="1">#REF!</definedName>
    <definedName name="BEx7EI6DL1Z6UWLFBXAKVGZTKHWJ" localSheetId="19" hidden="1">#REF!</definedName>
    <definedName name="BEx7EI6DL1Z6UWLFBXAKVGZTKHWJ" localSheetId="13" hidden="1">#REF!</definedName>
    <definedName name="BEx7EI6DL1Z6UWLFBXAKVGZTKHWJ" hidden="1">#REF!</definedName>
    <definedName name="BEx7EQKHX7GZYOLXRDU534TT4H64" localSheetId="17" hidden="1">#REF!</definedName>
    <definedName name="BEx7EQKHX7GZYOLXRDU534TT4H64" localSheetId="18" hidden="1">#REF!</definedName>
    <definedName name="BEx7EQKHX7GZYOLXRDU534TT4H64" localSheetId="19" hidden="1">#REF!</definedName>
    <definedName name="BEx7EQKHX7GZYOLXRDU534TT4H64" localSheetId="13" hidden="1">#REF!</definedName>
    <definedName name="BEx7EQKHX7GZYOLXRDU534TT4H64" hidden="1">#REF!</definedName>
    <definedName name="BEx7ETV6L1TM7JSXJIGK3FC6RVZW" localSheetId="17" hidden="1">#REF!</definedName>
    <definedName name="BEx7ETV6L1TM7JSXJIGK3FC6RVZW" localSheetId="18" hidden="1">#REF!</definedName>
    <definedName name="BEx7ETV6L1TM7JSXJIGK3FC6RVZW" localSheetId="19" hidden="1">#REF!</definedName>
    <definedName name="BEx7ETV6L1TM7JSXJIGK3FC6RVZW" localSheetId="13" hidden="1">#REF!</definedName>
    <definedName name="BEx7ETV6L1TM7JSXJIGK3FC6RVZW" hidden="1">#REF!</definedName>
    <definedName name="BEx7EYYLHMBYQTH6I377FCQS7CSX" localSheetId="17" hidden="1">#REF!</definedName>
    <definedName name="BEx7EYYLHMBYQTH6I377FCQS7CSX" localSheetId="18" hidden="1">#REF!</definedName>
    <definedName name="BEx7EYYLHMBYQTH6I377FCQS7CSX" localSheetId="19" hidden="1">#REF!</definedName>
    <definedName name="BEx7EYYLHMBYQTH6I377FCQS7CSX" localSheetId="13" hidden="1">#REF!</definedName>
    <definedName name="BEx7EYYLHMBYQTH6I377FCQS7CSX" hidden="1">#REF!</definedName>
    <definedName name="BEx7FCLG1RYI2SNOU1Y2GQZNZSWA" localSheetId="17" hidden="1">#REF!</definedName>
    <definedName name="BEx7FCLG1RYI2SNOU1Y2GQZNZSWA" localSheetId="18" hidden="1">#REF!</definedName>
    <definedName name="BEx7FCLG1RYI2SNOU1Y2GQZNZSWA" localSheetId="19" hidden="1">#REF!</definedName>
    <definedName name="BEx7FCLG1RYI2SNOU1Y2GQZNZSWA" localSheetId="13" hidden="1">#REF!</definedName>
    <definedName name="BEx7FCLG1RYI2SNOU1Y2GQZNZSWA" hidden="1">#REF!</definedName>
    <definedName name="BEx7FN32ZGWOAA4TTH79KINTDWR9" localSheetId="17" hidden="1">#REF!</definedName>
    <definedName name="BEx7FN32ZGWOAA4TTH79KINTDWR9" localSheetId="18" hidden="1">#REF!</definedName>
    <definedName name="BEx7FN32ZGWOAA4TTH79KINTDWR9" localSheetId="19" hidden="1">#REF!</definedName>
    <definedName name="BEx7FN32ZGWOAA4TTH79KINTDWR9" localSheetId="13" hidden="1">#REF!</definedName>
    <definedName name="BEx7FN32ZGWOAA4TTH79KINTDWR9" hidden="1">#REF!</definedName>
    <definedName name="BEx7FV0WJHXL6X5JNQ2ZX45PX49P" localSheetId="17" hidden="1">#REF!</definedName>
    <definedName name="BEx7FV0WJHXL6X5JNQ2ZX45PX49P" localSheetId="18" hidden="1">#REF!</definedName>
    <definedName name="BEx7FV0WJHXL6X5JNQ2ZX45PX49P" localSheetId="19" hidden="1">#REF!</definedName>
    <definedName name="BEx7FV0WJHXL6X5JNQ2ZX45PX49P" localSheetId="13" hidden="1">#REF!</definedName>
    <definedName name="BEx7FV0WJHXL6X5JNQ2ZX45PX49P" hidden="1">#REF!</definedName>
    <definedName name="BEx7G82CKM3NIY1PHNFK28M09PCH" localSheetId="17" hidden="1">#REF!</definedName>
    <definedName name="BEx7G82CKM3NIY1PHNFK28M09PCH" localSheetId="18" hidden="1">#REF!</definedName>
    <definedName name="BEx7G82CKM3NIY1PHNFK28M09PCH" localSheetId="19" hidden="1">#REF!</definedName>
    <definedName name="BEx7G82CKM3NIY1PHNFK28M09PCH" localSheetId="13" hidden="1">#REF!</definedName>
    <definedName name="BEx7G82CKM3NIY1PHNFK28M09PCH" hidden="1">#REF!</definedName>
    <definedName name="BEx7GR3ENYWRXXS5IT0UMEGOLGUH" localSheetId="17" hidden="1">#REF!</definedName>
    <definedName name="BEx7GR3ENYWRXXS5IT0UMEGOLGUH" localSheetId="18" hidden="1">#REF!</definedName>
    <definedName name="BEx7GR3ENYWRXXS5IT0UMEGOLGUH" localSheetId="19" hidden="1">#REF!</definedName>
    <definedName name="BEx7GR3ENYWRXXS5IT0UMEGOLGUH" localSheetId="13" hidden="1">#REF!</definedName>
    <definedName name="BEx7GR3ENYWRXXS5IT0UMEGOLGUH" hidden="1">#REF!</definedName>
    <definedName name="BEx7GSAL6P7TASL8MB63RFST1LJL" localSheetId="17" hidden="1">#REF!</definedName>
    <definedName name="BEx7GSAL6P7TASL8MB63RFST1LJL" localSheetId="18" hidden="1">#REF!</definedName>
    <definedName name="BEx7GSAL6P7TASL8MB63RFST1LJL" localSheetId="19" hidden="1">#REF!</definedName>
    <definedName name="BEx7GSAL6P7TASL8MB63RFST1LJL" localSheetId="13" hidden="1">#REF!</definedName>
    <definedName name="BEx7GSAL6P7TASL8MB63RFST1LJL" hidden="1">#REF!</definedName>
    <definedName name="BEx7H0JD6I5I8WQLLWOYWY5YWPQE" localSheetId="17" hidden="1">#REF!</definedName>
    <definedName name="BEx7H0JD6I5I8WQLLWOYWY5YWPQE" localSheetId="18" hidden="1">#REF!</definedName>
    <definedName name="BEx7H0JD6I5I8WQLLWOYWY5YWPQE" localSheetId="19" hidden="1">#REF!</definedName>
    <definedName name="BEx7H0JD6I5I8WQLLWOYWY5YWPQE" localSheetId="13" hidden="1">#REF!</definedName>
    <definedName name="BEx7H0JD6I5I8WQLLWOYWY5YWPQE" hidden="1">#REF!</definedName>
    <definedName name="BEx7H14XCXH7WEXEY1HVO53A6AGH" localSheetId="17" hidden="1">#REF!</definedName>
    <definedName name="BEx7H14XCXH7WEXEY1HVO53A6AGH" localSheetId="18" hidden="1">#REF!</definedName>
    <definedName name="BEx7H14XCXH7WEXEY1HVO53A6AGH" localSheetId="19" hidden="1">#REF!</definedName>
    <definedName name="BEx7H14XCXH7WEXEY1HVO53A6AGH" localSheetId="13" hidden="1">#REF!</definedName>
    <definedName name="BEx7H14XCXH7WEXEY1HVO53A6AGH" hidden="1">#REF!</definedName>
    <definedName name="BEx7HGVBEF4LEIF6RC14N3PSU461" localSheetId="17" hidden="1">#REF!</definedName>
    <definedName name="BEx7HGVBEF4LEIF6RC14N3PSU461" localSheetId="18" hidden="1">#REF!</definedName>
    <definedName name="BEx7HGVBEF4LEIF6RC14N3PSU461" localSheetId="19" hidden="1">#REF!</definedName>
    <definedName name="BEx7HGVBEF4LEIF6RC14N3PSU461" localSheetId="13" hidden="1">#REF!</definedName>
    <definedName name="BEx7HGVBEF4LEIF6RC14N3PSU461" hidden="1">#REF!</definedName>
    <definedName name="BEx7HQ5T9FZ42QWS09UO4DT42Y0R" localSheetId="17" hidden="1">#REF!</definedName>
    <definedName name="BEx7HQ5T9FZ42QWS09UO4DT42Y0R" localSheetId="18" hidden="1">#REF!</definedName>
    <definedName name="BEx7HQ5T9FZ42QWS09UO4DT42Y0R" localSheetId="19" hidden="1">#REF!</definedName>
    <definedName name="BEx7HQ5T9FZ42QWS09UO4DT42Y0R" localSheetId="13" hidden="1">#REF!</definedName>
    <definedName name="BEx7HQ5T9FZ42QWS09UO4DT42Y0R" hidden="1">#REF!</definedName>
    <definedName name="BEx7HRCZE3CVGON1HV07MT5MNDZ3" localSheetId="17" hidden="1">#REF!</definedName>
    <definedName name="BEx7HRCZE3CVGON1HV07MT5MNDZ3" localSheetId="18" hidden="1">#REF!</definedName>
    <definedName name="BEx7HRCZE3CVGON1HV07MT5MNDZ3" localSheetId="19" hidden="1">#REF!</definedName>
    <definedName name="BEx7HRCZE3CVGON1HV07MT5MNDZ3" localSheetId="13" hidden="1">#REF!</definedName>
    <definedName name="BEx7HRCZE3CVGON1HV07MT5MNDZ3" hidden="1">#REF!</definedName>
    <definedName name="BEx7HWGE2CANG5M17X4C8YNC3N8F" localSheetId="17" hidden="1">#REF!</definedName>
    <definedName name="BEx7HWGE2CANG5M17X4C8YNC3N8F" localSheetId="18" hidden="1">#REF!</definedName>
    <definedName name="BEx7HWGE2CANG5M17X4C8YNC3N8F" localSheetId="19" hidden="1">#REF!</definedName>
    <definedName name="BEx7HWGE2CANG5M17X4C8YNC3N8F" localSheetId="13" hidden="1">#REF!</definedName>
    <definedName name="BEx7HWGE2CANG5M17X4C8YNC3N8F" hidden="1">#REF!</definedName>
    <definedName name="BEx7IB54GU5UCTJS549UBDW43EJL" localSheetId="17" hidden="1">#REF!</definedName>
    <definedName name="BEx7IB54GU5UCTJS549UBDW43EJL" localSheetId="18" hidden="1">#REF!</definedName>
    <definedName name="BEx7IB54GU5UCTJS549UBDW43EJL" localSheetId="19" hidden="1">#REF!</definedName>
    <definedName name="BEx7IB54GU5UCTJS549UBDW43EJL" localSheetId="13" hidden="1">#REF!</definedName>
    <definedName name="BEx7IB54GU5UCTJS549UBDW43EJL" hidden="1">#REF!</definedName>
    <definedName name="BEx7IBVYN47SFZIA0K4MDKQZNN9V" localSheetId="17" hidden="1">#REF!</definedName>
    <definedName name="BEx7IBVYN47SFZIA0K4MDKQZNN9V" localSheetId="18" hidden="1">#REF!</definedName>
    <definedName name="BEx7IBVYN47SFZIA0K4MDKQZNN9V" localSheetId="19" hidden="1">#REF!</definedName>
    <definedName name="BEx7IBVYN47SFZIA0K4MDKQZNN9V" localSheetId="13" hidden="1">#REF!</definedName>
    <definedName name="BEx7IBVYN47SFZIA0K4MDKQZNN9V" hidden="1">#REF!</definedName>
    <definedName name="BEx7IGOMJB39HUONENRXTK1MFHGE" localSheetId="17" hidden="1">#REF!</definedName>
    <definedName name="BEx7IGOMJB39HUONENRXTK1MFHGE" localSheetId="18" hidden="1">#REF!</definedName>
    <definedName name="BEx7IGOMJB39HUONENRXTK1MFHGE" localSheetId="19" hidden="1">#REF!</definedName>
    <definedName name="BEx7IGOMJB39HUONENRXTK1MFHGE" localSheetId="13" hidden="1">#REF!</definedName>
    <definedName name="BEx7IGOMJB39HUONENRXTK1MFHGE" hidden="1">#REF!</definedName>
    <definedName name="BEx7ISO6LTCYYDK0J6IN4PG2P6SW" localSheetId="17" hidden="1">#REF!</definedName>
    <definedName name="BEx7ISO6LTCYYDK0J6IN4PG2P6SW" localSheetId="18" hidden="1">#REF!</definedName>
    <definedName name="BEx7ISO6LTCYYDK0J6IN4PG2P6SW" localSheetId="19" hidden="1">#REF!</definedName>
    <definedName name="BEx7ISO6LTCYYDK0J6IN4PG2P6SW" localSheetId="13" hidden="1">#REF!</definedName>
    <definedName name="BEx7ISO6LTCYYDK0J6IN4PG2P6SW" hidden="1">#REF!</definedName>
    <definedName name="BEx7IV2IJ5WT7UC0UG7WP0WF2JZI" localSheetId="17" hidden="1">#REF!</definedName>
    <definedName name="BEx7IV2IJ5WT7UC0UG7WP0WF2JZI" localSheetId="18" hidden="1">#REF!</definedName>
    <definedName name="BEx7IV2IJ5WT7UC0UG7WP0WF2JZI" localSheetId="19" hidden="1">#REF!</definedName>
    <definedName name="BEx7IV2IJ5WT7UC0UG7WP0WF2JZI" localSheetId="13" hidden="1">#REF!</definedName>
    <definedName name="BEx7IV2IJ5WT7UC0UG7WP0WF2JZI" hidden="1">#REF!</definedName>
    <definedName name="BEx7IXGU74GE5E4S6W4Z13AR092Y" localSheetId="17" hidden="1">#REF!</definedName>
    <definedName name="BEx7IXGU74GE5E4S6W4Z13AR092Y" localSheetId="18" hidden="1">#REF!</definedName>
    <definedName name="BEx7IXGU74GE5E4S6W4Z13AR092Y" localSheetId="19" hidden="1">#REF!</definedName>
    <definedName name="BEx7IXGU74GE5E4S6W4Z13AR092Y" localSheetId="13" hidden="1">#REF!</definedName>
    <definedName name="BEx7IXGU74GE5E4S6W4Z13AR092Y" hidden="1">#REF!</definedName>
    <definedName name="BEx7J4YL8Q3BI1MLH16YYQ18IJRD" localSheetId="17" hidden="1">#REF!</definedName>
    <definedName name="BEx7J4YL8Q3BI1MLH16YYQ18IJRD" localSheetId="18" hidden="1">#REF!</definedName>
    <definedName name="BEx7J4YL8Q3BI1MLH16YYQ18IJRD" localSheetId="19" hidden="1">#REF!</definedName>
    <definedName name="BEx7J4YL8Q3BI1MLH16YYQ18IJRD" localSheetId="13" hidden="1">#REF!</definedName>
    <definedName name="BEx7J4YL8Q3BI1MLH16YYQ18IJRD" hidden="1">#REF!</definedName>
    <definedName name="BEx7J5K5QVUOXI6A663KUWL6PO3O" localSheetId="17" hidden="1">#REF!</definedName>
    <definedName name="BEx7J5K5QVUOXI6A663KUWL6PO3O" localSheetId="18" hidden="1">#REF!</definedName>
    <definedName name="BEx7J5K5QVUOXI6A663KUWL6PO3O" localSheetId="19" hidden="1">#REF!</definedName>
    <definedName name="BEx7J5K5QVUOXI6A663KUWL6PO3O" localSheetId="13" hidden="1">#REF!</definedName>
    <definedName name="BEx7J5K5QVUOXI6A663KUWL6PO3O" hidden="1">#REF!</definedName>
    <definedName name="BEx7JH3HGBPI07OHZ5LFYK0UFZQR" localSheetId="17" hidden="1">#REF!</definedName>
    <definedName name="BEx7JH3HGBPI07OHZ5LFYK0UFZQR" localSheetId="18" hidden="1">#REF!</definedName>
    <definedName name="BEx7JH3HGBPI07OHZ5LFYK0UFZQR" localSheetId="19" hidden="1">#REF!</definedName>
    <definedName name="BEx7JH3HGBPI07OHZ5LFYK0UFZQR" localSheetId="13" hidden="1">#REF!</definedName>
    <definedName name="BEx7JH3HGBPI07OHZ5LFYK0UFZQR" hidden="1">#REF!</definedName>
    <definedName name="BEx7JRL3MHRMVLQF3EN15MXRPN68" localSheetId="17" hidden="1">#REF!</definedName>
    <definedName name="BEx7JRL3MHRMVLQF3EN15MXRPN68" localSheetId="18" hidden="1">#REF!</definedName>
    <definedName name="BEx7JRL3MHRMVLQF3EN15MXRPN68" localSheetId="19" hidden="1">#REF!</definedName>
    <definedName name="BEx7JRL3MHRMVLQF3EN15MXRPN68" localSheetId="13" hidden="1">#REF!</definedName>
    <definedName name="BEx7JRL3MHRMVLQF3EN15MXRPN68" hidden="1">#REF!</definedName>
    <definedName name="BEx7JV194190CNM6WWGQ3UBJ3CHH" localSheetId="17" hidden="1">#REF!</definedName>
    <definedName name="BEx7JV194190CNM6WWGQ3UBJ3CHH" localSheetId="18" hidden="1">#REF!</definedName>
    <definedName name="BEx7JV194190CNM6WWGQ3UBJ3CHH" localSheetId="19" hidden="1">#REF!</definedName>
    <definedName name="BEx7JV194190CNM6WWGQ3UBJ3CHH" localSheetId="13" hidden="1">#REF!</definedName>
    <definedName name="BEx7JV194190CNM6WWGQ3UBJ3CHH" hidden="1">#REF!</definedName>
    <definedName name="BEx7JZJ4AE8AGMWPK3XPBTBUBZ48" localSheetId="17" hidden="1">#REF!</definedName>
    <definedName name="BEx7JZJ4AE8AGMWPK3XPBTBUBZ48" localSheetId="18" hidden="1">#REF!</definedName>
    <definedName name="BEx7JZJ4AE8AGMWPK3XPBTBUBZ48" localSheetId="19" hidden="1">#REF!</definedName>
    <definedName name="BEx7JZJ4AE8AGMWPK3XPBTBUBZ48" localSheetId="13" hidden="1">#REF!</definedName>
    <definedName name="BEx7JZJ4AE8AGMWPK3XPBTBUBZ48" hidden="1">#REF!</definedName>
    <definedName name="BEx7K7GZ607XQOGB81A1HINBTGOZ" localSheetId="17" hidden="1">#REF!</definedName>
    <definedName name="BEx7K7GZ607XQOGB81A1HINBTGOZ" localSheetId="18" hidden="1">#REF!</definedName>
    <definedName name="BEx7K7GZ607XQOGB81A1HINBTGOZ" localSheetId="19" hidden="1">#REF!</definedName>
    <definedName name="BEx7K7GZ607XQOGB81A1HINBTGOZ" localSheetId="13" hidden="1">#REF!</definedName>
    <definedName name="BEx7K7GZ607XQOGB81A1HINBTGOZ" hidden="1">#REF!</definedName>
    <definedName name="BEx7KEYPBDXSNROH8M6CDCBN6B50" localSheetId="17" hidden="1">#REF!</definedName>
    <definedName name="BEx7KEYPBDXSNROH8M6CDCBN6B50" localSheetId="18" hidden="1">#REF!</definedName>
    <definedName name="BEx7KEYPBDXSNROH8M6CDCBN6B50" localSheetId="19" hidden="1">#REF!</definedName>
    <definedName name="BEx7KEYPBDXSNROH8M6CDCBN6B50" localSheetId="13" hidden="1">#REF!</definedName>
    <definedName name="BEx7KEYPBDXSNROH8M6CDCBN6B50" hidden="1">#REF!</definedName>
    <definedName name="BEx7KH7PZ0A6FSWA4LAN2CMZ0WSF" localSheetId="17" hidden="1">#REF!</definedName>
    <definedName name="BEx7KH7PZ0A6FSWA4LAN2CMZ0WSF" localSheetId="18" hidden="1">#REF!</definedName>
    <definedName name="BEx7KH7PZ0A6FSWA4LAN2CMZ0WSF" localSheetId="19" hidden="1">#REF!</definedName>
    <definedName name="BEx7KH7PZ0A6FSWA4LAN2CMZ0WSF" localSheetId="13" hidden="1">#REF!</definedName>
    <definedName name="BEx7KH7PZ0A6FSWA4LAN2CMZ0WSF" hidden="1">#REF!</definedName>
    <definedName name="BEx7KNCTL6VMNQP4MFMHOMV1WI1Y" localSheetId="17" hidden="1">#REF!</definedName>
    <definedName name="BEx7KNCTL6VMNQP4MFMHOMV1WI1Y" localSheetId="18" hidden="1">#REF!</definedName>
    <definedName name="BEx7KNCTL6VMNQP4MFMHOMV1WI1Y" localSheetId="19" hidden="1">#REF!</definedName>
    <definedName name="BEx7KNCTL6VMNQP4MFMHOMV1WI1Y" localSheetId="13" hidden="1">#REF!</definedName>
    <definedName name="BEx7KNCTL6VMNQP4MFMHOMV1WI1Y" hidden="1">#REF!</definedName>
    <definedName name="BEx7KSAS8BZT6H8OQCZ5DNSTMO07" localSheetId="17" hidden="1">#REF!</definedName>
    <definedName name="BEx7KSAS8BZT6H8OQCZ5DNSTMO07" localSheetId="18" hidden="1">#REF!</definedName>
    <definedName name="BEx7KSAS8BZT6H8OQCZ5DNSTMO07" localSheetId="19" hidden="1">#REF!</definedName>
    <definedName name="BEx7KSAS8BZT6H8OQCZ5DNSTMO07" localSheetId="13" hidden="1">#REF!</definedName>
    <definedName name="BEx7KSAS8BZT6H8OQCZ5DNSTMO07" hidden="1">#REF!</definedName>
    <definedName name="BEx7KWHTBD21COXVI4HNEQH0Z3L8" localSheetId="17" hidden="1">#REF!</definedName>
    <definedName name="BEx7KWHTBD21COXVI4HNEQH0Z3L8" localSheetId="18" hidden="1">#REF!</definedName>
    <definedName name="BEx7KWHTBD21COXVI4HNEQH0Z3L8" localSheetId="19" hidden="1">#REF!</definedName>
    <definedName name="BEx7KWHTBD21COXVI4HNEQH0Z3L8" localSheetId="13" hidden="1">#REF!</definedName>
    <definedName name="BEx7KWHTBD21COXVI4HNEQH0Z3L8" hidden="1">#REF!</definedName>
    <definedName name="BEx7KXUGRMRSUXCM97Z7VRZQ9JH2" localSheetId="17" hidden="1">#REF!</definedName>
    <definedName name="BEx7KXUGRMRSUXCM97Z7VRZQ9JH2" localSheetId="18" hidden="1">#REF!</definedName>
    <definedName name="BEx7KXUGRMRSUXCM97Z7VRZQ9JH2" localSheetId="19" hidden="1">#REF!</definedName>
    <definedName name="BEx7KXUGRMRSUXCM97Z7VRZQ9JH2" localSheetId="13" hidden="1">#REF!</definedName>
    <definedName name="BEx7KXUGRMRSUXCM97Z7VRZQ9JH2" hidden="1">#REF!</definedName>
    <definedName name="BEx7L5C6U8MP6IZ67BD649WQYJEK" localSheetId="17" hidden="1">#REF!</definedName>
    <definedName name="BEx7L5C6U8MP6IZ67BD649WQYJEK" localSheetId="18" hidden="1">#REF!</definedName>
    <definedName name="BEx7L5C6U8MP6IZ67BD649WQYJEK" localSheetId="19" hidden="1">#REF!</definedName>
    <definedName name="BEx7L5C6U8MP6IZ67BD649WQYJEK" localSheetId="13" hidden="1">#REF!</definedName>
    <definedName name="BEx7L5C6U8MP6IZ67BD649WQYJEK" hidden="1">#REF!</definedName>
    <definedName name="BEx7L8HEYEVTATR0OG5JJO647KNI" localSheetId="17" hidden="1">#REF!</definedName>
    <definedName name="BEx7L8HEYEVTATR0OG5JJO647KNI" localSheetId="18" hidden="1">#REF!</definedName>
    <definedName name="BEx7L8HEYEVTATR0OG5JJO647KNI" localSheetId="19" hidden="1">#REF!</definedName>
    <definedName name="BEx7L8HEYEVTATR0OG5JJO647KNI" localSheetId="13" hidden="1">#REF!</definedName>
    <definedName name="BEx7L8HEYEVTATR0OG5JJO647KNI" hidden="1">#REF!</definedName>
    <definedName name="BEx7L8XOV64OMS15ZFURFEUXLMWF" localSheetId="17" hidden="1">#REF!</definedName>
    <definedName name="BEx7L8XOV64OMS15ZFURFEUXLMWF" localSheetId="18" hidden="1">#REF!</definedName>
    <definedName name="BEx7L8XOV64OMS15ZFURFEUXLMWF" localSheetId="19" hidden="1">#REF!</definedName>
    <definedName name="BEx7L8XOV64OMS15ZFURFEUXLMWF" localSheetId="13" hidden="1">#REF!</definedName>
    <definedName name="BEx7L8XOV64OMS15ZFURFEUXLMWF" hidden="1">#REF!</definedName>
    <definedName name="BEx7LPF478MRAYB9TQ6LDML6O3BY" localSheetId="17" hidden="1">#REF!</definedName>
    <definedName name="BEx7LPF478MRAYB9TQ6LDML6O3BY" localSheetId="18" hidden="1">#REF!</definedName>
    <definedName name="BEx7LPF478MRAYB9TQ6LDML6O3BY" localSheetId="19" hidden="1">#REF!</definedName>
    <definedName name="BEx7LPF478MRAYB9TQ6LDML6O3BY" localSheetId="13" hidden="1">#REF!</definedName>
    <definedName name="BEx7LPF478MRAYB9TQ6LDML6O3BY" hidden="1">#REF!</definedName>
    <definedName name="BEx7LPV780NFCG1VX4EKJ29YXOLZ" localSheetId="17" hidden="1">#REF!</definedName>
    <definedName name="BEx7LPV780NFCG1VX4EKJ29YXOLZ" localSheetId="18" hidden="1">#REF!</definedName>
    <definedName name="BEx7LPV780NFCG1VX4EKJ29YXOLZ" localSheetId="19" hidden="1">#REF!</definedName>
    <definedName name="BEx7LPV780NFCG1VX4EKJ29YXOLZ" localSheetId="13" hidden="1">#REF!</definedName>
    <definedName name="BEx7LPV780NFCG1VX4EKJ29YXOLZ" hidden="1">#REF!</definedName>
    <definedName name="BEx7LQ0PD30NJWOAYKPEYHM9J83B" localSheetId="17" hidden="1">#REF!</definedName>
    <definedName name="BEx7LQ0PD30NJWOAYKPEYHM9J83B" localSheetId="18" hidden="1">#REF!</definedName>
    <definedName name="BEx7LQ0PD30NJWOAYKPEYHM9J83B" localSheetId="19" hidden="1">#REF!</definedName>
    <definedName name="BEx7LQ0PD30NJWOAYKPEYHM9J83B" localSheetId="13" hidden="1">#REF!</definedName>
    <definedName name="BEx7LQ0PD30NJWOAYKPEYHM9J83B" hidden="1">#REF!</definedName>
    <definedName name="BEx7M4EKEDHZ1ZZ91NDLSUNPUFPZ" localSheetId="17" hidden="1">#REF!</definedName>
    <definedName name="BEx7M4EKEDHZ1ZZ91NDLSUNPUFPZ" localSheetId="18" hidden="1">#REF!</definedName>
    <definedName name="BEx7M4EKEDHZ1ZZ91NDLSUNPUFPZ" localSheetId="19" hidden="1">#REF!</definedName>
    <definedName name="BEx7M4EKEDHZ1ZZ91NDLSUNPUFPZ" localSheetId="13" hidden="1">#REF!</definedName>
    <definedName name="BEx7M4EKEDHZ1ZZ91NDLSUNPUFPZ" hidden="1">#REF!</definedName>
    <definedName name="BEx7MAUI1JJFDIJGDW4RWY5384LY" localSheetId="17" hidden="1">#REF!</definedName>
    <definedName name="BEx7MAUI1JJFDIJGDW4RWY5384LY" localSheetId="18" hidden="1">#REF!</definedName>
    <definedName name="BEx7MAUI1JJFDIJGDW4RWY5384LY" localSheetId="19" hidden="1">#REF!</definedName>
    <definedName name="BEx7MAUI1JJFDIJGDW4RWY5384LY" localSheetId="13" hidden="1">#REF!</definedName>
    <definedName name="BEx7MAUI1JJFDIJGDW4RWY5384LY" hidden="1">#REF!</definedName>
    <definedName name="BEx7MI1EW6N7FOBHWJLYC02TZSKR" localSheetId="17" hidden="1">#REF!</definedName>
    <definedName name="BEx7MI1EW6N7FOBHWJLYC02TZSKR" localSheetId="18" hidden="1">#REF!</definedName>
    <definedName name="BEx7MI1EW6N7FOBHWJLYC02TZSKR" localSheetId="19" hidden="1">#REF!</definedName>
    <definedName name="BEx7MI1EW6N7FOBHWJLYC02TZSKR" localSheetId="13" hidden="1">#REF!</definedName>
    <definedName name="BEx7MI1EW6N7FOBHWJLYC02TZSKR" hidden="1">#REF!</definedName>
    <definedName name="BEx7MJZO3UKAMJ53UWOJ5ZD4GGMQ" localSheetId="17" hidden="1">#REF!</definedName>
    <definedName name="BEx7MJZO3UKAMJ53UWOJ5ZD4GGMQ" localSheetId="18" hidden="1">#REF!</definedName>
    <definedName name="BEx7MJZO3UKAMJ53UWOJ5ZD4GGMQ" localSheetId="19" hidden="1">#REF!</definedName>
    <definedName name="BEx7MJZO3UKAMJ53UWOJ5ZD4GGMQ" localSheetId="13" hidden="1">#REF!</definedName>
    <definedName name="BEx7MJZO3UKAMJ53UWOJ5ZD4GGMQ" hidden="1">#REF!</definedName>
    <definedName name="BEx7MO17TZ6L4457Q12FYYLUUZAZ" localSheetId="17" hidden="1">#REF!</definedName>
    <definedName name="BEx7MO17TZ6L4457Q12FYYLUUZAZ" localSheetId="18" hidden="1">#REF!</definedName>
    <definedName name="BEx7MO17TZ6L4457Q12FYYLUUZAZ" localSheetId="19" hidden="1">#REF!</definedName>
    <definedName name="BEx7MO17TZ6L4457Q12FYYLUUZAZ" localSheetId="13" hidden="1">#REF!</definedName>
    <definedName name="BEx7MO17TZ6L4457Q12FYYLUUZAZ" hidden="1">#REF!</definedName>
    <definedName name="BEx7MT4MFNXIVQGAT6D971GZW7CA" localSheetId="17" hidden="1">#REF!</definedName>
    <definedName name="BEx7MT4MFNXIVQGAT6D971GZW7CA" localSheetId="18" hidden="1">#REF!</definedName>
    <definedName name="BEx7MT4MFNXIVQGAT6D971GZW7CA" localSheetId="19" hidden="1">#REF!</definedName>
    <definedName name="BEx7MT4MFNXIVQGAT6D971GZW7CA" localSheetId="13" hidden="1">#REF!</definedName>
    <definedName name="BEx7MT4MFNXIVQGAT6D971GZW7CA" hidden="1">#REF!</definedName>
    <definedName name="BEx7MUMLPPX92MX7SA8S1PLONDL8" localSheetId="17" hidden="1">#REF!</definedName>
    <definedName name="BEx7MUMLPPX92MX7SA8S1PLONDL8" localSheetId="18" hidden="1">#REF!</definedName>
    <definedName name="BEx7MUMLPPX92MX7SA8S1PLONDL8" localSheetId="19" hidden="1">#REF!</definedName>
    <definedName name="BEx7MUMLPPX92MX7SA8S1PLONDL8" localSheetId="13" hidden="1">#REF!</definedName>
    <definedName name="BEx7MUMLPPX92MX7SA8S1PLONDL8" hidden="1">#REF!</definedName>
    <definedName name="BEx7MX0W532Q7CB4V6KFVC9WAOUI" localSheetId="17" hidden="1">#REF!</definedName>
    <definedName name="BEx7MX0W532Q7CB4V6KFVC9WAOUI" localSheetId="18" hidden="1">#REF!</definedName>
    <definedName name="BEx7MX0W532Q7CB4V6KFVC9WAOUI" localSheetId="19" hidden="1">#REF!</definedName>
    <definedName name="BEx7MX0W532Q7CB4V6KFVC9WAOUI" localSheetId="13" hidden="1">#REF!</definedName>
    <definedName name="BEx7MX0W532Q7CB4V6KFVC9WAOUI" hidden="1">#REF!</definedName>
    <definedName name="BEx7NB403NE748IF75RXMWOFQ986" localSheetId="17" hidden="1">#REF!</definedName>
    <definedName name="BEx7NB403NE748IF75RXMWOFQ986" localSheetId="18" hidden="1">#REF!</definedName>
    <definedName name="BEx7NB403NE748IF75RXMWOFQ986" localSheetId="19" hidden="1">#REF!</definedName>
    <definedName name="BEx7NB403NE748IF75RXMWOFQ986" localSheetId="13" hidden="1">#REF!</definedName>
    <definedName name="BEx7NB403NE748IF75RXMWOFQ986" hidden="1">#REF!</definedName>
    <definedName name="BEx7NI062THZAM6I8AJWTFJL91CS" localSheetId="17" hidden="1">#REF!</definedName>
    <definedName name="BEx7NI062THZAM6I8AJWTFJL91CS" localSheetId="18" hidden="1">#REF!</definedName>
    <definedName name="BEx7NI062THZAM6I8AJWTFJL91CS" localSheetId="19" hidden="1">#REF!</definedName>
    <definedName name="BEx7NI062THZAM6I8AJWTFJL91CS" localSheetId="13" hidden="1">#REF!</definedName>
    <definedName name="BEx7NI062THZAM6I8AJWTFJL91CS" hidden="1">#REF!</definedName>
    <definedName name="BEx904S75BPRYMHF0083JF7ES4NG" localSheetId="17" hidden="1">#REF!</definedName>
    <definedName name="BEx904S75BPRYMHF0083JF7ES4NG" localSheetId="18" hidden="1">#REF!</definedName>
    <definedName name="BEx904S75BPRYMHF0083JF7ES4NG" localSheetId="19" hidden="1">#REF!</definedName>
    <definedName name="BEx904S75BPRYMHF0083JF7ES4NG" localSheetId="13" hidden="1">#REF!</definedName>
    <definedName name="BEx904S75BPRYMHF0083JF7ES4NG" hidden="1">#REF!</definedName>
    <definedName name="BEx90HDD4RWF7JZGA8GCGG7D63MG" localSheetId="17" hidden="1">#REF!</definedName>
    <definedName name="BEx90HDD4RWF7JZGA8GCGG7D63MG" localSheetId="18" hidden="1">#REF!</definedName>
    <definedName name="BEx90HDD4RWF7JZGA8GCGG7D63MG" localSheetId="19" hidden="1">#REF!</definedName>
    <definedName name="BEx90HDD4RWF7JZGA8GCGG7D63MG" localSheetId="13" hidden="1">#REF!</definedName>
    <definedName name="BEx90HDD4RWF7JZGA8GCGG7D63MG" hidden="1">#REF!</definedName>
    <definedName name="BEx90HO6UVMFVSV8U0YBZFHNCL38" localSheetId="17" hidden="1">#REF!</definedName>
    <definedName name="BEx90HO6UVMFVSV8U0YBZFHNCL38" localSheetId="18" hidden="1">#REF!</definedName>
    <definedName name="BEx90HO6UVMFVSV8U0YBZFHNCL38" localSheetId="19" hidden="1">#REF!</definedName>
    <definedName name="BEx90HO6UVMFVSV8U0YBZFHNCL38" localSheetId="13" hidden="1">#REF!</definedName>
    <definedName name="BEx90HO6UVMFVSV8U0YBZFHNCL38" hidden="1">#REF!</definedName>
    <definedName name="BEx90VGH5H09ON2QXYC9WIIEU98T" localSheetId="17" hidden="1">#REF!</definedName>
    <definedName name="BEx90VGH5H09ON2QXYC9WIIEU98T" localSheetId="18" hidden="1">#REF!</definedName>
    <definedName name="BEx90VGH5H09ON2QXYC9WIIEU98T" localSheetId="19" hidden="1">#REF!</definedName>
    <definedName name="BEx90VGH5H09ON2QXYC9WIIEU98T" localSheetId="13" hidden="1">#REF!</definedName>
    <definedName name="BEx90VGH5H09ON2QXYC9WIIEU98T" hidden="1">#REF!</definedName>
    <definedName name="BEx9157279000SVN5XNWQ99JY0WU" localSheetId="17" hidden="1">#REF!</definedName>
    <definedName name="BEx9157279000SVN5XNWQ99JY0WU" localSheetId="18" hidden="1">#REF!</definedName>
    <definedName name="BEx9157279000SVN5XNWQ99JY0WU" localSheetId="19" hidden="1">#REF!</definedName>
    <definedName name="BEx9157279000SVN5XNWQ99JY0WU" localSheetId="13" hidden="1">#REF!</definedName>
    <definedName name="BEx9157279000SVN5XNWQ99JY0WU" hidden="1">#REF!</definedName>
    <definedName name="BEx9175B70QXYAU5A8DJPGZQ46L9" localSheetId="17" hidden="1">#REF!</definedName>
    <definedName name="BEx9175B70QXYAU5A8DJPGZQ46L9" localSheetId="18" hidden="1">#REF!</definedName>
    <definedName name="BEx9175B70QXYAU5A8DJPGZQ46L9" localSheetId="19" hidden="1">#REF!</definedName>
    <definedName name="BEx9175B70QXYAU5A8DJPGZQ46L9" localSheetId="13" hidden="1">#REF!</definedName>
    <definedName name="BEx9175B70QXYAU5A8DJPGZQ46L9" hidden="1">#REF!</definedName>
    <definedName name="BEx91AQQRTV87AO27VWHSFZAD4ZR" localSheetId="17" hidden="1">#REF!</definedName>
    <definedName name="BEx91AQQRTV87AO27VWHSFZAD4ZR" localSheetId="18" hidden="1">#REF!</definedName>
    <definedName name="BEx91AQQRTV87AO27VWHSFZAD4ZR" localSheetId="19" hidden="1">#REF!</definedName>
    <definedName name="BEx91AQQRTV87AO27VWHSFZAD4ZR" localSheetId="13" hidden="1">#REF!</definedName>
    <definedName name="BEx91AQQRTV87AO27VWHSFZAD4ZR" hidden="1">#REF!</definedName>
    <definedName name="BEx91L8FLL5CWLA2CDHKCOMGVDZN" localSheetId="17" hidden="1">#REF!</definedName>
    <definedName name="BEx91L8FLL5CWLA2CDHKCOMGVDZN" localSheetId="18" hidden="1">#REF!</definedName>
    <definedName name="BEx91L8FLL5CWLA2CDHKCOMGVDZN" localSheetId="19" hidden="1">#REF!</definedName>
    <definedName name="BEx91L8FLL5CWLA2CDHKCOMGVDZN" localSheetId="13" hidden="1">#REF!</definedName>
    <definedName name="BEx91L8FLL5CWLA2CDHKCOMGVDZN" hidden="1">#REF!</definedName>
    <definedName name="BEx91OTVH9ZDBC3QTORU8RZX4EOC" localSheetId="17" hidden="1">#REF!</definedName>
    <definedName name="BEx91OTVH9ZDBC3QTORU8RZX4EOC" localSheetId="18" hidden="1">#REF!</definedName>
    <definedName name="BEx91OTVH9ZDBC3QTORU8RZX4EOC" localSheetId="19" hidden="1">#REF!</definedName>
    <definedName name="BEx91OTVH9ZDBC3QTORU8RZX4EOC" localSheetId="13" hidden="1">#REF!</definedName>
    <definedName name="BEx91OTVH9ZDBC3QTORU8RZX4EOC" hidden="1">#REF!</definedName>
    <definedName name="BEx91QH5JRZKQP1GPN2SQMR3CKAG" localSheetId="17" hidden="1">#REF!</definedName>
    <definedName name="BEx91QH5JRZKQP1GPN2SQMR3CKAG" localSheetId="18" hidden="1">#REF!</definedName>
    <definedName name="BEx91QH5JRZKQP1GPN2SQMR3CKAG" localSheetId="19" hidden="1">#REF!</definedName>
    <definedName name="BEx91QH5JRZKQP1GPN2SQMR3CKAG" localSheetId="13" hidden="1">#REF!</definedName>
    <definedName name="BEx91QH5JRZKQP1GPN2SQMR3CKAG" hidden="1">#REF!</definedName>
    <definedName name="BEx91ROALDNHO7FI4X8L61RH4UJE" localSheetId="17" hidden="1">#REF!</definedName>
    <definedName name="BEx91ROALDNHO7FI4X8L61RH4UJE" localSheetId="18" hidden="1">#REF!</definedName>
    <definedName name="BEx91ROALDNHO7FI4X8L61RH4UJE" localSheetId="19" hidden="1">#REF!</definedName>
    <definedName name="BEx91ROALDNHO7FI4X8L61RH4UJE" localSheetId="13" hidden="1">#REF!</definedName>
    <definedName name="BEx91ROALDNHO7FI4X8L61RH4UJE" hidden="1">#REF!</definedName>
    <definedName name="BEx91TMID71GVYH0U16QM1RV3PX0" localSheetId="17" hidden="1">#REF!</definedName>
    <definedName name="BEx91TMID71GVYH0U16QM1RV3PX0" localSheetId="18" hidden="1">#REF!</definedName>
    <definedName name="BEx91TMID71GVYH0U16QM1RV3PX0" localSheetId="19" hidden="1">#REF!</definedName>
    <definedName name="BEx91TMID71GVYH0U16QM1RV3PX0" localSheetId="13" hidden="1">#REF!</definedName>
    <definedName name="BEx91TMID71GVYH0U16QM1RV3PX0" hidden="1">#REF!</definedName>
    <definedName name="BEx91VF2D78PAF337E3L2L81K9W2" localSheetId="17" hidden="1">#REF!</definedName>
    <definedName name="BEx91VF2D78PAF337E3L2L81K9W2" localSheetId="18" hidden="1">#REF!</definedName>
    <definedName name="BEx91VF2D78PAF337E3L2L81K9W2" localSheetId="19" hidden="1">#REF!</definedName>
    <definedName name="BEx91VF2D78PAF337E3L2L81K9W2" localSheetId="13" hidden="1">#REF!</definedName>
    <definedName name="BEx91VF2D78PAF337E3L2L81K9W2" hidden="1">#REF!</definedName>
    <definedName name="BEx921PNZ46VORG2VRMWREWIC0SE" localSheetId="17" hidden="1">#REF!</definedName>
    <definedName name="BEx921PNZ46VORG2VRMWREWIC0SE" localSheetId="18" hidden="1">#REF!</definedName>
    <definedName name="BEx921PNZ46VORG2VRMWREWIC0SE" localSheetId="19" hidden="1">#REF!</definedName>
    <definedName name="BEx921PNZ46VORG2VRMWREWIC0SE" localSheetId="13" hidden="1">#REF!</definedName>
    <definedName name="BEx921PNZ46VORG2VRMWREWIC0SE" hidden="1">#REF!</definedName>
    <definedName name="BEx929CVDCG5CFUQWNDLOSNRQ1FN" localSheetId="17" hidden="1">#REF!</definedName>
    <definedName name="BEx929CVDCG5CFUQWNDLOSNRQ1FN" localSheetId="18" hidden="1">#REF!</definedName>
    <definedName name="BEx929CVDCG5CFUQWNDLOSNRQ1FN" localSheetId="19" hidden="1">#REF!</definedName>
    <definedName name="BEx929CVDCG5CFUQWNDLOSNRQ1FN" localSheetId="13" hidden="1">#REF!</definedName>
    <definedName name="BEx929CVDCG5CFUQWNDLOSNRQ1FN" hidden="1">#REF!</definedName>
    <definedName name="BEx92DPEKL5WM5A3CN8674JI0PR3" localSheetId="17" hidden="1">#REF!</definedName>
    <definedName name="BEx92DPEKL5WM5A3CN8674JI0PR3" localSheetId="18" hidden="1">#REF!</definedName>
    <definedName name="BEx92DPEKL5WM5A3CN8674JI0PR3" localSheetId="19" hidden="1">#REF!</definedName>
    <definedName name="BEx92DPEKL5WM5A3CN8674JI0PR3" localSheetId="13" hidden="1">#REF!</definedName>
    <definedName name="BEx92DPEKL5WM5A3CN8674JI0PR3" hidden="1">#REF!</definedName>
    <definedName name="BEx92ER2RMY93TZK0D9L9T3H0GI5" localSheetId="17" hidden="1">#REF!</definedName>
    <definedName name="BEx92ER2RMY93TZK0D9L9T3H0GI5" localSheetId="18" hidden="1">#REF!</definedName>
    <definedName name="BEx92ER2RMY93TZK0D9L9T3H0GI5" localSheetId="19" hidden="1">#REF!</definedName>
    <definedName name="BEx92ER2RMY93TZK0D9L9T3H0GI5" localSheetId="13" hidden="1">#REF!</definedName>
    <definedName name="BEx92ER2RMY93TZK0D9L9T3H0GI5" hidden="1">#REF!</definedName>
    <definedName name="BEx92FI04PJT4LI23KKIHRXWJDTT" localSheetId="17" hidden="1">#REF!</definedName>
    <definedName name="BEx92FI04PJT4LI23KKIHRXWJDTT" localSheetId="18" hidden="1">#REF!</definedName>
    <definedName name="BEx92FI04PJT4LI23KKIHRXWJDTT" localSheetId="19" hidden="1">#REF!</definedName>
    <definedName name="BEx92FI04PJT4LI23KKIHRXWJDTT" localSheetId="13" hidden="1">#REF!</definedName>
    <definedName name="BEx92FI04PJT4LI23KKIHRXWJDTT" hidden="1">#REF!</definedName>
    <definedName name="BEx92HR14HQ9D5JXCSPA4SS4RT62" localSheetId="17" hidden="1">#REF!</definedName>
    <definedName name="BEx92HR14HQ9D5JXCSPA4SS4RT62" localSheetId="18" hidden="1">#REF!</definedName>
    <definedName name="BEx92HR14HQ9D5JXCSPA4SS4RT62" localSheetId="19" hidden="1">#REF!</definedName>
    <definedName name="BEx92HR14HQ9D5JXCSPA4SS4RT62" localSheetId="13" hidden="1">#REF!</definedName>
    <definedName name="BEx92HR14HQ9D5JXCSPA4SS4RT62" hidden="1">#REF!</definedName>
    <definedName name="BEx92HWA2D6A5EX9MFG68G0NOMSN" localSheetId="17" hidden="1">#REF!</definedName>
    <definedName name="BEx92HWA2D6A5EX9MFG68G0NOMSN" localSheetId="18" hidden="1">#REF!</definedName>
    <definedName name="BEx92HWA2D6A5EX9MFG68G0NOMSN" localSheetId="19" hidden="1">#REF!</definedName>
    <definedName name="BEx92HWA2D6A5EX9MFG68G0NOMSN" localSheetId="13" hidden="1">#REF!</definedName>
    <definedName name="BEx92HWA2D6A5EX9MFG68G0NOMSN" hidden="1">#REF!</definedName>
    <definedName name="BEx92I1SQUKW2W7S22E82HLJXRGK" localSheetId="17" hidden="1">#REF!</definedName>
    <definedName name="BEx92I1SQUKW2W7S22E82HLJXRGK" localSheetId="18" hidden="1">#REF!</definedName>
    <definedName name="BEx92I1SQUKW2W7S22E82HLJXRGK" localSheetId="19" hidden="1">#REF!</definedName>
    <definedName name="BEx92I1SQUKW2W7S22E82HLJXRGK" localSheetId="13" hidden="1">#REF!</definedName>
    <definedName name="BEx92I1SQUKW2W7S22E82HLJXRGK" hidden="1">#REF!</definedName>
    <definedName name="BEx92PUBDIXAU1FW5ZAXECMAU0LN" localSheetId="17" hidden="1">#REF!</definedName>
    <definedName name="BEx92PUBDIXAU1FW5ZAXECMAU0LN" localSheetId="18" hidden="1">#REF!</definedName>
    <definedName name="BEx92PUBDIXAU1FW5ZAXECMAU0LN" localSheetId="19" hidden="1">#REF!</definedName>
    <definedName name="BEx92PUBDIXAU1FW5ZAXECMAU0LN" localSheetId="13" hidden="1">#REF!</definedName>
    <definedName name="BEx92PUBDIXAU1FW5ZAXECMAU0LN" hidden="1">#REF!</definedName>
    <definedName name="BEx92S8MHFFIVRQ2YSHZNQGOFUHD" localSheetId="17" hidden="1">#REF!</definedName>
    <definedName name="BEx92S8MHFFIVRQ2YSHZNQGOFUHD" localSheetId="18" hidden="1">#REF!</definedName>
    <definedName name="BEx92S8MHFFIVRQ2YSHZNQGOFUHD" localSheetId="19" hidden="1">#REF!</definedName>
    <definedName name="BEx92S8MHFFIVRQ2YSHZNQGOFUHD" localSheetId="13" hidden="1">#REF!</definedName>
    <definedName name="BEx92S8MHFFIVRQ2YSHZNQGOFUHD" hidden="1">#REF!</definedName>
    <definedName name="BEx92VJ5FJGXISSSMOUAESCSIWFV" localSheetId="17" hidden="1">#REF!</definedName>
    <definedName name="BEx92VJ5FJGXISSSMOUAESCSIWFV" localSheetId="18" hidden="1">#REF!</definedName>
    <definedName name="BEx92VJ5FJGXISSSMOUAESCSIWFV" localSheetId="19" hidden="1">#REF!</definedName>
    <definedName name="BEx92VJ5FJGXISSSMOUAESCSIWFV" localSheetId="13" hidden="1">#REF!</definedName>
    <definedName name="BEx92VJ5FJGXISSSMOUAESCSIWFV" hidden="1">#REF!</definedName>
    <definedName name="BEx93B9OULL2YGC896XXYAAJSTRK" localSheetId="17" hidden="1">#REF!</definedName>
    <definedName name="BEx93B9OULL2YGC896XXYAAJSTRK" localSheetId="18" hidden="1">#REF!</definedName>
    <definedName name="BEx93B9OULL2YGC896XXYAAJSTRK" localSheetId="19" hidden="1">#REF!</definedName>
    <definedName name="BEx93B9OULL2YGC896XXYAAJSTRK" localSheetId="13" hidden="1">#REF!</definedName>
    <definedName name="BEx93B9OULL2YGC896XXYAAJSTRK" hidden="1">#REF!</definedName>
    <definedName name="BEx93FRKF99NRT3LH99UTIH7AAYF" localSheetId="17" hidden="1">#REF!</definedName>
    <definedName name="BEx93FRKF99NRT3LH99UTIH7AAYF" localSheetId="18" hidden="1">#REF!</definedName>
    <definedName name="BEx93FRKF99NRT3LH99UTIH7AAYF" localSheetId="19" hidden="1">#REF!</definedName>
    <definedName name="BEx93FRKF99NRT3LH99UTIH7AAYF" localSheetId="13" hidden="1">#REF!</definedName>
    <definedName name="BEx93FRKF99NRT3LH99UTIH7AAYF" hidden="1">#REF!</definedName>
    <definedName name="BEx93M7FSHP50OG34A4W8W8DF12U" localSheetId="17" hidden="1">#REF!</definedName>
    <definedName name="BEx93M7FSHP50OG34A4W8W8DF12U" localSheetId="18" hidden="1">#REF!</definedName>
    <definedName name="BEx93M7FSHP50OG34A4W8W8DF12U" localSheetId="19" hidden="1">#REF!</definedName>
    <definedName name="BEx93M7FSHP50OG34A4W8W8DF12U" localSheetId="13" hidden="1">#REF!</definedName>
    <definedName name="BEx93M7FSHP50OG34A4W8W8DF12U" hidden="1">#REF!</definedName>
    <definedName name="BEx93OLWY2O3PRA74U41VG5RXT4Q" localSheetId="17" hidden="1">#REF!</definedName>
    <definedName name="BEx93OLWY2O3PRA74U41VG5RXT4Q" localSheetId="18" hidden="1">#REF!</definedName>
    <definedName name="BEx93OLWY2O3PRA74U41VG5RXT4Q" localSheetId="19" hidden="1">#REF!</definedName>
    <definedName name="BEx93OLWY2O3PRA74U41VG5RXT4Q" localSheetId="13" hidden="1">#REF!</definedName>
    <definedName name="BEx93OLWY2O3PRA74U41VG5RXT4Q" hidden="1">#REF!</definedName>
    <definedName name="BEx93RWFAF6YJGYUTITVM445C02U" localSheetId="17" hidden="1">#REF!</definedName>
    <definedName name="BEx93RWFAF6YJGYUTITVM445C02U" localSheetId="18" hidden="1">#REF!</definedName>
    <definedName name="BEx93RWFAF6YJGYUTITVM445C02U" localSheetId="19" hidden="1">#REF!</definedName>
    <definedName name="BEx93RWFAF6YJGYUTITVM445C02U" localSheetId="13" hidden="1">#REF!</definedName>
    <definedName name="BEx93RWFAF6YJGYUTITVM445C02U" hidden="1">#REF!</definedName>
    <definedName name="BEx93SY9RWG3HUV4YXQKXJH9FH14" localSheetId="17" hidden="1">#REF!</definedName>
    <definedName name="BEx93SY9RWG3HUV4YXQKXJH9FH14" localSheetId="18" hidden="1">#REF!</definedName>
    <definedName name="BEx93SY9RWG3HUV4YXQKXJH9FH14" localSheetId="19" hidden="1">#REF!</definedName>
    <definedName name="BEx93SY9RWG3HUV4YXQKXJH9FH14" localSheetId="13" hidden="1">#REF!</definedName>
    <definedName name="BEx93SY9RWG3HUV4YXQKXJH9FH14" hidden="1">#REF!</definedName>
    <definedName name="BEx93TJUX3U0FJDBG6DDSNQ91R5J" localSheetId="17" hidden="1">#REF!</definedName>
    <definedName name="BEx93TJUX3U0FJDBG6DDSNQ91R5J" localSheetId="18" hidden="1">#REF!</definedName>
    <definedName name="BEx93TJUX3U0FJDBG6DDSNQ91R5J" localSheetId="19" hidden="1">#REF!</definedName>
    <definedName name="BEx93TJUX3U0FJDBG6DDSNQ91R5J" localSheetId="13" hidden="1">#REF!</definedName>
    <definedName name="BEx93TJUX3U0FJDBG6DDSNQ91R5J" hidden="1">#REF!</definedName>
    <definedName name="BEx942UCRHMI4B0US31HO95GSC2X" localSheetId="17" hidden="1">#REF!</definedName>
    <definedName name="BEx942UCRHMI4B0US31HO95GSC2X" localSheetId="18" hidden="1">#REF!</definedName>
    <definedName name="BEx942UCRHMI4B0US31HO95GSC2X" localSheetId="19" hidden="1">#REF!</definedName>
    <definedName name="BEx942UCRHMI4B0US31HO95GSC2X" localSheetId="13" hidden="1">#REF!</definedName>
    <definedName name="BEx942UCRHMI4B0US31HO95GSC2X" hidden="1">#REF!</definedName>
    <definedName name="BEx942ZND3V7XSHKTD0UH9X85N5E" localSheetId="17" hidden="1">#REF!</definedName>
    <definedName name="BEx942ZND3V7XSHKTD0UH9X85N5E" localSheetId="18" hidden="1">#REF!</definedName>
    <definedName name="BEx942ZND3V7XSHKTD0UH9X85N5E" localSheetId="19" hidden="1">#REF!</definedName>
    <definedName name="BEx942ZND3V7XSHKTD0UH9X85N5E" localSheetId="13" hidden="1">#REF!</definedName>
    <definedName name="BEx942ZND3V7XSHKTD0UH9X85N5E" hidden="1">#REF!</definedName>
    <definedName name="BEx947HHLR6UU6NYPNDZRF79V52K" localSheetId="17" hidden="1">#REF!</definedName>
    <definedName name="BEx947HHLR6UU6NYPNDZRF79V52K" localSheetId="18" hidden="1">#REF!</definedName>
    <definedName name="BEx947HHLR6UU6NYPNDZRF79V52K" localSheetId="19" hidden="1">#REF!</definedName>
    <definedName name="BEx947HHLR6UU6NYPNDZRF79V52K" localSheetId="13" hidden="1">#REF!</definedName>
    <definedName name="BEx947HHLR6UU6NYPNDZRF79V52K" hidden="1">#REF!</definedName>
    <definedName name="BEx948ZFFQWVIDNG4AZAUGGGEB5U" localSheetId="17" hidden="1">#REF!</definedName>
    <definedName name="BEx948ZFFQWVIDNG4AZAUGGGEB5U" localSheetId="18" hidden="1">#REF!</definedName>
    <definedName name="BEx948ZFFQWVIDNG4AZAUGGGEB5U" localSheetId="19" hidden="1">#REF!</definedName>
    <definedName name="BEx948ZFFQWVIDNG4AZAUGGGEB5U" localSheetId="13" hidden="1">#REF!</definedName>
    <definedName name="BEx948ZFFQWVIDNG4AZAUGGGEB5U" hidden="1">#REF!</definedName>
    <definedName name="BEx94CKXG92OMURH41SNU6IOHK4J" localSheetId="17" hidden="1">#REF!</definedName>
    <definedName name="BEx94CKXG92OMURH41SNU6IOHK4J" localSheetId="18" hidden="1">#REF!</definedName>
    <definedName name="BEx94CKXG92OMURH41SNU6IOHK4J" localSheetId="19" hidden="1">#REF!</definedName>
    <definedName name="BEx94CKXG92OMURH41SNU6IOHK4J" localSheetId="13" hidden="1">#REF!</definedName>
    <definedName name="BEx94CKXG92OMURH41SNU6IOHK4J" hidden="1">#REF!</definedName>
    <definedName name="BEx94GXG30CIVB6ZQN3X3IK6BZXQ" localSheetId="17" hidden="1">#REF!</definedName>
    <definedName name="BEx94GXG30CIVB6ZQN3X3IK6BZXQ" localSheetId="18" hidden="1">#REF!</definedName>
    <definedName name="BEx94GXG30CIVB6ZQN3X3IK6BZXQ" localSheetId="19" hidden="1">#REF!</definedName>
    <definedName name="BEx94GXG30CIVB6ZQN3X3IK6BZXQ" localSheetId="13" hidden="1">#REF!</definedName>
    <definedName name="BEx94GXG30CIVB6ZQN3X3IK6BZXQ" hidden="1">#REF!</definedName>
    <definedName name="BEx94HJ0DWZHE39X4BLCQCJ3M1MC" localSheetId="17" hidden="1">#REF!</definedName>
    <definedName name="BEx94HJ0DWZHE39X4BLCQCJ3M1MC" localSheetId="18" hidden="1">#REF!</definedName>
    <definedName name="BEx94HJ0DWZHE39X4BLCQCJ3M1MC" localSheetId="19" hidden="1">#REF!</definedName>
    <definedName name="BEx94HJ0DWZHE39X4BLCQCJ3M1MC" localSheetId="13" hidden="1">#REF!</definedName>
    <definedName name="BEx94HJ0DWZHE39X4BLCQCJ3M1MC" hidden="1">#REF!</definedName>
    <definedName name="BEx94HZ5LURYM9ST744ALV6ZCKYP" localSheetId="17" hidden="1">#REF!</definedName>
    <definedName name="BEx94HZ5LURYM9ST744ALV6ZCKYP" localSheetId="18" hidden="1">#REF!</definedName>
    <definedName name="BEx94HZ5LURYM9ST744ALV6ZCKYP" localSheetId="19" hidden="1">#REF!</definedName>
    <definedName name="BEx94HZ5LURYM9ST744ALV6ZCKYP" localSheetId="13" hidden="1">#REF!</definedName>
    <definedName name="BEx94HZ5LURYM9ST744ALV6ZCKYP" hidden="1">#REF!</definedName>
    <definedName name="BEx94IQ75E90YUMWJ9N591LR7DQQ" localSheetId="17" hidden="1">#REF!</definedName>
    <definedName name="BEx94IQ75E90YUMWJ9N591LR7DQQ" localSheetId="18" hidden="1">#REF!</definedName>
    <definedName name="BEx94IQ75E90YUMWJ9N591LR7DQQ" localSheetId="19" hidden="1">#REF!</definedName>
    <definedName name="BEx94IQ75E90YUMWJ9N591LR7DQQ" localSheetId="13" hidden="1">#REF!</definedName>
    <definedName name="BEx94IQ75E90YUMWJ9N591LR7DQQ" hidden="1">#REF!</definedName>
    <definedName name="BEx94N7W5T3U7UOE97D6OVIBUCXS" localSheetId="17" hidden="1">#REF!</definedName>
    <definedName name="BEx94N7W5T3U7UOE97D6OVIBUCXS" localSheetId="18" hidden="1">#REF!</definedName>
    <definedName name="BEx94N7W5T3U7UOE97D6OVIBUCXS" localSheetId="19" hidden="1">#REF!</definedName>
    <definedName name="BEx94N7W5T3U7UOE97D6OVIBUCXS" localSheetId="13" hidden="1">#REF!</definedName>
    <definedName name="BEx94N7W5T3U7UOE97D6OVIBUCXS" hidden="1">#REF!</definedName>
    <definedName name="BEx955NIAWX5OLAHMTV6QFUZPR30" localSheetId="17" hidden="1">#REF!</definedName>
    <definedName name="BEx955NIAWX5OLAHMTV6QFUZPR30" localSheetId="18" hidden="1">#REF!</definedName>
    <definedName name="BEx955NIAWX5OLAHMTV6QFUZPR30" localSheetId="19" hidden="1">#REF!</definedName>
    <definedName name="BEx955NIAWX5OLAHMTV6QFUZPR30" localSheetId="13" hidden="1">#REF!</definedName>
    <definedName name="BEx955NIAWX5OLAHMTV6QFUZPR30" hidden="1">#REF!</definedName>
    <definedName name="BEx9581TYVI2M5TT4ISDAJV4W7Z6" localSheetId="17" hidden="1">#REF!</definedName>
    <definedName name="BEx9581TYVI2M5TT4ISDAJV4W7Z6" localSheetId="18" hidden="1">#REF!</definedName>
    <definedName name="BEx9581TYVI2M5TT4ISDAJV4W7Z6" localSheetId="19" hidden="1">#REF!</definedName>
    <definedName name="BEx9581TYVI2M5TT4ISDAJV4W7Z6" localSheetId="13" hidden="1">#REF!</definedName>
    <definedName name="BEx9581TYVI2M5TT4ISDAJV4W7Z6" hidden="1">#REF!</definedName>
    <definedName name="BEx95G55NR99FDSE95CXDI4DKWSV" localSheetId="17" hidden="1">#REF!</definedName>
    <definedName name="BEx95G55NR99FDSE95CXDI4DKWSV" localSheetId="18" hidden="1">#REF!</definedName>
    <definedName name="BEx95G55NR99FDSE95CXDI4DKWSV" localSheetId="19" hidden="1">#REF!</definedName>
    <definedName name="BEx95G55NR99FDSE95CXDI4DKWSV" localSheetId="13" hidden="1">#REF!</definedName>
    <definedName name="BEx95G55NR99FDSE95CXDI4DKWSV" hidden="1">#REF!</definedName>
    <definedName name="BEx95NHF4RVUE0YDOAFZEIVBYJXD" localSheetId="17" hidden="1">#REF!</definedName>
    <definedName name="BEx95NHF4RVUE0YDOAFZEIVBYJXD" localSheetId="18" hidden="1">#REF!</definedName>
    <definedName name="BEx95NHF4RVUE0YDOAFZEIVBYJXD" localSheetId="19" hidden="1">#REF!</definedName>
    <definedName name="BEx95NHF4RVUE0YDOAFZEIVBYJXD" localSheetId="13" hidden="1">#REF!</definedName>
    <definedName name="BEx95NHF4RVUE0YDOAFZEIVBYJXD" hidden="1">#REF!</definedName>
    <definedName name="BEx95QBZMG0E2KQ9BERJ861QLYN3" localSheetId="17" hidden="1">#REF!</definedName>
    <definedName name="BEx95QBZMG0E2KQ9BERJ861QLYN3" localSheetId="18" hidden="1">#REF!</definedName>
    <definedName name="BEx95QBZMG0E2KQ9BERJ861QLYN3" localSheetId="19" hidden="1">#REF!</definedName>
    <definedName name="BEx95QBZMG0E2KQ9BERJ861QLYN3" localSheetId="13" hidden="1">#REF!</definedName>
    <definedName name="BEx95QBZMG0E2KQ9BERJ861QLYN3" hidden="1">#REF!</definedName>
    <definedName name="BEx95QHBVDN795UNQJLRXG3RDU49" localSheetId="17" hidden="1">#REF!</definedName>
    <definedName name="BEx95QHBVDN795UNQJLRXG3RDU49" localSheetId="18" hidden="1">#REF!</definedName>
    <definedName name="BEx95QHBVDN795UNQJLRXG3RDU49" localSheetId="19" hidden="1">#REF!</definedName>
    <definedName name="BEx95QHBVDN795UNQJLRXG3RDU49" localSheetId="13" hidden="1">#REF!</definedName>
    <definedName name="BEx95QHBVDN795UNQJLRXG3RDU49" hidden="1">#REF!</definedName>
    <definedName name="BEx95TBVUWV7L7OMFMZDQEXGVHU6" localSheetId="17" hidden="1">#REF!</definedName>
    <definedName name="BEx95TBVUWV7L7OMFMZDQEXGVHU6" localSheetId="18" hidden="1">#REF!</definedName>
    <definedName name="BEx95TBVUWV7L7OMFMZDQEXGVHU6" localSheetId="19" hidden="1">#REF!</definedName>
    <definedName name="BEx95TBVUWV7L7OMFMZDQEXGVHU6" localSheetId="13" hidden="1">#REF!</definedName>
    <definedName name="BEx95TBVUWV7L7OMFMZDQEXGVHU6" hidden="1">#REF!</definedName>
    <definedName name="BEx95U89DZZSVO39TGS62CX8G9N4" localSheetId="17" hidden="1">#REF!</definedName>
    <definedName name="BEx95U89DZZSVO39TGS62CX8G9N4" localSheetId="18" hidden="1">#REF!</definedName>
    <definedName name="BEx95U89DZZSVO39TGS62CX8G9N4" localSheetId="19" hidden="1">#REF!</definedName>
    <definedName name="BEx95U89DZZSVO39TGS62CX8G9N4" localSheetId="13" hidden="1">#REF!</definedName>
    <definedName name="BEx95U89DZZSVO39TGS62CX8G9N4" hidden="1">#REF!</definedName>
    <definedName name="BEx95XTPKKKJG67C45LRX0T25I06" localSheetId="17" hidden="1">#REF!</definedName>
    <definedName name="BEx95XTPKKKJG67C45LRX0T25I06" localSheetId="18" hidden="1">#REF!</definedName>
    <definedName name="BEx95XTPKKKJG67C45LRX0T25I06" localSheetId="19" hidden="1">#REF!</definedName>
    <definedName name="BEx95XTPKKKJG67C45LRX0T25I06" localSheetId="13" hidden="1">#REF!</definedName>
    <definedName name="BEx95XTPKKKJG67C45LRX0T25I06" hidden="1">#REF!</definedName>
    <definedName name="BEx9602K2GHNBUEUVT9ONRQU1GMD" localSheetId="17" hidden="1">#REF!</definedName>
    <definedName name="BEx9602K2GHNBUEUVT9ONRQU1GMD" localSheetId="18" hidden="1">#REF!</definedName>
    <definedName name="BEx9602K2GHNBUEUVT9ONRQU1GMD" localSheetId="19" hidden="1">#REF!</definedName>
    <definedName name="BEx9602K2GHNBUEUVT9ONRQU1GMD" localSheetId="13" hidden="1">#REF!</definedName>
    <definedName name="BEx9602K2GHNBUEUVT9ONRQU1GMD" hidden="1">#REF!</definedName>
    <definedName name="BEx9602LTEI8BPC79BGMRK6S0RP8" localSheetId="17" hidden="1">#REF!</definedName>
    <definedName name="BEx9602LTEI8BPC79BGMRK6S0RP8" localSheetId="18" hidden="1">#REF!</definedName>
    <definedName name="BEx9602LTEI8BPC79BGMRK6S0RP8" localSheetId="19" hidden="1">#REF!</definedName>
    <definedName name="BEx9602LTEI8BPC79BGMRK6S0RP8" localSheetId="13" hidden="1">#REF!</definedName>
    <definedName name="BEx9602LTEI8BPC79BGMRK6S0RP8" hidden="1">#REF!</definedName>
    <definedName name="BEx962BL3Y4LA53EBYI64ZYMZE8U" localSheetId="17" hidden="1">#REF!</definedName>
    <definedName name="BEx962BL3Y4LA53EBYI64ZYMZE8U" localSheetId="18" hidden="1">#REF!</definedName>
    <definedName name="BEx962BL3Y4LA53EBYI64ZYMZE8U" localSheetId="19" hidden="1">#REF!</definedName>
    <definedName name="BEx962BL3Y4LA53EBYI64ZYMZE8U" localSheetId="13" hidden="1">#REF!</definedName>
    <definedName name="BEx962BL3Y4LA53EBYI64ZYMZE8U" hidden="1">#REF!</definedName>
    <definedName name="BEx96HAWZ2EMMI7VJ5NQXGK044OO" localSheetId="17" hidden="1">#REF!</definedName>
    <definedName name="BEx96HAWZ2EMMI7VJ5NQXGK044OO" localSheetId="18" hidden="1">#REF!</definedName>
    <definedName name="BEx96HAWZ2EMMI7VJ5NQXGK044OO" localSheetId="19" hidden="1">#REF!</definedName>
    <definedName name="BEx96HAWZ2EMMI7VJ5NQXGK044OO" localSheetId="13" hidden="1">#REF!</definedName>
    <definedName name="BEx96HAWZ2EMMI7VJ5NQXGK044OO" hidden="1">#REF!</definedName>
    <definedName name="BEx96KR21O7H9R29TN0S45Y3QPUK" localSheetId="17" hidden="1">#REF!</definedName>
    <definedName name="BEx96KR21O7H9R29TN0S45Y3QPUK" localSheetId="18" hidden="1">#REF!</definedName>
    <definedName name="BEx96KR21O7H9R29TN0S45Y3QPUK" localSheetId="19" hidden="1">#REF!</definedName>
    <definedName name="BEx96KR21O7H9R29TN0S45Y3QPUK" localSheetId="13" hidden="1">#REF!</definedName>
    <definedName name="BEx96KR21O7H9R29TN0S45Y3QPUK" hidden="1">#REF!</definedName>
    <definedName name="BEx96SUFKHHFE8XQ6UUO6ILDOXHO" localSheetId="17" hidden="1">#REF!</definedName>
    <definedName name="BEx96SUFKHHFE8XQ6UUO6ILDOXHO" localSheetId="18" hidden="1">#REF!</definedName>
    <definedName name="BEx96SUFKHHFE8XQ6UUO6ILDOXHO" localSheetId="19" hidden="1">#REF!</definedName>
    <definedName name="BEx96SUFKHHFE8XQ6UUO6ILDOXHO" localSheetId="13" hidden="1">#REF!</definedName>
    <definedName name="BEx96SUFKHHFE8XQ6UUO6ILDOXHO" hidden="1">#REF!</definedName>
    <definedName name="BEx96UN4YWXBDEZ1U1ZUIPP41Z7I" localSheetId="17" hidden="1">#REF!</definedName>
    <definedName name="BEx96UN4YWXBDEZ1U1ZUIPP41Z7I" localSheetId="18" hidden="1">#REF!</definedName>
    <definedName name="BEx96UN4YWXBDEZ1U1ZUIPP41Z7I" localSheetId="19" hidden="1">#REF!</definedName>
    <definedName name="BEx96UN4YWXBDEZ1U1ZUIPP41Z7I" localSheetId="13" hidden="1">#REF!</definedName>
    <definedName name="BEx96UN4YWXBDEZ1U1ZUIPP41Z7I" hidden="1">#REF!</definedName>
    <definedName name="BEx978KSD61YJH3S9DGO050R2EHA" localSheetId="17" hidden="1">#REF!</definedName>
    <definedName name="BEx978KSD61YJH3S9DGO050R2EHA" localSheetId="18" hidden="1">#REF!</definedName>
    <definedName name="BEx978KSD61YJH3S9DGO050R2EHA" localSheetId="19" hidden="1">#REF!</definedName>
    <definedName name="BEx978KSD61YJH3S9DGO050R2EHA" localSheetId="13" hidden="1">#REF!</definedName>
    <definedName name="BEx978KSD61YJH3S9DGO050R2EHA" hidden="1">#REF!</definedName>
    <definedName name="BEx97H9O1NAKAPK4MX4PKO34ICL5" localSheetId="17" hidden="1">#REF!</definedName>
    <definedName name="BEx97H9O1NAKAPK4MX4PKO34ICL5" localSheetId="18" hidden="1">#REF!</definedName>
    <definedName name="BEx97H9O1NAKAPK4MX4PKO34ICL5" localSheetId="19" hidden="1">#REF!</definedName>
    <definedName name="BEx97H9O1NAKAPK4MX4PKO34ICL5" localSheetId="13" hidden="1">#REF!</definedName>
    <definedName name="BEx97H9O1NAKAPK4MX4PKO34ICL5" hidden="1">#REF!</definedName>
    <definedName name="BEx97MNUZQ1Z0AO2FL7XQYVNCPR7" localSheetId="17" hidden="1">#REF!</definedName>
    <definedName name="BEx97MNUZQ1Z0AO2FL7XQYVNCPR7" localSheetId="18" hidden="1">#REF!</definedName>
    <definedName name="BEx97MNUZQ1Z0AO2FL7XQYVNCPR7" localSheetId="19" hidden="1">#REF!</definedName>
    <definedName name="BEx97MNUZQ1Z0AO2FL7XQYVNCPR7" localSheetId="13" hidden="1">#REF!</definedName>
    <definedName name="BEx97MNUZQ1Z0AO2FL7XQYVNCPR7" hidden="1">#REF!</definedName>
    <definedName name="BEx97NPQBACJVD9K1YXI08RTW9E2" localSheetId="17" hidden="1">#REF!</definedName>
    <definedName name="BEx97NPQBACJVD9K1YXI08RTW9E2" localSheetId="18" hidden="1">#REF!</definedName>
    <definedName name="BEx97NPQBACJVD9K1YXI08RTW9E2" localSheetId="19" hidden="1">#REF!</definedName>
    <definedName name="BEx97NPQBACJVD9K1YXI08RTW9E2" localSheetId="13" hidden="1">#REF!</definedName>
    <definedName name="BEx97NPQBACJVD9K1YXI08RTW9E2" hidden="1">#REF!</definedName>
    <definedName name="BEx97RWQLXS0OORDCN69IGA58CWU" localSheetId="17" hidden="1">#REF!</definedName>
    <definedName name="BEx97RWQLXS0OORDCN69IGA58CWU" localSheetId="18" hidden="1">#REF!</definedName>
    <definedName name="BEx97RWQLXS0OORDCN69IGA58CWU" localSheetId="19" hidden="1">#REF!</definedName>
    <definedName name="BEx97RWQLXS0OORDCN69IGA58CWU" localSheetId="13" hidden="1">#REF!</definedName>
    <definedName name="BEx97RWQLXS0OORDCN69IGA58CWU" hidden="1">#REF!</definedName>
    <definedName name="BEx97YNGGDFIXHTMGFL2IHAQX9MI" localSheetId="17" hidden="1">#REF!</definedName>
    <definedName name="BEx97YNGGDFIXHTMGFL2IHAQX9MI" localSheetId="18" hidden="1">#REF!</definedName>
    <definedName name="BEx97YNGGDFIXHTMGFL2IHAQX9MI" localSheetId="19" hidden="1">#REF!</definedName>
    <definedName name="BEx97YNGGDFIXHTMGFL2IHAQX9MI" localSheetId="13" hidden="1">#REF!</definedName>
    <definedName name="BEx97YNGGDFIXHTMGFL2IHAQX9MI" hidden="1">#REF!</definedName>
    <definedName name="BEx9805E16VCDEWPM3404WTQS6ZK" localSheetId="17" hidden="1">#REF!</definedName>
    <definedName name="BEx9805E16VCDEWPM3404WTQS6ZK" localSheetId="18" hidden="1">#REF!</definedName>
    <definedName name="BEx9805E16VCDEWPM3404WTQS6ZK" localSheetId="19" hidden="1">#REF!</definedName>
    <definedName name="BEx9805E16VCDEWPM3404WTQS6ZK" localSheetId="13" hidden="1">#REF!</definedName>
    <definedName name="BEx9805E16VCDEWPM3404WTQS6ZK" hidden="1">#REF!</definedName>
    <definedName name="BEx981HW73BUZWT14TBTZHC0ZTJ4" localSheetId="17" hidden="1">#REF!</definedName>
    <definedName name="BEx981HW73BUZWT14TBTZHC0ZTJ4" localSheetId="18" hidden="1">#REF!</definedName>
    <definedName name="BEx981HW73BUZWT14TBTZHC0ZTJ4" localSheetId="19" hidden="1">#REF!</definedName>
    <definedName name="BEx981HW73BUZWT14TBTZHC0ZTJ4" localSheetId="13" hidden="1">#REF!</definedName>
    <definedName name="BEx981HW73BUZWT14TBTZHC0ZTJ4" hidden="1">#REF!</definedName>
    <definedName name="BEx9871KU0N99P0900EAK69VFYT2" localSheetId="17" hidden="1">#REF!</definedName>
    <definedName name="BEx9871KU0N99P0900EAK69VFYT2" localSheetId="18" hidden="1">#REF!</definedName>
    <definedName name="BEx9871KU0N99P0900EAK69VFYT2" localSheetId="19" hidden="1">#REF!</definedName>
    <definedName name="BEx9871KU0N99P0900EAK69VFYT2" localSheetId="13" hidden="1">#REF!</definedName>
    <definedName name="BEx9871KU0N99P0900EAK69VFYT2" hidden="1">#REF!</definedName>
    <definedName name="BEx98IFKNJFGZFLID1YTRFEG1SXY" localSheetId="17" hidden="1">#REF!</definedName>
    <definedName name="BEx98IFKNJFGZFLID1YTRFEG1SXY" localSheetId="18" hidden="1">#REF!</definedName>
    <definedName name="BEx98IFKNJFGZFLID1YTRFEG1SXY" localSheetId="19" hidden="1">#REF!</definedName>
    <definedName name="BEx98IFKNJFGZFLID1YTRFEG1SXY" localSheetId="13" hidden="1">#REF!</definedName>
    <definedName name="BEx98IFKNJFGZFLID1YTRFEG1SXY" hidden="1">#REF!</definedName>
    <definedName name="BEx98T7ZEF0HKRFLBVK3BNKCG3CJ" localSheetId="17" hidden="1">#REF!</definedName>
    <definedName name="BEx98T7ZEF0HKRFLBVK3BNKCG3CJ" localSheetId="18" hidden="1">#REF!</definedName>
    <definedName name="BEx98T7ZEF0HKRFLBVK3BNKCG3CJ" localSheetId="19" hidden="1">#REF!</definedName>
    <definedName name="BEx98T7ZEF0HKRFLBVK3BNKCG3CJ" localSheetId="13" hidden="1">#REF!</definedName>
    <definedName name="BEx98T7ZEF0HKRFLBVK3BNKCG3CJ" hidden="1">#REF!</definedName>
    <definedName name="BEx98WYSAS39FWGYTMQ8QGIT81TF" localSheetId="17" hidden="1">#REF!</definedName>
    <definedName name="BEx98WYSAS39FWGYTMQ8QGIT81TF" localSheetId="18" hidden="1">#REF!</definedName>
    <definedName name="BEx98WYSAS39FWGYTMQ8QGIT81TF" localSheetId="19" hidden="1">#REF!</definedName>
    <definedName name="BEx98WYSAS39FWGYTMQ8QGIT81TF" localSheetId="13" hidden="1">#REF!</definedName>
    <definedName name="BEx98WYSAS39FWGYTMQ8QGIT81TF" hidden="1">#REF!</definedName>
    <definedName name="BEx990461P2YAJ7BRK25INFYZ7RQ" localSheetId="17" hidden="1">#REF!</definedName>
    <definedName name="BEx990461P2YAJ7BRK25INFYZ7RQ" localSheetId="18" hidden="1">#REF!</definedName>
    <definedName name="BEx990461P2YAJ7BRK25INFYZ7RQ" localSheetId="19" hidden="1">#REF!</definedName>
    <definedName name="BEx990461P2YAJ7BRK25INFYZ7RQ" localSheetId="13" hidden="1">#REF!</definedName>
    <definedName name="BEx990461P2YAJ7BRK25INFYZ7RQ" hidden="1">#REF!</definedName>
    <definedName name="BEx9915UVD4G7RA3IMLFZ0LG3UA2" localSheetId="17" hidden="1">#REF!</definedName>
    <definedName name="BEx9915UVD4G7RA3IMLFZ0LG3UA2" localSheetId="18" hidden="1">#REF!</definedName>
    <definedName name="BEx9915UVD4G7RA3IMLFZ0LG3UA2" localSheetId="19" hidden="1">#REF!</definedName>
    <definedName name="BEx9915UVD4G7RA3IMLFZ0LG3UA2" localSheetId="13" hidden="1">#REF!</definedName>
    <definedName name="BEx9915UVD4G7RA3IMLFZ0LG3UA2" hidden="1">#REF!</definedName>
    <definedName name="BEx991M410V3S2PKCJGQ30O6JT6H" localSheetId="17" hidden="1">#REF!</definedName>
    <definedName name="BEx991M410V3S2PKCJGQ30O6JT6H" localSheetId="18" hidden="1">#REF!</definedName>
    <definedName name="BEx991M410V3S2PKCJGQ30O6JT6H" localSheetId="19" hidden="1">#REF!</definedName>
    <definedName name="BEx991M410V3S2PKCJGQ30O6JT6H" localSheetId="13" hidden="1">#REF!</definedName>
    <definedName name="BEx991M410V3S2PKCJGQ30O6JT6H" hidden="1">#REF!</definedName>
    <definedName name="BEx992CZON8AO7U7V88VN1JBO0MG" localSheetId="17" hidden="1">#REF!</definedName>
    <definedName name="BEx992CZON8AO7U7V88VN1JBO0MG" localSheetId="18" hidden="1">#REF!</definedName>
    <definedName name="BEx992CZON8AO7U7V88VN1JBO0MG" localSheetId="19" hidden="1">#REF!</definedName>
    <definedName name="BEx992CZON8AO7U7V88VN1JBO0MG" localSheetId="13" hidden="1">#REF!</definedName>
    <definedName name="BEx992CZON8AO7U7V88VN1JBO0MG" hidden="1">#REF!</definedName>
    <definedName name="BEx9952469XMFGSPXL7CMXHPJF90" localSheetId="17" hidden="1">#REF!</definedName>
    <definedName name="BEx9952469XMFGSPXL7CMXHPJF90" localSheetId="18" hidden="1">#REF!</definedName>
    <definedName name="BEx9952469XMFGSPXL7CMXHPJF90" localSheetId="19" hidden="1">#REF!</definedName>
    <definedName name="BEx9952469XMFGSPXL7CMXHPJF90" localSheetId="13" hidden="1">#REF!</definedName>
    <definedName name="BEx9952469XMFGSPXL7CMXHPJF90" hidden="1">#REF!</definedName>
    <definedName name="BEx99B77I7TUSHRR4HIZ9FU2EIUT" localSheetId="17" hidden="1">#REF!</definedName>
    <definedName name="BEx99B77I7TUSHRR4HIZ9FU2EIUT" localSheetId="18" hidden="1">#REF!</definedName>
    <definedName name="BEx99B77I7TUSHRR4HIZ9FU2EIUT" localSheetId="19" hidden="1">#REF!</definedName>
    <definedName name="BEx99B77I7TUSHRR4HIZ9FU2EIUT" localSheetId="13" hidden="1">#REF!</definedName>
    <definedName name="BEx99B77I7TUSHRR4HIZ9FU2EIUT" hidden="1">#REF!</definedName>
    <definedName name="BEx99EHWKKHZB66Q30C7QIXU3BVM" localSheetId="17" hidden="1">#REF!</definedName>
    <definedName name="BEx99EHWKKHZB66Q30C7QIXU3BVM" localSheetId="18" hidden="1">#REF!</definedName>
    <definedName name="BEx99EHWKKHZB66Q30C7QIXU3BVM" localSheetId="19" hidden="1">#REF!</definedName>
    <definedName name="BEx99EHWKKHZB66Q30C7QIXU3BVM" localSheetId="13" hidden="1">#REF!</definedName>
    <definedName name="BEx99EHWKKHZB66Q30C7QIXU3BVM" hidden="1">#REF!</definedName>
    <definedName name="BEx99IE6TEODZ443HP0AYCXVTNOV" localSheetId="17" hidden="1">#REF!</definedName>
    <definedName name="BEx99IE6TEODZ443HP0AYCXVTNOV" localSheetId="18" hidden="1">#REF!</definedName>
    <definedName name="BEx99IE6TEODZ443HP0AYCXVTNOV" localSheetId="19" hidden="1">#REF!</definedName>
    <definedName name="BEx99IE6TEODZ443HP0AYCXVTNOV" localSheetId="13" hidden="1">#REF!</definedName>
    <definedName name="BEx99IE6TEODZ443HP0AYCXVTNOV" hidden="1">#REF!</definedName>
    <definedName name="BEx99Q6PH5F3OQKCCAAO75PYDEFN" localSheetId="17" hidden="1">#REF!</definedName>
    <definedName name="BEx99Q6PH5F3OQKCCAAO75PYDEFN" localSheetId="18" hidden="1">#REF!</definedName>
    <definedName name="BEx99Q6PH5F3OQKCCAAO75PYDEFN" localSheetId="19" hidden="1">#REF!</definedName>
    <definedName name="BEx99Q6PH5F3OQKCCAAO75PYDEFN" localSheetId="13" hidden="1">#REF!</definedName>
    <definedName name="BEx99Q6PH5F3OQKCCAAO75PYDEFN" hidden="1">#REF!</definedName>
    <definedName name="BEx99RU5I4O0109P2FW9DN4IU3QX" localSheetId="17" hidden="1">#REF!</definedName>
    <definedName name="BEx99RU5I4O0109P2FW9DN4IU3QX" localSheetId="18" hidden="1">#REF!</definedName>
    <definedName name="BEx99RU5I4O0109P2FW9DN4IU3QX" localSheetId="19" hidden="1">#REF!</definedName>
    <definedName name="BEx99RU5I4O0109P2FW9DN4IU3QX" localSheetId="13" hidden="1">#REF!</definedName>
    <definedName name="BEx99RU5I4O0109P2FW9DN4IU3QX" hidden="1">#REF!</definedName>
    <definedName name="BEx99WBYT2D6UUC1PT7A40ENYID4" localSheetId="17" hidden="1">#REF!</definedName>
    <definedName name="BEx99WBYT2D6UUC1PT7A40ENYID4" localSheetId="18" hidden="1">#REF!</definedName>
    <definedName name="BEx99WBYT2D6UUC1PT7A40ENYID4" localSheetId="19" hidden="1">#REF!</definedName>
    <definedName name="BEx99WBYT2D6UUC1PT7A40ENYID4" localSheetId="13" hidden="1">#REF!</definedName>
    <definedName name="BEx99WBYT2D6UUC1PT7A40ENYID4" hidden="1">#REF!</definedName>
    <definedName name="BEx99WS2X3RTQE9O764SS5G2FPE6" localSheetId="17" hidden="1">#REF!</definedName>
    <definedName name="BEx99WS2X3RTQE9O764SS5G2FPE6" localSheetId="18" hidden="1">#REF!</definedName>
    <definedName name="BEx99WS2X3RTQE9O764SS5G2FPE6" localSheetId="19" hidden="1">#REF!</definedName>
    <definedName name="BEx99WS2X3RTQE9O764SS5G2FPE6" localSheetId="13" hidden="1">#REF!</definedName>
    <definedName name="BEx99WS2X3RTQE9O764SS5G2FPE6" hidden="1">#REF!</definedName>
    <definedName name="BEx99ZRZ4I7FHDPGRAT5VW7NVBPU" localSheetId="17" hidden="1">#REF!</definedName>
    <definedName name="BEx99ZRZ4I7FHDPGRAT5VW7NVBPU" localSheetId="18" hidden="1">#REF!</definedName>
    <definedName name="BEx99ZRZ4I7FHDPGRAT5VW7NVBPU" localSheetId="19" hidden="1">#REF!</definedName>
    <definedName name="BEx99ZRZ4I7FHDPGRAT5VW7NVBPU" localSheetId="13" hidden="1">#REF!</definedName>
    <definedName name="BEx99ZRZ4I7FHDPGRAT5VW7NVBPU" hidden="1">#REF!</definedName>
    <definedName name="BEx9AT5E3ZSHKSOL35O38L8HF9TH" localSheetId="17" hidden="1">#REF!</definedName>
    <definedName name="BEx9AT5E3ZSHKSOL35O38L8HF9TH" localSheetId="18" hidden="1">#REF!</definedName>
    <definedName name="BEx9AT5E3ZSHKSOL35O38L8HF9TH" localSheetId="19" hidden="1">#REF!</definedName>
    <definedName name="BEx9AT5E3ZSHKSOL35O38L8HF9TH" localSheetId="13" hidden="1">#REF!</definedName>
    <definedName name="BEx9AT5E3ZSHKSOL35O38L8HF9TH" hidden="1">#REF!</definedName>
    <definedName name="BEx9ATW9WB5CNKQR5HKK7Y2GHYGR" localSheetId="17" hidden="1">#REF!</definedName>
    <definedName name="BEx9ATW9WB5CNKQR5HKK7Y2GHYGR" localSheetId="18" hidden="1">#REF!</definedName>
    <definedName name="BEx9ATW9WB5CNKQR5HKK7Y2GHYGR" localSheetId="19" hidden="1">#REF!</definedName>
    <definedName name="BEx9ATW9WB5CNKQR5HKK7Y2GHYGR" localSheetId="13" hidden="1">#REF!</definedName>
    <definedName name="BEx9ATW9WB5CNKQR5HKK7Y2GHYGR" hidden="1">#REF!</definedName>
    <definedName name="BEx9AV8W1FAWF5BHATYEN47X12JN" localSheetId="17" hidden="1">#REF!</definedName>
    <definedName name="BEx9AV8W1FAWF5BHATYEN47X12JN" localSheetId="18" hidden="1">#REF!</definedName>
    <definedName name="BEx9AV8W1FAWF5BHATYEN47X12JN" localSheetId="19" hidden="1">#REF!</definedName>
    <definedName name="BEx9AV8W1FAWF5BHATYEN47X12JN" localSheetId="13" hidden="1">#REF!</definedName>
    <definedName name="BEx9AV8W1FAWF5BHATYEN47X12JN" hidden="1">#REF!</definedName>
    <definedName name="BEx9B8A5186FNTQQNLIO5LK02ABI" localSheetId="17" hidden="1">#REF!</definedName>
    <definedName name="BEx9B8A5186FNTQQNLIO5LK02ABI" localSheetId="18" hidden="1">#REF!</definedName>
    <definedName name="BEx9B8A5186FNTQQNLIO5LK02ABI" localSheetId="19" hidden="1">#REF!</definedName>
    <definedName name="BEx9B8A5186FNTQQNLIO5LK02ABI" localSheetId="13" hidden="1">#REF!</definedName>
    <definedName name="BEx9B8A5186FNTQQNLIO5LK02ABI" hidden="1">#REF!</definedName>
    <definedName name="BEx9B8VR20E2CILU4CDQUQQ9ONXK" localSheetId="17" hidden="1">#REF!</definedName>
    <definedName name="BEx9B8VR20E2CILU4CDQUQQ9ONXK" localSheetId="18" hidden="1">#REF!</definedName>
    <definedName name="BEx9B8VR20E2CILU4CDQUQQ9ONXK" localSheetId="19" hidden="1">#REF!</definedName>
    <definedName name="BEx9B8VR20E2CILU4CDQUQQ9ONXK" localSheetId="13" hidden="1">#REF!</definedName>
    <definedName name="BEx9B8VR20E2CILU4CDQUQQ9ONXK" hidden="1">#REF!</definedName>
    <definedName name="BEx9B917EUP13X6FQ3NPQL76XM5V" localSheetId="17" hidden="1">#REF!</definedName>
    <definedName name="BEx9B917EUP13X6FQ3NPQL76XM5V" localSheetId="18" hidden="1">#REF!</definedName>
    <definedName name="BEx9B917EUP13X6FQ3NPQL76XM5V" localSheetId="19" hidden="1">#REF!</definedName>
    <definedName name="BEx9B917EUP13X6FQ3NPQL76XM5V" localSheetId="13" hidden="1">#REF!</definedName>
    <definedName name="BEx9B917EUP13X6FQ3NPQL76XM5V" hidden="1">#REF!</definedName>
    <definedName name="BEx9BAJ5WYEQ623HUT9NNCMP3RUG" localSheetId="17" hidden="1">#REF!</definedName>
    <definedName name="BEx9BAJ5WYEQ623HUT9NNCMP3RUG" localSheetId="18" hidden="1">#REF!</definedName>
    <definedName name="BEx9BAJ5WYEQ623HUT9NNCMP3RUG" localSheetId="19" hidden="1">#REF!</definedName>
    <definedName name="BEx9BAJ5WYEQ623HUT9NNCMP3RUG" localSheetId="13" hidden="1">#REF!</definedName>
    <definedName name="BEx9BAJ5WYEQ623HUT9NNCMP3RUG" hidden="1">#REF!</definedName>
    <definedName name="BEx9BE9Z7EFJCFDYJJOY5KFTGDF4" localSheetId="17" hidden="1">#REF!</definedName>
    <definedName name="BEx9BE9Z7EFJCFDYJJOY5KFTGDF4" localSheetId="18" hidden="1">#REF!</definedName>
    <definedName name="BEx9BE9Z7EFJCFDYJJOY5KFTGDF4" localSheetId="19" hidden="1">#REF!</definedName>
    <definedName name="BEx9BE9Z7EFJCFDYJJOY5KFTGDF4" localSheetId="13" hidden="1">#REF!</definedName>
    <definedName name="BEx9BE9Z7EFJCFDYJJOY5KFTGDF4" hidden="1">#REF!</definedName>
    <definedName name="BEx9BSIJN2O0MG8CXAMCAOADEMTO" localSheetId="17" hidden="1">#REF!</definedName>
    <definedName name="BEx9BSIJN2O0MG8CXAMCAOADEMTO" localSheetId="18" hidden="1">#REF!</definedName>
    <definedName name="BEx9BSIJN2O0MG8CXAMCAOADEMTO" localSheetId="19" hidden="1">#REF!</definedName>
    <definedName name="BEx9BSIJN2O0MG8CXAMCAOADEMTO" localSheetId="13" hidden="1">#REF!</definedName>
    <definedName name="BEx9BSIJN2O0MG8CXAMCAOADEMTO" hidden="1">#REF!</definedName>
    <definedName name="BEx9BU0BBJO3ITPCO4T9FIVEVJY7" localSheetId="17" hidden="1">#REF!</definedName>
    <definedName name="BEx9BU0BBJO3ITPCO4T9FIVEVJY7" localSheetId="18" hidden="1">#REF!</definedName>
    <definedName name="BEx9BU0BBJO3ITPCO4T9FIVEVJY7" localSheetId="19" hidden="1">#REF!</definedName>
    <definedName name="BEx9BU0BBJO3ITPCO4T9FIVEVJY7" localSheetId="13" hidden="1">#REF!</definedName>
    <definedName name="BEx9BU0BBJO3ITPCO4T9FIVEVJY7" hidden="1">#REF!</definedName>
    <definedName name="BEx9BYSYW7QCPXS2NAVLFAU5Y2Z2" localSheetId="17" hidden="1">#REF!</definedName>
    <definedName name="BEx9BYSYW7QCPXS2NAVLFAU5Y2Z2" localSheetId="18" hidden="1">#REF!</definedName>
    <definedName name="BEx9BYSYW7QCPXS2NAVLFAU5Y2Z2" localSheetId="19" hidden="1">#REF!</definedName>
    <definedName name="BEx9BYSYW7QCPXS2NAVLFAU5Y2Z2" localSheetId="13" hidden="1">#REF!</definedName>
    <definedName name="BEx9BYSYW7QCPXS2NAVLFAU5Y2Z2" hidden="1">#REF!</definedName>
    <definedName name="BEx9C590HJ2O31IWJB73C1HR74AI" localSheetId="17" hidden="1">#REF!</definedName>
    <definedName name="BEx9C590HJ2O31IWJB73C1HR74AI" localSheetId="18" hidden="1">#REF!</definedName>
    <definedName name="BEx9C590HJ2O31IWJB73C1HR74AI" localSheetId="19" hidden="1">#REF!</definedName>
    <definedName name="BEx9C590HJ2O31IWJB73C1HR74AI" localSheetId="13" hidden="1">#REF!</definedName>
    <definedName name="BEx9C590HJ2O31IWJB73C1HR74AI" hidden="1">#REF!</definedName>
    <definedName name="BEx9CCQRMYYOGIOYTOM73VKDIPS1" localSheetId="17" hidden="1">#REF!</definedName>
    <definedName name="BEx9CCQRMYYOGIOYTOM73VKDIPS1" localSheetId="18" hidden="1">#REF!</definedName>
    <definedName name="BEx9CCQRMYYOGIOYTOM73VKDIPS1" localSheetId="19" hidden="1">#REF!</definedName>
    <definedName name="BEx9CCQRMYYOGIOYTOM73VKDIPS1" localSheetId="13" hidden="1">#REF!</definedName>
    <definedName name="BEx9CCQRMYYOGIOYTOM73VKDIPS1" hidden="1">#REF!</definedName>
    <definedName name="BEx9CM6JVXIG9S6EAZMR899UW190" localSheetId="17" hidden="1">#REF!</definedName>
    <definedName name="BEx9CM6JVXIG9S6EAZMR899UW190" localSheetId="18" hidden="1">#REF!</definedName>
    <definedName name="BEx9CM6JVXIG9S6EAZMR899UW190" localSheetId="19" hidden="1">#REF!</definedName>
    <definedName name="BEx9CM6JVXIG9S6EAZMR899UW190" localSheetId="13" hidden="1">#REF!</definedName>
    <definedName name="BEx9CM6JVXIG9S6EAZMR899UW190" hidden="1">#REF!</definedName>
    <definedName name="BEx9D160NRGTDVT2ML4H9A7UKR4T" localSheetId="17" hidden="1">#REF!</definedName>
    <definedName name="BEx9D160NRGTDVT2ML4H9A7UKR4T" localSheetId="18" hidden="1">#REF!</definedName>
    <definedName name="BEx9D160NRGTDVT2ML4H9A7UKR4T" localSheetId="19" hidden="1">#REF!</definedName>
    <definedName name="BEx9D160NRGTDVT2ML4H9A7UKR4T" localSheetId="13" hidden="1">#REF!</definedName>
    <definedName name="BEx9D160NRGTDVT2ML4H9A7UKR4T" hidden="1">#REF!</definedName>
    <definedName name="BEx9D1BC9FT19KY0INAABNDBAMR1" localSheetId="17" hidden="1">#REF!</definedName>
    <definedName name="BEx9D1BC9FT19KY0INAABNDBAMR1" localSheetId="18" hidden="1">#REF!</definedName>
    <definedName name="BEx9D1BC9FT19KY0INAABNDBAMR1" localSheetId="19" hidden="1">#REF!</definedName>
    <definedName name="BEx9D1BC9FT19KY0INAABNDBAMR1" localSheetId="13" hidden="1">#REF!</definedName>
    <definedName name="BEx9D1BC9FT19KY0INAABNDBAMR1" hidden="1">#REF!</definedName>
    <definedName name="BEx9D1MB15VSARB7IKBMZYU0JJBI" localSheetId="17" hidden="1">#REF!</definedName>
    <definedName name="BEx9D1MB15VSARB7IKBMZYU0JJBI" localSheetId="18" hidden="1">#REF!</definedName>
    <definedName name="BEx9D1MB15VSARB7IKBMZYU0JJBI" localSheetId="19" hidden="1">#REF!</definedName>
    <definedName name="BEx9D1MB15VSARB7IKBMZYU0JJBI" localSheetId="13" hidden="1">#REF!</definedName>
    <definedName name="BEx9D1MB15VSARB7IKBMZYU0JJBI" hidden="1">#REF!</definedName>
    <definedName name="BEx9DN6ZMF18Q39MPMXSDJTZQNJ3" localSheetId="17" hidden="1">#REF!</definedName>
    <definedName name="BEx9DN6ZMF18Q39MPMXSDJTZQNJ3" localSheetId="18" hidden="1">#REF!</definedName>
    <definedName name="BEx9DN6ZMF18Q39MPMXSDJTZQNJ3" localSheetId="19" hidden="1">#REF!</definedName>
    <definedName name="BEx9DN6ZMF18Q39MPMXSDJTZQNJ3" localSheetId="13" hidden="1">#REF!</definedName>
    <definedName name="BEx9DN6ZMF18Q39MPMXSDJTZQNJ3" hidden="1">#REF!</definedName>
    <definedName name="BEx9DZXN85O544CD9O60K126YYAU" localSheetId="17" hidden="1">#REF!</definedName>
    <definedName name="BEx9DZXN85O544CD9O60K126YYAU" localSheetId="18" hidden="1">#REF!</definedName>
    <definedName name="BEx9DZXN85O544CD9O60K126YYAU" localSheetId="19" hidden="1">#REF!</definedName>
    <definedName name="BEx9DZXN85O544CD9O60K126YYAU" localSheetId="13" hidden="1">#REF!</definedName>
    <definedName name="BEx9DZXN85O544CD9O60K126YYAU" hidden="1">#REF!</definedName>
    <definedName name="BEx9E14TDNSEMI784W0OTIEQMWN6" localSheetId="17" hidden="1">#REF!</definedName>
    <definedName name="BEx9E14TDNSEMI784W0OTIEQMWN6" localSheetId="18" hidden="1">#REF!</definedName>
    <definedName name="BEx9E14TDNSEMI784W0OTIEQMWN6" localSheetId="19" hidden="1">#REF!</definedName>
    <definedName name="BEx9E14TDNSEMI784W0OTIEQMWN6" localSheetId="13" hidden="1">#REF!</definedName>
    <definedName name="BEx9E14TDNSEMI784W0OTIEQMWN6" hidden="1">#REF!</definedName>
    <definedName name="BEx9E14TGNBYGMDDG9NETDK4SYAW" localSheetId="17" hidden="1">#REF!</definedName>
    <definedName name="BEx9E14TGNBYGMDDG9NETDK4SYAW" localSheetId="18" hidden="1">#REF!</definedName>
    <definedName name="BEx9E14TGNBYGMDDG9NETDK4SYAW" localSheetId="19" hidden="1">#REF!</definedName>
    <definedName name="BEx9E14TGNBYGMDDG9NETDK4SYAW" localSheetId="13" hidden="1">#REF!</definedName>
    <definedName name="BEx9E14TGNBYGMDDG9NETDK4SYAW" hidden="1">#REF!</definedName>
    <definedName name="BEx9E2BZ2B1R41FMGJCJ7JLGLUAJ" localSheetId="17" hidden="1">#REF!</definedName>
    <definedName name="BEx9E2BZ2B1R41FMGJCJ7JLGLUAJ" localSheetId="18" hidden="1">#REF!</definedName>
    <definedName name="BEx9E2BZ2B1R41FMGJCJ7JLGLUAJ" localSheetId="19" hidden="1">#REF!</definedName>
    <definedName name="BEx9E2BZ2B1R41FMGJCJ7JLGLUAJ" localSheetId="13" hidden="1">#REF!</definedName>
    <definedName name="BEx9E2BZ2B1R41FMGJCJ7JLGLUAJ" hidden="1">#REF!</definedName>
    <definedName name="BEx9EG9KBJ77M8LEOR9ITOKN5KXY" localSheetId="17" hidden="1">#REF!</definedName>
    <definedName name="BEx9EG9KBJ77M8LEOR9ITOKN5KXY" localSheetId="18" hidden="1">#REF!</definedName>
    <definedName name="BEx9EG9KBJ77M8LEOR9ITOKN5KXY" localSheetId="19" hidden="1">#REF!</definedName>
    <definedName name="BEx9EG9KBJ77M8LEOR9ITOKN5KXY" localSheetId="13" hidden="1">#REF!</definedName>
    <definedName name="BEx9EG9KBJ77M8LEOR9ITOKN5KXY" hidden="1">#REF!</definedName>
    <definedName name="BEx9EL27NGDBCTVPW97K42QANS5K" localSheetId="17" hidden="1">#REF!</definedName>
    <definedName name="BEx9EL27NGDBCTVPW97K42QANS5K" localSheetId="18" hidden="1">#REF!</definedName>
    <definedName name="BEx9EL27NGDBCTVPW97K42QANS5K" localSheetId="19" hidden="1">#REF!</definedName>
    <definedName name="BEx9EL27NGDBCTVPW97K42QANS5K" localSheetId="13" hidden="1">#REF!</definedName>
    <definedName name="BEx9EL27NGDBCTVPW97K42QANS5K" hidden="1">#REF!</definedName>
    <definedName name="BEx9EMK6HAJJMVYZTN5AUIV7O1E6" localSheetId="17" hidden="1">#REF!</definedName>
    <definedName name="BEx9EMK6HAJJMVYZTN5AUIV7O1E6" localSheetId="18" hidden="1">#REF!</definedName>
    <definedName name="BEx9EMK6HAJJMVYZTN5AUIV7O1E6" localSheetId="19" hidden="1">#REF!</definedName>
    <definedName name="BEx9EMK6HAJJMVYZTN5AUIV7O1E6" localSheetId="13" hidden="1">#REF!</definedName>
    <definedName name="BEx9EMK6HAJJMVYZTN5AUIV7O1E6" hidden="1">#REF!</definedName>
    <definedName name="BEx9ENB8RPU9FA3QW16IGB6LK1CH" localSheetId="17" hidden="1">#REF!</definedName>
    <definedName name="BEx9ENB8RPU9FA3QW16IGB6LK1CH" localSheetId="18" hidden="1">#REF!</definedName>
    <definedName name="BEx9ENB8RPU9FA3QW16IGB6LK1CH" localSheetId="19" hidden="1">#REF!</definedName>
    <definedName name="BEx9ENB8RPU9FA3QW16IGB6LK1CH" localSheetId="13" hidden="1">#REF!</definedName>
    <definedName name="BEx9ENB8RPU9FA3QW16IGB6LK1CH" hidden="1">#REF!</definedName>
    <definedName name="BEx9EQLVZHYQ1TPX7WH3SOWXCZLE" localSheetId="17" hidden="1">#REF!</definedName>
    <definedName name="BEx9EQLVZHYQ1TPX7WH3SOWXCZLE" localSheetId="18" hidden="1">#REF!</definedName>
    <definedName name="BEx9EQLVZHYQ1TPX7WH3SOWXCZLE" localSheetId="19" hidden="1">#REF!</definedName>
    <definedName name="BEx9EQLVZHYQ1TPX7WH3SOWXCZLE" localSheetId="13" hidden="1">#REF!</definedName>
    <definedName name="BEx9EQLVZHYQ1TPX7WH3SOWXCZLE" hidden="1">#REF!</definedName>
    <definedName name="BEx9ETLU0EK5LGEM1QCNYN2S8O5F" localSheetId="17" hidden="1">#REF!</definedName>
    <definedName name="BEx9ETLU0EK5LGEM1QCNYN2S8O5F" localSheetId="18" hidden="1">#REF!</definedName>
    <definedName name="BEx9ETLU0EK5LGEM1QCNYN2S8O5F" localSheetId="19" hidden="1">#REF!</definedName>
    <definedName name="BEx9ETLU0EK5LGEM1QCNYN2S8O5F" localSheetId="13" hidden="1">#REF!</definedName>
    <definedName name="BEx9ETLU0EK5LGEM1QCNYN2S8O5F" hidden="1">#REF!</definedName>
    <definedName name="BEx9F0710LGLAU3161O0O346N58H" localSheetId="17" hidden="1">#REF!</definedName>
    <definedName name="BEx9F0710LGLAU3161O0O346N58H" localSheetId="18" hidden="1">#REF!</definedName>
    <definedName name="BEx9F0710LGLAU3161O0O346N58H" localSheetId="19" hidden="1">#REF!</definedName>
    <definedName name="BEx9F0710LGLAU3161O0O346N58H" localSheetId="13" hidden="1">#REF!</definedName>
    <definedName name="BEx9F0710LGLAU3161O0O346N58H" hidden="1">#REF!</definedName>
    <definedName name="BEx9F0Y2ESUNE3U7TQDLMPE9BO67" localSheetId="17" hidden="1">#REF!</definedName>
    <definedName name="BEx9F0Y2ESUNE3U7TQDLMPE9BO67" localSheetId="18" hidden="1">#REF!</definedName>
    <definedName name="BEx9F0Y2ESUNE3U7TQDLMPE9BO67" localSheetId="19" hidden="1">#REF!</definedName>
    <definedName name="BEx9F0Y2ESUNE3U7TQDLMPE9BO67" localSheetId="13" hidden="1">#REF!</definedName>
    <definedName name="BEx9F0Y2ESUNE3U7TQDLMPE9BO67" hidden="1">#REF!</definedName>
    <definedName name="BEx9F439L1R726MJFX2EP39XIBPY" localSheetId="17" hidden="1">#REF!</definedName>
    <definedName name="BEx9F439L1R726MJFX2EP39XIBPY" localSheetId="18" hidden="1">#REF!</definedName>
    <definedName name="BEx9F439L1R726MJFX2EP39XIBPY" localSheetId="19" hidden="1">#REF!</definedName>
    <definedName name="BEx9F439L1R726MJFX2EP39XIBPY" localSheetId="13" hidden="1">#REF!</definedName>
    <definedName name="BEx9F439L1R726MJFX2EP39XIBPY" hidden="1">#REF!</definedName>
    <definedName name="BEx9F5W18ZGFOKGRE8PR6T1MO6GT" localSheetId="17" hidden="1">#REF!</definedName>
    <definedName name="BEx9F5W18ZGFOKGRE8PR6T1MO6GT" localSheetId="18" hidden="1">#REF!</definedName>
    <definedName name="BEx9F5W18ZGFOKGRE8PR6T1MO6GT" localSheetId="19" hidden="1">#REF!</definedName>
    <definedName name="BEx9F5W18ZGFOKGRE8PR6T1MO6GT" localSheetId="13" hidden="1">#REF!</definedName>
    <definedName name="BEx9F5W18ZGFOKGRE8PR6T1MO6GT" hidden="1">#REF!</definedName>
    <definedName name="BEx9F78N4HY0XFGBQ4UJRD52L1EI" localSheetId="17" hidden="1">#REF!</definedName>
    <definedName name="BEx9F78N4HY0XFGBQ4UJRD52L1EI" localSheetId="18" hidden="1">#REF!</definedName>
    <definedName name="BEx9F78N4HY0XFGBQ4UJRD52L1EI" localSheetId="19" hidden="1">#REF!</definedName>
    <definedName name="BEx9F78N4HY0XFGBQ4UJRD52L1EI" localSheetId="13" hidden="1">#REF!</definedName>
    <definedName name="BEx9F78N4HY0XFGBQ4UJRD52L1EI" hidden="1">#REF!</definedName>
    <definedName name="BEx9FF16LOQP5QIR4UHW5EIFGQB8" localSheetId="17" hidden="1">#REF!</definedName>
    <definedName name="BEx9FF16LOQP5QIR4UHW5EIFGQB8" localSheetId="18" hidden="1">#REF!</definedName>
    <definedName name="BEx9FF16LOQP5QIR4UHW5EIFGQB8" localSheetId="19" hidden="1">#REF!</definedName>
    <definedName name="BEx9FF16LOQP5QIR4UHW5EIFGQB8" localSheetId="13" hidden="1">#REF!</definedName>
    <definedName name="BEx9FF16LOQP5QIR4UHW5EIFGQB8" hidden="1">#REF!</definedName>
    <definedName name="BEx9FJTSRCZ3ZXT3QVBJT5NF8T7V" localSheetId="17" hidden="1">#REF!</definedName>
    <definedName name="BEx9FJTSRCZ3ZXT3QVBJT5NF8T7V" localSheetId="18" hidden="1">#REF!</definedName>
    <definedName name="BEx9FJTSRCZ3ZXT3QVBJT5NF8T7V" localSheetId="19" hidden="1">#REF!</definedName>
    <definedName name="BEx9FJTSRCZ3ZXT3QVBJT5NF8T7V" localSheetId="13" hidden="1">#REF!</definedName>
    <definedName name="BEx9FJTSRCZ3ZXT3QVBJT5NF8T7V" hidden="1">#REF!</definedName>
    <definedName name="BEx9FRBEEYPS5HLS3XT34AKZN94G" localSheetId="17" hidden="1">#REF!</definedName>
    <definedName name="BEx9FRBEEYPS5HLS3XT34AKZN94G" localSheetId="18" hidden="1">#REF!</definedName>
    <definedName name="BEx9FRBEEYPS5HLS3XT34AKZN94G" localSheetId="19" hidden="1">#REF!</definedName>
    <definedName name="BEx9FRBEEYPS5HLS3XT34AKZN94G" localSheetId="13" hidden="1">#REF!</definedName>
    <definedName name="BEx9FRBEEYPS5HLS3XT34AKZN94G" hidden="1">#REF!</definedName>
    <definedName name="BEx9G5USBCNYNA7HGVW92D800SKX" localSheetId="17" hidden="1">#REF!</definedName>
    <definedName name="BEx9G5USBCNYNA7HGVW92D800SKX" localSheetId="18" hidden="1">#REF!</definedName>
    <definedName name="BEx9G5USBCNYNA7HGVW92D800SKX" localSheetId="19" hidden="1">#REF!</definedName>
    <definedName name="BEx9G5USBCNYNA7HGVW92D800SKX" localSheetId="13" hidden="1">#REF!</definedName>
    <definedName name="BEx9G5USBCNYNA7HGVW92D800SKX" hidden="1">#REF!</definedName>
    <definedName name="BEx9G7CPXG7HR6N6FHPU2DBBUIKG" localSheetId="17" hidden="1">#REF!</definedName>
    <definedName name="BEx9G7CPXG7HR6N6FHPU2DBBUIKG" localSheetId="18" hidden="1">#REF!</definedName>
    <definedName name="BEx9G7CPXG7HR6N6FHPU2DBBUIKG" localSheetId="19" hidden="1">#REF!</definedName>
    <definedName name="BEx9G7CPXG7HR6N6FHPU2DBBUIKG" localSheetId="13" hidden="1">#REF!</definedName>
    <definedName name="BEx9G7CPXG7HR6N6FHPU2DBBUIKG" hidden="1">#REF!</definedName>
    <definedName name="BEx9GDY4D8ZPQJCYFIMYM0V0C51Y" localSheetId="17" hidden="1">#REF!</definedName>
    <definedName name="BEx9GDY4D8ZPQJCYFIMYM0V0C51Y" localSheetId="18" hidden="1">#REF!</definedName>
    <definedName name="BEx9GDY4D8ZPQJCYFIMYM0V0C51Y" localSheetId="19" hidden="1">#REF!</definedName>
    <definedName name="BEx9GDY4D8ZPQJCYFIMYM0V0C51Y" localSheetId="13" hidden="1">#REF!</definedName>
    <definedName name="BEx9GDY4D8ZPQJCYFIMYM0V0C51Y" hidden="1">#REF!</definedName>
    <definedName name="BEx9GGY04V0ZWI6O9KZH4KSBB389" localSheetId="17" hidden="1">#REF!</definedName>
    <definedName name="BEx9GGY04V0ZWI6O9KZH4KSBB389" localSheetId="18" hidden="1">#REF!</definedName>
    <definedName name="BEx9GGY04V0ZWI6O9KZH4KSBB389" localSheetId="19" hidden="1">#REF!</definedName>
    <definedName name="BEx9GGY04V0ZWI6O9KZH4KSBB389" localSheetId="13" hidden="1">#REF!</definedName>
    <definedName name="BEx9GGY04V0ZWI6O9KZH4KSBB389" hidden="1">#REF!</definedName>
    <definedName name="BEx9GMC7TE8SDTCO5PHODBUF4SM1" localSheetId="17" hidden="1">#REF!</definedName>
    <definedName name="BEx9GMC7TE8SDTCO5PHODBUF4SM1" localSheetId="18" hidden="1">#REF!</definedName>
    <definedName name="BEx9GMC7TE8SDTCO5PHODBUF4SM1" localSheetId="19" hidden="1">#REF!</definedName>
    <definedName name="BEx9GMC7TE8SDTCO5PHODBUF4SM1" localSheetId="13" hidden="1">#REF!</definedName>
    <definedName name="BEx9GMC7TE8SDTCO5PHODBUF4SM1" hidden="1">#REF!</definedName>
    <definedName name="BEx9GMN0B495HEAOG6JQK9D7HUPC" localSheetId="17" hidden="1">#REF!</definedName>
    <definedName name="BEx9GMN0B495HEAOG6JQK9D7HUPC" localSheetId="18" hidden="1">#REF!</definedName>
    <definedName name="BEx9GMN0B495HEAOG6JQK9D7HUPC" localSheetId="19" hidden="1">#REF!</definedName>
    <definedName name="BEx9GMN0B495HEAOG6JQK9D7HUPC" localSheetId="13" hidden="1">#REF!</definedName>
    <definedName name="BEx9GMN0B495HEAOG6JQK9D7HUPC" hidden="1">#REF!</definedName>
    <definedName name="BEx9GNOPB6OZ2RH3FCDNJR38RJOS" localSheetId="17" hidden="1">#REF!</definedName>
    <definedName name="BEx9GNOPB6OZ2RH3FCDNJR38RJOS" localSheetId="18" hidden="1">#REF!</definedName>
    <definedName name="BEx9GNOPB6OZ2RH3FCDNJR38RJOS" localSheetId="19" hidden="1">#REF!</definedName>
    <definedName name="BEx9GNOPB6OZ2RH3FCDNJR38RJOS" localSheetId="13" hidden="1">#REF!</definedName>
    <definedName name="BEx9GNOPB6OZ2RH3FCDNJR38RJOS" hidden="1">#REF!</definedName>
    <definedName name="BEx9GUQALUWCD30UKUQGSWW8KBQ7" localSheetId="17" hidden="1">#REF!</definedName>
    <definedName name="BEx9GUQALUWCD30UKUQGSWW8KBQ7" localSheetId="18" hidden="1">#REF!</definedName>
    <definedName name="BEx9GUQALUWCD30UKUQGSWW8KBQ7" localSheetId="19" hidden="1">#REF!</definedName>
    <definedName name="BEx9GUQALUWCD30UKUQGSWW8KBQ7" localSheetId="13" hidden="1">#REF!</definedName>
    <definedName name="BEx9GUQALUWCD30UKUQGSWW8KBQ7" hidden="1">#REF!</definedName>
    <definedName name="BEx9GY6BVFQGCLMOWVT6PIC9WP5X" localSheetId="17" hidden="1">#REF!</definedName>
    <definedName name="BEx9GY6BVFQGCLMOWVT6PIC9WP5X" localSheetId="18" hidden="1">#REF!</definedName>
    <definedName name="BEx9GY6BVFQGCLMOWVT6PIC9WP5X" localSheetId="19" hidden="1">#REF!</definedName>
    <definedName name="BEx9GY6BVFQGCLMOWVT6PIC9WP5X" localSheetId="13" hidden="1">#REF!</definedName>
    <definedName name="BEx9GY6BVFQGCLMOWVT6PIC9WP5X" hidden="1">#REF!</definedName>
    <definedName name="BEx9GZ2P3FDHKXEBXX2VS0BG2NP2" localSheetId="17" hidden="1">#REF!</definedName>
    <definedName name="BEx9GZ2P3FDHKXEBXX2VS0BG2NP2" localSheetId="18" hidden="1">#REF!</definedName>
    <definedName name="BEx9GZ2P3FDHKXEBXX2VS0BG2NP2" localSheetId="19" hidden="1">#REF!</definedName>
    <definedName name="BEx9GZ2P3FDHKXEBXX2VS0BG2NP2" localSheetId="13" hidden="1">#REF!</definedName>
    <definedName name="BEx9GZ2P3FDHKXEBXX2VS0BG2NP2" hidden="1">#REF!</definedName>
    <definedName name="BEx9H04IB14E1437FF2OIRRWBSD7" localSheetId="17" hidden="1">#REF!</definedName>
    <definedName name="BEx9H04IB14E1437FF2OIRRWBSD7" localSheetId="18" hidden="1">#REF!</definedName>
    <definedName name="BEx9H04IB14E1437FF2OIRRWBSD7" localSheetId="19" hidden="1">#REF!</definedName>
    <definedName name="BEx9H04IB14E1437FF2OIRRWBSD7" localSheetId="13" hidden="1">#REF!</definedName>
    <definedName name="BEx9H04IB14E1437FF2OIRRWBSD7" hidden="1">#REF!</definedName>
    <definedName name="BEx9H5O1KDZJCW91Q29VRPY5YS6P" localSheetId="17" hidden="1">#REF!</definedName>
    <definedName name="BEx9H5O1KDZJCW91Q29VRPY5YS6P" localSheetId="18" hidden="1">#REF!</definedName>
    <definedName name="BEx9H5O1KDZJCW91Q29VRPY5YS6P" localSheetId="19" hidden="1">#REF!</definedName>
    <definedName name="BEx9H5O1KDZJCW91Q29VRPY5YS6P" localSheetId="13" hidden="1">#REF!</definedName>
    <definedName name="BEx9H5O1KDZJCW91Q29VRPY5YS6P" hidden="1">#REF!</definedName>
    <definedName name="BEx9H8YR0E906F1JXZMBX3LNT004" localSheetId="17" hidden="1">#REF!</definedName>
    <definedName name="BEx9H8YR0E906F1JXZMBX3LNT004" localSheetId="18" hidden="1">#REF!</definedName>
    <definedName name="BEx9H8YR0E906F1JXZMBX3LNT004" localSheetId="19" hidden="1">#REF!</definedName>
    <definedName name="BEx9H8YR0E906F1JXZMBX3LNT004" localSheetId="13" hidden="1">#REF!</definedName>
    <definedName name="BEx9H8YR0E906F1JXZMBX3LNT004" hidden="1">#REF!</definedName>
    <definedName name="BEx9I1QKLI6OOUPQLUQ0EF0355X6" localSheetId="17" hidden="1">#REF!</definedName>
    <definedName name="BEx9I1QKLI6OOUPQLUQ0EF0355X6" localSheetId="18" hidden="1">#REF!</definedName>
    <definedName name="BEx9I1QKLI6OOUPQLUQ0EF0355X6" localSheetId="19" hidden="1">#REF!</definedName>
    <definedName name="BEx9I1QKLI6OOUPQLUQ0EF0355X6" localSheetId="13" hidden="1">#REF!</definedName>
    <definedName name="BEx9I1QKLI6OOUPQLUQ0EF0355X6" hidden="1">#REF!</definedName>
    <definedName name="BEx9I8XIG7E5NB48QQHXP23FIN60" localSheetId="17" hidden="1">#REF!</definedName>
    <definedName name="BEx9I8XIG7E5NB48QQHXP23FIN60" localSheetId="18" hidden="1">#REF!</definedName>
    <definedName name="BEx9I8XIG7E5NB48QQHXP23FIN60" localSheetId="19" hidden="1">#REF!</definedName>
    <definedName name="BEx9I8XIG7E5NB48QQHXP23FIN60" localSheetId="13" hidden="1">#REF!</definedName>
    <definedName name="BEx9I8XIG7E5NB48QQHXP23FIN60" hidden="1">#REF!</definedName>
    <definedName name="BEx9IQRF01ATLVK0YE60ARKQJ68L" localSheetId="17" hidden="1">#REF!</definedName>
    <definedName name="BEx9IQRF01ATLVK0YE60ARKQJ68L" localSheetId="18" hidden="1">#REF!</definedName>
    <definedName name="BEx9IQRF01ATLVK0YE60ARKQJ68L" localSheetId="19" hidden="1">#REF!</definedName>
    <definedName name="BEx9IQRF01ATLVK0YE60ARKQJ68L" localSheetId="13" hidden="1">#REF!</definedName>
    <definedName name="BEx9IQRF01ATLVK0YE60ARKQJ68L" hidden="1">#REF!</definedName>
    <definedName name="BEx9IT5QNZWKM6YQ5WER0DC2PMMU" localSheetId="17" hidden="1">#REF!</definedName>
    <definedName name="BEx9IT5QNZWKM6YQ5WER0DC2PMMU" localSheetId="18" hidden="1">#REF!</definedName>
    <definedName name="BEx9IT5QNZWKM6YQ5WER0DC2PMMU" localSheetId="19" hidden="1">#REF!</definedName>
    <definedName name="BEx9IT5QNZWKM6YQ5WER0DC2PMMU" localSheetId="13" hidden="1">#REF!</definedName>
    <definedName name="BEx9IT5QNZWKM6YQ5WER0DC2PMMU" hidden="1">#REF!</definedName>
    <definedName name="BEx9IUICG3HZWG57MG3NXCEX4LQI" localSheetId="17" hidden="1">#REF!</definedName>
    <definedName name="BEx9IUICG3HZWG57MG3NXCEX4LQI" localSheetId="18" hidden="1">#REF!</definedName>
    <definedName name="BEx9IUICG3HZWG57MG3NXCEX4LQI" localSheetId="19" hidden="1">#REF!</definedName>
    <definedName name="BEx9IUICG3HZWG57MG3NXCEX4LQI" localSheetId="13" hidden="1">#REF!</definedName>
    <definedName name="BEx9IUICG3HZWG57MG3NXCEX4LQI" hidden="1">#REF!</definedName>
    <definedName name="BEx9IW5LYJF40GS78FJNXO9O667A" localSheetId="17" hidden="1">#REF!</definedName>
    <definedName name="BEx9IW5LYJF40GS78FJNXO9O667A" localSheetId="18" hidden="1">#REF!</definedName>
    <definedName name="BEx9IW5LYJF40GS78FJNXO9O667A" localSheetId="19" hidden="1">#REF!</definedName>
    <definedName name="BEx9IW5LYJF40GS78FJNXO9O667A" localSheetId="13" hidden="1">#REF!</definedName>
    <definedName name="BEx9IW5LYJF40GS78FJNXO9O667A" hidden="1">#REF!</definedName>
    <definedName name="BEx9IW5MFLXTVCJHVUZTUH93AXOS" localSheetId="17" hidden="1">#REF!</definedName>
    <definedName name="BEx9IW5MFLXTVCJHVUZTUH93AXOS" localSheetId="18" hidden="1">#REF!</definedName>
    <definedName name="BEx9IW5MFLXTVCJHVUZTUH93AXOS" localSheetId="19" hidden="1">#REF!</definedName>
    <definedName name="BEx9IW5MFLXTVCJHVUZTUH93AXOS" localSheetId="13" hidden="1">#REF!</definedName>
    <definedName name="BEx9IW5MFLXTVCJHVUZTUH93AXOS" hidden="1">#REF!</definedName>
    <definedName name="BEx9IXCSPSZC80YZUPRCYTG326KV" localSheetId="17" hidden="1">#REF!</definedName>
    <definedName name="BEx9IXCSPSZC80YZUPRCYTG326KV" localSheetId="18" hidden="1">#REF!</definedName>
    <definedName name="BEx9IXCSPSZC80YZUPRCYTG326KV" localSheetId="19" hidden="1">#REF!</definedName>
    <definedName name="BEx9IXCSPSZC80YZUPRCYTG326KV" localSheetId="13" hidden="1">#REF!</definedName>
    <definedName name="BEx9IXCSPSZC80YZUPRCYTG326KV" hidden="1">#REF!</definedName>
    <definedName name="BEx9IYUQSBZ0GG9ZT1QKX83F42F1" localSheetId="17" hidden="1">#REF!</definedName>
    <definedName name="BEx9IYUQSBZ0GG9ZT1QKX83F42F1" localSheetId="18" hidden="1">#REF!</definedName>
    <definedName name="BEx9IYUQSBZ0GG9ZT1QKX83F42F1" localSheetId="19" hidden="1">#REF!</definedName>
    <definedName name="BEx9IYUQSBZ0GG9ZT1QKX83F42F1" localSheetId="13" hidden="1">#REF!</definedName>
    <definedName name="BEx9IYUQSBZ0GG9ZT1QKX83F42F1" hidden="1">#REF!</definedName>
    <definedName name="BEx9IZR39NHDGOM97H4E6F81RTQW" localSheetId="17" hidden="1">#REF!</definedName>
    <definedName name="BEx9IZR39NHDGOM97H4E6F81RTQW" localSheetId="18" hidden="1">#REF!</definedName>
    <definedName name="BEx9IZR39NHDGOM97H4E6F81RTQW" localSheetId="19" hidden="1">#REF!</definedName>
    <definedName name="BEx9IZR39NHDGOM97H4E6F81RTQW" localSheetId="13" hidden="1">#REF!</definedName>
    <definedName name="BEx9IZR39NHDGOM97H4E6F81RTQW" hidden="1">#REF!</definedName>
    <definedName name="BEx9J6CH5E7YZPER7HXEIOIKGPCA" localSheetId="17" hidden="1">#REF!</definedName>
    <definedName name="BEx9J6CH5E7YZPER7HXEIOIKGPCA" localSheetId="18" hidden="1">#REF!</definedName>
    <definedName name="BEx9J6CH5E7YZPER7HXEIOIKGPCA" localSheetId="19" hidden="1">#REF!</definedName>
    <definedName name="BEx9J6CH5E7YZPER7HXEIOIKGPCA" localSheetId="13" hidden="1">#REF!</definedName>
    <definedName name="BEx9J6CH5E7YZPER7HXEIOIKGPCA" hidden="1">#REF!</definedName>
    <definedName name="BEx9JJTZKVUJAVPTRE0RAVTEH41G" localSheetId="17" hidden="1">#REF!</definedName>
    <definedName name="BEx9JJTZKVUJAVPTRE0RAVTEH41G" localSheetId="18" hidden="1">#REF!</definedName>
    <definedName name="BEx9JJTZKVUJAVPTRE0RAVTEH41G" localSheetId="19" hidden="1">#REF!</definedName>
    <definedName name="BEx9JJTZKVUJAVPTRE0RAVTEH41G" localSheetId="13" hidden="1">#REF!</definedName>
    <definedName name="BEx9JJTZKVUJAVPTRE0RAVTEH41G" hidden="1">#REF!</definedName>
    <definedName name="BEx9JLBYK239B3F841C7YG1GT7ST" localSheetId="17" hidden="1">#REF!</definedName>
    <definedName name="BEx9JLBYK239B3F841C7YG1GT7ST" localSheetId="18" hidden="1">#REF!</definedName>
    <definedName name="BEx9JLBYK239B3F841C7YG1GT7ST" localSheetId="19" hidden="1">#REF!</definedName>
    <definedName name="BEx9JLBYK239B3F841C7YG1GT7ST" localSheetId="13" hidden="1">#REF!</definedName>
    <definedName name="BEx9JLBYK239B3F841C7YG1GT7ST" hidden="1">#REF!</definedName>
    <definedName name="BExAW4IIW5D0MDY6TJ3G4FOLPYIR" localSheetId="17" hidden="1">#REF!</definedName>
    <definedName name="BExAW4IIW5D0MDY6TJ3G4FOLPYIR" localSheetId="18" hidden="1">#REF!</definedName>
    <definedName name="BExAW4IIW5D0MDY6TJ3G4FOLPYIR" localSheetId="19" hidden="1">#REF!</definedName>
    <definedName name="BExAW4IIW5D0MDY6TJ3G4FOLPYIR" localSheetId="13" hidden="1">#REF!</definedName>
    <definedName name="BExAW4IIW5D0MDY6TJ3G4FOLPYIR" hidden="1">#REF!</definedName>
    <definedName name="BExAWNP1B2E9Q88TW48NH41C0FTZ" localSheetId="17" hidden="1">#REF!</definedName>
    <definedName name="BExAWNP1B2E9Q88TW48NH41C0FTZ" localSheetId="18" hidden="1">#REF!</definedName>
    <definedName name="BExAWNP1B2E9Q88TW48NH41C0FTZ" localSheetId="19" hidden="1">#REF!</definedName>
    <definedName name="BExAWNP1B2E9Q88TW48NH41C0FTZ" localSheetId="13" hidden="1">#REF!</definedName>
    <definedName name="BExAWNP1B2E9Q88TW48NH41C0FTZ" hidden="1">#REF!</definedName>
    <definedName name="BExAWUFQXTIPQ308ERZPSVPTUMYN" localSheetId="17" hidden="1">#REF!</definedName>
    <definedName name="BExAWUFQXTIPQ308ERZPSVPTUMYN" localSheetId="18" hidden="1">#REF!</definedName>
    <definedName name="BExAWUFQXTIPQ308ERZPSVPTUMYN" localSheetId="19" hidden="1">#REF!</definedName>
    <definedName name="BExAWUFQXTIPQ308ERZPSVPTUMYN" localSheetId="13" hidden="1">#REF!</definedName>
    <definedName name="BExAWUFQXTIPQ308ERZPSVPTUMYN" hidden="1">#REF!</definedName>
    <definedName name="BExAWY6O96OQO2R036QK2DI37EKV" localSheetId="17" hidden="1">#REF!</definedName>
    <definedName name="BExAWY6O96OQO2R036QK2DI37EKV" localSheetId="18" hidden="1">#REF!</definedName>
    <definedName name="BExAWY6O96OQO2R036QK2DI37EKV" localSheetId="19" hidden="1">#REF!</definedName>
    <definedName name="BExAWY6O96OQO2R036QK2DI37EKV" localSheetId="13" hidden="1">#REF!</definedName>
    <definedName name="BExAWY6O96OQO2R036QK2DI37EKV" hidden="1">#REF!</definedName>
    <definedName name="BExAX410NB4F2XOB84OR2197H8M5" localSheetId="17" hidden="1">#REF!</definedName>
    <definedName name="BExAX410NB4F2XOB84OR2197H8M5" localSheetId="18" hidden="1">#REF!</definedName>
    <definedName name="BExAX410NB4F2XOB84OR2197H8M5" localSheetId="19" hidden="1">#REF!</definedName>
    <definedName name="BExAX410NB4F2XOB84OR2197H8M5" localSheetId="13" hidden="1">#REF!</definedName>
    <definedName name="BExAX410NB4F2XOB84OR2197H8M5" hidden="1">#REF!</definedName>
    <definedName name="BExAX8TNG8LQ5Q4904SAYQIPGBSV" localSheetId="17" hidden="1">#REF!</definedName>
    <definedName name="BExAX8TNG8LQ5Q4904SAYQIPGBSV" localSheetId="18" hidden="1">#REF!</definedName>
    <definedName name="BExAX8TNG8LQ5Q4904SAYQIPGBSV" localSheetId="19" hidden="1">#REF!</definedName>
    <definedName name="BExAX8TNG8LQ5Q4904SAYQIPGBSV" localSheetId="13" hidden="1">#REF!</definedName>
    <definedName name="BExAX8TNG8LQ5Q4904SAYQIPGBSV" hidden="1">#REF!</definedName>
    <definedName name="BExAX9KPAVIVUVU3XREDCV1BIYZL" localSheetId="17" hidden="1">#REF!</definedName>
    <definedName name="BExAX9KPAVIVUVU3XREDCV1BIYZL" localSheetId="18" hidden="1">#REF!</definedName>
    <definedName name="BExAX9KPAVIVUVU3XREDCV1BIYZL" localSheetId="19" hidden="1">#REF!</definedName>
    <definedName name="BExAX9KPAVIVUVU3XREDCV1BIYZL" localSheetId="13" hidden="1">#REF!</definedName>
    <definedName name="BExAX9KPAVIVUVU3XREDCV1BIYZL" hidden="1">#REF!</definedName>
    <definedName name="BExAXPB35BNVXZYF2XS6UP3LP0QH" localSheetId="17" hidden="1">#REF!</definedName>
    <definedName name="BExAXPB35BNVXZYF2XS6UP3LP0QH" localSheetId="18" hidden="1">#REF!</definedName>
    <definedName name="BExAXPB35BNVXZYF2XS6UP3LP0QH" localSheetId="19" hidden="1">#REF!</definedName>
    <definedName name="BExAXPB35BNVXZYF2XS6UP3LP0QH" localSheetId="13" hidden="1">#REF!</definedName>
    <definedName name="BExAXPB35BNVXZYF2XS6UP3LP0QH" hidden="1">#REF!</definedName>
    <definedName name="BExAXWSRVPK0GCZ2UFU10UOP01IY" localSheetId="17" hidden="1">#REF!</definedName>
    <definedName name="BExAXWSRVPK0GCZ2UFU10UOP01IY" localSheetId="18" hidden="1">#REF!</definedName>
    <definedName name="BExAXWSRVPK0GCZ2UFU10UOP01IY" localSheetId="19" hidden="1">#REF!</definedName>
    <definedName name="BExAXWSRVPK0GCZ2UFU10UOP01IY" localSheetId="13" hidden="1">#REF!</definedName>
    <definedName name="BExAXWSRVPK0GCZ2UFU10UOP01IY" hidden="1">#REF!</definedName>
    <definedName name="BExAY0EAT2LXR5MFGM0DLIB45PLO" localSheetId="17" hidden="1">#REF!</definedName>
    <definedName name="BExAY0EAT2LXR5MFGM0DLIB45PLO" localSheetId="18" hidden="1">#REF!</definedName>
    <definedName name="BExAY0EAT2LXR5MFGM0DLIB45PLO" localSheetId="19" hidden="1">#REF!</definedName>
    <definedName name="BExAY0EAT2LXR5MFGM0DLIB45PLO" localSheetId="13" hidden="1">#REF!</definedName>
    <definedName name="BExAY0EAT2LXR5MFGM0DLIB45PLO" hidden="1">#REF!</definedName>
    <definedName name="BExAY6JK0AK9EBIJSPEJNOIDE40W" localSheetId="17" hidden="1">#REF!</definedName>
    <definedName name="BExAY6JK0AK9EBIJSPEJNOIDE40W" localSheetId="18" hidden="1">#REF!</definedName>
    <definedName name="BExAY6JK0AK9EBIJSPEJNOIDE40W" localSheetId="19" hidden="1">#REF!</definedName>
    <definedName name="BExAY6JK0AK9EBIJSPEJNOIDE40W" localSheetId="13" hidden="1">#REF!</definedName>
    <definedName name="BExAY6JK0AK9EBIJSPEJNOIDE40W" hidden="1">#REF!</definedName>
    <definedName name="BExAYE6LNIEBR9DSNI5JGNITGKIT" localSheetId="17" hidden="1">#REF!</definedName>
    <definedName name="BExAYE6LNIEBR9DSNI5JGNITGKIT" localSheetId="18" hidden="1">#REF!</definedName>
    <definedName name="BExAYE6LNIEBR9DSNI5JGNITGKIT" localSheetId="19" hidden="1">#REF!</definedName>
    <definedName name="BExAYE6LNIEBR9DSNI5JGNITGKIT" localSheetId="13" hidden="1">#REF!</definedName>
    <definedName name="BExAYE6LNIEBR9DSNI5JGNITGKIT" hidden="1">#REF!</definedName>
    <definedName name="BExAYHMLXGGO25P8HYB2S75DEB4F" localSheetId="17" hidden="1">#REF!</definedName>
    <definedName name="BExAYHMLXGGO25P8HYB2S75DEB4F" localSheetId="18" hidden="1">#REF!</definedName>
    <definedName name="BExAYHMLXGGO25P8HYB2S75DEB4F" localSheetId="19" hidden="1">#REF!</definedName>
    <definedName name="BExAYHMLXGGO25P8HYB2S75DEB4F" localSheetId="13" hidden="1">#REF!</definedName>
    <definedName name="BExAYHMLXGGO25P8HYB2S75DEB4F" hidden="1">#REF!</definedName>
    <definedName name="BExAYKXAUWGDOPG952TEJ2UKZKWN" localSheetId="17" hidden="1">#REF!</definedName>
    <definedName name="BExAYKXAUWGDOPG952TEJ2UKZKWN" localSheetId="18" hidden="1">#REF!</definedName>
    <definedName name="BExAYKXAUWGDOPG952TEJ2UKZKWN" localSheetId="19" hidden="1">#REF!</definedName>
    <definedName name="BExAYKXAUWGDOPG952TEJ2UKZKWN" localSheetId="13" hidden="1">#REF!</definedName>
    <definedName name="BExAYKXAUWGDOPG952TEJ2UKZKWN" hidden="1">#REF!</definedName>
    <definedName name="BExAYP9TDTI2MBP6EYE0H39CPMXN" localSheetId="17" hidden="1">#REF!</definedName>
    <definedName name="BExAYP9TDTI2MBP6EYE0H39CPMXN" localSheetId="18" hidden="1">#REF!</definedName>
    <definedName name="BExAYP9TDTI2MBP6EYE0H39CPMXN" localSheetId="19" hidden="1">#REF!</definedName>
    <definedName name="BExAYP9TDTI2MBP6EYE0H39CPMXN" localSheetId="13" hidden="1">#REF!</definedName>
    <definedName name="BExAYP9TDTI2MBP6EYE0H39CPMXN" hidden="1">#REF!</definedName>
    <definedName name="BExAYPPWJPWDKU59O051WMGB7O0J" localSheetId="17" hidden="1">#REF!</definedName>
    <definedName name="BExAYPPWJPWDKU59O051WMGB7O0J" localSheetId="18" hidden="1">#REF!</definedName>
    <definedName name="BExAYPPWJPWDKU59O051WMGB7O0J" localSheetId="19" hidden="1">#REF!</definedName>
    <definedName name="BExAYPPWJPWDKU59O051WMGB7O0J" localSheetId="13" hidden="1">#REF!</definedName>
    <definedName name="BExAYPPWJPWDKU59O051WMGB7O0J" hidden="1">#REF!</definedName>
    <definedName name="BExAYR2JZCJBUH6F1LZC2A7JIVRJ" localSheetId="17" hidden="1">#REF!</definedName>
    <definedName name="BExAYR2JZCJBUH6F1LZC2A7JIVRJ" localSheetId="18" hidden="1">#REF!</definedName>
    <definedName name="BExAYR2JZCJBUH6F1LZC2A7JIVRJ" localSheetId="19" hidden="1">#REF!</definedName>
    <definedName name="BExAYR2JZCJBUH6F1LZC2A7JIVRJ" localSheetId="13" hidden="1">#REF!</definedName>
    <definedName name="BExAYR2JZCJBUH6F1LZC2A7JIVRJ" hidden="1">#REF!</definedName>
    <definedName name="BExAYTGVRD3DLKO75RFPMBKCIWB8" localSheetId="17" hidden="1">#REF!</definedName>
    <definedName name="BExAYTGVRD3DLKO75RFPMBKCIWB8" localSheetId="18" hidden="1">#REF!</definedName>
    <definedName name="BExAYTGVRD3DLKO75RFPMBKCIWB8" localSheetId="19" hidden="1">#REF!</definedName>
    <definedName name="BExAYTGVRD3DLKO75RFPMBKCIWB8" localSheetId="13" hidden="1">#REF!</definedName>
    <definedName name="BExAYTGVRD3DLKO75RFPMBKCIWB8" hidden="1">#REF!</definedName>
    <definedName name="BExAYY9H9COOT46HJLPVDLTO12UL" localSheetId="17" hidden="1">#REF!</definedName>
    <definedName name="BExAYY9H9COOT46HJLPVDLTO12UL" localSheetId="18" hidden="1">#REF!</definedName>
    <definedName name="BExAYY9H9COOT46HJLPVDLTO12UL" localSheetId="19" hidden="1">#REF!</definedName>
    <definedName name="BExAYY9H9COOT46HJLPVDLTO12UL" localSheetId="13" hidden="1">#REF!</definedName>
    <definedName name="BExAYY9H9COOT46HJLPVDLTO12UL" hidden="1">#REF!</definedName>
    <definedName name="BExAYYKAQA3KDMQ890FIE5M9SPBL" localSheetId="17" hidden="1">#REF!</definedName>
    <definedName name="BExAYYKAQA3KDMQ890FIE5M9SPBL" localSheetId="18" hidden="1">#REF!</definedName>
    <definedName name="BExAYYKAQA3KDMQ890FIE5M9SPBL" localSheetId="19" hidden="1">#REF!</definedName>
    <definedName name="BExAYYKAQA3KDMQ890FIE5M9SPBL" localSheetId="13" hidden="1">#REF!</definedName>
    <definedName name="BExAYYKAQA3KDMQ890FIE5M9SPBL" hidden="1">#REF!</definedName>
    <definedName name="BExAZ6SY0EU69GC3CWI5EOO0YLFG" localSheetId="17" hidden="1">#REF!</definedName>
    <definedName name="BExAZ6SY0EU69GC3CWI5EOO0YLFG" localSheetId="18" hidden="1">#REF!</definedName>
    <definedName name="BExAZ6SY0EU69GC3CWI5EOO0YLFG" localSheetId="19" hidden="1">#REF!</definedName>
    <definedName name="BExAZ6SY0EU69GC3CWI5EOO0YLFG" localSheetId="13" hidden="1">#REF!</definedName>
    <definedName name="BExAZ6SY0EU69GC3CWI5EOO0YLFG" hidden="1">#REF!</definedName>
    <definedName name="BExAZ6YEEBJV0PCKFE137K2Y3A8M" localSheetId="17" hidden="1">#REF!</definedName>
    <definedName name="BExAZ6YEEBJV0PCKFE137K2Y3A8M" localSheetId="18" hidden="1">#REF!</definedName>
    <definedName name="BExAZ6YEEBJV0PCKFE137K2Y3A8M" localSheetId="19" hidden="1">#REF!</definedName>
    <definedName name="BExAZ6YEEBJV0PCKFE137K2Y3A8M" localSheetId="13" hidden="1">#REF!</definedName>
    <definedName name="BExAZ6YEEBJV0PCKFE137K2Y3A8M" hidden="1">#REF!</definedName>
    <definedName name="BExAZAP844MJ4GSAIYNYHQ7FECC3" localSheetId="17" hidden="1">#REF!</definedName>
    <definedName name="BExAZAP844MJ4GSAIYNYHQ7FECC3" localSheetId="18" hidden="1">#REF!</definedName>
    <definedName name="BExAZAP844MJ4GSAIYNYHQ7FECC3" localSheetId="19" hidden="1">#REF!</definedName>
    <definedName name="BExAZAP844MJ4GSAIYNYHQ7FECC3" localSheetId="13" hidden="1">#REF!</definedName>
    <definedName name="BExAZAP844MJ4GSAIYNYHQ7FECC3" hidden="1">#REF!</definedName>
    <definedName name="BExAZCNEGB4JYHC8CZ51KTN890US" localSheetId="17" hidden="1">#REF!</definedName>
    <definedName name="BExAZCNEGB4JYHC8CZ51KTN890US" localSheetId="18" hidden="1">#REF!</definedName>
    <definedName name="BExAZCNEGB4JYHC8CZ51KTN890US" localSheetId="19" hidden="1">#REF!</definedName>
    <definedName name="BExAZCNEGB4JYHC8CZ51KTN890US" localSheetId="13" hidden="1">#REF!</definedName>
    <definedName name="BExAZCNEGB4JYHC8CZ51KTN890US" hidden="1">#REF!</definedName>
    <definedName name="BExAZFCI302YFYRDJYQDWQQL0Q0O" localSheetId="17" hidden="1">#REF!</definedName>
    <definedName name="BExAZFCI302YFYRDJYQDWQQL0Q0O" localSheetId="18" hidden="1">#REF!</definedName>
    <definedName name="BExAZFCI302YFYRDJYQDWQQL0Q0O" localSheetId="19" hidden="1">#REF!</definedName>
    <definedName name="BExAZFCI302YFYRDJYQDWQQL0Q0O" localSheetId="13" hidden="1">#REF!</definedName>
    <definedName name="BExAZFCI302YFYRDJYQDWQQL0Q0O" hidden="1">#REF!</definedName>
    <definedName name="BExAZJE2UOL40XUAU2RB53X5K20P" localSheetId="17" hidden="1">#REF!</definedName>
    <definedName name="BExAZJE2UOL40XUAU2RB53X5K20P" localSheetId="18" hidden="1">#REF!</definedName>
    <definedName name="BExAZJE2UOL40XUAU2RB53X5K20P" localSheetId="19" hidden="1">#REF!</definedName>
    <definedName name="BExAZJE2UOL40XUAU2RB53X5K20P" localSheetId="13" hidden="1">#REF!</definedName>
    <definedName name="BExAZJE2UOL40XUAU2RB53X5K20P" hidden="1">#REF!</definedName>
    <definedName name="BExAZLHLST9OP89R1HJMC1POQG8H" localSheetId="17" hidden="1">#REF!</definedName>
    <definedName name="BExAZLHLST9OP89R1HJMC1POQG8H" localSheetId="18" hidden="1">#REF!</definedName>
    <definedName name="BExAZLHLST9OP89R1HJMC1POQG8H" localSheetId="19" hidden="1">#REF!</definedName>
    <definedName name="BExAZLHLST9OP89R1HJMC1POQG8H" localSheetId="13" hidden="1">#REF!</definedName>
    <definedName name="BExAZLHLST9OP89R1HJMC1POQG8H" hidden="1">#REF!</definedName>
    <definedName name="BExAZMDYMIAA7RX1BMCKU1VLBRGY" localSheetId="17" hidden="1">#REF!</definedName>
    <definedName name="BExAZMDYMIAA7RX1BMCKU1VLBRGY" localSheetId="18" hidden="1">#REF!</definedName>
    <definedName name="BExAZMDYMIAA7RX1BMCKU1VLBRGY" localSheetId="19" hidden="1">#REF!</definedName>
    <definedName name="BExAZMDYMIAA7RX1BMCKU1VLBRGY" localSheetId="13" hidden="1">#REF!</definedName>
    <definedName name="BExAZMDYMIAA7RX1BMCKU1VLBRGY" hidden="1">#REF!</definedName>
    <definedName name="BExAZNL6BHI8DCQWXOX4I2P839UX" localSheetId="17" hidden="1">#REF!</definedName>
    <definedName name="BExAZNL6BHI8DCQWXOX4I2P839UX" localSheetId="18" hidden="1">#REF!</definedName>
    <definedName name="BExAZNL6BHI8DCQWXOX4I2P839UX" localSheetId="19" hidden="1">#REF!</definedName>
    <definedName name="BExAZNL6BHI8DCQWXOX4I2P839UX" localSheetId="13" hidden="1">#REF!</definedName>
    <definedName name="BExAZNL6BHI8DCQWXOX4I2P839UX" hidden="1">#REF!</definedName>
    <definedName name="BExAZRMWSONMCG9KDUM4KAQ7BONM" localSheetId="17" hidden="1">#REF!</definedName>
    <definedName name="BExAZRMWSONMCG9KDUM4KAQ7BONM" localSheetId="18" hidden="1">#REF!</definedName>
    <definedName name="BExAZRMWSONMCG9KDUM4KAQ7BONM" localSheetId="19" hidden="1">#REF!</definedName>
    <definedName name="BExAZRMWSONMCG9KDUM4KAQ7BONM" localSheetId="13" hidden="1">#REF!</definedName>
    <definedName name="BExAZRMWSONMCG9KDUM4KAQ7BONM" hidden="1">#REF!</definedName>
    <definedName name="BExAZSOJNQ5N3LM4XA17IH7NIY7G" localSheetId="17" hidden="1">#REF!</definedName>
    <definedName name="BExAZSOJNQ5N3LM4XA17IH7NIY7G" localSheetId="18" hidden="1">#REF!</definedName>
    <definedName name="BExAZSOJNQ5N3LM4XA17IH7NIY7G" localSheetId="19" hidden="1">#REF!</definedName>
    <definedName name="BExAZSOJNQ5N3LM4XA17IH7NIY7G" localSheetId="13" hidden="1">#REF!</definedName>
    <definedName name="BExAZSOJNQ5N3LM4XA17IH7NIY7G" hidden="1">#REF!</definedName>
    <definedName name="BExAZTFG4SJRG4TW6JXRF7N08JFI" localSheetId="17" hidden="1">#REF!</definedName>
    <definedName name="BExAZTFG4SJRG4TW6JXRF7N08JFI" localSheetId="18" hidden="1">#REF!</definedName>
    <definedName name="BExAZTFG4SJRG4TW6JXRF7N08JFI" localSheetId="19" hidden="1">#REF!</definedName>
    <definedName name="BExAZTFG4SJRG4TW6JXRF7N08JFI" localSheetId="13" hidden="1">#REF!</definedName>
    <definedName name="BExAZTFG4SJRG4TW6JXRF7N08JFI" hidden="1">#REF!</definedName>
    <definedName name="BExAZUS4A8OHDZK0MWAOCCCKTH73" localSheetId="17" hidden="1">#REF!</definedName>
    <definedName name="BExAZUS4A8OHDZK0MWAOCCCKTH73" localSheetId="18" hidden="1">#REF!</definedName>
    <definedName name="BExAZUS4A8OHDZK0MWAOCCCKTH73" localSheetId="19" hidden="1">#REF!</definedName>
    <definedName name="BExAZUS4A8OHDZK0MWAOCCCKTH73" localSheetId="13" hidden="1">#REF!</definedName>
    <definedName name="BExAZUS4A8OHDZK0MWAOCCCKTH73" hidden="1">#REF!</definedName>
    <definedName name="BExAZX6FECVK3E07KXM2XPYKGM6U" localSheetId="17" hidden="1">#REF!</definedName>
    <definedName name="BExAZX6FECVK3E07KXM2XPYKGM6U" localSheetId="18" hidden="1">#REF!</definedName>
    <definedName name="BExAZX6FECVK3E07KXM2XPYKGM6U" localSheetId="19" hidden="1">#REF!</definedName>
    <definedName name="BExAZX6FECVK3E07KXM2XPYKGM6U" localSheetId="13" hidden="1">#REF!</definedName>
    <definedName name="BExAZX6FECVK3E07KXM2XPYKGM6U" hidden="1">#REF!</definedName>
    <definedName name="BExB012NJ8GASTNNPBRRFTLHIOC9" localSheetId="17" hidden="1">#REF!</definedName>
    <definedName name="BExB012NJ8GASTNNPBRRFTLHIOC9" localSheetId="18" hidden="1">#REF!</definedName>
    <definedName name="BExB012NJ8GASTNNPBRRFTLHIOC9" localSheetId="19" hidden="1">#REF!</definedName>
    <definedName name="BExB012NJ8GASTNNPBRRFTLHIOC9" localSheetId="13" hidden="1">#REF!</definedName>
    <definedName name="BExB012NJ8GASTNNPBRRFTLHIOC9" hidden="1">#REF!</definedName>
    <definedName name="BExB072HHXVMUC0VYNGG48GRSH5Q" localSheetId="17" hidden="1">#REF!</definedName>
    <definedName name="BExB072HHXVMUC0VYNGG48GRSH5Q" localSheetId="18" hidden="1">#REF!</definedName>
    <definedName name="BExB072HHXVMUC0VYNGG48GRSH5Q" localSheetId="19" hidden="1">#REF!</definedName>
    <definedName name="BExB072HHXVMUC0VYNGG48GRSH5Q" localSheetId="13" hidden="1">#REF!</definedName>
    <definedName name="BExB072HHXVMUC0VYNGG48GRSH5Q" hidden="1">#REF!</definedName>
    <definedName name="BExB0FRDEYDEUEAB1W8KD6D965XA" localSheetId="17" hidden="1">#REF!</definedName>
    <definedName name="BExB0FRDEYDEUEAB1W8KD6D965XA" localSheetId="18" hidden="1">#REF!</definedName>
    <definedName name="BExB0FRDEYDEUEAB1W8KD6D965XA" localSheetId="19" hidden="1">#REF!</definedName>
    <definedName name="BExB0FRDEYDEUEAB1W8KD6D965XA" localSheetId="13" hidden="1">#REF!</definedName>
    <definedName name="BExB0FRDEYDEUEAB1W8KD6D965XA" hidden="1">#REF!</definedName>
    <definedName name="BExB0GIGLDV7P55ZR51C0HG15PA2" localSheetId="17" hidden="1">#REF!</definedName>
    <definedName name="BExB0GIGLDV7P55ZR51C0HG15PA2" localSheetId="18" hidden="1">#REF!</definedName>
    <definedName name="BExB0GIGLDV7P55ZR51C0HG15PA2" localSheetId="19" hidden="1">#REF!</definedName>
    <definedName name="BExB0GIGLDV7P55ZR51C0HG15PA2" localSheetId="13" hidden="1">#REF!</definedName>
    <definedName name="BExB0GIGLDV7P55ZR51C0HG15PA2" hidden="1">#REF!</definedName>
    <definedName name="BExB0KPCN7YJORQAYUCF4YKIKPMC" localSheetId="17" hidden="1">#REF!</definedName>
    <definedName name="BExB0KPCN7YJORQAYUCF4YKIKPMC" localSheetId="18" hidden="1">#REF!</definedName>
    <definedName name="BExB0KPCN7YJORQAYUCF4YKIKPMC" localSheetId="19" hidden="1">#REF!</definedName>
    <definedName name="BExB0KPCN7YJORQAYUCF4YKIKPMC" localSheetId="13" hidden="1">#REF!</definedName>
    <definedName name="BExB0KPCN7YJORQAYUCF4YKIKPMC" hidden="1">#REF!</definedName>
    <definedName name="BExB0VHQD6ORZS0MIC86QWHCE4UC" localSheetId="17" hidden="1">#REF!</definedName>
    <definedName name="BExB0VHQD6ORZS0MIC86QWHCE4UC" localSheetId="18" hidden="1">#REF!</definedName>
    <definedName name="BExB0VHQD6ORZS0MIC86QWHCE4UC" localSheetId="19" hidden="1">#REF!</definedName>
    <definedName name="BExB0VHQD6ORZS0MIC86QWHCE4UC" localSheetId="13" hidden="1">#REF!</definedName>
    <definedName name="BExB0VHQD6ORZS0MIC86QWHCE4UC" hidden="1">#REF!</definedName>
    <definedName name="BExB0WE4PI3NOBXXVO9CTEN4DIU2" localSheetId="17" hidden="1">#REF!</definedName>
    <definedName name="BExB0WE4PI3NOBXXVO9CTEN4DIU2" localSheetId="18" hidden="1">#REF!</definedName>
    <definedName name="BExB0WE4PI3NOBXXVO9CTEN4DIU2" localSheetId="19" hidden="1">#REF!</definedName>
    <definedName name="BExB0WE4PI3NOBXXVO9CTEN4DIU2" localSheetId="13" hidden="1">#REF!</definedName>
    <definedName name="BExB0WE4PI3NOBXXVO9CTEN4DIU2" hidden="1">#REF!</definedName>
    <definedName name="BExB0Z8O1CQF2CWFBBHE8SNISDAO" localSheetId="17" hidden="1">#REF!</definedName>
    <definedName name="BExB0Z8O1CQF2CWFBBHE8SNISDAO" localSheetId="18" hidden="1">#REF!</definedName>
    <definedName name="BExB0Z8O1CQF2CWFBBHE8SNISDAO" localSheetId="19" hidden="1">#REF!</definedName>
    <definedName name="BExB0Z8O1CQF2CWFBBHE8SNISDAO" localSheetId="13" hidden="1">#REF!</definedName>
    <definedName name="BExB0Z8O1CQF2CWFBBHE8SNISDAO" hidden="1">#REF!</definedName>
    <definedName name="BExB10QNIVITUYS55OAEKK3VLJFE" localSheetId="17" hidden="1">#REF!</definedName>
    <definedName name="BExB10QNIVITUYS55OAEKK3VLJFE" localSheetId="18" hidden="1">#REF!</definedName>
    <definedName name="BExB10QNIVITUYS55OAEKK3VLJFE" localSheetId="19" hidden="1">#REF!</definedName>
    <definedName name="BExB10QNIVITUYS55OAEKK3VLJFE" localSheetId="13" hidden="1">#REF!</definedName>
    <definedName name="BExB10QNIVITUYS55OAEKK3VLJFE" hidden="1">#REF!</definedName>
    <definedName name="BExB15ZDRY4CIJ911DONP0KCY9KU" localSheetId="17" hidden="1">#REF!</definedName>
    <definedName name="BExB15ZDRY4CIJ911DONP0KCY9KU" localSheetId="18" hidden="1">#REF!</definedName>
    <definedName name="BExB15ZDRY4CIJ911DONP0KCY9KU" localSheetId="19" hidden="1">#REF!</definedName>
    <definedName name="BExB15ZDRY4CIJ911DONP0KCY9KU" localSheetId="13" hidden="1">#REF!</definedName>
    <definedName name="BExB15ZDRY4CIJ911DONP0KCY9KU" hidden="1">#REF!</definedName>
    <definedName name="BExB16VQY0O0RLZYJFU3OFEONVTE" localSheetId="17" hidden="1">#REF!</definedName>
    <definedName name="BExB16VQY0O0RLZYJFU3OFEONVTE" localSheetId="18" hidden="1">#REF!</definedName>
    <definedName name="BExB16VQY0O0RLZYJFU3OFEONVTE" localSheetId="19" hidden="1">#REF!</definedName>
    <definedName name="BExB16VQY0O0RLZYJFU3OFEONVTE" localSheetId="13" hidden="1">#REF!</definedName>
    <definedName name="BExB16VQY0O0RLZYJFU3OFEONVTE" hidden="1">#REF!</definedName>
    <definedName name="BExB1FKNY2UO4W5FUGFHJOA2WFGG" localSheetId="17" hidden="1">#REF!</definedName>
    <definedName name="BExB1FKNY2UO4W5FUGFHJOA2WFGG" localSheetId="18" hidden="1">#REF!</definedName>
    <definedName name="BExB1FKNY2UO4W5FUGFHJOA2WFGG" localSheetId="19" hidden="1">#REF!</definedName>
    <definedName name="BExB1FKNY2UO4W5FUGFHJOA2WFGG" localSheetId="13" hidden="1">#REF!</definedName>
    <definedName name="BExB1FKNY2UO4W5FUGFHJOA2WFGG" hidden="1">#REF!</definedName>
    <definedName name="BExB1GMD0PIDGTFBGQOPRWQSP9I4" localSheetId="17" hidden="1">#REF!</definedName>
    <definedName name="BExB1GMD0PIDGTFBGQOPRWQSP9I4" localSheetId="18" hidden="1">#REF!</definedName>
    <definedName name="BExB1GMD0PIDGTFBGQOPRWQSP9I4" localSheetId="19" hidden="1">#REF!</definedName>
    <definedName name="BExB1GMD0PIDGTFBGQOPRWQSP9I4" localSheetId="13" hidden="1">#REF!</definedName>
    <definedName name="BExB1GMD0PIDGTFBGQOPRWQSP9I4" hidden="1">#REF!</definedName>
    <definedName name="BExB1HZ0FHGNOS2URJWFD5G55OMO" localSheetId="17" hidden="1">#REF!</definedName>
    <definedName name="BExB1HZ0FHGNOS2URJWFD5G55OMO" localSheetId="18" hidden="1">#REF!</definedName>
    <definedName name="BExB1HZ0FHGNOS2URJWFD5G55OMO" localSheetId="19" hidden="1">#REF!</definedName>
    <definedName name="BExB1HZ0FHGNOS2URJWFD5G55OMO" localSheetId="13" hidden="1">#REF!</definedName>
    <definedName name="BExB1HZ0FHGNOS2URJWFD5G55OMO" hidden="1">#REF!</definedName>
    <definedName name="BExB1Q29OO6LNFNT1EQLA3KYE7MX" localSheetId="17" hidden="1">#REF!</definedName>
    <definedName name="BExB1Q29OO6LNFNT1EQLA3KYE7MX" localSheetId="18" hidden="1">#REF!</definedName>
    <definedName name="BExB1Q29OO6LNFNT1EQLA3KYE7MX" localSheetId="19" hidden="1">#REF!</definedName>
    <definedName name="BExB1Q29OO6LNFNT1EQLA3KYE7MX" localSheetId="13" hidden="1">#REF!</definedName>
    <definedName name="BExB1Q29OO6LNFNT1EQLA3KYE7MX" hidden="1">#REF!</definedName>
    <definedName name="BExB1TNRV5EBWZEHYLHI76T0FVA7" localSheetId="17" hidden="1">#REF!</definedName>
    <definedName name="BExB1TNRV5EBWZEHYLHI76T0FVA7" localSheetId="18" hidden="1">#REF!</definedName>
    <definedName name="BExB1TNRV5EBWZEHYLHI76T0FVA7" localSheetId="19" hidden="1">#REF!</definedName>
    <definedName name="BExB1TNRV5EBWZEHYLHI76T0FVA7" localSheetId="13" hidden="1">#REF!</definedName>
    <definedName name="BExB1TNRV5EBWZEHYLHI76T0FVA7" hidden="1">#REF!</definedName>
    <definedName name="BExB1WI6M8I0EEP1ANUQZCFY24EV" localSheetId="17" hidden="1">#REF!</definedName>
    <definedName name="BExB1WI6M8I0EEP1ANUQZCFY24EV" localSheetId="18" hidden="1">#REF!</definedName>
    <definedName name="BExB1WI6M8I0EEP1ANUQZCFY24EV" localSheetId="19" hidden="1">#REF!</definedName>
    <definedName name="BExB1WI6M8I0EEP1ANUQZCFY24EV" localSheetId="13" hidden="1">#REF!</definedName>
    <definedName name="BExB1WI6M8I0EEP1ANUQZCFY24EV" hidden="1">#REF!</definedName>
    <definedName name="BExB203OWC9QZA3BYOKQ18L4FUJE" localSheetId="17" hidden="1">#REF!</definedName>
    <definedName name="BExB203OWC9QZA3BYOKQ18L4FUJE" localSheetId="18" hidden="1">#REF!</definedName>
    <definedName name="BExB203OWC9QZA3BYOKQ18L4FUJE" localSheetId="19" hidden="1">#REF!</definedName>
    <definedName name="BExB203OWC9QZA3BYOKQ18L4FUJE" localSheetId="13" hidden="1">#REF!</definedName>
    <definedName name="BExB203OWC9QZA3BYOKQ18L4FUJE" hidden="1">#REF!</definedName>
    <definedName name="BExB2CJHTU7C591BR4WRL5L2F2K6" localSheetId="17" hidden="1">#REF!</definedName>
    <definedName name="BExB2CJHTU7C591BR4WRL5L2F2K6" localSheetId="18" hidden="1">#REF!</definedName>
    <definedName name="BExB2CJHTU7C591BR4WRL5L2F2K6" localSheetId="19" hidden="1">#REF!</definedName>
    <definedName name="BExB2CJHTU7C591BR4WRL5L2F2K6" localSheetId="13" hidden="1">#REF!</definedName>
    <definedName name="BExB2CJHTU7C591BR4WRL5L2F2K6" hidden="1">#REF!</definedName>
    <definedName name="BExB2K1AV4PGNS1O6C7D7AO411AX" localSheetId="17" hidden="1">#REF!</definedName>
    <definedName name="BExB2K1AV4PGNS1O6C7D7AO411AX" localSheetId="18" hidden="1">#REF!</definedName>
    <definedName name="BExB2K1AV4PGNS1O6C7D7AO411AX" localSheetId="19" hidden="1">#REF!</definedName>
    <definedName name="BExB2K1AV4PGNS1O6C7D7AO411AX" localSheetId="13" hidden="1">#REF!</definedName>
    <definedName name="BExB2K1AV4PGNS1O6C7D7AO411AX" hidden="1">#REF!</definedName>
    <definedName name="BExB2O2UYHKI324YE324E1N7FVIB" localSheetId="17" hidden="1">#REF!</definedName>
    <definedName name="BExB2O2UYHKI324YE324E1N7FVIB" localSheetId="18" hidden="1">#REF!</definedName>
    <definedName name="BExB2O2UYHKI324YE324E1N7FVIB" localSheetId="19" hidden="1">#REF!</definedName>
    <definedName name="BExB2O2UYHKI324YE324E1N7FVIB" localSheetId="13" hidden="1">#REF!</definedName>
    <definedName name="BExB2O2UYHKI324YE324E1N7FVIB" hidden="1">#REF!</definedName>
    <definedName name="BExB2Q0VJ0MU2URO3JOVUAVHEI3V" localSheetId="17" hidden="1">#REF!</definedName>
    <definedName name="BExB2Q0VJ0MU2URO3JOVUAVHEI3V" localSheetId="18" hidden="1">#REF!</definedName>
    <definedName name="BExB2Q0VJ0MU2URO3JOVUAVHEI3V" localSheetId="19" hidden="1">#REF!</definedName>
    <definedName name="BExB2Q0VJ0MU2URO3JOVUAVHEI3V" localSheetId="13" hidden="1">#REF!</definedName>
    <definedName name="BExB2Q0VJ0MU2URO3JOVUAVHEI3V" hidden="1">#REF!</definedName>
    <definedName name="BExB30IP1DNKNQ6PZ5ERUGR5MK4Z" localSheetId="17" hidden="1">#REF!</definedName>
    <definedName name="BExB30IP1DNKNQ6PZ5ERUGR5MK4Z" localSheetId="18" hidden="1">#REF!</definedName>
    <definedName name="BExB30IP1DNKNQ6PZ5ERUGR5MK4Z" localSheetId="19" hidden="1">#REF!</definedName>
    <definedName name="BExB30IP1DNKNQ6PZ5ERUGR5MK4Z" localSheetId="13" hidden="1">#REF!</definedName>
    <definedName name="BExB30IP1DNKNQ6PZ5ERUGR5MK4Z" hidden="1">#REF!</definedName>
    <definedName name="BExB385QW2BSSBXS953SSQN2ISSW" localSheetId="17" hidden="1">#REF!</definedName>
    <definedName name="BExB385QW2BSSBXS953SSQN2ISSW" localSheetId="18" hidden="1">#REF!</definedName>
    <definedName name="BExB385QW2BSSBXS953SSQN2ISSW" localSheetId="19" hidden="1">#REF!</definedName>
    <definedName name="BExB385QW2BSSBXS953SSQN2ISSW" localSheetId="13" hidden="1">#REF!</definedName>
    <definedName name="BExB385QW2BSSBXS953SSQN2ISSW" hidden="1">#REF!</definedName>
    <definedName name="BExB3DEMEV5D9G8FDHD4NQ9X2YNT" localSheetId="17" hidden="1">#REF!</definedName>
    <definedName name="BExB3DEMEV5D9G8FDHD4NQ9X2YNT" localSheetId="18" hidden="1">#REF!</definedName>
    <definedName name="BExB3DEMEV5D9G8FDHD4NQ9X2YNT" localSheetId="19" hidden="1">#REF!</definedName>
    <definedName name="BExB3DEMEV5D9G8FDHD4NQ9X2YNT" localSheetId="13" hidden="1">#REF!</definedName>
    <definedName name="BExB3DEMEV5D9G8FDHD4NQ9X2YNT" hidden="1">#REF!</definedName>
    <definedName name="BExB3RXU8AJQ86I5RXEWLGGR7R7C" localSheetId="17" hidden="1">#REF!</definedName>
    <definedName name="BExB3RXU8AJQ86I5RXEWLGGR7R7C" localSheetId="18" hidden="1">#REF!</definedName>
    <definedName name="BExB3RXU8AJQ86I5RXEWLGGR7R7C" localSheetId="19" hidden="1">#REF!</definedName>
    <definedName name="BExB3RXU8AJQ86I5RXEWLGGR7R7C" localSheetId="13" hidden="1">#REF!</definedName>
    <definedName name="BExB3RXU8AJQ86I5RXEWLGGR7R7C" hidden="1">#REF!</definedName>
    <definedName name="BExB442RX0T3L6HUL6X5T21CENW6" localSheetId="17" hidden="1">#REF!</definedName>
    <definedName name="BExB442RX0T3L6HUL6X5T21CENW6" localSheetId="18" hidden="1">#REF!</definedName>
    <definedName name="BExB442RX0T3L6HUL6X5T21CENW6" localSheetId="19" hidden="1">#REF!</definedName>
    <definedName name="BExB442RX0T3L6HUL6X5T21CENW6" localSheetId="13" hidden="1">#REF!</definedName>
    <definedName name="BExB442RX0T3L6HUL6X5T21CENW6" hidden="1">#REF!</definedName>
    <definedName name="BExB4ADD0L7417CII901XTFKXD1J" localSheetId="17" hidden="1">#REF!</definedName>
    <definedName name="BExB4ADD0L7417CII901XTFKXD1J" localSheetId="18" hidden="1">#REF!</definedName>
    <definedName name="BExB4ADD0L7417CII901XTFKXD1J" localSheetId="19" hidden="1">#REF!</definedName>
    <definedName name="BExB4ADD0L7417CII901XTFKXD1J" localSheetId="13" hidden="1">#REF!</definedName>
    <definedName name="BExB4ADD0L7417CII901XTFKXD1J" hidden="1">#REF!</definedName>
    <definedName name="BExB4DYU06HCGRIPBSWRCXK804UM" localSheetId="17" hidden="1">#REF!</definedName>
    <definedName name="BExB4DYU06HCGRIPBSWRCXK804UM" localSheetId="18" hidden="1">#REF!</definedName>
    <definedName name="BExB4DYU06HCGRIPBSWRCXK804UM" localSheetId="19" hidden="1">#REF!</definedName>
    <definedName name="BExB4DYU06HCGRIPBSWRCXK804UM" localSheetId="13" hidden="1">#REF!</definedName>
    <definedName name="BExB4DYU06HCGRIPBSWRCXK804UM" hidden="1">#REF!</definedName>
    <definedName name="BExB4HEZO4E597Q5M4M10LT8TLY3" localSheetId="17" hidden="1">#REF!</definedName>
    <definedName name="BExB4HEZO4E597Q5M4M10LT8TLY3" localSheetId="18" hidden="1">#REF!</definedName>
    <definedName name="BExB4HEZO4E597Q5M4M10LT8TLY3" localSheetId="19" hidden="1">#REF!</definedName>
    <definedName name="BExB4HEZO4E597Q5M4M10LT8TLY3" localSheetId="13" hidden="1">#REF!</definedName>
    <definedName name="BExB4HEZO4E597Q5M4M10LT8TLY3" hidden="1">#REF!</definedName>
    <definedName name="BExB4X01APD3Z8ZW6MVX1P8NAO7G" localSheetId="17" hidden="1">#REF!</definedName>
    <definedName name="BExB4X01APD3Z8ZW6MVX1P8NAO7G" localSheetId="18" hidden="1">#REF!</definedName>
    <definedName name="BExB4X01APD3Z8ZW6MVX1P8NAO7G" localSheetId="19" hidden="1">#REF!</definedName>
    <definedName name="BExB4X01APD3Z8ZW6MVX1P8NAO7G" localSheetId="13" hidden="1">#REF!</definedName>
    <definedName name="BExB4X01APD3Z8ZW6MVX1P8NAO7G" hidden="1">#REF!</definedName>
    <definedName name="BExB4Z3EZBGYYI33U0KQ8NEIH8PY" localSheetId="17" hidden="1">#REF!</definedName>
    <definedName name="BExB4Z3EZBGYYI33U0KQ8NEIH8PY" localSheetId="18" hidden="1">#REF!</definedName>
    <definedName name="BExB4Z3EZBGYYI33U0KQ8NEIH8PY" localSheetId="19" hidden="1">#REF!</definedName>
    <definedName name="BExB4Z3EZBGYYI33U0KQ8NEIH8PY" localSheetId="13" hidden="1">#REF!</definedName>
    <definedName name="BExB4Z3EZBGYYI33U0KQ8NEIH8PY" hidden="1">#REF!</definedName>
    <definedName name="BExB4ZJOLU1PXBMG4TPCCLTRMNRE" localSheetId="17" hidden="1">#REF!</definedName>
    <definedName name="BExB4ZJOLU1PXBMG4TPCCLTRMNRE" localSheetId="18" hidden="1">#REF!</definedName>
    <definedName name="BExB4ZJOLU1PXBMG4TPCCLTRMNRE" localSheetId="19" hidden="1">#REF!</definedName>
    <definedName name="BExB4ZJOLU1PXBMG4TPCCLTRMNRE" localSheetId="13" hidden="1">#REF!</definedName>
    <definedName name="BExB4ZJOLU1PXBMG4TPCCLTRMNRE" hidden="1">#REF!</definedName>
    <definedName name="BExB4ZZSDPL4Q05BMVT5TUN0IGKT" localSheetId="17" hidden="1">#REF!</definedName>
    <definedName name="BExB4ZZSDPL4Q05BMVT5TUN0IGKT" localSheetId="18" hidden="1">#REF!</definedName>
    <definedName name="BExB4ZZSDPL4Q05BMVT5TUN0IGKT" localSheetId="19" hidden="1">#REF!</definedName>
    <definedName name="BExB4ZZSDPL4Q05BMVT5TUN0IGKT" localSheetId="13" hidden="1">#REF!</definedName>
    <definedName name="BExB4ZZSDPL4Q05BMVT5TUN0IGKT" hidden="1">#REF!</definedName>
    <definedName name="BExB55368XW7UX657ZSPC6BFE92S" localSheetId="17" hidden="1">#REF!</definedName>
    <definedName name="BExB55368XW7UX657ZSPC6BFE92S" localSheetId="18" hidden="1">#REF!</definedName>
    <definedName name="BExB55368XW7UX657ZSPC6BFE92S" localSheetId="19" hidden="1">#REF!</definedName>
    <definedName name="BExB55368XW7UX657ZSPC6BFE92S" localSheetId="13" hidden="1">#REF!</definedName>
    <definedName name="BExB55368XW7UX657ZSPC6BFE92S" hidden="1">#REF!</definedName>
    <definedName name="BExB57MZEPL2SA2ONPK66YFLZWJU" localSheetId="17" hidden="1">#REF!</definedName>
    <definedName name="BExB57MZEPL2SA2ONPK66YFLZWJU" localSheetId="18" hidden="1">#REF!</definedName>
    <definedName name="BExB57MZEPL2SA2ONPK66YFLZWJU" localSheetId="19" hidden="1">#REF!</definedName>
    <definedName name="BExB57MZEPL2SA2ONPK66YFLZWJU" localSheetId="13" hidden="1">#REF!</definedName>
    <definedName name="BExB57MZEPL2SA2ONPK66YFLZWJU" hidden="1">#REF!</definedName>
    <definedName name="BExB5833OAOJ22VK1YK47FHUSVK2" localSheetId="17" hidden="1">#REF!</definedName>
    <definedName name="BExB5833OAOJ22VK1YK47FHUSVK2" localSheetId="18" hidden="1">#REF!</definedName>
    <definedName name="BExB5833OAOJ22VK1YK47FHUSVK2" localSheetId="19" hidden="1">#REF!</definedName>
    <definedName name="BExB5833OAOJ22VK1YK47FHUSVK2" localSheetId="13" hidden="1">#REF!</definedName>
    <definedName name="BExB5833OAOJ22VK1YK47FHUSVK2" hidden="1">#REF!</definedName>
    <definedName name="BExB58JDIHS42JZT9DJJMKA8QFCO" localSheetId="17" hidden="1">#REF!</definedName>
    <definedName name="BExB58JDIHS42JZT9DJJMKA8QFCO" localSheetId="18" hidden="1">#REF!</definedName>
    <definedName name="BExB58JDIHS42JZT9DJJMKA8QFCO" localSheetId="19" hidden="1">#REF!</definedName>
    <definedName name="BExB58JDIHS42JZT9DJJMKA8QFCO" localSheetId="13" hidden="1">#REF!</definedName>
    <definedName name="BExB58JDIHS42JZT9DJJMKA8QFCO" hidden="1">#REF!</definedName>
    <definedName name="BExB58U5FQC5JWV9CGC83HLLZUZI" localSheetId="17" hidden="1">#REF!</definedName>
    <definedName name="BExB58U5FQC5JWV9CGC83HLLZUZI" localSheetId="18" hidden="1">#REF!</definedName>
    <definedName name="BExB58U5FQC5JWV9CGC83HLLZUZI" localSheetId="19" hidden="1">#REF!</definedName>
    <definedName name="BExB58U5FQC5JWV9CGC83HLLZUZI" localSheetId="13" hidden="1">#REF!</definedName>
    <definedName name="BExB58U5FQC5JWV9CGC83HLLZUZI" hidden="1">#REF!</definedName>
    <definedName name="BExB5EDO9XUKHF74X3HAU2WPPHZH" localSheetId="17" hidden="1">#REF!</definedName>
    <definedName name="BExB5EDO9XUKHF74X3HAU2WPPHZH" localSheetId="18" hidden="1">#REF!</definedName>
    <definedName name="BExB5EDO9XUKHF74X3HAU2WPPHZH" localSheetId="19" hidden="1">#REF!</definedName>
    <definedName name="BExB5EDO9XUKHF74X3HAU2WPPHZH" localSheetId="13" hidden="1">#REF!</definedName>
    <definedName name="BExB5EDO9XUKHF74X3HAU2WPPHZH" hidden="1">#REF!</definedName>
    <definedName name="BExB5EDOQKZIQXT13IG1KLCZ474G" localSheetId="17" hidden="1">#REF!</definedName>
    <definedName name="BExB5EDOQKZIQXT13IG1KLCZ474G" localSheetId="18" hidden="1">#REF!</definedName>
    <definedName name="BExB5EDOQKZIQXT13IG1KLCZ474G" localSheetId="19" hidden="1">#REF!</definedName>
    <definedName name="BExB5EDOQKZIQXT13IG1KLCZ474G" localSheetId="13" hidden="1">#REF!</definedName>
    <definedName name="BExB5EDOQKZIQXT13IG1KLCZ474G" hidden="1">#REF!</definedName>
    <definedName name="BExB5G6EH68AYEP1UT0GHUEL3SLN" localSheetId="17" hidden="1">#REF!</definedName>
    <definedName name="BExB5G6EH68AYEP1UT0GHUEL3SLN" localSheetId="18" hidden="1">#REF!</definedName>
    <definedName name="BExB5G6EH68AYEP1UT0GHUEL3SLN" localSheetId="19" hidden="1">#REF!</definedName>
    <definedName name="BExB5G6EH68AYEP1UT0GHUEL3SLN" localSheetId="13" hidden="1">#REF!</definedName>
    <definedName name="BExB5G6EH68AYEP1UT0GHUEL3SLN" hidden="1">#REF!</definedName>
    <definedName name="BExB5LVGGXMNUN3D3452G3J62MKF" localSheetId="17" hidden="1">#REF!</definedName>
    <definedName name="BExB5LVGGXMNUN3D3452G3J62MKF" localSheetId="18" hidden="1">#REF!</definedName>
    <definedName name="BExB5LVGGXMNUN3D3452G3J62MKF" localSheetId="19" hidden="1">#REF!</definedName>
    <definedName name="BExB5LVGGXMNUN3D3452G3J62MKF" localSheetId="13" hidden="1">#REF!</definedName>
    <definedName name="BExB5LVGGXMNUN3D3452G3J62MKF" hidden="1">#REF!</definedName>
    <definedName name="BExB5QYVEZWFE5DQVHAM760EV05X" localSheetId="17" hidden="1">#REF!</definedName>
    <definedName name="BExB5QYVEZWFE5DQVHAM760EV05X" localSheetId="18" hidden="1">#REF!</definedName>
    <definedName name="BExB5QYVEZWFE5DQVHAM760EV05X" localSheetId="19" hidden="1">#REF!</definedName>
    <definedName name="BExB5QYVEZWFE5DQVHAM760EV05X" localSheetId="13" hidden="1">#REF!</definedName>
    <definedName name="BExB5QYVEZWFE5DQVHAM760EV05X" hidden="1">#REF!</definedName>
    <definedName name="BExB5U9IRH14EMOE0YGIE3WIVLFS" localSheetId="17" hidden="1">#REF!</definedName>
    <definedName name="BExB5U9IRH14EMOE0YGIE3WIVLFS" localSheetId="18" hidden="1">#REF!</definedName>
    <definedName name="BExB5U9IRH14EMOE0YGIE3WIVLFS" localSheetId="19" hidden="1">#REF!</definedName>
    <definedName name="BExB5U9IRH14EMOE0YGIE3WIVLFS" localSheetId="13" hidden="1">#REF!</definedName>
    <definedName name="BExB5U9IRH14EMOE0YGIE3WIVLFS" hidden="1">#REF!</definedName>
    <definedName name="BExB5V5WWQYPK4GCSYZQALJYGC94" localSheetId="17" hidden="1">#REF!</definedName>
    <definedName name="BExB5V5WWQYPK4GCSYZQALJYGC94" localSheetId="18" hidden="1">#REF!</definedName>
    <definedName name="BExB5V5WWQYPK4GCSYZQALJYGC94" localSheetId="19" hidden="1">#REF!</definedName>
    <definedName name="BExB5V5WWQYPK4GCSYZQALJYGC94" localSheetId="13" hidden="1">#REF!</definedName>
    <definedName name="BExB5V5WWQYPK4GCSYZQALJYGC94" hidden="1">#REF!</definedName>
    <definedName name="BExB5VWYMOV6BAIH7XUBBVPU7MMD" localSheetId="17" hidden="1">#REF!</definedName>
    <definedName name="BExB5VWYMOV6BAIH7XUBBVPU7MMD" localSheetId="18" hidden="1">#REF!</definedName>
    <definedName name="BExB5VWYMOV6BAIH7XUBBVPU7MMD" localSheetId="19" hidden="1">#REF!</definedName>
    <definedName name="BExB5VWYMOV6BAIH7XUBBVPU7MMD" localSheetId="13" hidden="1">#REF!</definedName>
    <definedName name="BExB5VWYMOV6BAIH7XUBBVPU7MMD" hidden="1">#REF!</definedName>
    <definedName name="BExB610DZWIJP1B72U9QM42COH2B" localSheetId="17" hidden="1">#REF!</definedName>
    <definedName name="BExB610DZWIJP1B72U9QM42COH2B" localSheetId="18" hidden="1">#REF!</definedName>
    <definedName name="BExB610DZWIJP1B72U9QM42COH2B" localSheetId="19" hidden="1">#REF!</definedName>
    <definedName name="BExB610DZWIJP1B72U9QM42COH2B" localSheetId="13" hidden="1">#REF!</definedName>
    <definedName name="BExB610DZWIJP1B72U9QM42COH2B" hidden="1">#REF!</definedName>
    <definedName name="BExB64AX81KEVMGZDXB25NB459SW" localSheetId="17" hidden="1">#REF!</definedName>
    <definedName name="BExB64AX81KEVMGZDXB25NB459SW" localSheetId="18" hidden="1">#REF!</definedName>
    <definedName name="BExB64AX81KEVMGZDXB25NB459SW" localSheetId="19" hidden="1">#REF!</definedName>
    <definedName name="BExB64AX81KEVMGZDXB25NB459SW" localSheetId="13" hidden="1">#REF!</definedName>
    <definedName name="BExB64AX81KEVMGZDXB25NB459SW" hidden="1">#REF!</definedName>
    <definedName name="BExB6C3FUAKK9ML5T767NMWGA9YB" localSheetId="17" hidden="1">#REF!</definedName>
    <definedName name="BExB6C3FUAKK9ML5T767NMWGA9YB" localSheetId="18" hidden="1">#REF!</definedName>
    <definedName name="BExB6C3FUAKK9ML5T767NMWGA9YB" localSheetId="19" hidden="1">#REF!</definedName>
    <definedName name="BExB6C3FUAKK9ML5T767NMWGA9YB" localSheetId="13" hidden="1">#REF!</definedName>
    <definedName name="BExB6C3FUAKK9ML5T767NMWGA9YB" hidden="1">#REF!</definedName>
    <definedName name="BExB6C8X6JYRLKZKK17VE3QUNL3D" localSheetId="17" hidden="1">#REF!</definedName>
    <definedName name="BExB6C8X6JYRLKZKK17VE3QUNL3D" localSheetId="18" hidden="1">#REF!</definedName>
    <definedName name="BExB6C8X6JYRLKZKK17VE3QUNL3D" localSheetId="19" hidden="1">#REF!</definedName>
    <definedName name="BExB6C8X6JYRLKZKK17VE3QUNL3D" localSheetId="13" hidden="1">#REF!</definedName>
    <definedName name="BExB6C8X6JYRLKZKK17VE3QUNL3D" hidden="1">#REF!</definedName>
    <definedName name="BExB6HN3QRFPXM71MDUK21BKM7PF" localSheetId="17" hidden="1">#REF!</definedName>
    <definedName name="BExB6HN3QRFPXM71MDUK21BKM7PF" localSheetId="18" hidden="1">#REF!</definedName>
    <definedName name="BExB6HN3QRFPXM71MDUK21BKM7PF" localSheetId="19" hidden="1">#REF!</definedName>
    <definedName name="BExB6HN3QRFPXM71MDUK21BKM7PF" localSheetId="13" hidden="1">#REF!</definedName>
    <definedName name="BExB6HN3QRFPXM71MDUK21BKM7PF" hidden="1">#REF!</definedName>
    <definedName name="BExB6I39SKL5BMHHDD9EED7FQD9Z" localSheetId="17" hidden="1">#REF!</definedName>
    <definedName name="BExB6I39SKL5BMHHDD9EED7FQD9Z" localSheetId="18" hidden="1">#REF!</definedName>
    <definedName name="BExB6I39SKL5BMHHDD9EED7FQD9Z" localSheetId="19" hidden="1">#REF!</definedName>
    <definedName name="BExB6I39SKL5BMHHDD9EED7FQD9Z" localSheetId="13" hidden="1">#REF!</definedName>
    <definedName name="BExB6I39SKL5BMHHDD9EED7FQD9Z" hidden="1">#REF!</definedName>
    <definedName name="BExB6IZMHCZ3LB7N73KD90YB1HBZ" localSheetId="17" hidden="1">#REF!</definedName>
    <definedName name="BExB6IZMHCZ3LB7N73KD90YB1HBZ" localSheetId="18" hidden="1">#REF!</definedName>
    <definedName name="BExB6IZMHCZ3LB7N73KD90YB1HBZ" localSheetId="19" hidden="1">#REF!</definedName>
    <definedName name="BExB6IZMHCZ3LB7N73KD90YB1HBZ" localSheetId="13" hidden="1">#REF!</definedName>
    <definedName name="BExB6IZMHCZ3LB7N73KD90YB1HBZ" hidden="1">#REF!</definedName>
    <definedName name="BExB719SGNX4Y8NE6JEXC555K596" localSheetId="17" hidden="1">#REF!</definedName>
    <definedName name="BExB719SGNX4Y8NE6JEXC555K596" localSheetId="18" hidden="1">#REF!</definedName>
    <definedName name="BExB719SGNX4Y8NE6JEXC555K596" localSheetId="19" hidden="1">#REF!</definedName>
    <definedName name="BExB719SGNX4Y8NE6JEXC555K596" localSheetId="13" hidden="1">#REF!</definedName>
    <definedName name="BExB719SGNX4Y8NE6JEXC555K596" hidden="1">#REF!</definedName>
    <definedName name="BExB7265DCHKS7V2OWRBXCZTEIW9" localSheetId="17" hidden="1">#REF!</definedName>
    <definedName name="BExB7265DCHKS7V2OWRBXCZTEIW9" localSheetId="18" hidden="1">#REF!</definedName>
    <definedName name="BExB7265DCHKS7V2OWRBXCZTEIW9" localSheetId="19" hidden="1">#REF!</definedName>
    <definedName name="BExB7265DCHKS7V2OWRBXCZTEIW9" localSheetId="13" hidden="1">#REF!</definedName>
    <definedName name="BExB7265DCHKS7V2OWRBXCZTEIW9" hidden="1">#REF!</definedName>
    <definedName name="BExB74PS5P9G0P09Y6DZSCX0FLTJ" localSheetId="17" hidden="1">#REF!</definedName>
    <definedName name="BExB74PS5P9G0P09Y6DZSCX0FLTJ" localSheetId="18" hidden="1">#REF!</definedName>
    <definedName name="BExB74PS5P9G0P09Y6DZSCX0FLTJ" localSheetId="19" hidden="1">#REF!</definedName>
    <definedName name="BExB74PS5P9G0P09Y6DZSCX0FLTJ" localSheetId="13" hidden="1">#REF!</definedName>
    <definedName name="BExB74PS5P9G0P09Y6DZSCX0FLTJ" hidden="1">#REF!</definedName>
    <definedName name="BExB78RH79J0MIF7H8CAZ0CFE88Q" localSheetId="17" hidden="1">#REF!</definedName>
    <definedName name="BExB78RH79J0MIF7H8CAZ0CFE88Q" localSheetId="18" hidden="1">#REF!</definedName>
    <definedName name="BExB78RH79J0MIF7H8CAZ0CFE88Q" localSheetId="19" hidden="1">#REF!</definedName>
    <definedName name="BExB78RH79J0MIF7H8CAZ0CFE88Q" localSheetId="13" hidden="1">#REF!</definedName>
    <definedName name="BExB78RH79J0MIF7H8CAZ0CFE88Q" hidden="1">#REF!</definedName>
    <definedName name="BExB7ELT09HGDVO5BJC1ZY9D09GZ" localSheetId="17" hidden="1">#REF!</definedName>
    <definedName name="BExB7ELT09HGDVO5BJC1ZY9D09GZ" localSheetId="18" hidden="1">#REF!</definedName>
    <definedName name="BExB7ELT09HGDVO5BJC1ZY9D09GZ" localSheetId="19" hidden="1">#REF!</definedName>
    <definedName name="BExB7ELT09HGDVO5BJC1ZY9D09GZ" localSheetId="13" hidden="1">#REF!</definedName>
    <definedName name="BExB7ELT09HGDVO5BJC1ZY9D09GZ" hidden="1">#REF!</definedName>
    <definedName name="BExB7F7EIHG0MYMQYUVG9HIZPHMZ" localSheetId="17" hidden="1">#REF!</definedName>
    <definedName name="BExB7F7EIHG0MYMQYUVG9HIZPHMZ" localSheetId="18" hidden="1">#REF!</definedName>
    <definedName name="BExB7F7EIHG0MYMQYUVG9HIZPHMZ" localSheetId="19" hidden="1">#REF!</definedName>
    <definedName name="BExB7F7EIHG0MYMQYUVG9HIZPHMZ" localSheetId="13" hidden="1">#REF!</definedName>
    <definedName name="BExB7F7EIHG0MYMQYUVG9HIZPHMZ" hidden="1">#REF!</definedName>
    <definedName name="BExB806PAXX70XUTA3ZI7OORD78R" localSheetId="17" hidden="1">#REF!</definedName>
    <definedName name="BExB806PAXX70XUTA3ZI7OORD78R" localSheetId="18" hidden="1">#REF!</definedName>
    <definedName name="BExB806PAXX70XUTA3ZI7OORD78R" localSheetId="19" hidden="1">#REF!</definedName>
    <definedName name="BExB806PAXX70XUTA3ZI7OORD78R" localSheetId="13" hidden="1">#REF!</definedName>
    <definedName name="BExB806PAXX70XUTA3ZI7OORD78R" hidden="1">#REF!</definedName>
    <definedName name="BExB83199EQQS6I5HE7WADNCK8OE" localSheetId="17" hidden="1">#REF!</definedName>
    <definedName name="BExB83199EQQS6I5HE7WADNCK8OE" localSheetId="18" hidden="1">#REF!</definedName>
    <definedName name="BExB83199EQQS6I5HE7WADNCK8OE" localSheetId="19" hidden="1">#REF!</definedName>
    <definedName name="BExB83199EQQS6I5HE7WADNCK8OE" localSheetId="13" hidden="1">#REF!</definedName>
    <definedName name="BExB83199EQQS6I5HE7WADNCK8OE" hidden="1">#REF!</definedName>
    <definedName name="BExB8HF4UBVZKQCSRFRUQL2EE6VL" localSheetId="17" hidden="1">#REF!</definedName>
    <definedName name="BExB8HF4UBVZKQCSRFRUQL2EE6VL" localSheetId="18" hidden="1">#REF!</definedName>
    <definedName name="BExB8HF4UBVZKQCSRFRUQL2EE6VL" localSheetId="19" hidden="1">#REF!</definedName>
    <definedName name="BExB8HF4UBVZKQCSRFRUQL2EE6VL" localSheetId="13" hidden="1">#REF!</definedName>
    <definedName name="BExB8HF4UBVZKQCSRFRUQL2EE6VL" hidden="1">#REF!</definedName>
    <definedName name="BExB8HKHKZ1ORJZUYGG2M4VSCC39" localSheetId="17" hidden="1">#REF!</definedName>
    <definedName name="BExB8HKHKZ1ORJZUYGG2M4VSCC39" localSheetId="18" hidden="1">#REF!</definedName>
    <definedName name="BExB8HKHKZ1ORJZUYGG2M4VSCC39" localSheetId="19" hidden="1">#REF!</definedName>
    <definedName name="BExB8HKHKZ1ORJZUYGG2M4VSCC39" localSheetId="13" hidden="1">#REF!</definedName>
    <definedName name="BExB8HKHKZ1ORJZUYGG2M4VSCC39" hidden="1">#REF!</definedName>
    <definedName name="BExB8HV9YUS1Q77M9SNFRKDLU5HS" localSheetId="17" hidden="1">#REF!</definedName>
    <definedName name="BExB8HV9YUS1Q77M9SNFRKDLU5HS" localSheetId="18" hidden="1">#REF!</definedName>
    <definedName name="BExB8HV9YUS1Q77M9SNFRKDLU5HS" localSheetId="19" hidden="1">#REF!</definedName>
    <definedName name="BExB8HV9YUS1Q77M9SNFRKDLU5HS" localSheetId="13" hidden="1">#REF!</definedName>
    <definedName name="BExB8HV9YUS1Q77M9SNFRKDLU5HS" hidden="1">#REF!</definedName>
    <definedName name="BExB8QPH8DC5BESEVPSMBCWVN6PO" localSheetId="17" hidden="1">#REF!</definedName>
    <definedName name="BExB8QPH8DC5BESEVPSMBCWVN6PO" localSheetId="18" hidden="1">#REF!</definedName>
    <definedName name="BExB8QPH8DC5BESEVPSMBCWVN6PO" localSheetId="19" hidden="1">#REF!</definedName>
    <definedName name="BExB8QPH8DC5BESEVPSMBCWVN6PO" localSheetId="13" hidden="1">#REF!</definedName>
    <definedName name="BExB8QPH8DC5BESEVPSMBCWVN6PO" hidden="1">#REF!</definedName>
    <definedName name="BExB8U5N0D85YR8APKN3PPKG0FWP" localSheetId="17" hidden="1">#REF!</definedName>
    <definedName name="BExB8U5N0D85YR8APKN3PPKG0FWP" localSheetId="18" hidden="1">#REF!</definedName>
    <definedName name="BExB8U5N0D85YR8APKN3PPKG0FWP" localSheetId="19" hidden="1">#REF!</definedName>
    <definedName name="BExB8U5N0D85YR8APKN3PPKG0FWP" localSheetId="13" hidden="1">#REF!</definedName>
    <definedName name="BExB8U5N0D85YR8APKN3PPKG0FWP" hidden="1">#REF!</definedName>
    <definedName name="BExB93G413CK5DKO7925ZHSOBGIN" localSheetId="17" hidden="1">#REF!</definedName>
    <definedName name="BExB93G413CK5DKO7925ZHSOBGIN" localSheetId="18" hidden="1">#REF!</definedName>
    <definedName name="BExB93G413CK5DKO7925ZHSOBGIN" localSheetId="19" hidden="1">#REF!</definedName>
    <definedName name="BExB93G413CK5DKO7925ZHSOBGIN" localSheetId="13" hidden="1">#REF!</definedName>
    <definedName name="BExB93G413CK5DKO7925ZHSOBGIN" hidden="1">#REF!</definedName>
    <definedName name="BExB96LBXL1JW5A4PP93UJ9UDLKZ" localSheetId="17" hidden="1">#REF!</definedName>
    <definedName name="BExB96LBXL1JW5A4PP93UJ9UDLKZ" localSheetId="18" hidden="1">#REF!</definedName>
    <definedName name="BExB96LBXL1JW5A4PP93UJ9UDLKZ" localSheetId="19" hidden="1">#REF!</definedName>
    <definedName name="BExB96LBXL1JW5A4PP93UJ9UDLKZ" localSheetId="13" hidden="1">#REF!</definedName>
    <definedName name="BExB96LBXL1JW5A4PP93UJ9UDLKZ" hidden="1">#REF!</definedName>
    <definedName name="BExB9DHI5I2TJ2LXYPM98EE81L27" localSheetId="17" hidden="1">#REF!</definedName>
    <definedName name="BExB9DHI5I2TJ2LXYPM98EE81L27" localSheetId="18" hidden="1">#REF!</definedName>
    <definedName name="BExB9DHI5I2TJ2LXYPM98EE81L27" localSheetId="19" hidden="1">#REF!</definedName>
    <definedName name="BExB9DHI5I2TJ2LXYPM98EE81L27" localSheetId="13" hidden="1">#REF!</definedName>
    <definedName name="BExB9DHI5I2TJ2LXYPM98EE81L27" hidden="1">#REF!</definedName>
    <definedName name="BExB9G6LZG5OQUY0GZLHX066V3D4" localSheetId="17" hidden="1">#REF!</definedName>
    <definedName name="BExB9G6LZG5OQUY0GZLHX066V3D4" localSheetId="18" hidden="1">#REF!</definedName>
    <definedName name="BExB9G6LZG5OQUY0GZLHX066V3D4" localSheetId="19" hidden="1">#REF!</definedName>
    <definedName name="BExB9G6LZG5OQUY0GZLHX066V3D4" localSheetId="13" hidden="1">#REF!</definedName>
    <definedName name="BExB9G6LZG5OQUY0GZLHX066V3D4" hidden="1">#REF!</definedName>
    <definedName name="BExB9IFG9FW3RQUDIMDFKIYDB4HE" localSheetId="17" hidden="1">#REF!</definedName>
    <definedName name="BExB9IFG9FW3RQUDIMDFKIYDB4HE" localSheetId="18" hidden="1">#REF!</definedName>
    <definedName name="BExB9IFG9FW3RQUDIMDFKIYDB4HE" localSheetId="19" hidden="1">#REF!</definedName>
    <definedName name="BExB9IFG9FW3RQUDIMDFKIYDB4HE" localSheetId="13" hidden="1">#REF!</definedName>
    <definedName name="BExB9IFG9FW3RQUDIMDFKIYDB4HE" hidden="1">#REF!</definedName>
    <definedName name="BExB9NDIZ7LGMTL8351GRA6VK2K0" localSheetId="17" hidden="1">#REF!</definedName>
    <definedName name="BExB9NDIZ7LGMTL8351GRA6VK2K0" localSheetId="18" hidden="1">#REF!</definedName>
    <definedName name="BExB9NDIZ7LGMTL8351GRA6VK2K0" localSheetId="19" hidden="1">#REF!</definedName>
    <definedName name="BExB9NDIZ7LGMTL8351GRA6VK2K0" localSheetId="13" hidden="1">#REF!</definedName>
    <definedName name="BExB9NDIZ7LGMTL8351GRA6VK2K0" hidden="1">#REF!</definedName>
    <definedName name="BExB9Q2MZZHBGW8QQKVEYIMJBPIE" localSheetId="17" hidden="1">#REF!</definedName>
    <definedName name="BExB9Q2MZZHBGW8QQKVEYIMJBPIE" localSheetId="18" hidden="1">#REF!</definedName>
    <definedName name="BExB9Q2MZZHBGW8QQKVEYIMJBPIE" localSheetId="19" hidden="1">#REF!</definedName>
    <definedName name="BExB9Q2MZZHBGW8QQKVEYIMJBPIE" localSheetId="13" hidden="1">#REF!</definedName>
    <definedName name="BExB9Q2MZZHBGW8QQKVEYIMJBPIE" hidden="1">#REF!</definedName>
    <definedName name="BExBA1GON0EZRJ20UYPILAPLNQWM" localSheetId="17" hidden="1">#REF!</definedName>
    <definedName name="BExBA1GON0EZRJ20UYPILAPLNQWM" localSheetId="18" hidden="1">#REF!</definedName>
    <definedName name="BExBA1GON0EZRJ20UYPILAPLNQWM" localSheetId="19" hidden="1">#REF!</definedName>
    <definedName name="BExBA1GON0EZRJ20UYPILAPLNQWM" localSheetId="13" hidden="1">#REF!</definedName>
    <definedName name="BExBA1GON0EZRJ20UYPILAPLNQWM" hidden="1">#REF!</definedName>
    <definedName name="BExBA525BALJ5HMTDMMSM5WWJ1YW" localSheetId="17" hidden="1">#REF!</definedName>
    <definedName name="BExBA525BALJ5HMTDMMSM5WWJ1YW" localSheetId="18" hidden="1">#REF!</definedName>
    <definedName name="BExBA525BALJ5HMTDMMSM5WWJ1YW" localSheetId="19" hidden="1">#REF!</definedName>
    <definedName name="BExBA525BALJ5HMTDMMSM5WWJ1YW" localSheetId="13" hidden="1">#REF!</definedName>
    <definedName name="BExBA525BALJ5HMTDMMSM5WWJ1YW" hidden="1">#REF!</definedName>
    <definedName name="BExBA69ASGYRZW1G1DYIS9QRRTBN" localSheetId="17" hidden="1">#REF!</definedName>
    <definedName name="BExBA69ASGYRZW1G1DYIS9QRRTBN" localSheetId="18" hidden="1">#REF!</definedName>
    <definedName name="BExBA69ASGYRZW1G1DYIS9QRRTBN" localSheetId="19" hidden="1">#REF!</definedName>
    <definedName name="BExBA69ASGYRZW1G1DYIS9QRRTBN" localSheetId="13" hidden="1">#REF!</definedName>
    <definedName name="BExBA69ASGYRZW1G1DYIS9QRRTBN" hidden="1">#REF!</definedName>
    <definedName name="BExBA6K42582A14WFFWQ3Q8QQWB6" localSheetId="17" hidden="1">#REF!</definedName>
    <definedName name="BExBA6K42582A14WFFWQ3Q8QQWB6" localSheetId="18" hidden="1">#REF!</definedName>
    <definedName name="BExBA6K42582A14WFFWQ3Q8QQWB6" localSheetId="19" hidden="1">#REF!</definedName>
    <definedName name="BExBA6K42582A14WFFWQ3Q8QQWB6" localSheetId="13" hidden="1">#REF!</definedName>
    <definedName name="BExBA6K42582A14WFFWQ3Q8QQWB6" hidden="1">#REF!</definedName>
    <definedName name="BExBA8I5D4R8R2PYQ1K16TWGTOEP" localSheetId="17" hidden="1">#REF!</definedName>
    <definedName name="BExBA8I5D4R8R2PYQ1K16TWGTOEP" localSheetId="18" hidden="1">#REF!</definedName>
    <definedName name="BExBA8I5D4R8R2PYQ1K16TWGTOEP" localSheetId="19" hidden="1">#REF!</definedName>
    <definedName name="BExBA8I5D4R8R2PYQ1K16TWGTOEP" localSheetId="13" hidden="1">#REF!</definedName>
    <definedName name="BExBA8I5D4R8R2PYQ1K16TWGTOEP" hidden="1">#REF!</definedName>
    <definedName name="BExBA93PE0DGUUTA7LLSIGBIXWE5" localSheetId="17" hidden="1">#REF!</definedName>
    <definedName name="BExBA93PE0DGUUTA7LLSIGBIXWE5" localSheetId="18" hidden="1">#REF!</definedName>
    <definedName name="BExBA93PE0DGUUTA7LLSIGBIXWE5" localSheetId="19" hidden="1">#REF!</definedName>
    <definedName name="BExBA93PE0DGUUTA7LLSIGBIXWE5" localSheetId="13" hidden="1">#REF!</definedName>
    <definedName name="BExBA93PE0DGUUTA7LLSIGBIXWE5" hidden="1">#REF!</definedName>
    <definedName name="BExBABCQMR685CQ1SC8CECO7GTGB" localSheetId="17" hidden="1">#REF!</definedName>
    <definedName name="BExBABCQMR685CQ1SC8CECO7GTGB" localSheetId="18" hidden="1">#REF!</definedName>
    <definedName name="BExBABCQMR685CQ1SC8CECO7GTGB" localSheetId="19" hidden="1">#REF!</definedName>
    <definedName name="BExBABCQMR685CQ1SC8CECO7GTGB" localSheetId="13" hidden="1">#REF!</definedName>
    <definedName name="BExBABCQMR685CQ1SC8CECO7GTGB" hidden="1">#REF!</definedName>
    <definedName name="BExBAI8X0FKDQJ6YZJQDTTG4ZCWY" localSheetId="17" hidden="1">#REF!</definedName>
    <definedName name="BExBAI8X0FKDQJ6YZJQDTTG4ZCWY" localSheetId="18" hidden="1">#REF!</definedName>
    <definedName name="BExBAI8X0FKDQJ6YZJQDTTG4ZCWY" localSheetId="19" hidden="1">#REF!</definedName>
    <definedName name="BExBAI8X0FKDQJ6YZJQDTTG4ZCWY" localSheetId="13" hidden="1">#REF!</definedName>
    <definedName name="BExBAI8X0FKDQJ6YZJQDTTG4ZCWY" hidden="1">#REF!</definedName>
    <definedName name="BExBAKN7XIBAXCF9PCNVS038PCQO" localSheetId="17" hidden="1">#REF!</definedName>
    <definedName name="BExBAKN7XIBAXCF9PCNVS038PCQO" localSheetId="18" hidden="1">#REF!</definedName>
    <definedName name="BExBAKN7XIBAXCF9PCNVS038PCQO" localSheetId="19" hidden="1">#REF!</definedName>
    <definedName name="BExBAKN7XIBAXCF9PCNVS038PCQO" localSheetId="13" hidden="1">#REF!</definedName>
    <definedName name="BExBAKN7XIBAXCF9PCNVS038PCQO" hidden="1">#REF!</definedName>
    <definedName name="BExBAKXZ7PBW3DDKKA5MWC1ZUC7O" localSheetId="17" hidden="1">#REF!</definedName>
    <definedName name="BExBAKXZ7PBW3DDKKA5MWC1ZUC7O" localSheetId="18" hidden="1">#REF!</definedName>
    <definedName name="BExBAKXZ7PBW3DDKKA5MWC1ZUC7O" localSheetId="19" hidden="1">#REF!</definedName>
    <definedName name="BExBAKXZ7PBW3DDKKA5MWC1ZUC7O" localSheetId="13" hidden="1">#REF!</definedName>
    <definedName name="BExBAKXZ7PBW3DDKKA5MWC1ZUC7O" hidden="1">#REF!</definedName>
    <definedName name="BExBAO8NLXZXHO6KCIECSFCH3RR0" localSheetId="17" hidden="1">#REF!</definedName>
    <definedName name="BExBAO8NLXZXHO6KCIECSFCH3RR0" localSheetId="18" hidden="1">#REF!</definedName>
    <definedName name="BExBAO8NLXZXHO6KCIECSFCH3RR0" localSheetId="19" hidden="1">#REF!</definedName>
    <definedName name="BExBAO8NLXZXHO6KCIECSFCH3RR0" localSheetId="13" hidden="1">#REF!</definedName>
    <definedName name="BExBAO8NLXZXHO6KCIECSFCH3RR0" hidden="1">#REF!</definedName>
    <definedName name="BExBAOOT1KBSIEISN1ADL4RMY879" localSheetId="17" hidden="1">#REF!</definedName>
    <definedName name="BExBAOOT1KBSIEISN1ADL4RMY879" localSheetId="18" hidden="1">#REF!</definedName>
    <definedName name="BExBAOOT1KBSIEISN1ADL4RMY879" localSheetId="19" hidden="1">#REF!</definedName>
    <definedName name="BExBAOOT1KBSIEISN1ADL4RMY879" localSheetId="13" hidden="1">#REF!</definedName>
    <definedName name="BExBAOOT1KBSIEISN1ADL4RMY879" hidden="1">#REF!</definedName>
    <definedName name="BExBAVKX8Q09370X1GCZWJ4E91YJ" localSheetId="17" hidden="1">#REF!</definedName>
    <definedName name="BExBAVKX8Q09370X1GCZWJ4E91YJ" localSheetId="18" hidden="1">#REF!</definedName>
    <definedName name="BExBAVKX8Q09370X1GCZWJ4E91YJ" localSheetId="19" hidden="1">#REF!</definedName>
    <definedName name="BExBAVKX8Q09370X1GCZWJ4E91YJ" localSheetId="13" hidden="1">#REF!</definedName>
    <definedName name="BExBAVKX8Q09370X1GCZWJ4E91YJ" hidden="1">#REF!</definedName>
    <definedName name="BExBAX2X2ENJYO4QTR5VAIQ86L7B" localSheetId="17" hidden="1">#REF!</definedName>
    <definedName name="BExBAX2X2ENJYO4QTR5VAIQ86L7B" localSheetId="18" hidden="1">#REF!</definedName>
    <definedName name="BExBAX2X2ENJYO4QTR5VAIQ86L7B" localSheetId="19" hidden="1">#REF!</definedName>
    <definedName name="BExBAX2X2ENJYO4QTR5VAIQ86L7B" localSheetId="13" hidden="1">#REF!</definedName>
    <definedName name="BExBAX2X2ENJYO4QTR5VAIQ86L7B" hidden="1">#REF!</definedName>
    <definedName name="BExBAZ13D3F1DVJQ6YJ8JGUYEYJE" localSheetId="17" hidden="1">#REF!</definedName>
    <definedName name="BExBAZ13D3F1DVJQ6YJ8JGUYEYJE" localSheetId="18" hidden="1">#REF!</definedName>
    <definedName name="BExBAZ13D3F1DVJQ6YJ8JGUYEYJE" localSheetId="19" hidden="1">#REF!</definedName>
    <definedName name="BExBAZ13D3F1DVJQ6YJ8JGUYEYJE" localSheetId="13" hidden="1">#REF!</definedName>
    <definedName name="BExBAZ13D3F1DVJQ6YJ8JGUYEYJE" hidden="1">#REF!</definedName>
    <definedName name="BExBBMPCB1QOZY8WWEX4J21JDE6U" localSheetId="17" hidden="1">#REF!</definedName>
    <definedName name="BExBBMPCB1QOZY8WWEX4J21JDE6U" localSheetId="18" hidden="1">#REF!</definedName>
    <definedName name="BExBBMPCB1QOZY8WWEX4J21JDE6U" localSheetId="19" hidden="1">#REF!</definedName>
    <definedName name="BExBBMPCB1QOZY8WWEX4J21JDE6U" localSheetId="13" hidden="1">#REF!</definedName>
    <definedName name="BExBBMPCB1QOZY8WWEX4J21JDE6U" hidden="1">#REF!</definedName>
    <definedName name="BExBBU1QQWUE0YFG7O1TN0RFLSSG" localSheetId="17" hidden="1">#REF!</definedName>
    <definedName name="BExBBU1QQWUE0YFG7O1TN0RFLSSG" localSheetId="18" hidden="1">#REF!</definedName>
    <definedName name="BExBBU1QQWUE0YFG7O1TN0RFLSSG" localSheetId="19" hidden="1">#REF!</definedName>
    <definedName name="BExBBU1QQWUE0YFG7O1TN0RFLSSG" localSheetId="13" hidden="1">#REF!</definedName>
    <definedName name="BExBBU1QQWUE0YFG7O1TN0RFLSSG" hidden="1">#REF!</definedName>
    <definedName name="BExBBUCJQRR74Q7GPWDEZXYK2KJL" localSheetId="17" hidden="1">#REF!</definedName>
    <definedName name="BExBBUCJQRR74Q7GPWDEZXYK2KJL" localSheetId="18" hidden="1">#REF!</definedName>
    <definedName name="BExBBUCJQRR74Q7GPWDEZXYK2KJL" localSheetId="19" hidden="1">#REF!</definedName>
    <definedName name="BExBBUCJQRR74Q7GPWDEZXYK2KJL" localSheetId="13" hidden="1">#REF!</definedName>
    <definedName name="BExBBUCJQRR74Q7GPWDEZXYK2KJL" hidden="1">#REF!</definedName>
    <definedName name="BExBBV8XVMD9CKZY711T0BN7H3PM" localSheetId="17" hidden="1">#REF!</definedName>
    <definedName name="BExBBV8XVMD9CKZY711T0BN7H3PM" localSheetId="18" hidden="1">#REF!</definedName>
    <definedName name="BExBBV8XVMD9CKZY711T0BN7H3PM" localSheetId="19" hidden="1">#REF!</definedName>
    <definedName name="BExBBV8XVMD9CKZY711T0BN7H3PM" localSheetId="13" hidden="1">#REF!</definedName>
    <definedName name="BExBBV8XVMD9CKZY711T0BN7H3PM" hidden="1">#REF!</definedName>
    <definedName name="BExBC78HXWXHO3XAB6E8NVTBGLJS" localSheetId="17" hidden="1">#REF!</definedName>
    <definedName name="BExBC78HXWXHO3XAB6E8NVTBGLJS" localSheetId="18" hidden="1">#REF!</definedName>
    <definedName name="BExBC78HXWXHO3XAB6E8NVTBGLJS" localSheetId="19" hidden="1">#REF!</definedName>
    <definedName name="BExBC78HXWXHO3XAB6E8NVTBGLJS" localSheetId="13" hidden="1">#REF!</definedName>
    <definedName name="BExBC78HXWXHO3XAB6E8NVTBGLJS" hidden="1">#REF!</definedName>
    <definedName name="BExBCFH3SMGZ2IPHFB6BCM9O3W0H" localSheetId="17" hidden="1">#REF!</definedName>
    <definedName name="BExBCFH3SMGZ2IPHFB6BCM9O3W0H" localSheetId="18" hidden="1">#REF!</definedName>
    <definedName name="BExBCFH3SMGZ2IPHFB6BCM9O3W0H" localSheetId="19" hidden="1">#REF!</definedName>
    <definedName name="BExBCFH3SMGZ2IPHFB6BCM9O3W0H" localSheetId="13" hidden="1">#REF!</definedName>
    <definedName name="BExBCFH3SMGZ2IPHFB6BCM9O3W0H" hidden="1">#REF!</definedName>
    <definedName name="BExBCK9SCAABKOT9IP6TEPRR7YDT" localSheetId="17" hidden="1">#REF!</definedName>
    <definedName name="BExBCK9SCAABKOT9IP6TEPRR7YDT" localSheetId="18" hidden="1">#REF!</definedName>
    <definedName name="BExBCK9SCAABKOT9IP6TEPRR7YDT" localSheetId="19" hidden="1">#REF!</definedName>
    <definedName name="BExBCK9SCAABKOT9IP6TEPRR7YDT" localSheetId="13" hidden="1">#REF!</definedName>
    <definedName name="BExBCK9SCAABKOT9IP6TEPRR7YDT" hidden="1">#REF!</definedName>
    <definedName name="BExBCKKJFFT2RP50WNPKBT7X8PJ3" localSheetId="17" hidden="1">#REF!</definedName>
    <definedName name="BExBCKKJFFT2RP50WNPKBT7X8PJ3" localSheetId="18" hidden="1">#REF!</definedName>
    <definedName name="BExBCKKJFFT2RP50WNPKBT7X8PJ3" localSheetId="19" hidden="1">#REF!</definedName>
    <definedName name="BExBCKKJFFT2RP50WNPKBT7X8PJ3" localSheetId="13" hidden="1">#REF!</definedName>
    <definedName name="BExBCKKJFFT2RP50WNPKBT7X8PJ3" hidden="1">#REF!</definedName>
    <definedName name="BExBCKKJTIRKC1RZJRTK65HHLX4W" localSheetId="17" hidden="1">#REF!</definedName>
    <definedName name="BExBCKKJTIRKC1RZJRTK65HHLX4W" localSheetId="18" hidden="1">#REF!</definedName>
    <definedName name="BExBCKKJTIRKC1RZJRTK65HHLX4W" localSheetId="19" hidden="1">#REF!</definedName>
    <definedName name="BExBCKKJTIRKC1RZJRTK65HHLX4W" localSheetId="13" hidden="1">#REF!</definedName>
    <definedName name="BExBCKKJTIRKC1RZJRTK65HHLX4W" hidden="1">#REF!</definedName>
    <definedName name="BExBCLMEPAN3XXX174TU8SS0627Q" localSheetId="17" hidden="1">#REF!</definedName>
    <definedName name="BExBCLMEPAN3XXX174TU8SS0627Q" localSheetId="18" hidden="1">#REF!</definedName>
    <definedName name="BExBCLMEPAN3XXX174TU8SS0627Q" localSheetId="19" hidden="1">#REF!</definedName>
    <definedName name="BExBCLMEPAN3XXX174TU8SS0627Q" localSheetId="13" hidden="1">#REF!</definedName>
    <definedName name="BExBCLMEPAN3XXX174TU8SS0627Q" hidden="1">#REF!</definedName>
    <definedName name="BExBCRBEYR2KZ8FAQFZ2NHY13WIY" localSheetId="17" hidden="1">#REF!</definedName>
    <definedName name="BExBCRBEYR2KZ8FAQFZ2NHY13WIY" localSheetId="18" hidden="1">#REF!</definedName>
    <definedName name="BExBCRBEYR2KZ8FAQFZ2NHY13WIY" localSheetId="19" hidden="1">#REF!</definedName>
    <definedName name="BExBCRBEYR2KZ8FAQFZ2NHY13WIY" localSheetId="13" hidden="1">#REF!</definedName>
    <definedName name="BExBCRBEYR2KZ8FAQFZ2NHY13WIY" hidden="1">#REF!</definedName>
    <definedName name="BExBD4I559NXSV6J07Q343TKYMVJ" localSheetId="17" hidden="1">#REF!</definedName>
    <definedName name="BExBD4I559NXSV6J07Q343TKYMVJ" localSheetId="18" hidden="1">#REF!</definedName>
    <definedName name="BExBD4I559NXSV6J07Q343TKYMVJ" localSheetId="19" hidden="1">#REF!</definedName>
    <definedName name="BExBD4I559NXSV6J07Q343TKYMVJ" localSheetId="13" hidden="1">#REF!</definedName>
    <definedName name="BExBD4I559NXSV6J07Q343TKYMVJ" hidden="1">#REF!</definedName>
    <definedName name="BExBD9W8C0W9N6L1AFL18JP4H94W" localSheetId="17" hidden="1">#REF!</definedName>
    <definedName name="BExBD9W8C0W9N6L1AFL18JP4H94W" localSheetId="18" hidden="1">#REF!</definedName>
    <definedName name="BExBD9W8C0W9N6L1AFL18JP4H94W" localSheetId="19" hidden="1">#REF!</definedName>
    <definedName name="BExBD9W8C0W9N6L1AFL18JP4H94W" localSheetId="13" hidden="1">#REF!</definedName>
    <definedName name="BExBD9W8C0W9N6L1AFL18JP4H94W" hidden="1">#REF!</definedName>
    <definedName name="BExBDBZQLTX3OGFYGULQFK5WEZU5" localSheetId="17" hidden="1">#REF!</definedName>
    <definedName name="BExBDBZQLTX3OGFYGULQFK5WEZU5" localSheetId="18" hidden="1">#REF!</definedName>
    <definedName name="BExBDBZQLTX3OGFYGULQFK5WEZU5" localSheetId="19" hidden="1">#REF!</definedName>
    <definedName name="BExBDBZQLTX3OGFYGULQFK5WEZU5" localSheetId="13" hidden="1">#REF!</definedName>
    <definedName name="BExBDBZQLTX3OGFYGULQFK5WEZU5" hidden="1">#REF!</definedName>
    <definedName name="BExBDJS9TUEU8Z84IV59E5V4T8K6" localSheetId="17" hidden="1">#REF!</definedName>
    <definedName name="BExBDJS9TUEU8Z84IV59E5V4T8K6" localSheetId="18" hidden="1">#REF!</definedName>
    <definedName name="BExBDJS9TUEU8Z84IV59E5V4T8K6" localSheetId="19" hidden="1">#REF!</definedName>
    <definedName name="BExBDJS9TUEU8Z84IV59E5V4T8K6" localSheetId="13" hidden="1">#REF!</definedName>
    <definedName name="BExBDJS9TUEU8Z84IV59E5V4T8K6" hidden="1">#REF!</definedName>
    <definedName name="BExBDKOMSVH4XMH52CFJ3F028I9R" localSheetId="17" hidden="1">#REF!</definedName>
    <definedName name="BExBDKOMSVH4XMH52CFJ3F028I9R" localSheetId="18" hidden="1">#REF!</definedName>
    <definedName name="BExBDKOMSVH4XMH52CFJ3F028I9R" localSheetId="19" hidden="1">#REF!</definedName>
    <definedName name="BExBDKOMSVH4XMH52CFJ3F028I9R" localSheetId="13" hidden="1">#REF!</definedName>
    <definedName name="BExBDKOMSVH4XMH52CFJ3F028I9R" hidden="1">#REF!</definedName>
    <definedName name="BExBDSRXVZQ0W5WXQMP5XD00GRRL" localSheetId="17" hidden="1">#REF!</definedName>
    <definedName name="BExBDSRXVZQ0W5WXQMP5XD00GRRL" localSheetId="18" hidden="1">#REF!</definedName>
    <definedName name="BExBDSRXVZQ0W5WXQMP5XD00GRRL" localSheetId="19" hidden="1">#REF!</definedName>
    <definedName name="BExBDSRXVZQ0W5WXQMP5XD00GRRL" localSheetId="13" hidden="1">#REF!</definedName>
    <definedName name="BExBDSRXVZQ0W5WXQMP5XD00GRRL" hidden="1">#REF!</definedName>
    <definedName name="BExBDTJ0J7XEHB9OATXFF5I8FZBJ" localSheetId="17" hidden="1">#REF!</definedName>
    <definedName name="BExBDTJ0J7XEHB9OATXFF5I8FZBJ" localSheetId="18" hidden="1">#REF!</definedName>
    <definedName name="BExBDTJ0J7XEHB9OATXFF5I8FZBJ" localSheetId="19" hidden="1">#REF!</definedName>
    <definedName name="BExBDTJ0J7XEHB9OATXFF5I8FZBJ" localSheetId="13" hidden="1">#REF!</definedName>
    <definedName name="BExBDTJ0J7XEHB9OATXFF5I8FZBJ" hidden="1">#REF!</definedName>
    <definedName name="BExBDUVGK3E1J4JY9ZYTS7V14BLY" localSheetId="17" hidden="1">#REF!</definedName>
    <definedName name="BExBDUVGK3E1J4JY9ZYTS7V14BLY" localSheetId="18" hidden="1">#REF!</definedName>
    <definedName name="BExBDUVGK3E1J4JY9ZYTS7V14BLY" localSheetId="19" hidden="1">#REF!</definedName>
    <definedName name="BExBDUVGK3E1J4JY9ZYTS7V14BLY" localSheetId="13" hidden="1">#REF!</definedName>
    <definedName name="BExBDUVGK3E1J4JY9ZYTS7V14BLY" hidden="1">#REF!</definedName>
    <definedName name="BExBE0KGY14GSWOGPU4HSJRLD2UD" localSheetId="17" hidden="1">#REF!</definedName>
    <definedName name="BExBE0KGY14GSWOGPU4HSJRLD2UD" localSheetId="18" hidden="1">#REF!</definedName>
    <definedName name="BExBE0KGY14GSWOGPU4HSJRLD2UD" localSheetId="19" hidden="1">#REF!</definedName>
    <definedName name="BExBE0KGY14GSWOGPU4HSJRLD2UD" localSheetId="13" hidden="1">#REF!</definedName>
    <definedName name="BExBE0KGY14GSWOGPU4HSJRLD2UD" hidden="1">#REF!</definedName>
    <definedName name="BExBE162OSBKD30I7T1DKKPT3I9I" localSheetId="17" hidden="1">#REF!</definedName>
    <definedName name="BExBE162OSBKD30I7T1DKKPT3I9I" localSheetId="18" hidden="1">#REF!</definedName>
    <definedName name="BExBE162OSBKD30I7T1DKKPT3I9I" localSheetId="19" hidden="1">#REF!</definedName>
    <definedName name="BExBE162OSBKD30I7T1DKKPT3I9I" localSheetId="13" hidden="1">#REF!</definedName>
    <definedName name="BExBE162OSBKD30I7T1DKKPT3I9I" hidden="1">#REF!</definedName>
    <definedName name="BExBEC9ATLQZF86W1M3APSM4HEOH" localSheetId="17" hidden="1">#REF!</definedName>
    <definedName name="BExBEC9ATLQZF86W1M3APSM4HEOH" localSheetId="18" hidden="1">#REF!</definedName>
    <definedName name="BExBEC9ATLQZF86W1M3APSM4HEOH" localSheetId="19" hidden="1">#REF!</definedName>
    <definedName name="BExBEC9ATLQZF86W1M3APSM4HEOH" localSheetId="13" hidden="1">#REF!</definedName>
    <definedName name="BExBEC9ATLQZF86W1M3APSM4HEOH" hidden="1">#REF!</definedName>
    <definedName name="BExBEXU4CFCM1P5CTZ4NE14PBGDA" localSheetId="17" hidden="1">#REF!</definedName>
    <definedName name="BExBEXU4CFCM1P5CTZ4NE14PBGDA" localSheetId="18" hidden="1">#REF!</definedName>
    <definedName name="BExBEXU4CFCM1P5CTZ4NE14PBGDA" localSheetId="19" hidden="1">#REF!</definedName>
    <definedName name="BExBEXU4CFCM1P5CTZ4NE14PBGDA" localSheetId="13" hidden="1">#REF!</definedName>
    <definedName name="BExBEXU4CFCM1P5CTZ4NE14PBGDA" hidden="1">#REF!</definedName>
    <definedName name="BExBEYFQJE9YK12A6JBMRFKEC7RN" localSheetId="17" hidden="1">#REF!</definedName>
    <definedName name="BExBEYFQJE9YK12A6JBMRFKEC7RN" localSheetId="18" hidden="1">#REF!</definedName>
    <definedName name="BExBEYFQJE9YK12A6JBMRFKEC7RN" localSheetId="19" hidden="1">#REF!</definedName>
    <definedName name="BExBEYFQJE9YK12A6JBMRFKEC7RN" localSheetId="13" hidden="1">#REF!</definedName>
    <definedName name="BExBEYFQJE9YK12A6JBMRFKEC7RN" hidden="1">#REF!</definedName>
    <definedName name="BExBG1ED81J2O4A2S5F5Y3BPHMCR" localSheetId="17" hidden="1">#REF!</definedName>
    <definedName name="BExBG1ED81J2O4A2S5F5Y3BPHMCR" localSheetId="18" hidden="1">#REF!</definedName>
    <definedName name="BExBG1ED81J2O4A2S5F5Y3BPHMCR" localSheetId="19" hidden="1">#REF!</definedName>
    <definedName name="BExBG1ED81J2O4A2S5F5Y3BPHMCR" localSheetId="13" hidden="1">#REF!</definedName>
    <definedName name="BExBG1ED81J2O4A2S5F5Y3BPHMCR" hidden="1">#REF!</definedName>
    <definedName name="BExCRK0K58VDM9V35DGI6VK8C92V" localSheetId="17" hidden="1">#REF!</definedName>
    <definedName name="BExCRK0K58VDM9V35DGI6VK8C92V" localSheetId="18" hidden="1">#REF!</definedName>
    <definedName name="BExCRK0K58VDM9V35DGI6VK8C92V" localSheetId="19" hidden="1">#REF!</definedName>
    <definedName name="BExCRK0K58VDM9V35DGI6VK8C92V" localSheetId="13" hidden="1">#REF!</definedName>
    <definedName name="BExCRK0K58VDM9V35DGI6VK8C92V" hidden="1">#REF!</definedName>
    <definedName name="BExCRLIHS7466WFJ3RPIUGGXYESZ" localSheetId="17" hidden="1">#REF!</definedName>
    <definedName name="BExCRLIHS7466WFJ3RPIUGGXYESZ" localSheetId="18" hidden="1">#REF!</definedName>
    <definedName name="BExCRLIHS7466WFJ3RPIUGGXYESZ" localSheetId="19" hidden="1">#REF!</definedName>
    <definedName name="BExCRLIHS7466WFJ3RPIUGGXYESZ" localSheetId="13" hidden="1">#REF!</definedName>
    <definedName name="BExCRLIHS7466WFJ3RPIUGGXYESZ" hidden="1">#REF!</definedName>
    <definedName name="BExCRXSXMF4LHAQZHN64FXJPMVZ7" localSheetId="17" hidden="1">#REF!</definedName>
    <definedName name="BExCRXSXMF4LHAQZHN64FXJPMVZ7" localSheetId="18" hidden="1">#REF!</definedName>
    <definedName name="BExCRXSXMF4LHAQZHN64FXJPMVZ7" localSheetId="19" hidden="1">#REF!</definedName>
    <definedName name="BExCRXSXMF4LHAQZHN64FXJPMVZ7" localSheetId="13" hidden="1">#REF!</definedName>
    <definedName name="BExCRXSXMF4LHAQZHN64FXJPMVZ7" hidden="1">#REF!</definedName>
    <definedName name="BExCS1EDDUEAEWHVYXHIP9I1WCJH" localSheetId="17" hidden="1">#REF!</definedName>
    <definedName name="BExCS1EDDUEAEWHVYXHIP9I1WCJH" localSheetId="18" hidden="1">#REF!</definedName>
    <definedName name="BExCS1EDDUEAEWHVYXHIP9I1WCJH" localSheetId="19" hidden="1">#REF!</definedName>
    <definedName name="BExCS1EDDUEAEWHVYXHIP9I1WCJH" localSheetId="13" hidden="1">#REF!</definedName>
    <definedName name="BExCS1EDDUEAEWHVYXHIP9I1WCJH" hidden="1">#REF!</definedName>
    <definedName name="BExCS1P5QG0X3OTHKX07RALOE5T5" localSheetId="17" hidden="1">#REF!</definedName>
    <definedName name="BExCS1P5QG0X3OTHKX07RALOE5T5" localSheetId="18" hidden="1">#REF!</definedName>
    <definedName name="BExCS1P5QG0X3OTHKX07RALOE5T5" localSheetId="19" hidden="1">#REF!</definedName>
    <definedName name="BExCS1P5QG0X3OTHKX07RALOE5T5" localSheetId="13" hidden="1">#REF!</definedName>
    <definedName name="BExCS1P5QG0X3OTHKX07RALOE5T5" hidden="1">#REF!</definedName>
    <definedName name="BExCS7ZPMHFJ4UJDAL8CQOLSZ13B" localSheetId="17" hidden="1">#REF!</definedName>
    <definedName name="BExCS7ZPMHFJ4UJDAL8CQOLSZ13B" localSheetId="18" hidden="1">#REF!</definedName>
    <definedName name="BExCS7ZPMHFJ4UJDAL8CQOLSZ13B" localSheetId="19" hidden="1">#REF!</definedName>
    <definedName name="BExCS7ZPMHFJ4UJDAL8CQOLSZ13B" localSheetId="13" hidden="1">#REF!</definedName>
    <definedName name="BExCS7ZPMHFJ4UJDAL8CQOLSZ13B" hidden="1">#REF!</definedName>
    <definedName name="BExCS8W4NJUZH9S1CYB6XSDLEPBW" localSheetId="17" hidden="1">#REF!</definedName>
    <definedName name="BExCS8W4NJUZH9S1CYB6XSDLEPBW" localSheetId="18" hidden="1">#REF!</definedName>
    <definedName name="BExCS8W4NJUZH9S1CYB6XSDLEPBW" localSheetId="19" hidden="1">#REF!</definedName>
    <definedName name="BExCS8W4NJUZH9S1CYB6XSDLEPBW" localSheetId="13" hidden="1">#REF!</definedName>
    <definedName name="BExCS8W4NJUZH9S1CYB6XSDLEPBW" hidden="1">#REF!</definedName>
    <definedName name="BExCSAE1M6G20R41J0Y24YNN0YC1" localSheetId="17" hidden="1">#REF!</definedName>
    <definedName name="BExCSAE1M6G20R41J0Y24YNN0YC1" localSheetId="18" hidden="1">#REF!</definedName>
    <definedName name="BExCSAE1M6G20R41J0Y24YNN0YC1" localSheetId="19" hidden="1">#REF!</definedName>
    <definedName name="BExCSAE1M6G20R41J0Y24YNN0YC1" localSheetId="13" hidden="1">#REF!</definedName>
    <definedName name="BExCSAE1M6G20R41J0Y24YNN0YC1" hidden="1">#REF!</definedName>
    <definedName name="BExCSAOUZOYKHN7HV511TO8VDJ02" localSheetId="17" hidden="1">#REF!</definedName>
    <definedName name="BExCSAOUZOYKHN7HV511TO8VDJ02" localSheetId="18" hidden="1">#REF!</definedName>
    <definedName name="BExCSAOUZOYKHN7HV511TO8VDJ02" localSheetId="19" hidden="1">#REF!</definedName>
    <definedName name="BExCSAOUZOYKHN7HV511TO8VDJ02" localSheetId="13" hidden="1">#REF!</definedName>
    <definedName name="BExCSAOUZOYKHN7HV511TO8VDJ02" hidden="1">#REF!</definedName>
    <definedName name="BExCSJ2XVKHN6ULCF7JML0TCRKEO" localSheetId="17" hidden="1">#REF!</definedName>
    <definedName name="BExCSJ2XVKHN6ULCF7JML0TCRKEO" localSheetId="18" hidden="1">#REF!</definedName>
    <definedName name="BExCSJ2XVKHN6ULCF7JML0TCRKEO" localSheetId="19" hidden="1">#REF!</definedName>
    <definedName name="BExCSJ2XVKHN6ULCF7JML0TCRKEO" localSheetId="13" hidden="1">#REF!</definedName>
    <definedName name="BExCSJ2XVKHN6ULCF7JML0TCRKEO" hidden="1">#REF!</definedName>
    <definedName name="BExCSMOFTXSUEC1T46LR1UPYRCX5" localSheetId="17" hidden="1">#REF!</definedName>
    <definedName name="BExCSMOFTXSUEC1T46LR1UPYRCX5" localSheetId="18" hidden="1">#REF!</definedName>
    <definedName name="BExCSMOFTXSUEC1T46LR1UPYRCX5" localSheetId="19" hidden="1">#REF!</definedName>
    <definedName name="BExCSMOFTXSUEC1T46LR1UPYRCX5" localSheetId="13" hidden="1">#REF!</definedName>
    <definedName name="BExCSMOFTXSUEC1T46LR1UPYRCX5" hidden="1">#REF!</definedName>
    <definedName name="BExCSSDG3TM6TPKS19E9QYJEELZ6" localSheetId="17" hidden="1">#REF!</definedName>
    <definedName name="BExCSSDG3TM6TPKS19E9QYJEELZ6" localSheetId="18" hidden="1">#REF!</definedName>
    <definedName name="BExCSSDG3TM6TPKS19E9QYJEELZ6" localSheetId="19" hidden="1">#REF!</definedName>
    <definedName name="BExCSSDG3TM6TPKS19E9QYJEELZ6" localSheetId="13" hidden="1">#REF!</definedName>
    <definedName name="BExCSSDG3TM6TPKS19E9QYJEELZ6" hidden="1">#REF!</definedName>
    <definedName name="BExCSZV7U67UWXL2HKJNM5W1E4OO" localSheetId="17" hidden="1">#REF!</definedName>
    <definedName name="BExCSZV7U67UWXL2HKJNM5W1E4OO" localSheetId="18" hidden="1">#REF!</definedName>
    <definedName name="BExCSZV7U67UWXL2HKJNM5W1E4OO" localSheetId="19" hidden="1">#REF!</definedName>
    <definedName name="BExCSZV7U67UWXL2HKJNM5W1E4OO" localSheetId="13" hidden="1">#REF!</definedName>
    <definedName name="BExCSZV7U67UWXL2HKJNM5W1E4OO" hidden="1">#REF!</definedName>
    <definedName name="BExCT4NSDT61OCH04Y2QIFIOP75H" localSheetId="17" hidden="1">#REF!</definedName>
    <definedName name="BExCT4NSDT61OCH04Y2QIFIOP75H" localSheetId="18" hidden="1">#REF!</definedName>
    <definedName name="BExCT4NSDT61OCH04Y2QIFIOP75H" localSheetId="19" hidden="1">#REF!</definedName>
    <definedName name="BExCT4NSDT61OCH04Y2QIFIOP75H" localSheetId="13" hidden="1">#REF!</definedName>
    <definedName name="BExCT4NSDT61OCH04Y2QIFIOP75H" hidden="1">#REF!</definedName>
    <definedName name="BExCTHZWIPJVLE56GATEFKPIKLK2" localSheetId="17" hidden="1">#REF!</definedName>
    <definedName name="BExCTHZWIPJVLE56GATEFKPIKLK2" localSheetId="18" hidden="1">#REF!</definedName>
    <definedName name="BExCTHZWIPJVLE56GATEFKPIKLK2" localSheetId="19" hidden="1">#REF!</definedName>
    <definedName name="BExCTHZWIPJVLE56GATEFKPIKLK2" localSheetId="13" hidden="1">#REF!</definedName>
    <definedName name="BExCTHZWIPJVLE56GATEFKPIKLK2" hidden="1">#REF!</definedName>
    <definedName name="BExCTW8G3VCZ55S09HTUGXKB1P2M" localSheetId="17" hidden="1">#REF!</definedName>
    <definedName name="BExCTW8G3VCZ55S09HTUGXKB1P2M" localSheetId="18" hidden="1">#REF!</definedName>
    <definedName name="BExCTW8G3VCZ55S09HTUGXKB1P2M" localSheetId="19" hidden="1">#REF!</definedName>
    <definedName name="BExCTW8G3VCZ55S09HTUGXKB1P2M" localSheetId="13" hidden="1">#REF!</definedName>
    <definedName name="BExCTW8G3VCZ55S09HTUGXKB1P2M" hidden="1">#REF!</definedName>
    <definedName name="BExCTYS2KX0QANOLT8LGZ9WV3S3T" localSheetId="17" hidden="1">#REF!</definedName>
    <definedName name="BExCTYS2KX0QANOLT8LGZ9WV3S3T" localSheetId="18" hidden="1">#REF!</definedName>
    <definedName name="BExCTYS2KX0QANOLT8LGZ9WV3S3T" localSheetId="19" hidden="1">#REF!</definedName>
    <definedName name="BExCTYS2KX0QANOLT8LGZ9WV3S3T" localSheetId="13" hidden="1">#REF!</definedName>
    <definedName name="BExCTYS2KX0QANOLT8LGZ9WV3S3T" hidden="1">#REF!</definedName>
    <definedName name="BExCTZ2V6H9TT6LFGK3SADZ2TIGQ" localSheetId="17" hidden="1">#REF!</definedName>
    <definedName name="BExCTZ2V6H9TT6LFGK3SADZ2TIGQ" localSheetId="18" hidden="1">#REF!</definedName>
    <definedName name="BExCTZ2V6H9TT6LFGK3SADZ2TIGQ" localSheetId="19" hidden="1">#REF!</definedName>
    <definedName name="BExCTZ2V6H9TT6LFGK3SADZ2TIGQ" localSheetId="13" hidden="1">#REF!</definedName>
    <definedName name="BExCTZ2V6H9TT6LFGK3SADZ2TIGQ" hidden="1">#REF!</definedName>
    <definedName name="BExCTZZ9JNES4EDHW97NP0EGQALX" localSheetId="17" hidden="1">#REF!</definedName>
    <definedName name="BExCTZZ9JNES4EDHW97NP0EGQALX" localSheetId="18" hidden="1">#REF!</definedName>
    <definedName name="BExCTZZ9JNES4EDHW97NP0EGQALX" localSheetId="19" hidden="1">#REF!</definedName>
    <definedName name="BExCTZZ9JNES4EDHW97NP0EGQALX" localSheetId="13" hidden="1">#REF!</definedName>
    <definedName name="BExCTZZ9JNES4EDHW97NP0EGQALX" hidden="1">#REF!</definedName>
    <definedName name="BExCU0A1V6NMZQ9ASYJ8QIVQ5UR2" localSheetId="17" hidden="1">#REF!</definedName>
    <definedName name="BExCU0A1V6NMZQ9ASYJ8QIVQ5UR2" localSheetId="18" hidden="1">#REF!</definedName>
    <definedName name="BExCU0A1V6NMZQ9ASYJ8QIVQ5UR2" localSheetId="19" hidden="1">#REF!</definedName>
    <definedName name="BExCU0A1V6NMZQ9ASYJ8QIVQ5UR2" localSheetId="13" hidden="1">#REF!</definedName>
    <definedName name="BExCU0A1V6NMZQ9ASYJ8QIVQ5UR2" hidden="1">#REF!</definedName>
    <definedName name="BExCU2834920JBHSPCRC4UF80OLL" localSheetId="17" hidden="1">#REF!</definedName>
    <definedName name="BExCU2834920JBHSPCRC4UF80OLL" localSheetId="18" hidden="1">#REF!</definedName>
    <definedName name="BExCU2834920JBHSPCRC4UF80OLL" localSheetId="19" hidden="1">#REF!</definedName>
    <definedName name="BExCU2834920JBHSPCRC4UF80OLL" localSheetId="13" hidden="1">#REF!</definedName>
    <definedName name="BExCU2834920JBHSPCRC4UF80OLL" hidden="1">#REF!</definedName>
    <definedName name="BExCU8O54I3P3WRYWY1CRP3S78QY" localSheetId="17" hidden="1">#REF!</definedName>
    <definedName name="BExCU8O54I3P3WRYWY1CRP3S78QY" localSheetId="18" hidden="1">#REF!</definedName>
    <definedName name="BExCU8O54I3P3WRYWY1CRP3S78QY" localSheetId="19" hidden="1">#REF!</definedName>
    <definedName name="BExCU8O54I3P3WRYWY1CRP3S78QY" localSheetId="13" hidden="1">#REF!</definedName>
    <definedName name="BExCU8O54I3P3WRYWY1CRP3S78QY" hidden="1">#REF!</definedName>
    <definedName name="BExCUDRJO23YOKT8GPWOVQ4XEHF5" localSheetId="17" hidden="1">#REF!</definedName>
    <definedName name="BExCUDRJO23YOKT8GPWOVQ4XEHF5" localSheetId="18" hidden="1">#REF!</definedName>
    <definedName name="BExCUDRJO23YOKT8GPWOVQ4XEHF5" localSheetId="19" hidden="1">#REF!</definedName>
    <definedName name="BExCUDRJO23YOKT8GPWOVQ4XEHF5" localSheetId="13" hidden="1">#REF!</definedName>
    <definedName name="BExCUDRJO23YOKT8GPWOVQ4XEHF5" hidden="1">#REF!</definedName>
    <definedName name="BExCULEOALM7SEHVMQC4B4N25MRM" localSheetId="17" hidden="1">#REF!</definedName>
    <definedName name="BExCULEOALM7SEHVMQC4B4N25MRM" localSheetId="18" hidden="1">#REF!</definedName>
    <definedName name="BExCULEOALM7SEHVMQC4B4N25MRM" localSheetId="19" hidden="1">#REF!</definedName>
    <definedName name="BExCULEOALM7SEHVMQC4B4N25MRM" localSheetId="13" hidden="1">#REF!</definedName>
    <definedName name="BExCULEOALM7SEHVMQC4B4N25MRM" hidden="1">#REF!</definedName>
    <definedName name="BExCUPAXFR16YMWL30ME3F3BSRDZ" localSheetId="17" hidden="1">#REF!</definedName>
    <definedName name="BExCUPAXFR16YMWL30ME3F3BSRDZ" localSheetId="18" hidden="1">#REF!</definedName>
    <definedName name="BExCUPAXFR16YMWL30ME3F3BSRDZ" localSheetId="19" hidden="1">#REF!</definedName>
    <definedName name="BExCUPAXFR16YMWL30ME3F3BSRDZ" localSheetId="13" hidden="1">#REF!</definedName>
    <definedName name="BExCUPAXFR16YMWL30ME3F3BSRDZ" hidden="1">#REF!</definedName>
    <definedName name="BExCUR94DHCE47PUUWEMT5QZOYR2" localSheetId="17" hidden="1">#REF!</definedName>
    <definedName name="BExCUR94DHCE47PUUWEMT5QZOYR2" localSheetId="18" hidden="1">#REF!</definedName>
    <definedName name="BExCUR94DHCE47PUUWEMT5QZOYR2" localSheetId="19" hidden="1">#REF!</definedName>
    <definedName name="BExCUR94DHCE47PUUWEMT5QZOYR2" localSheetId="13" hidden="1">#REF!</definedName>
    <definedName name="BExCUR94DHCE47PUUWEMT5QZOYR2" hidden="1">#REF!</definedName>
    <definedName name="BExCV5HJSTBNPQZVGYJY9AZ4IJ26" localSheetId="17" hidden="1">#REF!</definedName>
    <definedName name="BExCV5HJSTBNPQZVGYJY9AZ4IJ26" localSheetId="18" hidden="1">#REF!</definedName>
    <definedName name="BExCV5HJSTBNPQZVGYJY9AZ4IJ26" localSheetId="19" hidden="1">#REF!</definedName>
    <definedName name="BExCV5HJSTBNPQZVGYJY9AZ4IJ26" localSheetId="13" hidden="1">#REF!</definedName>
    <definedName name="BExCV5HJSTBNPQZVGYJY9AZ4IJ26" hidden="1">#REF!</definedName>
    <definedName name="BExCV634L7SVHGB0UDDTRRQ2Q72H" localSheetId="17" hidden="1">#REF!</definedName>
    <definedName name="BExCV634L7SVHGB0UDDTRRQ2Q72H" localSheetId="18" hidden="1">#REF!</definedName>
    <definedName name="BExCV634L7SVHGB0UDDTRRQ2Q72H" localSheetId="19" hidden="1">#REF!</definedName>
    <definedName name="BExCV634L7SVHGB0UDDTRRQ2Q72H" localSheetId="13" hidden="1">#REF!</definedName>
    <definedName name="BExCV634L7SVHGB0UDDTRRQ2Q72H" hidden="1">#REF!</definedName>
    <definedName name="BExCVBXGSXT9FWJRG62PX9S1RK83" localSheetId="17" hidden="1">#REF!</definedName>
    <definedName name="BExCVBXGSXT9FWJRG62PX9S1RK83" localSheetId="18" hidden="1">#REF!</definedName>
    <definedName name="BExCVBXGSXT9FWJRG62PX9S1RK83" localSheetId="19" hidden="1">#REF!</definedName>
    <definedName name="BExCVBXGSXT9FWJRG62PX9S1RK83" localSheetId="13" hidden="1">#REF!</definedName>
    <definedName name="BExCVBXGSXT9FWJRG62PX9S1RK83" hidden="1">#REF!</definedName>
    <definedName name="BExCVHBNLOHNFS0JAV3I1XGPNH9W" localSheetId="17" hidden="1">#REF!</definedName>
    <definedName name="BExCVHBNLOHNFS0JAV3I1XGPNH9W" localSheetId="18" hidden="1">#REF!</definedName>
    <definedName name="BExCVHBNLOHNFS0JAV3I1XGPNH9W" localSheetId="19" hidden="1">#REF!</definedName>
    <definedName name="BExCVHBNLOHNFS0JAV3I1XGPNH9W" localSheetId="13" hidden="1">#REF!</definedName>
    <definedName name="BExCVHBNLOHNFS0JAV3I1XGPNH9W" hidden="1">#REF!</definedName>
    <definedName name="BExCVI86R31A2IOZIEBY1FJLVILD" localSheetId="17" hidden="1">#REF!</definedName>
    <definedName name="BExCVI86R31A2IOZIEBY1FJLVILD" localSheetId="18" hidden="1">#REF!</definedName>
    <definedName name="BExCVI86R31A2IOZIEBY1FJLVILD" localSheetId="19" hidden="1">#REF!</definedName>
    <definedName name="BExCVI86R31A2IOZIEBY1FJLVILD" localSheetId="13" hidden="1">#REF!</definedName>
    <definedName name="BExCVI86R31A2IOZIEBY1FJLVILD" hidden="1">#REF!</definedName>
    <definedName name="BExCVKGZXE0I9EIXKBZVSGSEY2RR" localSheetId="17" hidden="1">#REF!</definedName>
    <definedName name="BExCVKGZXE0I9EIXKBZVSGSEY2RR" localSheetId="18" hidden="1">#REF!</definedName>
    <definedName name="BExCVKGZXE0I9EIXKBZVSGSEY2RR" localSheetId="19" hidden="1">#REF!</definedName>
    <definedName name="BExCVKGZXE0I9EIXKBZVSGSEY2RR" localSheetId="13" hidden="1">#REF!</definedName>
    <definedName name="BExCVKGZXE0I9EIXKBZVSGSEY2RR" hidden="1">#REF!</definedName>
    <definedName name="BExCVNROVORCSNX9HKHKPHY0URS3" localSheetId="17" hidden="1">#REF!</definedName>
    <definedName name="BExCVNROVORCSNX9HKHKPHY0URS3" localSheetId="18" hidden="1">#REF!</definedName>
    <definedName name="BExCVNROVORCSNX9HKHKPHY0URS3" localSheetId="19" hidden="1">#REF!</definedName>
    <definedName name="BExCVNROVORCSNX9HKHKPHY0URS3" localSheetId="13" hidden="1">#REF!</definedName>
    <definedName name="BExCVNROVORCSNX9HKHKPHY0URS3" hidden="1">#REF!</definedName>
    <definedName name="BExCVPEZON7VV6NOWII8VZMONPCJ" localSheetId="17" hidden="1">#REF!</definedName>
    <definedName name="BExCVPEZON7VV6NOWII8VZMONPCJ" localSheetId="18" hidden="1">#REF!</definedName>
    <definedName name="BExCVPEZON7VV6NOWII8VZMONPCJ" localSheetId="19" hidden="1">#REF!</definedName>
    <definedName name="BExCVPEZON7VV6NOWII8VZMONPCJ" localSheetId="13" hidden="1">#REF!</definedName>
    <definedName name="BExCVPEZON7VV6NOWII8VZMONPCJ" hidden="1">#REF!</definedName>
    <definedName name="BExCVV44WY5807WGMTGKPW0GT256" localSheetId="17" hidden="1">#REF!</definedName>
    <definedName name="BExCVV44WY5807WGMTGKPW0GT256" localSheetId="18" hidden="1">#REF!</definedName>
    <definedName name="BExCVV44WY5807WGMTGKPW0GT256" localSheetId="19" hidden="1">#REF!</definedName>
    <definedName name="BExCVV44WY5807WGMTGKPW0GT256" localSheetId="13" hidden="1">#REF!</definedName>
    <definedName name="BExCVV44WY5807WGMTGKPW0GT256" hidden="1">#REF!</definedName>
    <definedName name="BExCVZ5PN4V6MRBZ04PZJW3GEF8S" localSheetId="17" hidden="1">#REF!</definedName>
    <definedName name="BExCVZ5PN4V6MRBZ04PZJW3GEF8S" localSheetId="18" hidden="1">#REF!</definedName>
    <definedName name="BExCVZ5PN4V6MRBZ04PZJW3GEF8S" localSheetId="19" hidden="1">#REF!</definedName>
    <definedName name="BExCVZ5PN4V6MRBZ04PZJW3GEF8S" localSheetId="13" hidden="1">#REF!</definedName>
    <definedName name="BExCVZ5PN4V6MRBZ04PZJW3GEF8S" hidden="1">#REF!</definedName>
    <definedName name="BExCW13R0GWJYGXZBNCPAHQN4NR2" localSheetId="17" hidden="1">#REF!</definedName>
    <definedName name="BExCW13R0GWJYGXZBNCPAHQN4NR2" localSheetId="18" hidden="1">#REF!</definedName>
    <definedName name="BExCW13R0GWJYGXZBNCPAHQN4NR2" localSheetId="19" hidden="1">#REF!</definedName>
    <definedName name="BExCW13R0GWJYGXZBNCPAHQN4NR2" localSheetId="13" hidden="1">#REF!</definedName>
    <definedName name="BExCW13R0GWJYGXZBNCPAHQN4NR2" hidden="1">#REF!</definedName>
    <definedName name="BExCW9Y5HWU4RJTNX74O6L24VGCK" localSheetId="17" hidden="1">#REF!</definedName>
    <definedName name="BExCW9Y5HWU4RJTNX74O6L24VGCK" localSheetId="18" hidden="1">#REF!</definedName>
    <definedName name="BExCW9Y5HWU4RJTNX74O6L24VGCK" localSheetId="19" hidden="1">#REF!</definedName>
    <definedName name="BExCW9Y5HWU4RJTNX74O6L24VGCK" localSheetId="13" hidden="1">#REF!</definedName>
    <definedName name="BExCW9Y5HWU4RJTNX74O6L24VGCK" hidden="1">#REF!</definedName>
    <definedName name="BExCWHADQJRXWFDGV2KMANWIY1YN" localSheetId="17" hidden="1">#REF!</definedName>
    <definedName name="BExCWHADQJRXWFDGV2KMANWIY1YN" localSheetId="18" hidden="1">#REF!</definedName>
    <definedName name="BExCWHADQJRXWFDGV2KMANWIY1YN" localSheetId="19" hidden="1">#REF!</definedName>
    <definedName name="BExCWHADQJRXWFDGV2KMANWIY1YN" localSheetId="13" hidden="1">#REF!</definedName>
    <definedName name="BExCWHADQJRXWFDGV2KMANWIY1YN" hidden="1">#REF!</definedName>
    <definedName name="BExCWPDPESGZS07QGBLSBWDNVJLZ" localSheetId="17" hidden="1">#REF!</definedName>
    <definedName name="BExCWPDPESGZS07QGBLSBWDNVJLZ" localSheetId="18" hidden="1">#REF!</definedName>
    <definedName name="BExCWPDPESGZS07QGBLSBWDNVJLZ" localSheetId="19" hidden="1">#REF!</definedName>
    <definedName name="BExCWPDPESGZS07QGBLSBWDNVJLZ" localSheetId="13" hidden="1">#REF!</definedName>
    <definedName name="BExCWPDPESGZS07QGBLSBWDNVJLZ" hidden="1">#REF!</definedName>
    <definedName name="BExCWTVKHIVCRHF8GC39KI58YM5K" localSheetId="17" hidden="1">#REF!</definedName>
    <definedName name="BExCWTVKHIVCRHF8GC39KI58YM5K" localSheetId="18" hidden="1">#REF!</definedName>
    <definedName name="BExCWTVKHIVCRHF8GC39KI58YM5K" localSheetId="19" hidden="1">#REF!</definedName>
    <definedName name="BExCWTVKHIVCRHF8GC39KI58YM5K" localSheetId="13" hidden="1">#REF!</definedName>
    <definedName name="BExCWTVKHIVCRHF8GC39KI58YM5K" hidden="1">#REF!</definedName>
    <definedName name="BExCX2KGRZBRVLZNM8SUSIE6A0RL" localSheetId="17" hidden="1">#REF!</definedName>
    <definedName name="BExCX2KGRZBRVLZNM8SUSIE6A0RL" localSheetId="18" hidden="1">#REF!</definedName>
    <definedName name="BExCX2KGRZBRVLZNM8SUSIE6A0RL" localSheetId="19" hidden="1">#REF!</definedName>
    <definedName name="BExCX2KGRZBRVLZNM8SUSIE6A0RL" localSheetId="13" hidden="1">#REF!</definedName>
    <definedName name="BExCX2KGRZBRVLZNM8SUSIE6A0RL" hidden="1">#REF!</definedName>
    <definedName name="BExCX3X451T70LZ1VF95L7W4Y4TM" localSheetId="17" hidden="1">#REF!</definedName>
    <definedName name="BExCX3X451T70LZ1VF95L7W4Y4TM" localSheetId="18" hidden="1">#REF!</definedName>
    <definedName name="BExCX3X451T70LZ1VF95L7W4Y4TM" localSheetId="19" hidden="1">#REF!</definedName>
    <definedName name="BExCX3X451T70LZ1VF95L7W4Y4TM" localSheetId="13" hidden="1">#REF!</definedName>
    <definedName name="BExCX3X451T70LZ1VF95L7W4Y4TM" hidden="1">#REF!</definedName>
    <definedName name="BExCX4NZ2N1OUGXM7EV0U7VULJMM" localSheetId="17" hidden="1">#REF!</definedName>
    <definedName name="BExCX4NZ2N1OUGXM7EV0U7VULJMM" localSheetId="18" hidden="1">#REF!</definedName>
    <definedName name="BExCX4NZ2N1OUGXM7EV0U7VULJMM" localSheetId="19" hidden="1">#REF!</definedName>
    <definedName name="BExCX4NZ2N1OUGXM7EV0U7VULJMM" localSheetId="13" hidden="1">#REF!</definedName>
    <definedName name="BExCX4NZ2N1OUGXM7EV0U7VULJMM" hidden="1">#REF!</definedName>
    <definedName name="BExCXILMURGYMAH6N5LF5DV6K3GM" localSheetId="17" hidden="1">#REF!</definedName>
    <definedName name="BExCXILMURGYMAH6N5LF5DV6K3GM" localSheetId="18" hidden="1">#REF!</definedName>
    <definedName name="BExCXILMURGYMAH6N5LF5DV6K3GM" localSheetId="19" hidden="1">#REF!</definedName>
    <definedName name="BExCXILMURGYMAH6N5LF5DV6K3GM" localSheetId="13" hidden="1">#REF!</definedName>
    <definedName name="BExCXILMURGYMAH6N5LF5DV6K3GM" hidden="1">#REF!</definedName>
    <definedName name="BExCXQUFBMXQ1650735H48B1AZT3" localSheetId="17" hidden="1">#REF!</definedName>
    <definedName name="BExCXQUFBMXQ1650735H48B1AZT3" localSheetId="18" hidden="1">#REF!</definedName>
    <definedName name="BExCXQUFBMXQ1650735H48B1AZT3" localSheetId="19" hidden="1">#REF!</definedName>
    <definedName name="BExCXQUFBMXQ1650735H48B1AZT3" localSheetId="13" hidden="1">#REF!</definedName>
    <definedName name="BExCXQUFBMXQ1650735H48B1AZT3" hidden="1">#REF!</definedName>
    <definedName name="BExCXYSBKJ9SZQD7XS2WUS6SVBJO" localSheetId="17" hidden="1">#REF!</definedName>
    <definedName name="BExCXYSBKJ9SZQD7XS2WUS6SVBJO" localSheetId="18" hidden="1">#REF!</definedName>
    <definedName name="BExCXYSBKJ9SZQD7XS2WUS6SVBJO" localSheetId="19" hidden="1">#REF!</definedName>
    <definedName name="BExCXYSBKJ9SZQD7XS2WUS6SVBJO" localSheetId="13" hidden="1">#REF!</definedName>
    <definedName name="BExCXYSBKJ9SZQD7XS2WUS6SVBJO" hidden="1">#REF!</definedName>
    <definedName name="BExCXZ8DGK5ZE8467LFEHX6JNQHJ" localSheetId="17" hidden="1">#REF!</definedName>
    <definedName name="BExCXZ8DGK5ZE8467LFEHX6JNQHJ" localSheetId="18" hidden="1">#REF!</definedName>
    <definedName name="BExCXZ8DGK5ZE8467LFEHX6JNQHJ" localSheetId="19" hidden="1">#REF!</definedName>
    <definedName name="BExCXZ8DGK5ZE8467LFEHX6JNQHJ" localSheetId="13" hidden="1">#REF!</definedName>
    <definedName name="BExCXZ8DGK5ZE8467LFEHX6JNQHJ" hidden="1">#REF!</definedName>
    <definedName name="BExCY2DQO9VLA77Q7EG3T0XNXX4F" localSheetId="17" hidden="1">#REF!</definedName>
    <definedName name="BExCY2DQO9VLA77Q7EG3T0XNXX4F" localSheetId="18" hidden="1">#REF!</definedName>
    <definedName name="BExCY2DQO9VLA77Q7EG3T0XNXX4F" localSheetId="19" hidden="1">#REF!</definedName>
    <definedName name="BExCY2DQO9VLA77Q7EG3T0XNXX4F" localSheetId="13" hidden="1">#REF!</definedName>
    <definedName name="BExCY2DQO9VLA77Q7EG3T0XNXX4F" hidden="1">#REF!</definedName>
    <definedName name="BExCY5Z7X93Z8XUOEASK50W08S36" localSheetId="17" hidden="1">#REF!</definedName>
    <definedName name="BExCY5Z7X93Z8XUOEASK50W08S36" localSheetId="18" hidden="1">#REF!</definedName>
    <definedName name="BExCY5Z7X93Z8XUOEASK50W08S36" localSheetId="19" hidden="1">#REF!</definedName>
    <definedName name="BExCY5Z7X93Z8XUOEASK50W08S36" localSheetId="13" hidden="1">#REF!</definedName>
    <definedName name="BExCY5Z7X93Z8XUOEASK50W08S36" hidden="1">#REF!</definedName>
    <definedName name="BExCY6VMJ68MX3C981R5Q0BX5791" localSheetId="17" hidden="1">#REF!</definedName>
    <definedName name="BExCY6VMJ68MX3C981R5Q0BX5791" localSheetId="18" hidden="1">#REF!</definedName>
    <definedName name="BExCY6VMJ68MX3C981R5Q0BX5791" localSheetId="19" hidden="1">#REF!</definedName>
    <definedName name="BExCY6VMJ68MX3C981R5Q0BX5791" localSheetId="13" hidden="1">#REF!</definedName>
    <definedName name="BExCY6VMJ68MX3C981R5Q0BX5791" hidden="1">#REF!</definedName>
    <definedName name="BExCYAH2SAZCPW6XCB7V7PMMCAWO" localSheetId="17" hidden="1">#REF!</definedName>
    <definedName name="BExCYAH2SAZCPW6XCB7V7PMMCAWO" localSheetId="18" hidden="1">#REF!</definedName>
    <definedName name="BExCYAH2SAZCPW6XCB7V7PMMCAWO" localSheetId="19" hidden="1">#REF!</definedName>
    <definedName name="BExCYAH2SAZCPW6XCB7V7PMMCAWO" localSheetId="13" hidden="1">#REF!</definedName>
    <definedName name="BExCYAH2SAZCPW6XCB7V7PMMCAWO" hidden="1">#REF!</definedName>
    <definedName name="BExCYDGYM1UGUNTB331L2E4L5F34" localSheetId="17" hidden="1">#REF!</definedName>
    <definedName name="BExCYDGYM1UGUNTB331L2E4L5F34" localSheetId="18" hidden="1">#REF!</definedName>
    <definedName name="BExCYDGYM1UGUNTB331L2E4L5F34" localSheetId="19" hidden="1">#REF!</definedName>
    <definedName name="BExCYDGYM1UGUNTB331L2E4L5F34" localSheetId="13" hidden="1">#REF!</definedName>
    <definedName name="BExCYDGYM1UGUNTB331L2E4L5F34" hidden="1">#REF!</definedName>
    <definedName name="BExCYN7KCKU1F6EXMNPQPTKNOT6A" localSheetId="17" hidden="1">#REF!</definedName>
    <definedName name="BExCYN7KCKU1F6EXMNPQPTKNOT6A" localSheetId="18" hidden="1">#REF!</definedName>
    <definedName name="BExCYN7KCKU1F6EXMNPQPTKNOT6A" localSheetId="19" hidden="1">#REF!</definedName>
    <definedName name="BExCYN7KCKU1F6EXMNPQPTKNOT6A" localSheetId="13" hidden="1">#REF!</definedName>
    <definedName name="BExCYN7KCKU1F6EXMNPQPTKNOT6A" hidden="1">#REF!</definedName>
    <definedName name="BExCYPRC5HJE6N2XQTHCT6NXGP8N" localSheetId="17" hidden="1">#REF!</definedName>
    <definedName name="BExCYPRC5HJE6N2XQTHCT6NXGP8N" localSheetId="18" hidden="1">#REF!</definedName>
    <definedName name="BExCYPRC5HJE6N2XQTHCT6NXGP8N" localSheetId="19" hidden="1">#REF!</definedName>
    <definedName name="BExCYPRC5HJE6N2XQTHCT6NXGP8N" localSheetId="13" hidden="1">#REF!</definedName>
    <definedName name="BExCYPRC5HJE6N2XQTHCT6NXGP8N" hidden="1">#REF!</definedName>
    <definedName name="BExCYQCX9ES8ZWW2L35B12WDNT73" localSheetId="17" hidden="1">#REF!</definedName>
    <definedName name="BExCYQCX9ES8ZWW2L35B12WDNT73" localSheetId="18" hidden="1">#REF!</definedName>
    <definedName name="BExCYQCX9ES8ZWW2L35B12WDNT73" localSheetId="19" hidden="1">#REF!</definedName>
    <definedName name="BExCYQCX9ES8ZWW2L35B12WDNT73" localSheetId="13" hidden="1">#REF!</definedName>
    <definedName name="BExCYQCX9ES8ZWW2L35B12WDNT73" hidden="1">#REF!</definedName>
    <definedName name="BExCYSLQY2CYU7DQ3QI07UGGS6OW" localSheetId="17" hidden="1">#REF!</definedName>
    <definedName name="BExCYSLQY2CYU7DQ3QI07UGGS6OW" localSheetId="18" hidden="1">#REF!</definedName>
    <definedName name="BExCYSLQY2CYU7DQ3QI07UGGS6OW" localSheetId="19" hidden="1">#REF!</definedName>
    <definedName name="BExCYSLQY2CYU7DQ3QI07UGGS6OW" localSheetId="13" hidden="1">#REF!</definedName>
    <definedName name="BExCYSLQY2CYU7DQ3QI07UGGS6OW" hidden="1">#REF!</definedName>
    <definedName name="BExCYUK0I3UEXZNFDW71G6Z6D8XR" localSheetId="17" hidden="1">#REF!</definedName>
    <definedName name="BExCYUK0I3UEXZNFDW71G6Z6D8XR" localSheetId="18" hidden="1">#REF!</definedName>
    <definedName name="BExCYUK0I3UEXZNFDW71G6Z6D8XR" localSheetId="19" hidden="1">#REF!</definedName>
    <definedName name="BExCYUK0I3UEXZNFDW71G6Z6D8XR" localSheetId="13" hidden="1">#REF!</definedName>
    <definedName name="BExCYUK0I3UEXZNFDW71G6Z6D8XR" hidden="1">#REF!</definedName>
    <definedName name="BExCZFZCXMLY5DWESYJ9NGTJYQ8M" localSheetId="17" hidden="1">#REF!</definedName>
    <definedName name="BExCZFZCXMLY5DWESYJ9NGTJYQ8M" localSheetId="18" hidden="1">#REF!</definedName>
    <definedName name="BExCZFZCXMLY5DWESYJ9NGTJYQ8M" localSheetId="19" hidden="1">#REF!</definedName>
    <definedName name="BExCZFZCXMLY5DWESYJ9NGTJYQ8M" localSheetId="13" hidden="1">#REF!</definedName>
    <definedName name="BExCZFZCXMLY5DWESYJ9NGTJYQ8M" hidden="1">#REF!</definedName>
    <definedName name="BExCZJ4P8WS0BDT31WDXI0ROE7D6" localSheetId="17" hidden="1">#REF!</definedName>
    <definedName name="BExCZJ4P8WS0BDT31WDXI0ROE7D6" localSheetId="18" hidden="1">#REF!</definedName>
    <definedName name="BExCZJ4P8WS0BDT31WDXI0ROE7D6" localSheetId="19" hidden="1">#REF!</definedName>
    <definedName name="BExCZJ4P8WS0BDT31WDXI0ROE7D6" localSheetId="13" hidden="1">#REF!</definedName>
    <definedName name="BExCZJ4P8WS0BDT31WDXI0ROE7D6" hidden="1">#REF!</definedName>
    <definedName name="BExCZKH6NI0EE02L995IFVBD1J59" localSheetId="17" hidden="1">#REF!</definedName>
    <definedName name="BExCZKH6NI0EE02L995IFVBD1J59" localSheetId="18" hidden="1">#REF!</definedName>
    <definedName name="BExCZKH6NI0EE02L995IFVBD1J59" localSheetId="19" hidden="1">#REF!</definedName>
    <definedName name="BExCZKH6NI0EE02L995IFVBD1J59" localSheetId="13" hidden="1">#REF!</definedName>
    <definedName name="BExCZKH6NI0EE02L995IFVBD1J59" hidden="1">#REF!</definedName>
    <definedName name="BExCZNRWARGGHWLSC1PEDZFLF3JV" localSheetId="17" hidden="1">#REF!</definedName>
    <definedName name="BExCZNRWARGGHWLSC1PEDZFLF3JV" localSheetId="18" hidden="1">#REF!</definedName>
    <definedName name="BExCZNRWARGGHWLSC1PEDZFLF3JV" localSheetId="19" hidden="1">#REF!</definedName>
    <definedName name="BExCZNRWARGGHWLSC1PEDZFLF3JV" localSheetId="13" hidden="1">#REF!</definedName>
    <definedName name="BExCZNRWARGGHWLSC1PEDZFLF3JV" hidden="1">#REF!</definedName>
    <definedName name="BExCZP9TBB61HISZ2U5QMQSO2LBE" localSheetId="17" hidden="1">#REF!</definedName>
    <definedName name="BExCZP9TBB61HISZ2U5QMQSO2LBE" localSheetId="18" hidden="1">#REF!</definedName>
    <definedName name="BExCZP9TBB61HISZ2U5QMQSO2LBE" localSheetId="19" hidden="1">#REF!</definedName>
    <definedName name="BExCZP9TBB61HISZ2U5QMQSO2LBE" localSheetId="13" hidden="1">#REF!</definedName>
    <definedName name="BExCZP9TBB61HISZ2U5QMQSO2LBE" hidden="1">#REF!</definedName>
    <definedName name="BExCZUD9FEOJBKDJ51Z3JON9LKJ8" localSheetId="17" hidden="1">#REF!</definedName>
    <definedName name="BExCZUD9FEOJBKDJ51Z3JON9LKJ8" localSheetId="18" hidden="1">#REF!</definedName>
    <definedName name="BExCZUD9FEOJBKDJ51Z3JON9LKJ8" localSheetId="19" hidden="1">#REF!</definedName>
    <definedName name="BExCZUD9FEOJBKDJ51Z3JON9LKJ8" localSheetId="13" hidden="1">#REF!</definedName>
    <definedName name="BExCZUD9FEOJBKDJ51Z3JON9LKJ8" hidden="1">#REF!</definedName>
    <definedName name="BExD0AUOVQT3UL53T2KUVJNGD0QF" localSheetId="17" hidden="1">#REF!</definedName>
    <definedName name="BExD0AUOVQT3UL53T2KUVJNGD0QF" localSheetId="18" hidden="1">#REF!</definedName>
    <definedName name="BExD0AUOVQT3UL53T2KUVJNGD0QF" localSheetId="19" hidden="1">#REF!</definedName>
    <definedName name="BExD0AUOVQT3UL53T2KUVJNGD0QF" localSheetId="13" hidden="1">#REF!</definedName>
    <definedName name="BExD0AUOVQT3UL53T2KUVJNGD0QF" hidden="1">#REF!</definedName>
    <definedName name="BExD0HALIN0JR4JTPGDEVAEE5EX5" localSheetId="17" hidden="1">#REF!</definedName>
    <definedName name="BExD0HALIN0JR4JTPGDEVAEE5EX5" localSheetId="18" hidden="1">#REF!</definedName>
    <definedName name="BExD0HALIN0JR4JTPGDEVAEE5EX5" localSheetId="19" hidden="1">#REF!</definedName>
    <definedName name="BExD0HALIN0JR4JTPGDEVAEE5EX5" localSheetId="13" hidden="1">#REF!</definedName>
    <definedName name="BExD0HALIN0JR4JTPGDEVAEE5EX5" hidden="1">#REF!</definedName>
    <definedName name="BExD0LCCDPG16YLY5WQSZF1XI5DA" localSheetId="17" hidden="1">#REF!</definedName>
    <definedName name="BExD0LCCDPG16YLY5WQSZF1XI5DA" localSheetId="18" hidden="1">#REF!</definedName>
    <definedName name="BExD0LCCDPG16YLY5WQSZF1XI5DA" localSheetId="19" hidden="1">#REF!</definedName>
    <definedName name="BExD0LCCDPG16YLY5WQSZF1XI5DA" localSheetId="13" hidden="1">#REF!</definedName>
    <definedName name="BExD0LCCDPG16YLY5WQSZF1XI5DA" hidden="1">#REF!</definedName>
    <definedName name="BExD0RMWSB4TRECEHTH6NN4K9DFZ" localSheetId="17" hidden="1">#REF!</definedName>
    <definedName name="BExD0RMWSB4TRECEHTH6NN4K9DFZ" localSheetId="18" hidden="1">#REF!</definedName>
    <definedName name="BExD0RMWSB4TRECEHTH6NN4K9DFZ" localSheetId="19" hidden="1">#REF!</definedName>
    <definedName name="BExD0RMWSB4TRECEHTH6NN4K9DFZ" localSheetId="13" hidden="1">#REF!</definedName>
    <definedName name="BExD0RMWSB4TRECEHTH6NN4K9DFZ" hidden="1">#REF!</definedName>
    <definedName name="BExD0U6KG10QGVDI1XSHK0J10A2V" localSheetId="17" hidden="1">#REF!</definedName>
    <definedName name="BExD0U6KG10QGVDI1XSHK0J10A2V" localSheetId="18" hidden="1">#REF!</definedName>
    <definedName name="BExD0U6KG10QGVDI1XSHK0J10A2V" localSheetId="19" hidden="1">#REF!</definedName>
    <definedName name="BExD0U6KG10QGVDI1XSHK0J10A2V" localSheetId="13" hidden="1">#REF!</definedName>
    <definedName name="BExD0U6KG10QGVDI1XSHK0J10A2V" hidden="1">#REF!</definedName>
    <definedName name="BExD0WQ6EQ2G82IAJI3FDQKGZH18" localSheetId="17" hidden="1">#REF!</definedName>
    <definedName name="BExD0WQ6EQ2G82IAJI3FDQKGZH18" localSheetId="18" hidden="1">#REF!</definedName>
    <definedName name="BExD0WQ6EQ2G82IAJI3FDQKGZH18" localSheetId="19" hidden="1">#REF!</definedName>
    <definedName name="BExD0WQ6EQ2G82IAJI3FDQKGZH18" localSheetId="13" hidden="1">#REF!</definedName>
    <definedName name="BExD0WQ6EQ2G82IAJI3FDQKGZH18" hidden="1">#REF!</definedName>
    <definedName name="BExD13RUIBGRXDL4QDZ305UKUR12" localSheetId="17" hidden="1">#REF!</definedName>
    <definedName name="BExD13RUIBGRXDL4QDZ305UKUR12" localSheetId="18" hidden="1">#REF!</definedName>
    <definedName name="BExD13RUIBGRXDL4QDZ305UKUR12" localSheetId="19" hidden="1">#REF!</definedName>
    <definedName name="BExD13RUIBGRXDL4QDZ305UKUR12" localSheetId="13" hidden="1">#REF!</definedName>
    <definedName name="BExD13RUIBGRXDL4QDZ305UKUR12" hidden="1">#REF!</definedName>
    <definedName name="BExD14DETV5R4OOTMAXD5NAKWRO3" localSheetId="17" hidden="1">#REF!</definedName>
    <definedName name="BExD14DETV5R4OOTMAXD5NAKWRO3" localSheetId="18" hidden="1">#REF!</definedName>
    <definedName name="BExD14DETV5R4OOTMAXD5NAKWRO3" localSheetId="19" hidden="1">#REF!</definedName>
    <definedName name="BExD14DETV5R4OOTMAXD5NAKWRO3" localSheetId="13" hidden="1">#REF!</definedName>
    <definedName name="BExD14DETV5R4OOTMAXD5NAKWRO3" hidden="1">#REF!</definedName>
    <definedName name="BExD1MI40YRCBI7KT4S9YHQJUO06" localSheetId="17" hidden="1">#REF!</definedName>
    <definedName name="BExD1MI40YRCBI7KT4S9YHQJUO06" localSheetId="18" hidden="1">#REF!</definedName>
    <definedName name="BExD1MI40YRCBI7KT4S9YHQJUO06" localSheetId="19" hidden="1">#REF!</definedName>
    <definedName name="BExD1MI40YRCBI7KT4S9YHQJUO06" localSheetId="13" hidden="1">#REF!</definedName>
    <definedName name="BExD1MI40YRCBI7KT4S9YHQJUO06" hidden="1">#REF!</definedName>
    <definedName name="BExD1OAU9OXQAZA4D70HP72CU6GB" localSheetId="17" hidden="1">#REF!</definedName>
    <definedName name="BExD1OAU9OXQAZA4D70HP72CU6GB" localSheetId="18" hidden="1">#REF!</definedName>
    <definedName name="BExD1OAU9OXQAZA4D70HP72CU6GB" localSheetId="19" hidden="1">#REF!</definedName>
    <definedName name="BExD1OAU9OXQAZA4D70HP72CU6GB" localSheetId="13" hidden="1">#REF!</definedName>
    <definedName name="BExD1OAU9OXQAZA4D70HP72CU6GB" hidden="1">#REF!</definedName>
    <definedName name="BExD1T8WPV0G6YOX7WMAIZD8XNBK" localSheetId="17" hidden="1">#REF!</definedName>
    <definedName name="BExD1T8WPV0G6YOX7WMAIZD8XNBK" localSheetId="18" hidden="1">#REF!</definedName>
    <definedName name="BExD1T8WPV0G6YOX7WMAIZD8XNBK" localSheetId="19" hidden="1">#REF!</definedName>
    <definedName name="BExD1T8WPV0G6YOX7WMAIZD8XNBK" localSheetId="13" hidden="1">#REF!</definedName>
    <definedName name="BExD1T8WPV0G6YOX7WMAIZD8XNBK" hidden="1">#REF!</definedName>
    <definedName name="BExD1Y1JV61416YA1XRQHKWPZIE7" localSheetId="17" hidden="1">#REF!</definedName>
    <definedName name="BExD1Y1JV61416YA1XRQHKWPZIE7" localSheetId="18" hidden="1">#REF!</definedName>
    <definedName name="BExD1Y1JV61416YA1XRQHKWPZIE7" localSheetId="19" hidden="1">#REF!</definedName>
    <definedName name="BExD1Y1JV61416YA1XRQHKWPZIE7" localSheetId="13" hidden="1">#REF!</definedName>
    <definedName name="BExD1Y1JV61416YA1XRQHKWPZIE7" hidden="1">#REF!</definedName>
    <definedName name="BExD2CFHIRMBKN5KXE5QP4XXEWFS" localSheetId="17" hidden="1">#REF!</definedName>
    <definedName name="BExD2CFHIRMBKN5KXE5QP4XXEWFS" localSheetId="18" hidden="1">#REF!</definedName>
    <definedName name="BExD2CFHIRMBKN5KXE5QP4XXEWFS" localSheetId="19" hidden="1">#REF!</definedName>
    <definedName name="BExD2CFHIRMBKN5KXE5QP4XXEWFS" localSheetId="13" hidden="1">#REF!</definedName>
    <definedName name="BExD2CFHIRMBKN5KXE5QP4XXEWFS" hidden="1">#REF!</definedName>
    <definedName name="BExD2DMHH1HWXQ9W0YYMDP8AAX8Q" localSheetId="17" hidden="1">#REF!</definedName>
    <definedName name="BExD2DMHH1HWXQ9W0YYMDP8AAX8Q" localSheetId="18" hidden="1">#REF!</definedName>
    <definedName name="BExD2DMHH1HWXQ9W0YYMDP8AAX8Q" localSheetId="19" hidden="1">#REF!</definedName>
    <definedName name="BExD2DMHH1HWXQ9W0YYMDP8AAX8Q" localSheetId="13" hidden="1">#REF!</definedName>
    <definedName name="BExD2DMHH1HWXQ9W0YYMDP8AAX8Q" hidden="1">#REF!</definedName>
    <definedName name="BExD2HTPC7IWBAU6OSQ67MQA8BYZ" localSheetId="17" hidden="1">#REF!</definedName>
    <definedName name="BExD2HTPC7IWBAU6OSQ67MQA8BYZ" localSheetId="18" hidden="1">#REF!</definedName>
    <definedName name="BExD2HTPC7IWBAU6OSQ67MQA8BYZ" localSheetId="19" hidden="1">#REF!</definedName>
    <definedName name="BExD2HTPC7IWBAU6OSQ67MQA8BYZ" localSheetId="13" hidden="1">#REF!</definedName>
    <definedName name="BExD2HTPC7IWBAU6OSQ67MQA8BYZ" hidden="1">#REF!</definedName>
    <definedName name="BExD2PWTVQ2CXNG6B7UDL8FIMXBH" localSheetId="17" hidden="1">#REF!</definedName>
    <definedName name="BExD2PWTVQ2CXNG6B7UDL8FIMXBH" localSheetId="18" hidden="1">#REF!</definedName>
    <definedName name="BExD2PWTVQ2CXNG6B7UDL8FIMXBH" localSheetId="19" hidden="1">#REF!</definedName>
    <definedName name="BExD2PWTVQ2CXNG6B7UDL8FIMXBH" localSheetId="13" hidden="1">#REF!</definedName>
    <definedName name="BExD2PWTVQ2CXNG6B7UDL8FIMXBH" hidden="1">#REF!</definedName>
    <definedName name="BExD2X9AQ03EX1AVVX44CXLXRPTI" localSheetId="17" hidden="1">#REF!</definedName>
    <definedName name="BExD2X9AQ03EX1AVVX44CXLXRPTI" localSheetId="18" hidden="1">#REF!</definedName>
    <definedName name="BExD2X9AQ03EX1AVVX44CXLXRPTI" localSheetId="19" hidden="1">#REF!</definedName>
    <definedName name="BExD2X9AQ03EX1AVVX44CXLXRPTI" localSheetId="13" hidden="1">#REF!</definedName>
    <definedName name="BExD2X9AQ03EX1AVVX44CXLXRPTI" hidden="1">#REF!</definedName>
    <definedName name="BExD2ZNL9MWJOEL2575KJZBDP2A6" localSheetId="17" hidden="1">#REF!</definedName>
    <definedName name="BExD2ZNL9MWJOEL2575KJZBDP2A6" localSheetId="18" hidden="1">#REF!</definedName>
    <definedName name="BExD2ZNL9MWJOEL2575KJZBDP2A6" localSheetId="19" hidden="1">#REF!</definedName>
    <definedName name="BExD2ZNL9MWJOEL2575KJZBDP2A6" localSheetId="13" hidden="1">#REF!</definedName>
    <definedName name="BExD2ZNL9MWJOEL2575KJZBDP2A6" hidden="1">#REF!</definedName>
    <definedName name="BExD34G79JRMB8BZRVN81P1H9MSB" localSheetId="17" hidden="1">#REF!</definedName>
    <definedName name="BExD34G79JRMB8BZRVN81P1H9MSB" localSheetId="18" hidden="1">#REF!</definedName>
    <definedName name="BExD34G79JRMB8BZRVN81P1H9MSB" localSheetId="19" hidden="1">#REF!</definedName>
    <definedName name="BExD34G79JRMB8BZRVN81P1H9MSB" localSheetId="13" hidden="1">#REF!</definedName>
    <definedName name="BExD34G79JRMB8BZRVN81P1H9MSB" hidden="1">#REF!</definedName>
    <definedName name="BExD35CL2NULPPEHAM954ETQIJA2" localSheetId="17" hidden="1">#REF!</definedName>
    <definedName name="BExD35CL2NULPPEHAM954ETQIJA2" localSheetId="18" hidden="1">#REF!</definedName>
    <definedName name="BExD35CL2NULPPEHAM954ETQIJA2" localSheetId="19" hidden="1">#REF!</definedName>
    <definedName name="BExD35CL2NULPPEHAM954ETQIJA2" localSheetId="13" hidden="1">#REF!</definedName>
    <definedName name="BExD35CL2NULPPEHAM954ETQIJA2" hidden="1">#REF!</definedName>
    <definedName name="BExD363H2VGFIQUCE6LS4AC5J0ZT" localSheetId="17" hidden="1">#REF!</definedName>
    <definedName name="BExD363H2VGFIQUCE6LS4AC5J0ZT" localSheetId="18" hidden="1">#REF!</definedName>
    <definedName name="BExD363H2VGFIQUCE6LS4AC5J0ZT" localSheetId="19" hidden="1">#REF!</definedName>
    <definedName name="BExD363H2VGFIQUCE6LS4AC5J0ZT" localSheetId="13" hidden="1">#REF!</definedName>
    <definedName name="BExD363H2VGFIQUCE6LS4AC5J0ZT" hidden="1">#REF!</definedName>
    <definedName name="BExD3A588E939V61P1XEW0FI5Q0S" localSheetId="17" hidden="1">#REF!</definedName>
    <definedName name="BExD3A588E939V61P1XEW0FI5Q0S" localSheetId="18" hidden="1">#REF!</definedName>
    <definedName name="BExD3A588E939V61P1XEW0FI5Q0S" localSheetId="19" hidden="1">#REF!</definedName>
    <definedName name="BExD3A588E939V61P1XEW0FI5Q0S" localSheetId="13" hidden="1">#REF!</definedName>
    <definedName name="BExD3A588E939V61P1XEW0FI5Q0S" hidden="1">#REF!</definedName>
    <definedName name="BExD3CJJDKVR9M18XI3WDZH80WL6" localSheetId="17" hidden="1">#REF!</definedName>
    <definedName name="BExD3CJJDKVR9M18XI3WDZH80WL6" localSheetId="18" hidden="1">#REF!</definedName>
    <definedName name="BExD3CJJDKVR9M18XI3WDZH80WL6" localSheetId="19" hidden="1">#REF!</definedName>
    <definedName name="BExD3CJJDKVR9M18XI3WDZH80WL6" localSheetId="13" hidden="1">#REF!</definedName>
    <definedName name="BExD3CJJDKVR9M18XI3WDZH80WL6" hidden="1">#REF!</definedName>
    <definedName name="BExD3ESD9WYJIB3TRDPJ1CKXRAVL" localSheetId="17" hidden="1">#REF!</definedName>
    <definedName name="BExD3ESD9WYJIB3TRDPJ1CKXRAVL" localSheetId="18" hidden="1">#REF!</definedName>
    <definedName name="BExD3ESD9WYJIB3TRDPJ1CKXRAVL" localSheetId="19" hidden="1">#REF!</definedName>
    <definedName name="BExD3ESD9WYJIB3TRDPJ1CKXRAVL" localSheetId="13" hidden="1">#REF!</definedName>
    <definedName name="BExD3ESD9WYJIB3TRDPJ1CKXRAVL" hidden="1">#REF!</definedName>
    <definedName name="BExD3F368X5S25MWSUNIV57RDB57" localSheetId="17" hidden="1">#REF!</definedName>
    <definedName name="BExD3F368X5S25MWSUNIV57RDB57" localSheetId="18" hidden="1">#REF!</definedName>
    <definedName name="BExD3F368X5S25MWSUNIV57RDB57" localSheetId="19" hidden="1">#REF!</definedName>
    <definedName name="BExD3F368X5S25MWSUNIV57RDB57" localSheetId="13" hidden="1">#REF!</definedName>
    <definedName name="BExD3F368X5S25MWSUNIV57RDB57" hidden="1">#REF!</definedName>
    <definedName name="BExD3I8JTNF4LTMFY6GRVDJ6VLGG" localSheetId="17" hidden="1">#REF!</definedName>
    <definedName name="BExD3I8JTNF4LTMFY6GRVDJ6VLGG" localSheetId="18" hidden="1">#REF!</definedName>
    <definedName name="BExD3I8JTNF4LTMFY6GRVDJ6VLGG" localSheetId="19" hidden="1">#REF!</definedName>
    <definedName name="BExD3I8JTNF4LTMFY6GRVDJ6VLGG" localSheetId="13" hidden="1">#REF!</definedName>
    <definedName name="BExD3I8JTNF4LTMFY6GRVDJ6VLGG" hidden="1">#REF!</definedName>
    <definedName name="BExD3IJ5IT335SOSNV9L85WKAOSI" localSheetId="17" hidden="1">#REF!</definedName>
    <definedName name="BExD3IJ5IT335SOSNV9L85WKAOSI" localSheetId="18" hidden="1">#REF!</definedName>
    <definedName name="BExD3IJ5IT335SOSNV9L85WKAOSI" localSheetId="19" hidden="1">#REF!</definedName>
    <definedName name="BExD3IJ5IT335SOSNV9L85WKAOSI" localSheetId="13" hidden="1">#REF!</definedName>
    <definedName name="BExD3IJ5IT335SOSNV9L85WKAOSI" hidden="1">#REF!</definedName>
    <definedName name="BExD3KBVUY57GMMQTOFEU6S6G1AY" localSheetId="17" hidden="1">#REF!</definedName>
    <definedName name="BExD3KBVUY57GMMQTOFEU6S6G1AY" localSheetId="18" hidden="1">#REF!</definedName>
    <definedName name="BExD3KBVUY57GMMQTOFEU6S6G1AY" localSheetId="19" hidden="1">#REF!</definedName>
    <definedName name="BExD3KBVUY57GMMQTOFEU6S6G1AY" localSheetId="13" hidden="1">#REF!</definedName>
    <definedName name="BExD3KBVUY57GMMQTOFEU6S6G1AY" hidden="1">#REF!</definedName>
    <definedName name="BExD3NMR7AW2Z6V8SC79VQR37NA6" localSheetId="17" hidden="1">#REF!</definedName>
    <definedName name="BExD3NMR7AW2Z6V8SC79VQR37NA6" localSheetId="18" hidden="1">#REF!</definedName>
    <definedName name="BExD3NMR7AW2Z6V8SC79VQR37NA6" localSheetId="19" hidden="1">#REF!</definedName>
    <definedName name="BExD3NMR7AW2Z6V8SC79VQR37NA6" localSheetId="13" hidden="1">#REF!</definedName>
    <definedName name="BExD3NMR7AW2Z6V8SC79VQR37NA6" hidden="1">#REF!</definedName>
    <definedName name="BExD3QXA2UQ2W4N7NYLUEOG40BZB" localSheetId="17" hidden="1">#REF!</definedName>
    <definedName name="BExD3QXA2UQ2W4N7NYLUEOG40BZB" localSheetId="18" hidden="1">#REF!</definedName>
    <definedName name="BExD3QXA2UQ2W4N7NYLUEOG40BZB" localSheetId="19" hidden="1">#REF!</definedName>
    <definedName name="BExD3QXA2UQ2W4N7NYLUEOG40BZB" localSheetId="13" hidden="1">#REF!</definedName>
    <definedName name="BExD3QXA2UQ2W4N7NYLUEOG40BZB" hidden="1">#REF!</definedName>
    <definedName name="BExD3U2N041TEJ7GCN005UTPHNXY" localSheetId="17" hidden="1">#REF!</definedName>
    <definedName name="BExD3U2N041TEJ7GCN005UTPHNXY" localSheetId="18" hidden="1">#REF!</definedName>
    <definedName name="BExD3U2N041TEJ7GCN005UTPHNXY" localSheetId="19" hidden="1">#REF!</definedName>
    <definedName name="BExD3U2N041TEJ7GCN005UTPHNXY" localSheetId="13" hidden="1">#REF!</definedName>
    <definedName name="BExD3U2N041TEJ7GCN005UTPHNXY" hidden="1">#REF!</definedName>
    <definedName name="BExD3VPY5VEI1LLQ4I16T16251DT" localSheetId="17" hidden="1">#REF!</definedName>
    <definedName name="BExD3VPY5VEI1LLQ4I16T16251DT" localSheetId="18" hidden="1">#REF!</definedName>
    <definedName name="BExD3VPY5VEI1LLQ4I16T16251DT" localSheetId="19" hidden="1">#REF!</definedName>
    <definedName name="BExD3VPY5VEI1LLQ4I16T16251DT" localSheetId="13" hidden="1">#REF!</definedName>
    <definedName name="BExD3VPY5VEI1LLQ4I16T16251DT" hidden="1">#REF!</definedName>
    <definedName name="BExD3XIUEZZ1KIHV7CPS7DKUGIN8" localSheetId="17" hidden="1">#REF!</definedName>
    <definedName name="BExD3XIUEZZ1KIHV7CPS7DKUGIN8" localSheetId="18" hidden="1">#REF!</definedName>
    <definedName name="BExD3XIUEZZ1KIHV7CPS7DKUGIN8" localSheetId="19" hidden="1">#REF!</definedName>
    <definedName name="BExD3XIUEZZ1KIHV7CPS7DKUGIN8" localSheetId="13" hidden="1">#REF!</definedName>
    <definedName name="BExD3XIUEZZ1KIHV7CPS7DKUGIN8" hidden="1">#REF!</definedName>
    <definedName name="BExD40O0CFTNJFOFMMM1KH0P7BUI" localSheetId="17" hidden="1">#REF!</definedName>
    <definedName name="BExD40O0CFTNJFOFMMM1KH0P7BUI" localSheetId="18" hidden="1">#REF!</definedName>
    <definedName name="BExD40O0CFTNJFOFMMM1KH0P7BUI" localSheetId="19" hidden="1">#REF!</definedName>
    <definedName name="BExD40O0CFTNJFOFMMM1KH0P7BUI" localSheetId="13" hidden="1">#REF!</definedName>
    <definedName name="BExD40O0CFTNJFOFMMM1KH0P7BUI" hidden="1">#REF!</definedName>
    <definedName name="BExD47UYINTJY1PDIW2S1FZ8ZMIO" localSheetId="17" hidden="1">#REF!</definedName>
    <definedName name="BExD47UYINTJY1PDIW2S1FZ8ZMIO" localSheetId="18" hidden="1">#REF!</definedName>
    <definedName name="BExD47UYINTJY1PDIW2S1FZ8ZMIO" localSheetId="19" hidden="1">#REF!</definedName>
    <definedName name="BExD47UYINTJY1PDIW2S1FZ8ZMIO" localSheetId="13" hidden="1">#REF!</definedName>
    <definedName name="BExD47UYINTJY1PDIW2S1FZ8ZMIO" hidden="1">#REF!</definedName>
    <definedName name="BExD4BR9HJ3MWWZ5KLVZWX9FJAUS" localSheetId="17" hidden="1">#REF!</definedName>
    <definedName name="BExD4BR9HJ3MWWZ5KLVZWX9FJAUS" localSheetId="18" hidden="1">#REF!</definedName>
    <definedName name="BExD4BR9HJ3MWWZ5KLVZWX9FJAUS" localSheetId="19" hidden="1">#REF!</definedName>
    <definedName name="BExD4BR9HJ3MWWZ5KLVZWX9FJAUS" localSheetId="13" hidden="1">#REF!</definedName>
    <definedName name="BExD4BR9HJ3MWWZ5KLVZWX9FJAUS" hidden="1">#REF!</definedName>
    <definedName name="BExD4F1WTKT3H0N9MF4H1LX7MBSY" localSheetId="17" hidden="1">#REF!</definedName>
    <definedName name="BExD4F1WTKT3H0N9MF4H1LX7MBSY" localSheetId="18" hidden="1">#REF!</definedName>
    <definedName name="BExD4F1WTKT3H0N9MF4H1LX7MBSY" localSheetId="19" hidden="1">#REF!</definedName>
    <definedName name="BExD4F1WTKT3H0N9MF4H1LX7MBSY" localSheetId="13" hidden="1">#REF!</definedName>
    <definedName name="BExD4F1WTKT3H0N9MF4H1LX7MBSY" hidden="1">#REF!</definedName>
    <definedName name="BExD4H5GQWXBS6LUL3TSP36DVO38" localSheetId="17" hidden="1">#REF!</definedName>
    <definedName name="BExD4H5GQWXBS6LUL3TSP36DVO38" localSheetId="18" hidden="1">#REF!</definedName>
    <definedName name="BExD4H5GQWXBS6LUL3TSP36DVO38" localSheetId="19" hidden="1">#REF!</definedName>
    <definedName name="BExD4H5GQWXBS6LUL3TSP36DVO38" localSheetId="13" hidden="1">#REF!</definedName>
    <definedName name="BExD4H5GQWXBS6LUL3TSP36DVO38" hidden="1">#REF!</definedName>
    <definedName name="BExD4JJSS3QDBLABCJCHD45SRNPI" localSheetId="17" hidden="1">#REF!</definedName>
    <definedName name="BExD4JJSS3QDBLABCJCHD45SRNPI" localSheetId="18" hidden="1">#REF!</definedName>
    <definedName name="BExD4JJSS3QDBLABCJCHD45SRNPI" localSheetId="19" hidden="1">#REF!</definedName>
    <definedName name="BExD4JJSS3QDBLABCJCHD45SRNPI" localSheetId="13" hidden="1">#REF!</definedName>
    <definedName name="BExD4JJSS3QDBLABCJCHD45SRNPI" hidden="1">#REF!</definedName>
    <definedName name="BExD4QQQ7V9LH5WWBJA3HKJXLVP6" localSheetId="17" hidden="1">#REF!</definedName>
    <definedName name="BExD4QQQ7V9LH5WWBJA3HKJXLVP6" localSheetId="18" hidden="1">#REF!</definedName>
    <definedName name="BExD4QQQ7V9LH5WWBJA3HKJXLVP6" localSheetId="19" hidden="1">#REF!</definedName>
    <definedName name="BExD4QQQ7V9LH5WWBJA3HKJXLVP6" localSheetId="13" hidden="1">#REF!</definedName>
    <definedName name="BExD4QQQ7V9LH5WWBJA3HKJXLVP6" hidden="1">#REF!</definedName>
    <definedName name="BExD4R1I0MKF033I5LPUYIMTZ6E8" localSheetId="17" hidden="1">#REF!</definedName>
    <definedName name="BExD4R1I0MKF033I5LPUYIMTZ6E8" localSheetId="18" hidden="1">#REF!</definedName>
    <definedName name="BExD4R1I0MKF033I5LPUYIMTZ6E8" localSheetId="19" hidden="1">#REF!</definedName>
    <definedName name="BExD4R1I0MKF033I5LPUYIMTZ6E8" localSheetId="13" hidden="1">#REF!</definedName>
    <definedName name="BExD4R1I0MKF033I5LPUYIMTZ6E8" hidden="1">#REF!</definedName>
    <definedName name="BExD50MT3M6XZLNUP9JL93EG6D9R" localSheetId="17" hidden="1">#REF!</definedName>
    <definedName name="BExD50MT3M6XZLNUP9JL93EG6D9R" localSheetId="18" hidden="1">#REF!</definedName>
    <definedName name="BExD50MT3M6XZLNUP9JL93EG6D9R" localSheetId="19" hidden="1">#REF!</definedName>
    <definedName name="BExD50MT3M6XZLNUP9JL93EG6D9R" localSheetId="13" hidden="1">#REF!</definedName>
    <definedName name="BExD50MT3M6XZLNUP9JL93EG6D9R" hidden="1">#REF!</definedName>
    <definedName name="BExD5EV7KDSVF1CJT38M4IBPFLPY" localSheetId="17" hidden="1">#REF!</definedName>
    <definedName name="BExD5EV7KDSVF1CJT38M4IBPFLPY" localSheetId="18" hidden="1">#REF!</definedName>
    <definedName name="BExD5EV7KDSVF1CJT38M4IBPFLPY" localSheetId="19" hidden="1">#REF!</definedName>
    <definedName name="BExD5EV7KDSVF1CJT38M4IBPFLPY" localSheetId="13" hidden="1">#REF!</definedName>
    <definedName name="BExD5EV7KDSVF1CJT38M4IBPFLPY" hidden="1">#REF!</definedName>
    <definedName name="BExD5FRK547OESJRYAW574DZEZ7J" localSheetId="17" hidden="1">#REF!</definedName>
    <definedName name="BExD5FRK547OESJRYAW574DZEZ7J" localSheetId="18" hidden="1">#REF!</definedName>
    <definedName name="BExD5FRK547OESJRYAW574DZEZ7J" localSheetId="19" hidden="1">#REF!</definedName>
    <definedName name="BExD5FRK547OESJRYAW574DZEZ7J" localSheetId="13" hidden="1">#REF!</definedName>
    <definedName name="BExD5FRK547OESJRYAW574DZEZ7J" hidden="1">#REF!</definedName>
    <definedName name="BExD5I5X2YA2YNCTCDSMEL4CWF4N" localSheetId="17" hidden="1">#REF!</definedName>
    <definedName name="BExD5I5X2YA2YNCTCDSMEL4CWF4N" localSheetId="18" hidden="1">#REF!</definedName>
    <definedName name="BExD5I5X2YA2YNCTCDSMEL4CWF4N" localSheetId="19" hidden="1">#REF!</definedName>
    <definedName name="BExD5I5X2YA2YNCTCDSMEL4CWF4N" localSheetId="13" hidden="1">#REF!</definedName>
    <definedName name="BExD5I5X2YA2YNCTCDSMEL4CWF4N" hidden="1">#REF!</definedName>
    <definedName name="BExD5QUSRFJWRQ1ZM50WYLCF74DF" localSheetId="17" hidden="1">#REF!</definedName>
    <definedName name="BExD5QUSRFJWRQ1ZM50WYLCF74DF" localSheetId="18" hidden="1">#REF!</definedName>
    <definedName name="BExD5QUSRFJWRQ1ZM50WYLCF74DF" localSheetId="19" hidden="1">#REF!</definedName>
    <definedName name="BExD5QUSRFJWRQ1ZM50WYLCF74DF" localSheetId="13" hidden="1">#REF!</definedName>
    <definedName name="BExD5QUSRFJWRQ1ZM50WYLCF74DF" hidden="1">#REF!</definedName>
    <definedName name="BExD5SSUIF6AJQHBHK8PNMFBPRYB" localSheetId="17" hidden="1">#REF!</definedName>
    <definedName name="BExD5SSUIF6AJQHBHK8PNMFBPRYB" localSheetId="18" hidden="1">#REF!</definedName>
    <definedName name="BExD5SSUIF6AJQHBHK8PNMFBPRYB" localSheetId="19" hidden="1">#REF!</definedName>
    <definedName name="BExD5SSUIF6AJQHBHK8PNMFBPRYB" localSheetId="13" hidden="1">#REF!</definedName>
    <definedName name="BExD5SSUIF6AJQHBHK8PNMFBPRYB" hidden="1">#REF!</definedName>
    <definedName name="BExD623C9LRX18BE0W2V6SZLQUXX" localSheetId="17" hidden="1">#REF!</definedName>
    <definedName name="BExD623C9LRX18BE0W2V6SZLQUXX" localSheetId="18" hidden="1">#REF!</definedName>
    <definedName name="BExD623C9LRX18BE0W2V6SZLQUXX" localSheetId="19" hidden="1">#REF!</definedName>
    <definedName name="BExD623C9LRX18BE0W2V6SZLQUXX" localSheetId="13" hidden="1">#REF!</definedName>
    <definedName name="BExD623C9LRX18BE0W2V6SZLQUXX" hidden="1">#REF!</definedName>
    <definedName name="BExD6CQA7UMJBXV7AIFAIHUF2ICX" localSheetId="17" hidden="1">#REF!</definedName>
    <definedName name="BExD6CQA7UMJBXV7AIFAIHUF2ICX" localSheetId="18" hidden="1">#REF!</definedName>
    <definedName name="BExD6CQA7UMJBXV7AIFAIHUF2ICX" localSheetId="19" hidden="1">#REF!</definedName>
    <definedName name="BExD6CQA7UMJBXV7AIFAIHUF2ICX" localSheetId="13" hidden="1">#REF!</definedName>
    <definedName name="BExD6CQA7UMJBXV7AIFAIHUF2ICX" hidden="1">#REF!</definedName>
    <definedName name="BExD6D18MCF5R8YJMPG21WE3GPJQ" localSheetId="17" hidden="1">#REF!</definedName>
    <definedName name="BExD6D18MCF5R8YJMPG21WE3GPJQ" localSheetId="18" hidden="1">#REF!</definedName>
    <definedName name="BExD6D18MCF5R8YJMPG21WE3GPJQ" localSheetId="19" hidden="1">#REF!</definedName>
    <definedName name="BExD6D18MCF5R8YJMPG21WE3GPJQ" localSheetId="13" hidden="1">#REF!</definedName>
    <definedName name="BExD6D18MCF5R8YJMPG21WE3GPJQ" hidden="1">#REF!</definedName>
    <definedName name="BExD6FKVK8WJWNYPVENR7Q8Q30PK" localSheetId="17" hidden="1">#REF!</definedName>
    <definedName name="BExD6FKVK8WJWNYPVENR7Q8Q30PK" localSheetId="18" hidden="1">#REF!</definedName>
    <definedName name="BExD6FKVK8WJWNYPVENR7Q8Q30PK" localSheetId="19" hidden="1">#REF!</definedName>
    <definedName name="BExD6FKVK8WJWNYPVENR7Q8Q30PK" localSheetId="13" hidden="1">#REF!</definedName>
    <definedName name="BExD6FKVK8WJWNYPVENR7Q8Q30PK" hidden="1">#REF!</definedName>
    <definedName name="BExD6GMP0LK8WKVWMIT1NNH8CHLF" localSheetId="17" hidden="1">#REF!</definedName>
    <definedName name="BExD6GMP0LK8WKVWMIT1NNH8CHLF" localSheetId="18" hidden="1">#REF!</definedName>
    <definedName name="BExD6GMP0LK8WKVWMIT1NNH8CHLF" localSheetId="19" hidden="1">#REF!</definedName>
    <definedName name="BExD6GMP0LK8WKVWMIT1NNH8CHLF" localSheetId="13" hidden="1">#REF!</definedName>
    <definedName name="BExD6GMP0LK8WKVWMIT1NNH8CHLF" hidden="1">#REF!</definedName>
    <definedName name="BExD6H2TE0WWAUIWVSSCLPZ6B88N" localSheetId="17" hidden="1">#REF!</definedName>
    <definedName name="BExD6H2TE0WWAUIWVSSCLPZ6B88N" localSheetId="18" hidden="1">#REF!</definedName>
    <definedName name="BExD6H2TE0WWAUIWVSSCLPZ6B88N" localSheetId="19" hidden="1">#REF!</definedName>
    <definedName name="BExD6H2TE0WWAUIWVSSCLPZ6B88N" localSheetId="13" hidden="1">#REF!</definedName>
    <definedName name="BExD6H2TE0WWAUIWVSSCLPZ6B88N" hidden="1">#REF!</definedName>
    <definedName name="BExD71LTOE015TV5RSAHM8NT8GVW" localSheetId="17" hidden="1">#REF!</definedName>
    <definedName name="BExD71LTOE015TV5RSAHM8NT8GVW" localSheetId="18" hidden="1">#REF!</definedName>
    <definedName name="BExD71LTOE015TV5RSAHM8NT8GVW" localSheetId="19" hidden="1">#REF!</definedName>
    <definedName name="BExD71LTOE015TV5RSAHM8NT8GVW" localSheetId="13" hidden="1">#REF!</definedName>
    <definedName name="BExD71LTOE015TV5RSAHM8NT8GVW" hidden="1">#REF!</definedName>
    <definedName name="BExD73USXVADC7EHGHVTQNCT06ZA" localSheetId="17" hidden="1">#REF!</definedName>
    <definedName name="BExD73USXVADC7EHGHVTQNCT06ZA" localSheetId="18" hidden="1">#REF!</definedName>
    <definedName name="BExD73USXVADC7EHGHVTQNCT06ZA" localSheetId="19" hidden="1">#REF!</definedName>
    <definedName name="BExD73USXVADC7EHGHVTQNCT06ZA" localSheetId="13" hidden="1">#REF!</definedName>
    <definedName name="BExD73USXVADC7EHGHVTQNCT06ZA" hidden="1">#REF!</definedName>
    <definedName name="BExD7GAIGULTB3YHM1OS9RBQOTEC" localSheetId="17" hidden="1">#REF!</definedName>
    <definedName name="BExD7GAIGULTB3YHM1OS9RBQOTEC" localSheetId="18" hidden="1">#REF!</definedName>
    <definedName name="BExD7GAIGULTB3YHM1OS9RBQOTEC" localSheetId="19" hidden="1">#REF!</definedName>
    <definedName name="BExD7GAIGULTB3YHM1OS9RBQOTEC" localSheetId="13" hidden="1">#REF!</definedName>
    <definedName name="BExD7GAIGULTB3YHM1OS9RBQOTEC" hidden="1">#REF!</definedName>
    <definedName name="BExD7IE1DHIS52UFDCTSKPJQNRD5" localSheetId="17" hidden="1">#REF!</definedName>
    <definedName name="BExD7IE1DHIS52UFDCTSKPJQNRD5" localSheetId="18" hidden="1">#REF!</definedName>
    <definedName name="BExD7IE1DHIS52UFDCTSKPJQNRD5" localSheetId="19" hidden="1">#REF!</definedName>
    <definedName name="BExD7IE1DHIS52UFDCTSKPJQNRD5" localSheetId="13" hidden="1">#REF!</definedName>
    <definedName name="BExD7IE1DHIS52UFDCTSKPJQNRD5" hidden="1">#REF!</definedName>
    <definedName name="BExD7IUBGUWHYC9UNZ1IY5XFYKQN" localSheetId="17" hidden="1">#REF!</definedName>
    <definedName name="BExD7IUBGUWHYC9UNZ1IY5XFYKQN" localSheetId="18" hidden="1">#REF!</definedName>
    <definedName name="BExD7IUBGUWHYC9UNZ1IY5XFYKQN" localSheetId="19" hidden="1">#REF!</definedName>
    <definedName name="BExD7IUBGUWHYC9UNZ1IY5XFYKQN" localSheetId="13" hidden="1">#REF!</definedName>
    <definedName name="BExD7IUBGUWHYC9UNZ1IY5XFYKQN" hidden="1">#REF!</definedName>
    <definedName name="BExD7JQOJ35HGL8U2OCEI2P2JT7I" localSheetId="17" hidden="1">#REF!</definedName>
    <definedName name="BExD7JQOJ35HGL8U2OCEI2P2JT7I" localSheetId="18" hidden="1">#REF!</definedName>
    <definedName name="BExD7JQOJ35HGL8U2OCEI2P2JT7I" localSheetId="19" hidden="1">#REF!</definedName>
    <definedName name="BExD7JQOJ35HGL8U2OCEI2P2JT7I" localSheetId="13" hidden="1">#REF!</definedName>
    <definedName name="BExD7JQOJ35HGL8U2OCEI2P2JT7I" hidden="1">#REF!</definedName>
    <definedName name="BExD7KSDKNDNH95NDT3S7GM3MUU2" localSheetId="17" hidden="1">#REF!</definedName>
    <definedName name="BExD7KSDKNDNH95NDT3S7GM3MUU2" localSheetId="18" hidden="1">#REF!</definedName>
    <definedName name="BExD7KSDKNDNH95NDT3S7GM3MUU2" localSheetId="19" hidden="1">#REF!</definedName>
    <definedName name="BExD7KSDKNDNH95NDT3S7GM3MUU2" localSheetId="13" hidden="1">#REF!</definedName>
    <definedName name="BExD7KSDKNDNH95NDT3S7GM3MUU2" hidden="1">#REF!</definedName>
    <definedName name="BExD8H5O087KQVWIVPUUID5VMGMS" localSheetId="17" hidden="1">#REF!</definedName>
    <definedName name="BExD8H5O087KQVWIVPUUID5VMGMS" localSheetId="18" hidden="1">#REF!</definedName>
    <definedName name="BExD8H5O087KQVWIVPUUID5VMGMS" localSheetId="19" hidden="1">#REF!</definedName>
    <definedName name="BExD8H5O087KQVWIVPUUID5VMGMS" localSheetId="13" hidden="1">#REF!</definedName>
    <definedName name="BExD8H5O087KQVWIVPUUID5VMGMS" hidden="1">#REF!</definedName>
    <definedName name="BExD8HLWJHFK6566YQLGOAPIWD7G" localSheetId="17" hidden="1">#REF!</definedName>
    <definedName name="BExD8HLWJHFK6566YQLGOAPIWD7G" localSheetId="18" hidden="1">#REF!</definedName>
    <definedName name="BExD8HLWJHFK6566YQLGOAPIWD7G" localSheetId="19" hidden="1">#REF!</definedName>
    <definedName name="BExD8HLWJHFK6566YQLGOAPIWD7G" localSheetId="13" hidden="1">#REF!</definedName>
    <definedName name="BExD8HLWJHFK6566YQLGOAPIWD7G" hidden="1">#REF!</definedName>
    <definedName name="BExD8OCLZMFN5K3VZYI4Q4ITVKUA" localSheetId="17" hidden="1">#REF!</definedName>
    <definedName name="BExD8OCLZMFN5K3VZYI4Q4ITVKUA" localSheetId="18" hidden="1">#REF!</definedName>
    <definedName name="BExD8OCLZMFN5K3VZYI4Q4ITVKUA" localSheetId="19" hidden="1">#REF!</definedName>
    <definedName name="BExD8OCLZMFN5K3VZYI4Q4ITVKUA" localSheetId="13" hidden="1">#REF!</definedName>
    <definedName name="BExD8OCLZMFN5K3VZYI4Q4ITVKUA" hidden="1">#REF!</definedName>
    <definedName name="BExD93C1R6LC0631ECHVFYH0R0PD" localSheetId="17" hidden="1">#REF!</definedName>
    <definedName name="BExD93C1R6LC0631ECHVFYH0R0PD" localSheetId="18" hidden="1">#REF!</definedName>
    <definedName name="BExD93C1R6LC0631ECHVFYH0R0PD" localSheetId="19" hidden="1">#REF!</definedName>
    <definedName name="BExD93C1R6LC0631ECHVFYH0R0PD" localSheetId="13" hidden="1">#REF!</definedName>
    <definedName name="BExD93C1R6LC0631ECHVFYH0R0PD" hidden="1">#REF!</definedName>
    <definedName name="BExD97TXIO0COVNN4OH3DEJ33YLM" localSheetId="17" hidden="1">#REF!</definedName>
    <definedName name="BExD97TXIO0COVNN4OH3DEJ33YLM" localSheetId="18" hidden="1">#REF!</definedName>
    <definedName name="BExD97TXIO0COVNN4OH3DEJ33YLM" localSheetId="19" hidden="1">#REF!</definedName>
    <definedName name="BExD97TXIO0COVNN4OH3DEJ33YLM" localSheetId="13" hidden="1">#REF!</definedName>
    <definedName name="BExD97TXIO0COVNN4OH3DEJ33YLM" hidden="1">#REF!</definedName>
    <definedName name="BExD99RZ1RFIMK6O1ZHSPJ68X9Y5" localSheetId="17" hidden="1">#REF!</definedName>
    <definedName name="BExD99RZ1RFIMK6O1ZHSPJ68X9Y5" localSheetId="18" hidden="1">#REF!</definedName>
    <definedName name="BExD99RZ1RFIMK6O1ZHSPJ68X9Y5" localSheetId="19" hidden="1">#REF!</definedName>
    <definedName name="BExD99RZ1RFIMK6O1ZHSPJ68X9Y5" localSheetId="13" hidden="1">#REF!</definedName>
    <definedName name="BExD99RZ1RFIMK6O1ZHSPJ68X9Y5" hidden="1">#REF!</definedName>
    <definedName name="BExD9ATSNNU6SJVYYUCUG2AFS57W" localSheetId="17" hidden="1">#REF!</definedName>
    <definedName name="BExD9ATSNNU6SJVYYUCUG2AFS57W" localSheetId="18" hidden="1">#REF!</definedName>
    <definedName name="BExD9ATSNNU6SJVYYUCUG2AFS57W" localSheetId="19" hidden="1">#REF!</definedName>
    <definedName name="BExD9ATSNNU6SJVYYUCUG2AFS57W" localSheetId="13" hidden="1">#REF!</definedName>
    <definedName name="BExD9ATSNNU6SJVYYUCUG2AFS57W" hidden="1">#REF!</definedName>
    <definedName name="BExD9JO1QOKHUKL6DOEKDLUBPPKZ" localSheetId="17" hidden="1">#REF!</definedName>
    <definedName name="BExD9JO1QOKHUKL6DOEKDLUBPPKZ" localSheetId="18" hidden="1">#REF!</definedName>
    <definedName name="BExD9JO1QOKHUKL6DOEKDLUBPPKZ" localSheetId="19" hidden="1">#REF!</definedName>
    <definedName name="BExD9JO1QOKHUKL6DOEKDLUBPPKZ" localSheetId="13" hidden="1">#REF!</definedName>
    <definedName name="BExD9JO1QOKHUKL6DOEKDLUBPPKZ" hidden="1">#REF!</definedName>
    <definedName name="BExD9L0ID3VSOU609GKWYTA5BFMA" localSheetId="17" hidden="1">#REF!</definedName>
    <definedName name="BExD9L0ID3VSOU609GKWYTA5BFMA" localSheetId="18" hidden="1">#REF!</definedName>
    <definedName name="BExD9L0ID3VSOU609GKWYTA5BFMA" localSheetId="19" hidden="1">#REF!</definedName>
    <definedName name="BExD9L0ID3VSOU609GKWYTA5BFMA" localSheetId="13" hidden="1">#REF!</definedName>
    <definedName name="BExD9L0ID3VSOU609GKWYTA5BFMA" hidden="1">#REF!</definedName>
    <definedName name="BExD9M7SEMG0JK2FUTTZXWIEBTKB" localSheetId="17" hidden="1">#REF!</definedName>
    <definedName name="BExD9M7SEMG0JK2FUTTZXWIEBTKB" localSheetId="18" hidden="1">#REF!</definedName>
    <definedName name="BExD9M7SEMG0JK2FUTTZXWIEBTKB" localSheetId="19" hidden="1">#REF!</definedName>
    <definedName name="BExD9M7SEMG0JK2FUTTZXWIEBTKB" localSheetId="13" hidden="1">#REF!</definedName>
    <definedName name="BExD9M7SEMG0JK2FUTTZXWIEBTKB" hidden="1">#REF!</definedName>
    <definedName name="BExD9MNYBYB1AICQL5165G472IE2" localSheetId="17" hidden="1">#REF!</definedName>
    <definedName name="BExD9MNYBYB1AICQL5165G472IE2" localSheetId="18" hidden="1">#REF!</definedName>
    <definedName name="BExD9MNYBYB1AICQL5165G472IE2" localSheetId="19" hidden="1">#REF!</definedName>
    <definedName name="BExD9MNYBYB1AICQL5165G472IE2" localSheetId="13" hidden="1">#REF!</definedName>
    <definedName name="BExD9MNYBYB1AICQL5165G472IE2" hidden="1">#REF!</definedName>
    <definedName name="BExD9PNSYT7GASEGUVL48MUQ02WO" localSheetId="17" hidden="1">#REF!</definedName>
    <definedName name="BExD9PNSYT7GASEGUVL48MUQ02WO" localSheetId="18" hidden="1">#REF!</definedName>
    <definedName name="BExD9PNSYT7GASEGUVL48MUQ02WO" localSheetId="19" hidden="1">#REF!</definedName>
    <definedName name="BExD9PNSYT7GASEGUVL48MUQ02WO" localSheetId="13" hidden="1">#REF!</definedName>
    <definedName name="BExD9PNSYT7GASEGUVL48MUQ02WO" hidden="1">#REF!</definedName>
    <definedName name="BExD9TK2MIWFH5SKUYU9ZKF4NPHQ" localSheetId="17" hidden="1">#REF!</definedName>
    <definedName name="BExD9TK2MIWFH5SKUYU9ZKF4NPHQ" localSheetId="18" hidden="1">#REF!</definedName>
    <definedName name="BExD9TK2MIWFH5SKUYU9ZKF4NPHQ" localSheetId="19" hidden="1">#REF!</definedName>
    <definedName name="BExD9TK2MIWFH5SKUYU9ZKF4NPHQ" localSheetId="13" hidden="1">#REF!</definedName>
    <definedName name="BExD9TK2MIWFH5SKUYU9ZKF4NPHQ" hidden="1">#REF!</definedName>
    <definedName name="BExDA23J1UL1EN1K0BLX2TKAX4U0" localSheetId="17" hidden="1">#REF!</definedName>
    <definedName name="BExDA23J1UL1EN1K0BLX2TKAX4U0" localSheetId="18" hidden="1">#REF!</definedName>
    <definedName name="BExDA23J1UL1EN1K0BLX2TKAX4U0" localSheetId="19" hidden="1">#REF!</definedName>
    <definedName name="BExDA23J1UL1EN1K0BLX2TKAX4U0" localSheetId="13" hidden="1">#REF!</definedName>
    <definedName name="BExDA23J1UL1EN1K0BLX2TKAX4U0" hidden="1">#REF!</definedName>
    <definedName name="BExDA6594R2INH5X2F55YRZSKRND" localSheetId="17" hidden="1">#REF!</definedName>
    <definedName name="BExDA6594R2INH5X2F55YRZSKRND" localSheetId="18" hidden="1">#REF!</definedName>
    <definedName name="BExDA6594R2INH5X2F55YRZSKRND" localSheetId="19" hidden="1">#REF!</definedName>
    <definedName name="BExDA6594R2INH5X2F55YRZSKRND" localSheetId="13" hidden="1">#REF!</definedName>
    <definedName name="BExDA6594R2INH5X2F55YRZSKRND" hidden="1">#REF!</definedName>
    <definedName name="BExDA6LD9061UULVKUUI4QP8SK13" localSheetId="17" hidden="1">#REF!</definedName>
    <definedName name="BExDA6LD9061UULVKUUI4QP8SK13" localSheetId="18" hidden="1">#REF!</definedName>
    <definedName name="BExDA6LD9061UULVKUUI4QP8SK13" localSheetId="19" hidden="1">#REF!</definedName>
    <definedName name="BExDA6LD9061UULVKUUI4QP8SK13" localSheetId="13" hidden="1">#REF!</definedName>
    <definedName name="BExDA6LD9061UULVKUUI4QP8SK13" hidden="1">#REF!</definedName>
    <definedName name="BExDAGMVMNLQ6QXASB9R6D8DIT12" localSheetId="17" hidden="1">#REF!</definedName>
    <definedName name="BExDAGMVMNLQ6QXASB9R6D8DIT12" localSheetId="18" hidden="1">#REF!</definedName>
    <definedName name="BExDAGMVMNLQ6QXASB9R6D8DIT12" localSheetId="19" hidden="1">#REF!</definedName>
    <definedName name="BExDAGMVMNLQ6QXASB9R6D8DIT12" localSheetId="13" hidden="1">#REF!</definedName>
    <definedName name="BExDAGMVMNLQ6QXASB9R6D8DIT12" hidden="1">#REF!</definedName>
    <definedName name="BExDAYBHU9ADLXI8VRC7F608RVGM" localSheetId="17" hidden="1">#REF!</definedName>
    <definedName name="BExDAYBHU9ADLXI8VRC7F608RVGM" localSheetId="18" hidden="1">#REF!</definedName>
    <definedName name="BExDAYBHU9ADLXI8VRC7F608RVGM" localSheetId="19" hidden="1">#REF!</definedName>
    <definedName name="BExDAYBHU9ADLXI8VRC7F608RVGM" localSheetId="13" hidden="1">#REF!</definedName>
    <definedName name="BExDAYBHU9ADLXI8VRC7F608RVGM" hidden="1">#REF!</definedName>
    <definedName name="BExDBDR1XR0FV0CYUCB2OJ7CJCZU" localSheetId="17" hidden="1">#REF!</definedName>
    <definedName name="BExDBDR1XR0FV0CYUCB2OJ7CJCZU" localSheetId="18" hidden="1">#REF!</definedName>
    <definedName name="BExDBDR1XR0FV0CYUCB2OJ7CJCZU" localSheetId="19" hidden="1">#REF!</definedName>
    <definedName name="BExDBDR1XR0FV0CYUCB2OJ7CJCZU" localSheetId="13" hidden="1">#REF!</definedName>
    <definedName name="BExDBDR1XR0FV0CYUCB2OJ7CJCZU" hidden="1">#REF!</definedName>
    <definedName name="BExDC7F818VN0S18ID7XRCRVYPJ4" localSheetId="17" hidden="1">#REF!</definedName>
    <definedName name="BExDC7F818VN0S18ID7XRCRVYPJ4" localSheetId="18" hidden="1">#REF!</definedName>
    <definedName name="BExDC7F818VN0S18ID7XRCRVYPJ4" localSheetId="19" hidden="1">#REF!</definedName>
    <definedName name="BExDC7F818VN0S18ID7XRCRVYPJ4" localSheetId="13" hidden="1">#REF!</definedName>
    <definedName name="BExDC7F818VN0S18ID7XRCRVYPJ4" hidden="1">#REF!</definedName>
    <definedName name="BExDCL7K96PC9VZYB70ZW3QPVIJE" localSheetId="17" hidden="1">#REF!</definedName>
    <definedName name="BExDCL7K96PC9VZYB70ZW3QPVIJE" localSheetId="18" hidden="1">#REF!</definedName>
    <definedName name="BExDCL7K96PC9VZYB70ZW3QPVIJE" localSheetId="19" hidden="1">#REF!</definedName>
    <definedName name="BExDCL7K96PC9VZYB70ZW3QPVIJE" localSheetId="13" hidden="1">#REF!</definedName>
    <definedName name="BExDCL7K96PC9VZYB70ZW3QPVIJE" hidden="1">#REF!</definedName>
    <definedName name="BExDCP3UZ3C2O4C1F7KMU0Z9U32N" localSheetId="17" hidden="1">#REF!</definedName>
    <definedName name="BExDCP3UZ3C2O4C1F7KMU0Z9U32N" localSheetId="18" hidden="1">#REF!</definedName>
    <definedName name="BExDCP3UZ3C2O4C1F7KMU0Z9U32N" localSheetId="19" hidden="1">#REF!</definedName>
    <definedName name="BExDCP3UZ3C2O4C1F7KMU0Z9U32N" localSheetId="13" hidden="1">#REF!</definedName>
    <definedName name="BExDCP3UZ3C2O4C1F7KMU0Z9U32N" hidden="1">#REF!</definedName>
    <definedName name="BExENU8ISP26W97JG63CN1XT9KB4" localSheetId="17" hidden="1">#REF!</definedName>
    <definedName name="BExENU8ISP26W97JG63CN1XT9KB4" localSheetId="18" hidden="1">#REF!</definedName>
    <definedName name="BExENU8ISP26W97JG63CN1XT9KB4" localSheetId="19" hidden="1">#REF!</definedName>
    <definedName name="BExENU8ISP26W97JG63CN1XT9KB4" localSheetId="13" hidden="1">#REF!</definedName>
    <definedName name="BExENU8ISP26W97JG63CN1XT9KB4" hidden="1">#REF!</definedName>
    <definedName name="BExEO14OTKLVDBTNB2ONGZ4YB20H" localSheetId="17" hidden="1">#REF!</definedName>
    <definedName name="BExEO14OTKLVDBTNB2ONGZ4YB20H" localSheetId="18" hidden="1">#REF!</definedName>
    <definedName name="BExEO14OTKLVDBTNB2ONGZ4YB20H" localSheetId="19" hidden="1">#REF!</definedName>
    <definedName name="BExEO14OTKLVDBTNB2ONGZ4YB20H" localSheetId="13" hidden="1">#REF!</definedName>
    <definedName name="BExEO14OTKLVDBTNB2ONGZ4YB20H" hidden="1">#REF!</definedName>
    <definedName name="BExEO80UUNTK4DX33Z5TYLM8NYZM" localSheetId="17" hidden="1">#REF!</definedName>
    <definedName name="BExEO80UUNTK4DX33Z5TYLM8NYZM" localSheetId="18" hidden="1">#REF!</definedName>
    <definedName name="BExEO80UUNTK4DX33Z5TYLM8NYZM" localSheetId="19" hidden="1">#REF!</definedName>
    <definedName name="BExEO80UUNTK4DX33Z5TYLM8NYZM" localSheetId="13" hidden="1">#REF!</definedName>
    <definedName name="BExEO80UUNTK4DX33Z5TYLM8NYZM" hidden="1">#REF!</definedName>
    <definedName name="BExEOBX3WECDMYCV9RLN49APTXMM" localSheetId="17" hidden="1">#REF!</definedName>
    <definedName name="BExEOBX3WECDMYCV9RLN49APTXMM" localSheetId="18" hidden="1">#REF!</definedName>
    <definedName name="BExEOBX3WECDMYCV9RLN49APTXMM" localSheetId="19" hidden="1">#REF!</definedName>
    <definedName name="BExEOBX3WECDMYCV9RLN49APTXMM" localSheetId="13" hidden="1">#REF!</definedName>
    <definedName name="BExEOBX3WECDMYCV9RLN49APTXMM" hidden="1">#REF!</definedName>
    <definedName name="BExEPN9VIYI0FVL0HLZQXJFO6TT0" localSheetId="17" hidden="1">#REF!</definedName>
    <definedName name="BExEPN9VIYI0FVL0HLZQXJFO6TT0" localSheetId="18" hidden="1">#REF!</definedName>
    <definedName name="BExEPN9VIYI0FVL0HLZQXJFO6TT0" localSheetId="19" hidden="1">#REF!</definedName>
    <definedName name="BExEPN9VIYI0FVL0HLZQXJFO6TT0" localSheetId="13" hidden="1">#REF!</definedName>
    <definedName name="BExEPN9VIYI0FVL0HLZQXJFO6TT0" hidden="1">#REF!</definedName>
    <definedName name="BExEPQPUOD4B6H60DKEB9159F7DR" localSheetId="17" hidden="1">#REF!</definedName>
    <definedName name="BExEPQPUOD4B6H60DKEB9159F7DR" localSheetId="18" hidden="1">#REF!</definedName>
    <definedName name="BExEPQPUOD4B6H60DKEB9159F7DR" localSheetId="19" hidden="1">#REF!</definedName>
    <definedName name="BExEPQPUOD4B6H60DKEB9159F7DR" localSheetId="13" hidden="1">#REF!</definedName>
    <definedName name="BExEPQPUOD4B6H60DKEB9159F7DR" hidden="1">#REF!</definedName>
    <definedName name="BExEPYT6VDSMR8MU2341Q5GM2Y9V" localSheetId="17" hidden="1">#REF!</definedName>
    <definedName name="BExEPYT6VDSMR8MU2341Q5GM2Y9V" localSheetId="18" hidden="1">#REF!</definedName>
    <definedName name="BExEPYT6VDSMR8MU2341Q5GM2Y9V" localSheetId="19" hidden="1">#REF!</definedName>
    <definedName name="BExEPYT6VDSMR8MU2341Q5GM2Y9V" localSheetId="13" hidden="1">#REF!</definedName>
    <definedName name="BExEPYT6VDSMR8MU2341Q5GM2Y9V" hidden="1">#REF!</definedName>
    <definedName name="BExEQ2ENYLMY8K1796XBB31CJHNN" localSheetId="17" hidden="1">#REF!</definedName>
    <definedName name="BExEQ2ENYLMY8K1796XBB31CJHNN" localSheetId="18" hidden="1">#REF!</definedName>
    <definedName name="BExEQ2ENYLMY8K1796XBB31CJHNN" localSheetId="19" hidden="1">#REF!</definedName>
    <definedName name="BExEQ2ENYLMY8K1796XBB31CJHNN" localSheetId="13" hidden="1">#REF!</definedName>
    <definedName name="BExEQ2ENYLMY8K1796XBB31CJHNN" hidden="1">#REF!</definedName>
    <definedName name="BExEQ2PFE4N40LEPGDPS90WDL6BN" localSheetId="17" hidden="1">#REF!</definedName>
    <definedName name="BExEQ2PFE4N40LEPGDPS90WDL6BN" localSheetId="18" hidden="1">#REF!</definedName>
    <definedName name="BExEQ2PFE4N40LEPGDPS90WDL6BN" localSheetId="19" hidden="1">#REF!</definedName>
    <definedName name="BExEQ2PFE4N40LEPGDPS90WDL6BN" localSheetId="13" hidden="1">#REF!</definedName>
    <definedName name="BExEQ2PFE4N40LEPGDPS90WDL6BN" hidden="1">#REF!</definedName>
    <definedName name="BExEQ2PFURT24NQYGYVE8NKX1EGA" localSheetId="17" hidden="1">#REF!</definedName>
    <definedName name="BExEQ2PFURT24NQYGYVE8NKX1EGA" localSheetId="18" hidden="1">#REF!</definedName>
    <definedName name="BExEQ2PFURT24NQYGYVE8NKX1EGA" localSheetId="19" hidden="1">#REF!</definedName>
    <definedName name="BExEQ2PFURT24NQYGYVE8NKX1EGA" localSheetId="13" hidden="1">#REF!</definedName>
    <definedName name="BExEQ2PFURT24NQYGYVE8NKX1EGA" hidden="1">#REF!</definedName>
    <definedName name="BExEQB8ZWXO6IIGOEPWTLOJGE2NR" localSheetId="17" hidden="1">#REF!</definedName>
    <definedName name="BExEQB8ZWXO6IIGOEPWTLOJGE2NR" localSheetId="18" hidden="1">#REF!</definedName>
    <definedName name="BExEQB8ZWXO6IIGOEPWTLOJGE2NR" localSheetId="19" hidden="1">#REF!</definedName>
    <definedName name="BExEQB8ZWXO6IIGOEPWTLOJGE2NR" localSheetId="13" hidden="1">#REF!</definedName>
    <definedName name="BExEQB8ZWXO6IIGOEPWTLOJGE2NR" hidden="1">#REF!</definedName>
    <definedName name="BExEQBZX0EL6LIKPY01197ACK65H" localSheetId="17" hidden="1">#REF!</definedName>
    <definedName name="BExEQBZX0EL6LIKPY01197ACK65H" localSheetId="18" hidden="1">#REF!</definedName>
    <definedName name="BExEQBZX0EL6LIKPY01197ACK65H" localSheetId="19" hidden="1">#REF!</definedName>
    <definedName name="BExEQBZX0EL6LIKPY01197ACK65H" localSheetId="13" hidden="1">#REF!</definedName>
    <definedName name="BExEQBZX0EL6LIKPY01197ACK65H" hidden="1">#REF!</definedName>
    <definedName name="BExEQDXZALJLD4OBF74IKZBR13SR" localSheetId="17" hidden="1">#REF!</definedName>
    <definedName name="BExEQDXZALJLD4OBF74IKZBR13SR" localSheetId="18" hidden="1">#REF!</definedName>
    <definedName name="BExEQDXZALJLD4OBF74IKZBR13SR" localSheetId="19" hidden="1">#REF!</definedName>
    <definedName name="BExEQDXZALJLD4OBF74IKZBR13SR" localSheetId="13" hidden="1">#REF!</definedName>
    <definedName name="BExEQDXZALJLD4OBF74IKZBR13SR" hidden="1">#REF!</definedName>
    <definedName name="BExEQFLE2RPWGMWQAI4JMKUEFRPT" localSheetId="17" hidden="1">#REF!</definedName>
    <definedName name="BExEQFLE2RPWGMWQAI4JMKUEFRPT" localSheetId="18" hidden="1">#REF!</definedName>
    <definedName name="BExEQFLE2RPWGMWQAI4JMKUEFRPT" localSheetId="19" hidden="1">#REF!</definedName>
    <definedName name="BExEQFLE2RPWGMWQAI4JMKUEFRPT" localSheetId="13" hidden="1">#REF!</definedName>
    <definedName name="BExEQFLE2RPWGMWQAI4JMKUEFRPT" hidden="1">#REF!</definedName>
    <definedName name="BExEQJHNJV9U65F5VGIGX0VM02VF" localSheetId="17" hidden="1">#REF!</definedName>
    <definedName name="BExEQJHNJV9U65F5VGIGX0VM02VF" localSheetId="18" hidden="1">#REF!</definedName>
    <definedName name="BExEQJHNJV9U65F5VGIGX0VM02VF" localSheetId="19" hidden="1">#REF!</definedName>
    <definedName name="BExEQJHNJV9U65F5VGIGX0VM02VF" localSheetId="13" hidden="1">#REF!</definedName>
    <definedName name="BExEQJHNJV9U65F5VGIGX0VM02VF" hidden="1">#REF!</definedName>
    <definedName name="BExEQTZAP8R69U31W4LKGTKKGKQE" localSheetId="17" hidden="1">#REF!</definedName>
    <definedName name="BExEQTZAP8R69U31W4LKGTKKGKQE" localSheetId="18" hidden="1">#REF!</definedName>
    <definedName name="BExEQTZAP8R69U31W4LKGTKKGKQE" localSheetId="19" hidden="1">#REF!</definedName>
    <definedName name="BExEQTZAP8R69U31W4LKGTKKGKQE" localSheetId="13" hidden="1">#REF!</definedName>
    <definedName name="BExEQTZAP8R69U31W4LKGTKKGKQE" hidden="1">#REF!</definedName>
    <definedName name="BExER2O72H1F9WV6S1J04C15PXX7" localSheetId="17" hidden="1">#REF!</definedName>
    <definedName name="BExER2O72H1F9WV6S1J04C15PXX7" localSheetId="18" hidden="1">#REF!</definedName>
    <definedName name="BExER2O72H1F9WV6S1J04C15PXX7" localSheetId="19" hidden="1">#REF!</definedName>
    <definedName name="BExER2O72H1F9WV6S1J04C15PXX7" localSheetId="13" hidden="1">#REF!</definedName>
    <definedName name="BExER2O72H1F9WV6S1J04C15PXX7" hidden="1">#REF!</definedName>
    <definedName name="BExERIPCI7N2NW7JRL59DVT0TTSU" localSheetId="17" hidden="1">#REF!</definedName>
    <definedName name="BExERIPCI7N2NW7JRL59DVT0TTSU" localSheetId="18" hidden="1">#REF!</definedName>
    <definedName name="BExERIPCI7N2NW7JRL59DVT0TTSU" localSheetId="19" hidden="1">#REF!</definedName>
    <definedName name="BExERIPCI7N2NW7JRL59DVT0TTSU" localSheetId="13" hidden="1">#REF!</definedName>
    <definedName name="BExERIPCI7N2NW7JRL59DVT0TTSU" hidden="1">#REF!</definedName>
    <definedName name="BExERRUIKIOATPZ9U4HQ0V52RJAU" localSheetId="17" hidden="1">#REF!</definedName>
    <definedName name="BExERRUIKIOATPZ9U4HQ0V52RJAU" localSheetId="18" hidden="1">#REF!</definedName>
    <definedName name="BExERRUIKIOATPZ9U4HQ0V52RJAU" localSheetId="19" hidden="1">#REF!</definedName>
    <definedName name="BExERRUIKIOATPZ9U4HQ0V52RJAU" localSheetId="13" hidden="1">#REF!</definedName>
    <definedName name="BExERRUIKIOATPZ9U4HQ0V52RJAU" hidden="1">#REF!</definedName>
    <definedName name="BExERSANFNM1O7T65PC5MJ301YET" localSheetId="17" hidden="1">#REF!</definedName>
    <definedName name="BExERSANFNM1O7T65PC5MJ301YET" localSheetId="18" hidden="1">#REF!</definedName>
    <definedName name="BExERSANFNM1O7T65PC5MJ301YET" localSheetId="19" hidden="1">#REF!</definedName>
    <definedName name="BExERSANFNM1O7T65PC5MJ301YET" localSheetId="13" hidden="1">#REF!</definedName>
    <definedName name="BExERSANFNM1O7T65PC5MJ301YET" hidden="1">#REF!</definedName>
    <definedName name="BExERU8P606C6QQZZL55U0ZQYQF1" localSheetId="17" hidden="1">#REF!</definedName>
    <definedName name="BExERU8P606C6QQZZL55U0ZQYQF1" localSheetId="18" hidden="1">#REF!</definedName>
    <definedName name="BExERU8P606C6QQZZL55U0ZQYQF1" localSheetId="19" hidden="1">#REF!</definedName>
    <definedName name="BExERU8P606C6QQZZL55U0ZQYQF1" localSheetId="13" hidden="1">#REF!</definedName>
    <definedName name="BExERU8P606C6QQZZL55U0ZQYQF1" hidden="1">#REF!</definedName>
    <definedName name="BExERWCEBKQRYWRQLYJ4UCMMKTHG" localSheetId="17" hidden="1">#REF!</definedName>
    <definedName name="BExERWCEBKQRYWRQLYJ4UCMMKTHG" localSheetId="18" hidden="1">#REF!</definedName>
    <definedName name="BExERWCEBKQRYWRQLYJ4UCMMKTHG" localSheetId="19" hidden="1">#REF!</definedName>
    <definedName name="BExERWCEBKQRYWRQLYJ4UCMMKTHG" localSheetId="13" hidden="1">#REF!</definedName>
    <definedName name="BExERWCEBKQRYWRQLYJ4UCMMKTHG" hidden="1">#REF!</definedName>
    <definedName name="BExERXE1QW042A2T25RI4DVUU59O" localSheetId="17" hidden="1">#REF!</definedName>
    <definedName name="BExERXE1QW042A2T25RI4DVUU59O" localSheetId="18" hidden="1">#REF!</definedName>
    <definedName name="BExERXE1QW042A2T25RI4DVUU59O" localSheetId="19" hidden="1">#REF!</definedName>
    <definedName name="BExERXE1QW042A2T25RI4DVUU59O" localSheetId="13" hidden="1">#REF!</definedName>
    <definedName name="BExERXE1QW042A2T25RI4DVUU59O" hidden="1">#REF!</definedName>
    <definedName name="BExES44RHHDL3V7FLV6M20834WF1" localSheetId="17" hidden="1">#REF!</definedName>
    <definedName name="BExES44RHHDL3V7FLV6M20834WF1" localSheetId="18" hidden="1">#REF!</definedName>
    <definedName name="BExES44RHHDL3V7FLV6M20834WF1" localSheetId="19" hidden="1">#REF!</definedName>
    <definedName name="BExES44RHHDL3V7FLV6M20834WF1" localSheetId="13" hidden="1">#REF!</definedName>
    <definedName name="BExES44RHHDL3V7FLV6M20834WF1" hidden="1">#REF!</definedName>
    <definedName name="BExES4A7VE2X3RYYTVRLKZD4I7WU" localSheetId="17" hidden="1">#REF!</definedName>
    <definedName name="BExES4A7VE2X3RYYTVRLKZD4I7WU" localSheetId="18" hidden="1">#REF!</definedName>
    <definedName name="BExES4A7VE2X3RYYTVRLKZD4I7WU" localSheetId="19" hidden="1">#REF!</definedName>
    <definedName name="BExES4A7VE2X3RYYTVRLKZD4I7WU" localSheetId="13" hidden="1">#REF!</definedName>
    <definedName name="BExES4A7VE2X3RYYTVRLKZD4I7WU" hidden="1">#REF!</definedName>
    <definedName name="BExESLYUFDACMPARVY264HKBCXLX" localSheetId="17" hidden="1">#REF!</definedName>
    <definedName name="BExESLYUFDACMPARVY264HKBCXLX" localSheetId="18" hidden="1">#REF!</definedName>
    <definedName name="BExESLYUFDACMPARVY264HKBCXLX" localSheetId="19" hidden="1">#REF!</definedName>
    <definedName name="BExESLYUFDACMPARVY264HKBCXLX" localSheetId="13" hidden="1">#REF!</definedName>
    <definedName name="BExESLYUFDACMPARVY264HKBCXLX" hidden="1">#REF!</definedName>
    <definedName name="BExESMKD95A649M0WRSG6CXXP326" localSheetId="17" hidden="1">#REF!</definedName>
    <definedName name="BExESMKD95A649M0WRSG6CXXP326" localSheetId="18" hidden="1">#REF!</definedName>
    <definedName name="BExESMKD95A649M0WRSG6CXXP326" localSheetId="19" hidden="1">#REF!</definedName>
    <definedName name="BExESMKD95A649M0WRSG6CXXP326" localSheetId="13" hidden="1">#REF!</definedName>
    <definedName name="BExESMKD95A649M0WRSG6CXXP326" hidden="1">#REF!</definedName>
    <definedName name="BExESR27ZXJG5VMY4PR9D940VS7T" localSheetId="17" hidden="1">#REF!</definedName>
    <definedName name="BExESR27ZXJG5VMY4PR9D940VS7T" localSheetId="18" hidden="1">#REF!</definedName>
    <definedName name="BExESR27ZXJG5VMY4PR9D940VS7T" localSheetId="19" hidden="1">#REF!</definedName>
    <definedName name="BExESR27ZXJG5VMY4PR9D940VS7T" localSheetId="13" hidden="1">#REF!</definedName>
    <definedName name="BExESR27ZXJG5VMY4PR9D940VS7T" hidden="1">#REF!</definedName>
    <definedName name="BExESVK1YRJM6UG6FBYOF9CNX29X" localSheetId="17" hidden="1">#REF!</definedName>
    <definedName name="BExESVK1YRJM6UG6FBYOF9CNX29X" localSheetId="18" hidden="1">#REF!</definedName>
    <definedName name="BExESVK1YRJM6UG6FBYOF9CNX29X" localSheetId="19" hidden="1">#REF!</definedName>
    <definedName name="BExESVK1YRJM6UG6FBYOF9CNX29X" localSheetId="13" hidden="1">#REF!</definedName>
    <definedName name="BExESVK1YRJM6UG6FBYOF9CNX29X" hidden="1">#REF!</definedName>
    <definedName name="BExESZ03KXL8DQ2591HLR56ZML94" localSheetId="17" hidden="1">#REF!</definedName>
    <definedName name="BExESZ03KXL8DQ2591HLR56ZML94" localSheetId="18" hidden="1">#REF!</definedName>
    <definedName name="BExESZ03KXL8DQ2591HLR56ZML94" localSheetId="19" hidden="1">#REF!</definedName>
    <definedName name="BExESZ03KXL8DQ2591HLR56ZML94" localSheetId="13" hidden="1">#REF!</definedName>
    <definedName name="BExESZ03KXL8DQ2591HLR56ZML94" hidden="1">#REF!</definedName>
    <definedName name="BExESZAW5N443NRTKIP59OEI1CR6" localSheetId="17" hidden="1">#REF!</definedName>
    <definedName name="BExESZAW5N443NRTKIP59OEI1CR6" localSheetId="18" hidden="1">#REF!</definedName>
    <definedName name="BExESZAW5N443NRTKIP59OEI1CR6" localSheetId="19" hidden="1">#REF!</definedName>
    <definedName name="BExESZAW5N443NRTKIP59OEI1CR6" localSheetId="13" hidden="1">#REF!</definedName>
    <definedName name="BExESZAW5N443NRTKIP59OEI1CR6" hidden="1">#REF!</definedName>
    <definedName name="BExET3HXQ60A4O2OLKX8QNXRI6LQ" localSheetId="17" hidden="1">#REF!</definedName>
    <definedName name="BExET3HXQ60A4O2OLKX8QNXRI6LQ" localSheetId="18" hidden="1">#REF!</definedName>
    <definedName name="BExET3HXQ60A4O2OLKX8QNXRI6LQ" localSheetId="19" hidden="1">#REF!</definedName>
    <definedName name="BExET3HXQ60A4O2OLKX8QNXRI6LQ" localSheetId="13" hidden="1">#REF!</definedName>
    <definedName name="BExET3HXQ60A4O2OLKX8QNXRI6LQ" hidden="1">#REF!</definedName>
    <definedName name="BExET4EAH366GROMVVMDCSUI1018" localSheetId="17" hidden="1">#REF!</definedName>
    <definedName name="BExET4EAH366GROMVVMDCSUI1018" localSheetId="18" hidden="1">#REF!</definedName>
    <definedName name="BExET4EAH366GROMVVMDCSUI1018" localSheetId="19" hidden="1">#REF!</definedName>
    <definedName name="BExET4EAH366GROMVVMDCSUI1018" localSheetId="13" hidden="1">#REF!</definedName>
    <definedName name="BExET4EAH366GROMVVMDCSUI1018" hidden="1">#REF!</definedName>
    <definedName name="BExETA3B1FCIOA80H94K90FWXQKE" localSheetId="17" hidden="1">#REF!</definedName>
    <definedName name="BExETA3B1FCIOA80H94K90FWXQKE" localSheetId="18" hidden="1">#REF!</definedName>
    <definedName name="BExETA3B1FCIOA80H94K90FWXQKE" localSheetId="19" hidden="1">#REF!</definedName>
    <definedName name="BExETA3B1FCIOA80H94K90FWXQKE" localSheetId="13" hidden="1">#REF!</definedName>
    <definedName name="BExETA3B1FCIOA80H94K90FWXQKE" hidden="1">#REF!</definedName>
    <definedName name="BExETAZOYT4CJIT8RRKC9F2HJG1D" localSheetId="17" hidden="1">#REF!</definedName>
    <definedName name="BExETAZOYT4CJIT8RRKC9F2HJG1D" localSheetId="18" hidden="1">#REF!</definedName>
    <definedName name="BExETAZOYT4CJIT8RRKC9F2HJG1D" localSheetId="19" hidden="1">#REF!</definedName>
    <definedName name="BExETAZOYT4CJIT8RRKC9F2HJG1D" localSheetId="13" hidden="1">#REF!</definedName>
    <definedName name="BExETAZOYT4CJIT8RRKC9F2HJG1D" hidden="1">#REF!</definedName>
    <definedName name="BExETB55BNG40G9YOI2H6UHIR9WU" localSheetId="17" hidden="1">#REF!</definedName>
    <definedName name="BExETB55BNG40G9YOI2H6UHIR9WU" localSheetId="18" hidden="1">#REF!</definedName>
    <definedName name="BExETB55BNG40G9YOI2H6UHIR9WU" localSheetId="19" hidden="1">#REF!</definedName>
    <definedName name="BExETB55BNG40G9YOI2H6UHIR9WU" localSheetId="13" hidden="1">#REF!</definedName>
    <definedName name="BExETB55BNG40G9YOI2H6UHIR9WU" hidden="1">#REF!</definedName>
    <definedName name="BExETF6QD5A9GEINE1KZRRC2LXWM" localSheetId="17" hidden="1">#REF!</definedName>
    <definedName name="BExETF6QD5A9GEINE1KZRRC2LXWM" localSheetId="18" hidden="1">#REF!</definedName>
    <definedName name="BExETF6QD5A9GEINE1KZRRC2LXWM" localSheetId="19" hidden="1">#REF!</definedName>
    <definedName name="BExETF6QD5A9GEINE1KZRRC2LXWM" localSheetId="13" hidden="1">#REF!</definedName>
    <definedName name="BExETF6QD5A9GEINE1KZRRC2LXWM" hidden="1">#REF!</definedName>
    <definedName name="BExETQ9XRXLUACN82805SPSPNKHI" localSheetId="17" hidden="1">#REF!</definedName>
    <definedName name="BExETQ9XRXLUACN82805SPSPNKHI" localSheetId="18" hidden="1">#REF!</definedName>
    <definedName name="BExETQ9XRXLUACN82805SPSPNKHI" localSheetId="19" hidden="1">#REF!</definedName>
    <definedName name="BExETQ9XRXLUACN82805SPSPNKHI" localSheetId="13" hidden="1">#REF!</definedName>
    <definedName name="BExETQ9XRXLUACN82805SPSPNKHI" hidden="1">#REF!</definedName>
    <definedName name="BExETR0YRMOR63E6DHLEHV9QVVON" localSheetId="17" hidden="1">#REF!</definedName>
    <definedName name="BExETR0YRMOR63E6DHLEHV9QVVON" localSheetId="18" hidden="1">#REF!</definedName>
    <definedName name="BExETR0YRMOR63E6DHLEHV9QVVON" localSheetId="19" hidden="1">#REF!</definedName>
    <definedName name="BExETR0YRMOR63E6DHLEHV9QVVON" localSheetId="13" hidden="1">#REF!</definedName>
    <definedName name="BExETR0YRMOR63E6DHLEHV9QVVON" hidden="1">#REF!</definedName>
    <definedName name="BExETVO51BGF7GGNGB21UD7OIF15" localSheetId="17" hidden="1">#REF!</definedName>
    <definedName name="BExETVO51BGF7GGNGB21UD7OIF15" localSheetId="18" hidden="1">#REF!</definedName>
    <definedName name="BExETVO51BGF7GGNGB21UD7OIF15" localSheetId="19" hidden="1">#REF!</definedName>
    <definedName name="BExETVO51BGF7GGNGB21UD7OIF15" localSheetId="13" hidden="1">#REF!</definedName>
    <definedName name="BExETVO51BGF7GGNGB21UD7OIF15" hidden="1">#REF!</definedName>
    <definedName name="BExETVTGY38YXYYF7N73OYN6FYY3" localSheetId="17" hidden="1">#REF!</definedName>
    <definedName name="BExETVTGY38YXYYF7N73OYN6FYY3" localSheetId="18" hidden="1">#REF!</definedName>
    <definedName name="BExETVTGY38YXYYF7N73OYN6FYY3" localSheetId="19" hidden="1">#REF!</definedName>
    <definedName name="BExETVTGY38YXYYF7N73OYN6FYY3" localSheetId="13" hidden="1">#REF!</definedName>
    <definedName name="BExETVTGY38YXYYF7N73OYN6FYY3" hidden="1">#REF!</definedName>
    <definedName name="BExETVTH8RADW05P2XUUV7V44TWW" localSheetId="17" hidden="1">#REF!</definedName>
    <definedName name="BExETVTH8RADW05P2XUUV7V44TWW" localSheetId="18" hidden="1">#REF!</definedName>
    <definedName name="BExETVTH8RADW05P2XUUV7V44TWW" localSheetId="19" hidden="1">#REF!</definedName>
    <definedName name="BExETVTH8RADW05P2XUUV7V44TWW" localSheetId="13" hidden="1">#REF!</definedName>
    <definedName name="BExETVTH8RADW05P2XUUV7V44TWW" hidden="1">#REF!</definedName>
    <definedName name="BExETW9PYUAV5QY6A4VCYZRIOUX4" localSheetId="17" hidden="1">#REF!</definedName>
    <definedName name="BExETW9PYUAV5QY6A4VCYZRIOUX4" localSheetId="18" hidden="1">#REF!</definedName>
    <definedName name="BExETW9PYUAV5QY6A4VCYZRIOUX4" localSheetId="19" hidden="1">#REF!</definedName>
    <definedName name="BExETW9PYUAV5QY6A4VCYZRIOUX4" localSheetId="13" hidden="1">#REF!</definedName>
    <definedName name="BExETW9PYUAV5QY6A4VCYZRIOUX4" hidden="1">#REF!</definedName>
    <definedName name="BExEUGNELLVZ7K2PYWP2TG8T65XQ" localSheetId="17" hidden="1">#REF!</definedName>
    <definedName name="BExEUGNELLVZ7K2PYWP2TG8T65XQ" localSheetId="18" hidden="1">#REF!</definedName>
    <definedName name="BExEUGNELLVZ7K2PYWP2TG8T65XQ" localSheetId="19" hidden="1">#REF!</definedName>
    <definedName name="BExEUGNELLVZ7K2PYWP2TG8T65XQ" localSheetId="13" hidden="1">#REF!</definedName>
    <definedName name="BExEUGNELLVZ7K2PYWP2TG8T65XQ" hidden="1">#REF!</definedName>
    <definedName name="BExEUHUG1NGJGB6F1UH5IKFZ9B9M" localSheetId="17" hidden="1">#REF!</definedName>
    <definedName name="BExEUHUG1NGJGB6F1UH5IKFZ9B9M" localSheetId="18" hidden="1">#REF!</definedName>
    <definedName name="BExEUHUG1NGJGB6F1UH5IKFZ9B9M" localSheetId="19" hidden="1">#REF!</definedName>
    <definedName name="BExEUHUG1NGJGB6F1UH5IKFZ9B9M" localSheetId="13" hidden="1">#REF!</definedName>
    <definedName name="BExEUHUG1NGJGB6F1UH5IKFZ9B9M" hidden="1">#REF!</definedName>
    <definedName name="BExEUNE4T242Y59C6MS28MXEUGCP" localSheetId="17" hidden="1">#REF!</definedName>
    <definedName name="BExEUNE4T242Y59C6MS28MXEUGCP" localSheetId="18" hidden="1">#REF!</definedName>
    <definedName name="BExEUNE4T242Y59C6MS28MXEUGCP" localSheetId="19" hidden="1">#REF!</definedName>
    <definedName name="BExEUNE4T242Y59C6MS28MXEUGCP" localSheetId="13" hidden="1">#REF!</definedName>
    <definedName name="BExEUNE4T242Y59C6MS28MXEUGCP" hidden="1">#REF!</definedName>
    <definedName name="BExEUNU7FYVTR4DD1D31SS7PNXX2" localSheetId="17" hidden="1">#REF!</definedName>
    <definedName name="BExEUNU7FYVTR4DD1D31SS7PNXX2" localSheetId="18" hidden="1">#REF!</definedName>
    <definedName name="BExEUNU7FYVTR4DD1D31SS7PNXX2" localSheetId="19" hidden="1">#REF!</definedName>
    <definedName name="BExEUNU7FYVTR4DD1D31SS7PNXX2" localSheetId="13" hidden="1">#REF!</definedName>
    <definedName name="BExEUNU7FYVTR4DD1D31SS7PNXX2" hidden="1">#REF!</definedName>
    <definedName name="BExEUOAHB0OT3BACAHNZ3B905C0P" localSheetId="17" hidden="1">#REF!</definedName>
    <definedName name="BExEUOAHB0OT3BACAHNZ3B905C0P" localSheetId="18" hidden="1">#REF!</definedName>
    <definedName name="BExEUOAHB0OT3BACAHNZ3B905C0P" localSheetId="19" hidden="1">#REF!</definedName>
    <definedName name="BExEUOAHB0OT3BACAHNZ3B905C0P" localSheetId="13" hidden="1">#REF!</definedName>
    <definedName name="BExEUOAHB0OT3BACAHNZ3B905C0P" hidden="1">#REF!</definedName>
    <definedName name="BExEV2TP7NA3ZR6RJGH5ER370OUM" localSheetId="17" hidden="1">#REF!</definedName>
    <definedName name="BExEV2TP7NA3ZR6RJGH5ER370OUM" localSheetId="18" hidden="1">#REF!</definedName>
    <definedName name="BExEV2TP7NA3ZR6RJGH5ER370OUM" localSheetId="19" hidden="1">#REF!</definedName>
    <definedName name="BExEV2TP7NA3ZR6RJGH5ER370OUM" localSheetId="13" hidden="1">#REF!</definedName>
    <definedName name="BExEV2TP7NA3ZR6RJGH5ER370OUM" hidden="1">#REF!</definedName>
    <definedName name="BExEV3Q7M5YTX3CY3QCP1SUIEP2E" localSheetId="17" hidden="1">#REF!</definedName>
    <definedName name="BExEV3Q7M5YTX3CY3QCP1SUIEP2E" localSheetId="18" hidden="1">#REF!</definedName>
    <definedName name="BExEV3Q7M5YTX3CY3QCP1SUIEP2E" localSheetId="19" hidden="1">#REF!</definedName>
    <definedName name="BExEV3Q7M5YTX3CY3QCP1SUIEP2E" localSheetId="13" hidden="1">#REF!</definedName>
    <definedName name="BExEV3Q7M5YTX3CY3QCP1SUIEP2E" hidden="1">#REF!</definedName>
    <definedName name="BExEV69USLNYO2QRJRC0J92XUF00" localSheetId="17" hidden="1">#REF!</definedName>
    <definedName name="BExEV69USLNYO2QRJRC0J92XUF00" localSheetId="18" hidden="1">#REF!</definedName>
    <definedName name="BExEV69USLNYO2QRJRC0J92XUF00" localSheetId="19" hidden="1">#REF!</definedName>
    <definedName name="BExEV69USLNYO2QRJRC0J92XUF00" localSheetId="13" hidden="1">#REF!</definedName>
    <definedName name="BExEV69USLNYO2QRJRC0J92XUF00" hidden="1">#REF!</definedName>
    <definedName name="BExEV6KNTQOCFD7GV726XQEVQ7R6" localSheetId="17" hidden="1">#REF!</definedName>
    <definedName name="BExEV6KNTQOCFD7GV726XQEVQ7R6" localSheetId="18" hidden="1">#REF!</definedName>
    <definedName name="BExEV6KNTQOCFD7GV726XQEVQ7R6" localSheetId="19" hidden="1">#REF!</definedName>
    <definedName name="BExEV6KNTQOCFD7GV726XQEVQ7R6" localSheetId="13" hidden="1">#REF!</definedName>
    <definedName name="BExEV6KNTQOCFD7GV726XQEVQ7R6" hidden="1">#REF!</definedName>
    <definedName name="BExEV6VGM4POO9QT9KH3QA3VYCWM" localSheetId="17" hidden="1">#REF!</definedName>
    <definedName name="BExEV6VGM4POO9QT9KH3QA3VYCWM" localSheetId="18" hidden="1">#REF!</definedName>
    <definedName name="BExEV6VGM4POO9QT9KH3QA3VYCWM" localSheetId="19" hidden="1">#REF!</definedName>
    <definedName name="BExEV6VGM4POO9QT9KH3QA3VYCWM" localSheetId="13" hidden="1">#REF!</definedName>
    <definedName name="BExEV6VGM4POO9QT9KH3QA3VYCWM" hidden="1">#REF!</definedName>
    <definedName name="BExEVCEYMOI0PGO7HAEOS9CVMU2O" localSheetId="17" hidden="1">#REF!</definedName>
    <definedName name="BExEVCEYMOI0PGO7HAEOS9CVMU2O" localSheetId="18" hidden="1">#REF!</definedName>
    <definedName name="BExEVCEYMOI0PGO7HAEOS9CVMU2O" localSheetId="19" hidden="1">#REF!</definedName>
    <definedName name="BExEVCEYMOI0PGO7HAEOS9CVMU2O" localSheetId="13" hidden="1">#REF!</definedName>
    <definedName name="BExEVCEYMOI0PGO7HAEOS9CVMU2O" hidden="1">#REF!</definedName>
    <definedName name="BExEVET98G3FU6QBF9LHYWSAMV0O" localSheetId="17" hidden="1">#REF!</definedName>
    <definedName name="BExEVET98G3FU6QBF9LHYWSAMV0O" localSheetId="18" hidden="1">#REF!</definedName>
    <definedName name="BExEVET98G3FU6QBF9LHYWSAMV0O" localSheetId="19" hidden="1">#REF!</definedName>
    <definedName name="BExEVET98G3FU6QBF9LHYWSAMV0O" localSheetId="13" hidden="1">#REF!</definedName>
    <definedName name="BExEVET98G3FU6QBF9LHYWSAMV0O" hidden="1">#REF!</definedName>
    <definedName name="BExEVNCUT0PDUYNJH7G6BSEWZOT2" localSheetId="17" hidden="1">#REF!</definedName>
    <definedName name="BExEVNCUT0PDUYNJH7G6BSEWZOT2" localSheetId="18" hidden="1">#REF!</definedName>
    <definedName name="BExEVNCUT0PDUYNJH7G6BSEWZOT2" localSheetId="19" hidden="1">#REF!</definedName>
    <definedName name="BExEVNCUT0PDUYNJH7G6BSEWZOT2" localSheetId="13" hidden="1">#REF!</definedName>
    <definedName name="BExEVNCUT0PDUYNJH7G6BSEWZOT2" hidden="1">#REF!</definedName>
    <definedName name="BExEVPGF4V5J0WQRZKUM8F9TTKZJ" localSheetId="17" hidden="1">#REF!</definedName>
    <definedName name="BExEVPGF4V5J0WQRZKUM8F9TTKZJ" localSheetId="18" hidden="1">#REF!</definedName>
    <definedName name="BExEVPGF4V5J0WQRZKUM8F9TTKZJ" localSheetId="19" hidden="1">#REF!</definedName>
    <definedName name="BExEVPGF4V5J0WQRZKUM8F9TTKZJ" localSheetId="13" hidden="1">#REF!</definedName>
    <definedName name="BExEVPGF4V5J0WQRZKUM8F9TTKZJ" hidden="1">#REF!</definedName>
    <definedName name="BExEVVLIEVWYRF2UUC1H0H5QU1CP" localSheetId="17" hidden="1">#REF!</definedName>
    <definedName name="BExEVVLIEVWYRF2UUC1H0H5QU1CP" localSheetId="18" hidden="1">#REF!</definedName>
    <definedName name="BExEVVLIEVWYRF2UUC1H0H5QU1CP" localSheetId="19" hidden="1">#REF!</definedName>
    <definedName name="BExEVVLIEVWYRF2UUC1H0H5QU1CP" localSheetId="13" hidden="1">#REF!</definedName>
    <definedName name="BExEVVLIEVWYRF2UUC1H0H5QU1CP" hidden="1">#REF!</definedName>
    <definedName name="BExEVWCKO8T84GW9Z3X47915XKSH" localSheetId="17" hidden="1">#REF!</definedName>
    <definedName name="BExEVWCKO8T84GW9Z3X47915XKSH" localSheetId="18" hidden="1">#REF!</definedName>
    <definedName name="BExEVWCKO8T84GW9Z3X47915XKSH" localSheetId="19" hidden="1">#REF!</definedName>
    <definedName name="BExEVWCKO8T84GW9Z3X47915XKSH" localSheetId="13" hidden="1">#REF!</definedName>
    <definedName name="BExEVWCKO8T84GW9Z3X47915XKSH" hidden="1">#REF!</definedName>
    <definedName name="BExEVZSJWMZ5L2ZE7AZC57CXKW6T" localSheetId="17" hidden="1">#REF!</definedName>
    <definedName name="BExEVZSJWMZ5L2ZE7AZC57CXKW6T" localSheetId="18" hidden="1">#REF!</definedName>
    <definedName name="BExEVZSJWMZ5L2ZE7AZC57CXKW6T" localSheetId="19" hidden="1">#REF!</definedName>
    <definedName name="BExEVZSJWMZ5L2ZE7AZC57CXKW6T" localSheetId="13" hidden="1">#REF!</definedName>
    <definedName name="BExEVZSJWMZ5L2ZE7AZC57CXKW6T" hidden="1">#REF!</definedName>
    <definedName name="BExEW0JL1GFFCXMDGW54CI7Y8FZN" localSheetId="17" hidden="1">#REF!</definedName>
    <definedName name="BExEW0JL1GFFCXMDGW54CI7Y8FZN" localSheetId="18" hidden="1">#REF!</definedName>
    <definedName name="BExEW0JL1GFFCXMDGW54CI7Y8FZN" localSheetId="19" hidden="1">#REF!</definedName>
    <definedName name="BExEW0JL1GFFCXMDGW54CI7Y8FZN" localSheetId="13" hidden="1">#REF!</definedName>
    <definedName name="BExEW0JL1GFFCXMDGW54CI7Y8FZN" hidden="1">#REF!</definedName>
    <definedName name="BExEW68M9WL8214QH9C7VCK7BN08" localSheetId="17" hidden="1">#REF!</definedName>
    <definedName name="BExEW68M9WL8214QH9C7VCK7BN08" localSheetId="18" hidden="1">#REF!</definedName>
    <definedName name="BExEW68M9WL8214QH9C7VCK7BN08" localSheetId="19" hidden="1">#REF!</definedName>
    <definedName name="BExEW68M9WL8214QH9C7VCK7BN08" localSheetId="13" hidden="1">#REF!</definedName>
    <definedName name="BExEW68M9WL8214QH9C7VCK7BN08" hidden="1">#REF!</definedName>
    <definedName name="BExEW8HFKH6F47KIHYBDRUEFZ2ZZ" localSheetId="17" hidden="1">#REF!</definedName>
    <definedName name="BExEW8HFKH6F47KIHYBDRUEFZ2ZZ" localSheetId="18" hidden="1">#REF!</definedName>
    <definedName name="BExEW8HFKH6F47KIHYBDRUEFZ2ZZ" localSheetId="19" hidden="1">#REF!</definedName>
    <definedName name="BExEW8HFKH6F47KIHYBDRUEFZ2ZZ" localSheetId="13" hidden="1">#REF!</definedName>
    <definedName name="BExEW8HFKH6F47KIHYBDRUEFZ2ZZ" hidden="1">#REF!</definedName>
    <definedName name="BExEWB6JHMITZPXHB6JATOCLLKLJ" localSheetId="17" hidden="1">#REF!</definedName>
    <definedName name="BExEWB6JHMITZPXHB6JATOCLLKLJ" localSheetId="18" hidden="1">#REF!</definedName>
    <definedName name="BExEWB6JHMITZPXHB6JATOCLLKLJ" localSheetId="19" hidden="1">#REF!</definedName>
    <definedName name="BExEWB6JHMITZPXHB6JATOCLLKLJ" localSheetId="13" hidden="1">#REF!</definedName>
    <definedName name="BExEWB6JHMITZPXHB6JATOCLLKLJ" hidden="1">#REF!</definedName>
    <definedName name="BExEWNBGQS1U2LW3W84T4LSJ9K00" localSheetId="17" hidden="1">#REF!</definedName>
    <definedName name="BExEWNBGQS1U2LW3W84T4LSJ9K00" localSheetId="18" hidden="1">#REF!</definedName>
    <definedName name="BExEWNBGQS1U2LW3W84T4LSJ9K00" localSheetId="19" hidden="1">#REF!</definedName>
    <definedName name="BExEWNBGQS1U2LW3W84T4LSJ9K00" localSheetId="13" hidden="1">#REF!</definedName>
    <definedName name="BExEWNBGQS1U2LW3W84T4LSJ9K00" hidden="1">#REF!</definedName>
    <definedName name="BExEWO7STL7HNZSTY8VQBPTX1WK6" localSheetId="17" hidden="1">#REF!</definedName>
    <definedName name="BExEWO7STL7HNZSTY8VQBPTX1WK6" localSheetId="18" hidden="1">#REF!</definedName>
    <definedName name="BExEWO7STL7HNZSTY8VQBPTX1WK6" localSheetId="19" hidden="1">#REF!</definedName>
    <definedName name="BExEWO7STL7HNZSTY8VQBPTX1WK6" localSheetId="13" hidden="1">#REF!</definedName>
    <definedName name="BExEWO7STL7HNZSTY8VQBPTX1WK6" hidden="1">#REF!</definedName>
    <definedName name="BExEWQ0M1N3KMKTDJ73H10QSG4W1" localSheetId="17" hidden="1">#REF!</definedName>
    <definedName name="BExEWQ0M1N3KMKTDJ73H10QSG4W1" localSheetId="18" hidden="1">#REF!</definedName>
    <definedName name="BExEWQ0M1N3KMKTDJ73H10QSG4W1" localSheetId="19" hidden="1">#REF!</definedName>
    <definedName name="BExEWQ0M1N3KMKTDJ73H10QSG4W1" localSheetId="13" hidden="1">#REF!</definedName>
    <definedName name="BExEWQ0M1N3KMKTDJ73H10QSG4W1" hidden="1">#REF!</definedName>
    <definedName name="BExEX43OR6NH8GF32YY2ZB6Y8WGP" localSheetId="17" hidden="1">#REF!</definedName>
    <definedName name="BExEX43OR6NH8GF32YY2ZB6Y8WGP" localSheetId="18" hidden="1">#REF!</definedName>
    <definedName name="BExEX43OR6NH8GF32YY2ZB6Y8WGP" localSheetId="19" hidden="1">#REF!</definedName>
    <definedName name="BExEX43OR6NH8GF32YY2ZB6Y8WGP" localSheetId="13" hidden="1">#REF!</definedName>
    <definedName name="BExEX43OR6NH8GF32YY2ZB6Y8WGP" hidden="1">#REF!</definedName>
    <definedName name="BExEX85F3OSW8NSCYGYPS9372Z1Q" localSheetId="17" hidden="1">#REF!</definedName>
    <definedName name="BExEX85F3OSW8NSCYGYPS9372Z1Q" localSheetId="18" hidden="1">#REF!</definedName>
    <definedName name="BExEX85F3OSW8NSCYGYPS9372Z1Q" localSheetId="19" hidden="1">#REF!</definedName>
    <definedName name="BExEX85F3OSW8NSCYGYPS9372Z1Q" localSheetId="13" hidden="1">#REF!</definedName>
    <definedName name="BExEX85F3OSW8NSCYGYPS9372Z1Q" hidden="1">#REF!</definedName>
    <definedName name="BExEX9HWY2G6928ZVVVQF77QCM2C" localSheetId="17" hidden="1">#REF!</definedName>
    <definedName name="BExEX9HWY2G6928ZVVVQF77QCM2C" localSheetId="18" hidden="1">#REF!</definedName>
    <definedName name="BExEX9HWY2G6928ZVVVQF77QCM2C" localSheetId="19" hidden="1">#REF!</definedName>
    <definedName name="BExEX9HWY2G6928ZVVVQF77QCM2C" localSheetId="13" hidden="1">#REF!</definedName>
    <definedName name="BExEX9HWY2G6928ZVVVQF77QCM2C" hidden="1">#REF!</definedName>
    <definedName name="BExEXBQWAYKMVBRJRHB8PFCSYFVN" localSheetId="17" hidden="1">#REF!</definedName>
    <definedName name="BExEXBQWAYKMVBRJRHB8PFCSYFVN" localSheetId="18" hidden="1">#REF!</definedName>
    <definedName name="BExEXBQWAYKMVBRJRHB8PFCSYFVN" localSheetId="19" hidden="1">#REF!</definedName>
    <definedName name="BExEXBQWAYKMVBRJRHB8PFCSYFVN" localSheetId="13" hidden="1">#REF!</definedName>
    <definedName name="BExEXBQWAYKMVBRJRHB8PFCSYFVN" hidden="1">#REF!</definedName>
    <definedName name="BExEXGE2TE9MQWLQVHL7XGQWL102" localSheetId="17" hidden="1">#REF!</definedName>
    <definedName name="BExEXGE2TE9MQWLQVHL7XGQWL102" localSheetId="18" hidden="1">#REF!</definedName>
    <definedName name="BExEXGE2TE9MQWLQVHL7XGQWL102" localSheetId="19" hidden="1">#REF!</definedName>
    <definedName name="BExEXGE2TE9MQWLQVHL7XGQWL102" localSheetId="13" hidden="1">#REF!</definedName>
    <definedName name="BExEXGE2TE9MQWLQVHL7XGQWL102" hidden="1">#REF!</definedName>
    <definedName name="BExEXRBZ0DI9E2UFLLKYWGN66B61" localSheetId="17" hidden="1">#REF!</definedName>
    <definedName name="BExEXRBZ0DI9E2UFLLKYWGN66B61" localSheetId="18" hidden="1">#REF!</definedName>
    <definedName name="BExEXRBZ0DI9E2UFLLKYWGN66B61" localSheetId="19" hidden="1">#REF!</definedName>
    <definedName name="BExEXRBZ0DI9E2UFLLKYWGN66B61" localSheetId="13" hidden="1">#REF!</definedName>
    <definedName name="BExEXRBZ0DI9E2UFLLKYWGN66B61" hidden="1">#REF!</definedName>
    <definedName name="BExEXW4FSOZ9C2SZSQIAA3W82I5K" localSheetId="17" hidden="1">#REF!</definedName>
    <definedName name="BExEXW4FSOZ9C2SZSQIAA3W82I5K" localSheetId="18" hidden="1">#REF!</definedName>
    <definedName name="BExEXW4FSOZ9C2SZSQIAA3W82I5K" localSheetId="19" hidden="1">#REF!</definedName>
    <definedName name="BExEXW4FSOZ9C2SZSQIAA3W82I5K" localSheetId="13" hidden="1">#REF!</definedName>
    <definedName name="BExEXW4FSOZ9C2SZSQIAA3W82I5K" hidden="1">#REF!</definedName>
    <definedName name="BExEXZ4H2ZUNEW5I6I74GK08QAQC" localSheetId="17" hidden="1">#REF!</definedName>
    <definedName name="BExEXZ4H2ZUNEW5I6I74GK08QAQC" localSheetId="18" hidden="1">#REF!</definedName>
    <definedName name="BExEXZ4H2ZUNEW5I6I74GK08QAQC" localSheetId="19" hidden="1">#REF!</definedName>
    <definedName name="BExEXZ4H2ZUNEW5I6I74GK08QAQC" localSheetId="13" hidden="1">#REF!</definedName>
    <definedName name="BExEXZ4H2ZUNEW5I6I74GK08QAQC" hidden="1">#REF!</definedName>
    <definedName name="BExEY42GK80HA9M84NTZ3NV9K2VI" localSheetId="17" hidden="1">#REF!</definedName>
    <definedName name="BExEY42GK80HA9M84NTZ3NV9K2VI" localSheetId="18" hidden="1">#REF!</definedName>
    <definedName name="BExEY42GK80HA9M84NTZ3NV9K2VI" localSheetId="19" hidden="1">#REF!</definedName>
    <definedName name="BExEY42GK80HA9M84NTZ3NV9K2VI" localSheetId="13" hidden="1">#REF!</definedName>
    <definedName name="BExEY42GK80HA9M84NTZ3NV9K2VI" hidden="1">#REF!</definedName>
    <definedName name="BExEYLG9FL9V1JPPNZ3FUDNSEJ4V" localSheetId="17" hidden="1">#REF!</definedName>
    <definedName name="BExEYLG9FL9V1JPPNZ3FUDNSEJ4V" localSheetId="18" hidden="1">#REF!</definedName>
    <definedName name="BExEYLG9FL9V1JPPNZ3FUDNSEJ4V" localSheetId="19" hidden="1">#REF!</definedName>
    <definedName name="BExEYLG9FL9V1JPPNZ3FUDNSEJ4V" localSheetId="13" hidden="1">#REF!</definedName>
    <definedName name="BExEYLG9FL9V1JPPNZ3FUDNSEJ4V" hidden="1">#REF!</definedName>
    <definedName name="BExEYOW8C1B3OUUCIGEC7L8OOW1Z" localSheetId="17" hidden="1">#REF!</definedName>
    <definedName name="BExEYOW8C1B3OUUCIGEC7L8OOW1Z" localSheetId="18" hidden="1">#REF!</definedName>
    <definedName name="BExEYOW8C1B3OUUCIGEC7L8OOW1Z" localSheetId="19" hidden="1">#REF!</definedName>
    <definedName name="BExEYOW8C1B3OUUCIGEC7L8OOW1Z" localSheetId="13" hidden="1">#REF!</definedName>
    <definedName name="BExEYOW8C1B3OUUCIGEC7L8OOW1Z" hidden="1">#REF!</definedName>
    <definedName name="BExEYPCI2LT224YS4M3T50V85FAG" localSheetId="17" hidden="1">#REF!</definedName>
    <definedName name="BExEYPCI2LT224YS4M3T50V85FAG" localSheetId="18" hidden="1">#REF!</definedName>
    <definedName name="BExEYPCI2LT224YS4M3T50V85FAG" localSheetId="19" hidden="1">#REF!</definedName>
    <definedName name="BExEYPCI2LT224YS4M3T50V85FAG" localSheetId="13" hidden="1">#REF!</definedName>
    <definedName name="BExEYPCI2LT224YS4M3T50V85FAG" hidden="1">#REF!</definedName>
    <definedName name="BExEYUQJXZT6N5HJH8ACJF6SRWEE" localSheetId="17" hidden="1">#REF!</definedName>
    <definedName name="BExEYUQJXZT6N5HJH8ACJF6SRWEE" localSheetId="18" hidden="1">#REF!</definedName>
    <definedName name="BExEYUQJXZT6N5HJH8ACJF6SRWEE" localSheetId="19" hidden="1">#REF!</definedName>
    <definedName name="BExEYUQJXZT6N5HJH8ACJF6SRWEE" localSheetId="13" hidden="1">#REF!</definedName>
    <definedName name="BExEYUQJXZT6N5HJH8ACJF6SRWEE" hidden="1">#REF!</definedName>
    <definedName name="BExEYYC7KLO4XJQW9GMGVVJQXF4C" localSheetId="17" hidden="1">#REF!</definedName>
    <definedName name="BExEYYC7KLO4XJQW9GMGVVJQXF4C" localSheetId="18" hidden="1">#REF!</definedName>
    <definedName name="BExEYYC7KLO4XJQW9GMGVVJQXF4C" localSheetId="19" hidden="1">#REF!</definedName>
    <definedName name="BExEYYC7KLO4XJQW9GMGVVJQXF4C" localSheetId="13" hidden="1">#REF!</definedName>
    <definedName name="BExEYYC7KLO4XJQW9GMGVVJQXF4C" hidden="1">#REF!</definedName>
    <definedName name="BExEZ1S6VZCG01ZPLBSS9Z1SBOJ2" localSheetId="17" hidden="1">#REF!</definedName>
    <definedName name="BExEZ1S6VZCG01ZPLBSS9Z1SBOJ2" localSheetId="18" hidden="1">#REF!</definedName>
    <definedName name="BExEZ1S6VZCG01ZPLBSS9Z1SBOJ2" localSheetId="19" hidden="1">#REF!</definedName>
    <definedName name="BExEZ1S6VZCG01ZPLBSS9Z1SBOJ2" localSheetId="13" hidden="1">#REF!</definedName>
    <definedName name="BExEZ1S6VZCG01ZPLBSS9Z1SBOJ2" hidden="1">#REF!</definedName>
    <definedName name="BExEZ6KV8TDKOO0Y66LSH9DCFW5M" localSheetId="17" hidden="1">#REF!</definedName>
    <definedName name="BExEZ6KV8TDKOO0Y66LSH9DCFW5M" localSheetId="18" hidden="1">#REF!</definedName>
    <definedName name="BExEZ6KV8TDKOO0Y66LSH9DCFW5M" localSheetId="19" hidden="1">#REF!</definedName>
    <definedName name="BExEZ6KV8TDKOO0Y66LSH9DCFW5M" localSheetId="13" hidden="1">#REF!</definedName>
    <definedName name="BExEZ6KV8TDKOO0Y66LSH9DCFW5M" hidden="1">#REF!</definedName>
    <definedName name="BExEZGBFNJR8DLPN0V11AU22L6WY" localSheetId="17" hidden="1">#REF!</definedName>
    <definedName name="BExEZGBFNJR8DLPN0V11AU22L6WY" localSheetId="18" hidden="1">#REF!</definedName>
    <definedName name="BExEZGBFNJR8DLPN0V11AU22L6WY" localSheetId="19" hidden="1">#REF!</definedName>
    <definedName name="BExEZGBFNJR8DLPN0V11AU22L6WY" localSheetId="13" hidden="1">#REF!</definedName>
    <definedName name="BExEZGBFNJR8DLPN0V11AU22L6WY" hidden="1">#REF!</definedName>
    <definedName name="BExEZVR61GWO1ZM3XHWUKRJJMQXV" localSheetId="17" hidden="1">#REF!</definedName>
    <definedName name="BExEZVR61GWO1ZM3XHWUKRJJMQXV" localSheetId="18" hidden="1">#REF!</definedName>
    <definedName name="BExEZVR61GWO1ZM3XHWUKRJJMQXV" localSheetId="19" hidden="1">#REF!</definedName>
    <definedName name="BExEZVR61GWO1ZM3XHWUKRJJMQXV" localSheetId="13" hidden="1">#REF!</definedName>
    <definedName name="BExEZVR61GWO1ZM3XHWUKRJJMQXV" hidden="1">#REF!</definedName>
    <definedName name="BExF02Y3V3QEPO2XLDSK47APK9XJ" localSheetId="17" hidden="1">#REF!</definedName>
    <definedName name="BExF02Y3V3QEPO2XLDSK47APK9XJ" localSheetId="18" hidden="1">#REF!</definedName>
    <definedName name="BExF02Y3V3QEPO2XLDSK47APK9XJ" localSheetId="19" hidden="1">#REF!</definedName>
    <definedName name="BExF02Y3V3QEPO2XLDSK47APK9XJ" localSheetId="13" hidden="1">#REF!</definedName>
    <definedName name="BExF02Y3V3QEPO2XLDSK47APK9XJ" hidden="1">#REF!</definedName>
    <definedName name="BExF03E824NHBODFUZ3PZ5HLF85X" localSheetId="17" hidden="1">#REF!</definedName>
    <definedName name="BExF03E824NHBODFUZ3PZ5HLF85X" localSheetId="18" hidden="1">#REF!</definedName>
    <definedName name="BExF03E824NHBODFUZ3PZ5HLF85X" localSheetId="19" hidden="1">#REF!</definedName>
    <definedName name="BExF03E824NHBODFUZ3PZ5HLF85X" localSheetId="13" hidden="1">#REF!</definedName>
    <definedName name="BExF03E824NHBODFUZ3PZ5HLF85X" hidden="1">#REF!</definedName>
    <definedName name="BExF09OS91RT7N7IW8JLMZ121ZP3" localSheetId="17" hidden="1">#REF!</definedName>
    <definedName name="BExF09OS91RT7N7IW8JLMZ121ZP3" localSheetId="18" hidden="1">#REF!</definedName>
    <definedName name="BExF09OS91RT7N7IW8JLMZ121ZP3" localSheetId="19" hidden="1">#REF!</definedName>
    <definedName name="BExF09OS91RT7N7IW8JLMZ121ZP3" localSheetId="13" hidden="1">#REF!</definedName>
    <definedName name="BExF09OS91RT7N7IW8JLMZ121ZP3" hidden="1">#REF!</definedName>
    <definedName name="BExF0D4SEQ7RRCAER8UQKUJ4HH0Q" localSheetId="17" hidden="1">#REF!</definedName>
    <definedName name="BExF0D4SEQ7RRCAER8UQKUJ4HH0Q" localSheetId="18" hidden="1">#REF!</definedName>
    <definedName name="BExF0D4SEQ7RRCAER8UQKUJ4HH0Q" localSheetId="19" hidden="1">#REF!</definedName>
    <definedName name="BExF0D4SEQ7RRCAER8UQKUJ4HH0Q" localSheetId="13" hidden="1">#REF!</definedName>
    <definedName name="BExF0D4SEQ7RRCAER8UQKUJ4HH0Q" hidden="1">#REF!</definedName>
    <definedName name="BExF0D4Z97PCG5JI9CC2TFB553AX" localSheetId="17" hidden="1">#REF!</definedName>
    <definedName name="BExF0D4Z97PCG5JI9CC2TFB553AX" localSheetId="18" hidden="1">#REF!</definedName>
    <definedName name="BExF0D4Z97PCG5JI9CC2TFB553AX" localSheetId="19" hidden="1">#REF!</definedName>
    <definedName name="BExF0D4Z97PCG5JI9CC2TFB553AX" localSheetId="13" hidden="1">#REF!</definedName>
    <definedName name="BExF0D4Z97PCG5JI9CC2TFB553AX" hidden="1">#REF!</definedName>
    <definedName name="BExF0DAB1PUE0V936NFEK68CCKTJ" localSheetId="17" hidden="1">#REF!</definedName>
    <definedName name="BExF0DAB1PUE0V936NFEK68CCKTJ" localSheetId="18" hidden="1">#REF!</definedName>
    <definedName name="BExF0DAB1PUE0V936NFEK68CCKTJ" localSheetId="19" hidden="1">#REF!</definedName>
    <definedName name="BExF0DAB1PUE0V936NFEK68CCKTJ" localSheetId="13" hidden="1">#REF!</definedName>
    <definedName name="BExF0DAB1PUE0V936NFEK68CCKTJ" hidden="1">#REF!</definedName>
    <definedName name="BExF0LOEHV42P2DV7QL8O7HOQ3N9" localSheetId="17" hidden="1">#REF!</definedName>
    <definedName name="BExF0LOEHV42P2DV7QL8O7HOQ3N9" localSheetId="18" hidden="1">#REF!</definedName>
    <definedName name="BExF0LOEHV42P2DV7QL8O7HOQ3N9" localSheetId="19" hidden="1">#REF!</definedName>
    <definedName name="BExF0LOEHV42P2DV7QL8O7HOQ3N9" localSheetId="13" hidden="1">#REF!</definedName>
    <definedName name="BExF0LOEHV42P2DV7QL8O7HOQ3N9" hidden="1">#REF!</definedName>
    <definedName name="BExF0QRT0ZP2578DKKC9SRW40F5L" localSheetId="17" hidden="1">#REF!</definedName>
    <definedName name="BExF0QRT0ZP2578DKKC9SRW40F5L" localSheetId="18" hidden="1">#REF!</definedName>
    <definedName name="BExF0QRT0ZP2578DKKC9SRW40F5L" localSheetId="19" hidden="1">#REF!</definedName>
    <definedName name="BExF0QRT0ZP2578DKKC9SRW40F5L" localSheetId="13" hidden="1">#REF!</definedName>
    <definedName name="BExF0QRT0ZP2578DKKC9SRW40F5L" hidden="1">#REF!</definedName>
    <definedName name="BExF0WRM9VO25RLSO03ZOCE8H7K5" localSheetId="17" hidden="1">#REF!</definedName>
    <definedName name="BExF0WRM9VO25RLSO03ZOCE8H7K5" localSheetId="18" hidden="1">#REF!</definedName>
    <definedName name="BExF0WRM9VO25RLSO03ZOCE8H7K5" localSheetId="19" hidden="1">#REF!</definedName>
    <definedName name="BExF0WRM9VO25RLSO03ZOCE8H7K5" localSheetId="13" hidden="1">#REF!</definedName>
    <definedName name="BExF0WRM9VO25RLSO03ZOCE8H7K5" hidden="1">#REF!</definedName>
    <definedName name="BExF0ZRI7W4RSLIDLHTSM0AWXO3S" localSheetId="17" hidden="1">#REF!</definedName>
    <definedName name="BExF0ZRI7W4RSLIDLHTSM0AWXO3S" localSheetId="18" hidden="1">#REF!</definedName>
    <definedName name="BExF0ZRI7W4RSLIDLHTSM0AWXO3S" localSheetId="19" hidden="1">#REF!</definedName>
    <definedName name="BExF0ZRI7W4RSLIDLHTSM0AWXO3S" localSheetId="13" hidden="1">#REF!</definedName>
    <definedName name="BExF0ZRI7W4RSLIDLHTSM0AWXO3S" hidden="1">#REF!</definedName>
    <definedName name="BExF19CT3MMZZ2T5EWMDNG3UOJ01" localSheetId="17" hidden="1">#REF!</definedName>
    <definedName name="BExF19CT3MMZZ2T5EWMDNG3UOJ01" localSheetId="18" hidden="1">#REF!</definedName>
    <definedName name="BExF19CT3MMZZ2T5EWMDNG3UOJ01" localSheetId="19" hidden="1">#REF!</definedName>
    <definedName name="BExF19CT3MMZZ2T5EWMDNG3UOJ01" localSheetId="13" hidden="1">#REF!</definedName>
    <definedName name="BExF19CT3MMZZ2T5EWMDNG3UOJ01" hidden="1">#REF!</definedName>
    <definedName name="BExF1C1VNHJBRW2XQKVSL1KSLFZ8" localSheetId="17" hidden="1">#REF!</definedName>
    <definedName name="BExF1C1VNHJBRW2XQKVSL1KSLFZ8" localSheetId="18" hidden="1">#REF!</definedName>
    <definedName name="BExF1C1VNHJBRW2XQKVSL1KSLFZ8" localSheetId="19" hidden="1">#REF!</definedName>
    <definedName name="BExF1C1VNHJBRW2XQKVSL1KSLFZ8" localSheetId="13" hidden="1">#REF!</definedName>
    <definedName name="BExF1C1VNHJBRW2XQKVSL1KSLFZ8" hidden="1">#REF!</definedName>
    <definedName name="BExF1M38U6NX17YJA8YU359B5Z4M" localSheetId="17" hidden="1">#REF!</definedName>
    <definedName name="BExF1M38U6NX17YJA8YU359B5Z4M" localSheetId="18" hidden="1">#REF!</definedName>
    <definedName name="BExF1M38U6NX17YJA8YU359B5Z4M" localSheetId="19" hidden="1">#REF!</definedName>
    <definedName name="BExF1M38U6NX17YJA8YU359B5Z4M" localSheetId="13" hidden="1">#REF!</definedName>
    <definedName name="BExF1M38U6NX17YJA8YU359B5Z4M" hidden="1">#REF!</definedName>
    <definedName name="BExF1MU4W3NPEY0OHRDWP5IANCBB" localSheetId="17" hidden="1">#REF!</definedName>
    <definedName name="BExF1MU4W3NPEY0OHRDWP5IANCBB" localSheetId="18" hidden="1">#REF!</definedName>
    <definedName name="BExF1MU4W3NPEY0OHRDWP5IANCBB" localSheetId="19" hidden="1">#REF!</definedName>
    <definedName name="BExF1MU4W3NPEY0OHRDWP5IANCBB" localSheetId="13" hidden="1">#REF!</definedName>
    <definedName name="BExF1MU4W3NPEY0OHRDWP5IANCBB" hidden="1">#REF!</definedName>
    <definedName name="BExF1MZN8MWMOKOARHJ1QAF9HPGT" localSheetId="17" hidden="1">#REF!</definedName>
    <definedName name="BExF1MZN8MWMOKOARHJ1QAF9HPGT" localSheetId="18" hidden="1">#REF!</definedName>
    <definedName name="BExF1MZN8MWMOKOARHJ1QAF9HPGT" localSheetId="19" hidden="1">#REF!</definedName>
    <definedName name="BExF1MZN8MWMOKOARHJ1QAF9HPGT" localSheetId="13" hidden="1">#REF!</definedName>
    <definedName name="BExF1MZN8MWMOKOARHJ1QAF9HPGT" hidden="1">#REF!</definedName>
    <definedName name="BExF1US4ZIQYSU5LBFYNRA9N0K2O" localSheetId="17" hidden="1">#REF!</definedName>
    <definedName name="BExF1US4ZIQYSU5LBFYNRA9N0K2O" localSheetId="18" hidden="1">#REF!</definedName>
    <definedName name="BExF1US4ZIQYSU5LBFYNRA9N0K2O" localSheetId="19" hidden="1">#REF!</definedName>
    <definedName name="BExF1US4ZIQYSU5LBFYNRA9N0K2O" localSheetId="13" hidden="1">#REF!</definedName>
    <definedName name="BExF1US4ZIQYSU5LBFYNRA9N0K2O" hidden="1">#REF!</definedName>
    <definedName name="BExF272JNPJCK1XLBG016XXBVFO8" localSheetId="17" hidden="1">#REF!</definedName>
    <definedName name="BExF272JNPJCK1XLBG016XXBVFO8" localSheetId="18" hidden="1">#REF!</definedName>
    <definedName name="BExF272JNPJCK1XLBG016XXBVFO8" localSheetId="19" hidden="1">#REF!</definedName>
    <definedName name="BExF272JNPJCK1XLBG016XXBVFO8" localSheetId="13" hidden="1">#REF!</definedName>
    <definedName name="BExF272JNPJCK1XLBG016XXBVFO8" hidden="1">#REF!</definedName>
    <definedName name="BExF2CWZN6E87RGTBMD4YQI2QT7R" localSheetId="17" hidden="1">#REF!</definedName>
    <definedName name="BExF2CWZN6E87RGTBMD4YQI2QT7R" localSheetId="18" hidden="1">#REF!</definedName>
    <definedName name="BExF2CWZN6E87RGTBMD4YQI2QT7R" localSheetId="19" hidden="1">#REF!</definedName>
    <definedName name="BExF2CWZN6E87RGTBMD4YQI2QT7R" localSheetId="13" hidden="1">#REF!</definedName>
    <definedName name="BExF2CWZN6E87RGTBMD4YQI2QT7R" hidden="1">#REF!</definedName>
    <definedName name="BExF2DYO1WQ7GMXSTAQRDBW1NSFG" localSheetId="17" hidden="1">#REF!</definedName>
    <definedName name="BExF2DYO1WQ7GMXSTAQRDBW1NSFG" localSheetId="18" hidden="1">#REF!</definedName>
    <definedName name="BExF2DYO1WQ7GMXSTAQRDBW1NSFG" localSheetId="19" hidden="1">#REF!</definedName>
    <definedName name="BExF2DYO1WQ7GMXSTAQRDBW1NSFG" localSheetId="13" hidden="1">#REF!</definedName>
    <definedName name="BExF2DYO1WQ7GMXSTAQRDBW1NSFG" hidden="1">#REF!</definedName>
    <definedName name="BExF2H9D3MC9XKLPZ6VIP4F7G4YN" localSheetId="17" hidden="1">#REF!</definedName>
    <definedName name="BExF2H9D3MC9XKLPZ6VIP4F7G4YN" localSheetId="18" hidden="1">#REF!</definedName>
    <definedName name="BExF2H9D3MC9XKLPZ6VIP4F7G4YN" localSheetId="19" hidden="1">#REF!</definedName>
    <definedName name="BExF2H9D3MC9XKLPZ6VIP4F7G4YN" localSheetId="13" hidden="1">#REF!</definedName>
    <definedName name="BExF2H9D3MC9XKLPZ6VIP4F7G4YN" hidden="1">#REF!</definedName>
    <definedName name="BExF2MSWNUY9Z6BZJQZ538PPTION" localSheetId="17" hidden="1">#REF!</definedName>
    <definedName name="BExF2MSWNUY9Z6BZJQZ538PPTION" localSheetId="18" hidden="1">#REF!</definedName>
    <definedName name="BExF2MSWNUY9Z6BZJQZ538PPTION" localSheetId="19" hidden="1">#REF!</definedName>
    <definedName name="BExF2MSWNUY9Z6BZJQZ538PPTION" localSheetId="13" hidden="1">#REF!</definedName>
    <definedName name="BExF2MSWNUY9Z6BZJQZ538PPTION" hidden="1">#REF!</definedName>
    <definedName name="BExF2QZYWHTYGUTTXR15CKCV3LS7" localSheetId="17" hidden="1">#REF!</definedName>
    <definedName name="BExF2QZYWHTYGUTTXR15CKCV3LS7" localSheetId="18" hidden="1">#REF!</definedName>
    <definedName name="BExF2QZYWHTYGUTTXR15CKCV3LS7" localSheetId="19" hidden="1">#REF!</definedName>
    <definedName name="BExF2QZYWHTYGUTTXR15CKCV3LS7" localSheetId="13" hidden="1">#REF!</definedName>
    <definedName name="BExF2QZYWHTYGUTTXR15CKCV3LS7" hidden="1">#REF!</definedName>
    <definedName name="BExF2T8Y6TSJ74RMSZOA9CEH4OZ6" localSheetId="17" hidden="1">#REF!</definedName>
    <definedName name="BExF2T8Y6TSJ74RMSZOA9CEH4OZ6" localSheetId="18" hidden="1">#REF!</definedName>
    <definedName name="BExF2T8Y6TSJ74RMSZOA9CEH4OZ6" localSheetId="19" hidden="1">#REF!</definedName>
    <definedName name="BExF2T8Y6TSJ74RMSZOA9CEH4OZ6" localSheetId="13" hidden="1">#REF!</definedName>
    <definedName name="BExF2T8Y6TSJ74RMSZOA9CEH4OZ6" hidden="1">#REF!</definedName>
    <definedName name="BExF31N3YM4F37EOOY8M8VI1KXN8" localSheetId="17" hidden="1">#REF!</definedName>
    <definedName name="BExF31N3YM4F37EOOY8M8VI1KXN8" localSheetId="18" hidden="1">#REF!</definedName>
    <definedName name="BExF31N3YM4F37EOOY8M8VI1KXN8" localSheetId="19" hidden="1">#REF!</definedName>
    <definedName name="BExF31N3YM4F37EOOY8M8VI1KXN8" localSheetId="13" hidden="1">#REF!</definedName>
    <definedName name="BExF31N3YM4F37EOOY8M8VI1KXN8" hidden="1">#REF!</definedName>
    <definedName name="BExF37C1YKBT79Z9SOJAG5MXQGTU" localSheetId="17" hidden="1">#REF!</definedName>
    <definedName name="BExF37C1YKBT79Z9SOJAG5MXQGTU" localSheetId="18" hidden="1">#REF!</definedName>
    <definedName name="BExF37C1YKBT79Z9SOJAG5MXQGTU" localSheetId="19" hidden="1">#REF!</definedName>
    <definedName name="BExF37C1YKBT79Z9SOJAG5MXQGTU" localSheetId="13" hidden="1">#REF!</definedName>
    <definedName name="BExF37C1YKBT79Z9SOJAG5MXQGTU" hidden="1">#REF!</definedName>
    <definedName name="BExF3A6HPA6DGYALZNHHJPMCUYZR" localSheetId="17" hidden="1">#REF!</definedName>
    <definedName name="BExF3A6HPA6DGYALZNHHJPMCUYZR" localSheetId="18" hidden="1">#REF!</definedName>
    <definedName name="BExF3A6HPA6DGYALZNHHJPMCUYZR" localSheetId="19" hidden="1">#REF!</definedName>
    <definedName name="BExF3A6HPA6DGYALZNHHJPMCUYZR" localSheetId="13" hidden="1">#REF!</definedName>
    <definedName name="BExF3A6HPA6DGYALZNHHJPMCUYZR" hidden="1">#REF!</definedName>
    <definedName name="BExF3GMJW5D7066GYKTMM3CVH1HE" localSheetId="17" hidden="1">#REF!</definedName>
    <definedName name="BExF3GMJW5D7066GYKTMM3CVH1HE" localSheetId="18" hidden="1">#REF!</definedName>
    <definedName name="BExF3GMJW5D7066GYKTMM3CVH1HE" localSheetId="19" hidden="1">#REF!</definedName>
    <definedName name="BExF3GMJW5D7066GYKTMM3CVH1HE" localSheetId="13" hidden="1">#REF!</definedName>
    <definedName name="BExF3GMJW5D7066GYKTMM3CVH1HE" hidden="1">#REF!</definedName>
    <definedName name="BExF3I9T44X7DV9HHV51DVDDPPZG" localSheetId="17" hidden="1">#REF!</definedName>
    <definedName name="BExF3I9T44X7DV9HHV51DVDDPPZG" localSheetId="18" hidden="1">#REF!</definedName>
    <definedName name="BExF3I9T44X7DV9HHV51DVDDPPZG" localSheetId="19" hidden="1">#REF!</definedName>
    <definedName name="BExF3I9T44X7DV9HHV51DVDDPPZG" localSheetId="13" hidden="1">#REF!</definedName>
    <definedName name="BExF3I9T44X7DV9HHV51DVDDPPZG" hidden="1">#REF!</definedName>
    <definedName name="BExF3IKLZ35F2D4DI7R7P7NZLVC3" localSheetId="17" hidden="1">#REF!</definedName>
    <definedName name="BExF3IKLZ35F2D4DI7R7P7NZLVC3" localSheetId="18" hidden="1">#REF!</definedName>
    <definedName name="BExF3IKLZ35F2D4DI7R7P7NZLVC3" localSheetId="19" hidden="1">#REF!</definedName>
    <definedName name="BExF3IKLZ35F2D4DI7R7P7NZLVC3" localSheetId="13" hidden="1">#REF!</definedName>
    <definedName name="BExF3IKLZ35F2D4DI7R7P7NZLVC3" hidden="1">#REF!</definedName>
    <definedName name="BExF3JMFX5DILOIFUDIO1HZUK875" localSheetId="17" hidden="1">#REF!</definedName>
    <definedName name="BExF3JMFX5DILOIFUDIO1HZUK875" localSheetId="18" hidden="1">#REF!</definedName>
    <definedName name="BExF3JMFX5DILOIFUDIO1HZUK875" localSheetId="19" hidden="1">#REF!</definedName>
    <definedName name="BExF3JMFX5DILOIFUDIO1HZUK875" localSheetId="13" hidden="1">#REF!</definedName>
    <definedName name="BExF3JMFX5DILOIFUDIO1HZUK875" hidden="1">#REF!</definedName>
    <definedName name="BExF3KIO2G9LJYXZ61H8PJJ6OQXV" localSheetId="17" hidden="1">#REF!</definedName>
    <definedName name="BExF3KIO2G9LJYXZ61H8PJJ6OQXV" localSheetId="18" hidden="1">#REF!</definedName>
    <definedName name="BExF3KIO2G9LJYXZ61H8PJJ6OQXV" localSheetId="19" hidden="1">#REF!</definedName>
    <definedName name="BExF3KIO2G9LJYXZ61H8PJJ6OQXV" localSheetId="13" hidden="1">#REF!</definedName>
    <definedName name="BExF3KIO2G9LJYXZ61H8PJJ6OQXV" hidden="1">#REF!</definedName>
    <definedName name="BExF3MGVCZHXDAUDZAGUYESZ3RC8" localSheetId="17" hidden="1">#REF!</definedName>
    <definedName name="BExF3MGVCZHXDAUDZAGUYESZ3RC8" localSheetId="18" hidden="1">#REF!</definedName>
    <definedName name="BExF3MGVCZHXDAUDZAGUYESZ3RC8" localSheetId="19" hidden="1">#REF!</definedName>
    <definedName name="BExF3MGVCZHXDAUDZAGUYESZ3RC8" localSheetId="13" hidden="1">#REF!</definedName>
    <definedName name="BExF3MGVCZHXDAUDZAGUYESZ3RC8" hidden="1">#REF!</definedName>
    <definedName name="BExF3NTC4BGZEM6B87TCFX277QCS" localSheetId="17" hidden="1">#REF!</definedName>
    <definedName name="BExF3NTC4BGZEM6B87TCFX277QCS" localSheetId="18" hidden="1">#REF!</definedName>
    <definedName name="BExF3NTC4BGZEM6B87TCFX277QCS" localSheetId="19" hidden="1">#REF!</definedName>
    <definedName name="BExF3NTC4BGZEM6B87TCFX277QCS" localSheetId="13" hidden="1">#REF!</definedName>
    <definedName name="BExF3NTC4BGZEM6B87TCFX277QCS" hidden="1">#REF!</definedName>
    <definedName name="BExF3Q2DOSQI9SIAXB522CN0WBZ7" localSheetId="17" hidden="1">#REF!</definedName>
    <definedName name="BExF3Q2DOSQI9SIAXB522CN0WBZ7" localSheetId="18" hidden="1">#REF!</definedName>
    <definedName name="BExF3Q2DOSQI9SIAXB522CN0WBZ7" localSheetId="19" hidden="1">#REF!</definedName>
    <definedName name="BExF3Q2DOSQI9SIAXB522CN0WBZ7" localSheetId="13" hidden="1">#REF!</definedName>
    <definedName name="BExF3Q2DOSQI9SIAXB522CN0WBZ7" hidden="1">#REF!</definedName>
    <definedName name="BExF3Q7NI90WT31QHYSJDIG0LLLJ" localSheetId="17" hidden="1">#REF!</definedName>
    <definedName name="BExF3Q7NI90WT31QHYSJDIG0LLLJ" localSheetId="18" hidden="1">#REF!</definedName>
    <definedName name="BExF3Q7NI90WT31QHYSJDIG0LLLJ" localSheetId="19" hidden="1">#REF!</definedName>
    <definedName name="BExF3Q7NI90WT31QHYSJDIG0LLLJ" localSheetId="13" hidden="1">#REF!</definedName>
    <definedName name="BExF3Q7NI90WT31QHYSJDIG0LLLJ" hidden="1">#REF!</definedName>
    <definedName name="BExF3QD55TIY1MSBSRK9TUJKBEWO" localSheetId="17" hidden="1">#REF!</definedName>
    <definedName name="BExF3QD55TIY1MSBSRK9TUJKBEWO" localSheetId="18" hidden="1">#REF!</definedName>
    <definedName name="BExF3QD55TIY1MSBSRK9TUJKBEWO" localSheetId="19" hidden="1">#REF!</definedName>
    <definedName name="BExF3QD55TIY1MSBSRK9TUJKBEWO" localSheetId="13" hidden="1">#REF!</definedName>
    <definedName name="BExF3QD55TIY1MSBSRK9TUJKBEWO" hidden="1">#REF!</definedName>
    <definedName name="BExF3QT8J6RIF1L3R700MBSKIOKW" localSheetId="17" hidden="1">#REF!</definedName>
    <definedName name="BExF3QT8J6RIF1L3R700MBSKIOKW" localSheetId="18" hidden="1">#REF!</definedName>
    <definedName name="BExF3QT8J6RIF1L3R700MBSKIOKW" localSheetId="19" hidden="1">#REF!</definedName>
    <definedName name="BExF3QT8J6RIF1L3R700MBSKIOKW" localSheetId="13" hidden="1">#REF!</definedName>
    <definedName name="BExF3QT8J6RIF1L3R700MBSKIOKW" hidden="1">#REF!</definedName>
    <definedName name="BExF42SSBVPMLK2UB3B7FPEIY9TU" localSheetId="17" hidden="1">#REF!</definedName>
    <definedName name="BExF42SSBVPMLK2UB3B7FPEIY9TU" localSheetId="18" hidden="1">#REF!</definedName>
    <definedName name="BExF42SSBVPMLK2UB3B7FPEIY9TU" localSheetId="19" hidden="1">#REF!</definedName>
    <definedName name="BExF42SSBVPMLK2UB3B7FPEIY9TU" localSheetId="13" hidden="1">#REF!</definedName>
    <definedName name="BExF42SSBVPMLK2UB3B7FPEIY9TU" hidden="1">#REF!</definedName>
    <definedName name="BExF4HXSWB50BKYPWA0HTT8W56H6" localSheetId="17" hidden="1">#REF!</definedName>
    <definedName name="BExF4HXSWB50BKYPWA0HTT8W56H6" localSheetId="18" hidden="1">#REF!</definedName>
    <definedName name="BExF4HXSWB50BKYPWA0HTT8W56H6" localSheetId="19" hidden="1">#REF!</definedName>
    <definedName name="BExF4HXSWB50BKYPWA0HTT8W56H6" localSheetId="13" hidden="1">#REF!</definedName>
    <definedName name="BExF4HXSWB50BKYPWA0HTT8W56H6" hidden="1">#REF!</definedName>
    <definedName name="BExF4J4Y60OUA8GY6YN8XVRUX80A" localSheetId="17" hidden="1">#REF!</definedName>
    <definedName name="BExF4J4Y60OUA8GY6YN8XVRUX80A" localSheetId="18" hidden="1">#REF!</definedName>
    <definedName name="BExF4J4Y60OUA8GY6YN8XVRUX80A" localSheetId="19" hidden="1">#REF!</definedName>
    <definedName name="BExF4J4Y60OUA8GY6YN8XVRUX80A" localSheetId="13" hidden="1">#REF!</definedName>
    <definedName name="BExF4J4Y60OUA8GY6YN8XVRUX80A" hidden="1">#REF!</definedName>
    <definedName name="BExF4KHF04IWW4LQ95FHQPFE4Y9K" localSheetId="17" hidden="1">#REF!</definedName>
    <definedName name="BExF4KHF04IWW4LQ95FHQPFE4Y9K" localSheetId="18" hidden="1">#REF!</definedName>
    <definedName name="BExF4KHF04IWW4LQ95FHQPFE4Y9K" localSheetId="19" hidden="1">#REF!</definedName>
    <definedName name="BExF4KHF04IWW4LQ95FHQPFE4Y9K" localSheetId="13" hidden="1">#REF!</definedName>
    <definedName name="BExF4KHF04IWW4LQ95FHQPFE4Y9K" hidden="1">#REF!</definedName>
    <definedName name="BExF4MVQM5Y0QRDLDFSKWWTF709C" localSheetId="17" hidden="1">#REF!</definedName>
    <definedName name="BExF4MVQM5Y0QRDLDFSKWWTF709C" localSheetId="18" hidden="1">#REF!</definedName>
    <definedName name="BExF4MVQM5Y0QRDLDFSKWWTF709C" localSheetId="19" hidden="1">#REF!</definedName>
    <definedName name="BExF4MVQM5Y0QRDLDFSKWWTF709C" localSheetId="13" hidden="1">#REF!</definedName>
    <definedName name="BExF4MVQM5Y0QRDLDFSKWWTF709C" hidden="1">#REF!</definedName>
    <definedName name="BExF4PVMZYV36E8HOYY06J81AMBI" localSheetId="17" hidden="1">#REF!</definedName>
    <definedName name="BExF4PVMZYV36E8HOYY06J81AMBI" localSheetId="18" hidden="1">#REF!</definedName>
    <definedName name="BExF4PVMZYV36E8HOYY06J81AMBI" localSheetId="19" hidden="1">#REF!</definedName>
    <definedName name="BExF4PVMZYV36E8HOYY06J81AMBI" localSheetId="13" hidden="1">#REF!</definedName>
    <definedName name="BExF4PVMZYV36E8HOYY06J81AMBI" hidden="1">#REF!</definedName>
    <definedName name="BExF4SF9NEX1FZE9N8EXT89PM54D" localSheetId="17" hidden="1">#REF!</definedName>
    <definedName name="BExF4SF9NEX1FZE9N8EXT89PM54D" localSheetId="18" hidden="1">#REF!</definedName>
    <definedName name="BExF4SF9NEX1FZE9N8EXT89PM54D" localSheetId="19" hidden="1">#REF!</definedName>
    <definedName name="BExF4SF9NEX1FZE9N8EXT89PM54D" localSheetId="13" hidden="1">#REF!</definedName>
    <definedName name="BExF4SF9NEX1FZE9N8EXT89PM54D" hidden="1">#REF!</definedName>
    <definedName name="BExF52GTGP8MHGII4KJ8TJGR8W8U" localSheetId="17" hidden="1">#REF!</definedName>
    <definedName name="BExF52GTGP8MHGII4KJ8TJGR8W8U" localSheetId="18" hidden="1">#REF!</definedName>
    <definedName name="BExF52GTGP8MHGII4KJ8TJGR8W8U" localSheetId="19" hidden="1">#REF!</definedName>
    <definedName name="BExF52GTGP8MHGII4KJ8TJGR8W8U" localSheetId="13" hidden="1">#REF!</definedName>
    <definedName name="BExF52GTGP8MHGII4KJ8TJGR8W8U" hidden="1">#REF!</definedName>
    <definedName name="BExF57K7L3UC1I2FSAWURR4SN0UN" localSheetId="17" hidden="1">#REF!</definedName>
    <definedName name="BExF57K7L3UC1I2FSAWURR4SN0UN" localSheetId="18" hidden="1">#REF!</definedName>
    <definedName name="BExF57K7L3UC1I2FSAWURR4SN0UN" localSheetId="19" hidden="1">#REF!</definedName>
    <definedName name="BExF57K7L3UC1I2FSAWURR4SN0UN" localSheetId="13" hidden="1">#REF!</definedName>
    <definedName name="BExF57K7L3UC1I2FSAWURR4SN0UN" hidden="1">#REF!</definedName>
    <definedName name="BExF5HR2GFV7O8LKG9SJ4BY78LYA" localSheetId="17" hidden="1">#REF!</definedName>
    <definedName name="BExF5HR2GFV7O8LKG9SJ4BY78LYA" localSheetId="18" hidden="1">#REF!</definedName>
    <definedName name="BExF5HR2GFV7O8LKG9SJ4BY78LYA" localSheetId="19" hidden="1">#REF!</definedName>
    <definedName name="BExF5HR2GFV7O8LKG9SJ4BY78LYA" localSheetId="13" hidden="1">#REF!</definedName>
    <definedName name="BExF5HR2GFV7O8LKG9SJ4BY78LYA" hidden="1">#REF!</definedName>
    <definedName name="BExF5ZFO2A29GHWR5ES64Z9OS16J" localSheetId="17" hidden="1">#REF!</definedName>
    <definedName name="BExF5ZFO2A29GHWR5ES64Z9OS16J" localSheetId="18" hidden="1">#REF!</definedName>
    <definedName name="BExF5ZFO2A29GHWR5ES64Z9OS16J" localSheetId="19" hidden="1">#REF!</definedName>
    <definedName name="BExF5ZFO2A29GHWR5ES64Z9OS16J" localSheetId="13" hidden="1">#REF!</definedName>
    <definedName name="BExF5ZFO2A29GHWR5ES64Z9OS16J" hidden="1">#REF!</definedName>
    <definedName name="BExF63S045JO7H2ZJCBTBVH3SUIF" localSheetId="17" hidden="1">#REF!</definedName>
    <definedName name="BExF63S045JO7H2ZJCBTBVH3SUIF" localSheetId="18" hidden="1">#REF!</definedName>
    <definedName name="BExF63S045JO7H2ZJCBTBVH3SUIF" localSheetId="19" hidden="1">#REF!</definedName>
    <definedName name="BExF63S045JO7H2ZJCBTBVH3SUIF" localSheetId="13" hidden="1">#REF!</definedName>
    <definedName name="BExF63S045JO7H2ZJCBTBVH3SUIF" hidden="1">#REF!</definedName>
    <definedName name="BExF642TEGTXCI9A61ZOONJCB0U1" localSheetId="17" hidden="1">#REF!</definedName>
    <definedName name="BExF642TEGTXCI9A61ZOONJCB0U1" localSheetId="18" hidden="1">#REF!</definedName>
    <definedName name="BExF642TEGTXCI9A61ZOONJCB0U1" localSheetId="19" hidden="1">#REF!</definedName>
    <definedName name="BExF642TEGTXCI9A61ZOONJCB0U1" localSheetId="13" hidden="1">#REF!</definedName>
    <definedName name="BExF642TEGTXCI9A61ZOONJCB0U1" hidden="1">#REF!</definedName>
    <definedName name="BExF67O951CF8UJF3KBDNR0E83C1" localSheetId="17" hidden="1">#REF!</definedName>
    <definedName name="BExF67O951CF8UJF3KBDNR0E83C1" localSheetId="18" hidden="1">#REF!</definedName>
    <definedName name="BExF67O951CF8UJF3KBDNR0E83C1" localSheetId="19" hidden="1">#REF!</definedName>
    <definedName name="BExF67O951CF8UJF3KBDNR0E83C1" localSheetId="13" hidden="1">#REF!</definedName>
    <definedName name="BExF67O951CF8UJF3KBDNR0E83C1" hidden="1">#REF!</definedName>
    <definedName name="BExF6EV7I35NVMIJGYTB6E24YVPA" localSheetId="17" hidden="1">#REF!</definedName>
    <definedName name="BExF6EV7I35NVMIJGYTB6E24YVPA" localSheetId="18" hidden="1">#REF!</definedName>
    <definedName name="BExF6EV7I35NVMIJGYTB6E24YVPA" localSheetId="19" hidden="1">#REF!</definedName>
    <definedName name="BExF6EV7I35NVMIJGYTB6E24YVPA" localSheetId="13" hidden="1">#REF!</definedName>
    <definedName name="BExF6EV7I35NVMIJGYTB6E24YVPA" hidden="1">#REF!</definedName>
    <definedName name="BExF6FGUF393KTMBT40S5BYAFG00" localSheetId="17" hidden="1">#REF!</definedName>
    <definedName name="BExF6FGUF393KTMBT40S5BYAFG00" localSheetId="18" hidden="1">#REF!</definedName>
    <definedName name="BExF6FGUF393KTMBT40S5BYAFG00" localSheetId="19" hidden="1">#REF!</definedName>
    <definedName name="BExF6FGUF393KTMBT40S5BYAFG00" localSheetId="13" hidden="1">#REF!</definedName>
    <definedName name="BExF6FGUF393KTMBT40S5BYAFG00" hidden="1">#REF!</definedName>
    <definedName name="BExF6GNYXWY8A0SY4PW1B6KJMMTM" localSheetId="17" hidden="1">#REF!</definedName>
    <definedName name="BExF6GNYXWY8A0SY4PW1B6KJMMTM" localSheetId="18" hidden="1">#REF!</definedName>
    <definedName name="BExF6GNYXWY8A0SY4PW1B6KJMMTM" localSheetId="19" hidden="1">#REF!</definedName>
    <definedName name="BExF6GNYXWY8A0SY4PW1B6KJMMTM" localSheetId="13" hidden="1">#REF!</definedName>
    <definedName name="BExF6GNYXWY8A0SY4PW1B6KJMMTM" hidden="1">#REF!</definedName>
    <definedName name="BExF6IB8K74Z0AFT05GPOKKZW7C9" localSheetId="17" hidden="1">#REF!</definedName>
    <definedName name="BExF6IB8K74Z0AFT05GPOKKZW7C9" localSheetId="18" hidden="1">#REF!</definedName>
    <definedName name="BExF6IB8K74Z0AFT05GPOKKZW7C9" localSheetId="19" hidden="1">#REF!</definedName>
    <definedName name="BExF6IB8K74Z0AFT05GPOKKZW7C9" localSheetId="13" hidden="1">#REF!</definedName>
    <definedName name="BExF6IB8K74Z0AFT05GPOKKZW7C9" hidden="1">#REF!</definedName>
    <definedName name="BExF6NUXJI11W2IAZNAM1QWC0459" localSheetId="17" hidden="1">#REF!</definedName>
    <definedName name="BExF6NUXJI11W2IAZNAM1QWC0459" localSheetId="18" hidden="1">#REF!</definedName>
    <definedName name="BExF6NUXJI11W2IAZNAM1QWC0459" localSheetId="19" hidden="1">#REF!</definedName>
    <definedName name="BExF6NUXJI11W2IAZNAM1QWC0459" localSheetId="13" hidden="1">#REF!</definedName>
    <definedName name="BExF6NUXJI11W2IAZNAM1QWC0459" hidden="1">#REF!</definedName>
    <definedName name="BExF6RR76KNVIXGJOVFO8GDILKGZ" localSheetId="17" hidden="1">#REF!</definedName>
    <definedName name="BExF6RR76KNVIXGJOVFO8GDILKGZ" localSheetId="18" hidden="1">#REF!</definedName>
    <definedName name="BExF6RR76KNVIXGJOVFO8GDILKGZ" localSheetId="19" hidden="1">#REF!</definedName>
    <definedName name="BExF6RR76KNVIXGJOVFO8GDILKGZ" localSheetId="13" hidden="1">#REF!</definedName>
    <definedName name="BExF6RR76KNVIXGJOVFO8GDILKGZ" hidden="1">#REF!</definedName>
    <definedName name="BExF6ZE8D5CMPJPRWT6S4HM56LPF" localSheetId="17" hidden="1">#REF!</definedName>
    <definedName name="BExF6ZE8D5CMPJPRWT6S4HM56LPF" localSheetId="18" hidden="1">#REF!</definedName>
    <definedName name="BExF6ZE8D5CMPJPRWT6S4HM56LPF" localSheetId="19" hidden="1">#REF!</definedName>
    <definedName name="BExF6ZE8D5CMPJPRWT6S4HM56LPF" localSheetId="13" hidden="1">#REF!</definedName>
    <definedName name="BExF6ZE8D5CMPJPRWT6S4HM56LPF" hidden="1">#REF!</definedName>
    <definedName name="BExF76FV8SF7AJK7B35AL7VTZF6D" localSheetId="17" hidden="1">#REF!</definedName>
    <definedName name="BExF76FV8SF7AJK7B35AL7VTZF6D" localSheetId="18" hidden="1">#REF!</definedName>
    <definedName name="BExF76FV8SF7AJK7B35AL7VTZF6D" localSheetId="19" hidden="1">#REF!</definedName>
    <definedName name="BExF76FV8SF7AJK7B35AL7VTZF6D" localSheetId="13" hidden="1">#REF!</definedName>
    <definedName name="BExF76FV8SF7AJK7B35AL7VTZF6D" hidden="1">#REF!</definedName>
    <definedName name="BExF7EOIMC1OYL1N7835KGOI0FIZ" localSheetId="17" hidden="1">#REF!</definedName>
    <definedName name="BExF7EOIMC1OYL1N7835KGOI0FIZ" localSheetId="18" hidden="1">#REF!</definedName>
    <definedName name="BExF7EOIMC1OYL1N7835KGOI0FIZ" localSheetId="19" hidden="1">#REF!</definedName>
    <definedName name="BExF7EOIMC1OYL1N7835KGOI0FIZ" localSheetId="13" hidden="1">#REF!</definedName>
    <definedName name="BExF7EOIMC1OYL1N7835KGOI0FIZ" hidden="1">#REF!</definedName>
    <definedName name="BExF7K88K7ASGV6RAOAGH52G04VR" localSheetId="17" hidden="1">#REF!</definedName>
    <definedName name="BExF7K88K7ASGV6RAOAGH52G04VR" localSheetId="18" hidden="1">#REF!</definedName>
    <definedName name="BExF7K88K7ASGV6RAOAGH52G04VR" localSheetId="19" hidden="1">#REF!</definedName>
    <definedName name="BExF7K88K7ASGV6RAOAGH52G04VR" localSheetId="13" hidden="1">#REF!</definedName>
    <definedName name="BExF7K88K7ASGV6RAOAGH52G04VR" hidden="1">#REF!</definedName>
    <definedName name="BExF7OVDRP3LHNAF2CX4V84CKKIR" localSheetId="17" hidden="1">#REF!</definedName>
    <definedName name="BExF7OVDRP3LHNAF2CX4V84CKKIR" localSheetId="18" hidden="1">#REF!</definedName>
    <definedName name="BExF7OVDRP3LHNAF2CX4V84CKKIR" localSheetId="19" hidden="1">#REF!</definedName>
    <definedName name="BExF7OVDRP3LHNAF2CX4V84CKKIR" localSheetId="13" hidden="1">#REF!</definedName>
    <definedName name="BExF7OVDRP3LHNAF2CX4V84CKKIR" hidden="1">#REF!</definedName>
    <definedName name="BExF7QO41X2A2SL8UXDNP99GY7U9" localSheetId="17" hidden="1">#REF!</definedName>
    <definedName name="BExF7QO41X2A2SL8UXDNP99GY7U9" localSheetId="18" hidden="1">#REF!</definedName>
    <definedName name="BExF7QO41X2A2SL8UXDNP99GY7U9" localSheetId="19" hidden="1">#REF!</definedName>
    <definedName name="BExF7QO41X2A2SL8UXDNP99GY7U9" localSheetId="13" hidden="1">#REF!</definedName>
    <definedName name="BExF7QO41X2A2SL8UXDNP99GY7U9" hidden="1">#REF!</definedName>
    <definedName name="BExF7QYWRJ8S4SID84VVXH3TN7X8" localSheetId="17" hidden="1">#REF!</definedName>
    <definedName name="BExF7QYWRJ8S4SID84VVXH3TN7X8" localSheetId="18" hidden="1">#REF!</definedName>
    <definedName name="BExF7QYWRJ8S4SID84VVXH3TN7X8" localSheetId="19" hidden="1">#REF!</definedName>
    <definedName name="BExF7QYWRJ8S4SID84VVXH3TN7X8" localSheetId="13" hidden="1">#REF!</definedName>
    <definedName name="BExF7QYWRJ8S4SID84VVXH3TN7X8" hidden="1">#REF!</definedName>
    <definedName name="BExF81GI8B8WBHXFTET68A9358BR" localSheetId="17" hidden="1">#REF!</definedName>
    <definedName name="BExF81GI8B8WBHXFTET68A9358BR" localSheetId="18" hidden="1">#REF!</definedName>
    <definedName name="BExF81GI8B8WBHXFTET68A9358BR" localSheetId="19" hidden="1">#REF!</definedName>
    <definedName name="BExF81GI8B8WBHXFTET68A9358BR" localSheetId="13" hidden="1">#REF!</definedName>
    <definedName name="BExF81GI8B8WBHXFTET68A9358BR" hidden="1">#REF!</definedName>
    <definedName name="BExGKN1EUJWHOYSSFY4XX6T9QVV5" localSheetId="17" hidden="1">#REF!</definedName>
    <definedName name="BExGKN1EUJWHOYSSFY4XX6T9QVV5" localSheetId="18" hidden="1">#REF!</definedName>
    <definedName name="BExGKN1EUJWHOYSSFY4XX6T9QVV5" localSheetId="19" hidden="1">#REF!</definedName>
    <definedName name="BExGKN1EUJWHOYSSFY4XX6T9QVV5" localSheetId="13" hidden="1">#REF!</definedName>
    <definedName name="BExGKN1EUJWHOYSSFY4XX6T9QVV5" hidden="1">#REF!</definedName>
    <definedName name="BExGL97US0Y3KXXASUTVR26XLT70" localSheetId="17" hidden="1">#REF!</definedName>
    <definedName name="BExGL97US0Y3KXXASUTVR26XLT70" localSheetId="18" hidden="1">#REF!</definedName>
    <definedName name="BExGL97US0Y3KXXASUTVR26XLT70" localSheetId="19" hidden="1">#REF!</definedName>
    <definedName name="BExGL97US0Y3KXXASUTVR26XLT70" localSheetId="13" hidden="1">#REF!</definedName>
    <definedName name="BExGL97US0Y3KXXASUTVR26XLT70" hidden="1">#REF!</definedName>
    <definedName name="BExGL9TEJAX73AMCXKXTMRO9T6QA" localSheetId="17" hidden="1">#REF!</definedName>
    <definedName name="BExGL9TEJAX73AMCXKXTMRO9T6QA" localSheetId="18" hidden="1">#REF!</definedName>
    <definedName name="BExGL9TEJAX73AMCXKXTMRO9T6QA" localSheetId="19" hidden="1">#REF!</definedName>
    <definedName name="BExGL9TEJAX73AMCXKXTMRO9T6QA" localSheetId="13" hidden="1">#REF!</definedName>
    <definedName name="BExGL9TEJAX73AMCXKXTMRO9T6QA" hidden="1">#REF!</definedName>
    <definedName name="BExGLBM5GKGBJDTZSMMBZBAVQ7N1" localSheetId="17" hidden="1">#REF!</definedName>
    <definedName name="BExGLBM5GKGBJDTZSMMBZBAVQ7N1" localSheetId="18" hidden="1">#REF!</definedName>
    <definedName name="BExGLBM5GKGBJDTZSMMBZBAVQ7N1" localSheetId="19" hidden="1">#REF!</definedName>
    <definedName name="BExGLBM5GKGBJDTZSMMBZBAVQ7N1" localSheetId="13" hidden="1">#REF!</definedName>
    <definedName name="BExGLBM5GKGBJDTZSMMBZBAVQ7N1" hidden="1">#REF!</definedName>
    <definedName name="BExGLC7R4C33RO0PID97ZPPVCW4M" localSheetId="17" hidden="1">#REF!</definedName>
    <definedName name="BExGLC7R4C33RO0PID97ZPPVCW4M" localSheetId="18" hidden="1">#REF!</definedName>
    <definedName name="BExGLC7R4C33RO0PID97ZPPVCW4M" localSheetId="19" hidden="1">#REF!</definedName>
    <definedName name="BExGLC7R4C33RO0PID97ZPPVCW4M" localSheetId="13" hidden="1">#REF!</definedName>
    <definedName name="BExGLC7R4C33RO0PID97ZPPVCW4M" hidden="1">#REF!</definedName>
    <definedName name="BExGLFIF7HCFSHNQHKEV6RY0WCO3" localSheetId="17" hidden="1">#REF!</definedName>
    <definedName name="BExGLFIF7HCFSHNQHKEV6RY0WCO3" localSheetId="18" hidden="1">#REF!</definedName>
    <definedName name="BExGLFIF7HCFSHNQHKEV6RY0WCO3" localSheetId="19" hidden="1">#REF!</definedName>
    <definedName name="BExGLFIF7HCFSHNQHKEV6RY0WCO3" localSheetId="13" hidden="1">#REF!</definedName>
    <definedName name="BExGLFIF7HCFSHNQHKEV6RY0WCO3" hidden="1">#REF!</definedName>
    <definedName name="BExGLPP9Z6SH15N8AV0F7H58S14K" localSheetId="17" hidden="1">#REF!</definedName>
    <definedName name="BExGLPP9Z6SH15N8AV0F7H58S14K" localSheetId="18" hidden="1">#REF!</definedName>
    <definedName name="BExGLPP9Z6SH15N8AV0F7H58S14K" localSheetId="19" hidden="1">#REF!</definedName>
    <definedName name="BExGLPP9Z6SH15N8AV0F7H58S14K" localSheetId="13" hidden="1">#REF!</definedName>
    <definedName name="BExGLPP9Z6SH15N8AV0F7H58S14K" hidden="1">#REF!</definedName>
    <definedName name="BExGLQATG820J44V2O4JEICPUUTR" localSheetId="17" hidden="1">#REF!</definedName>
    <definedName name="BExGLQATG820J44V2O4JEICPUUTR" localSheetId="18" hidden="1">#REF!</definedName>
    <definedName name="BExGLQATG820J44V2O4JEICPUUTR" localSheetId="19" hidden="1">#REF!</definedName>
    <definedName name="BExGLQATG820J44V2O4JEICPUUTR" localSheetId="13" hidden="1">#REF!</definedName>
    <definedName name="BExGLQATG820J44V2O4JEICPUUTR" hidden="1">#REF!</definedName>
    <definedName name="BExGLTARRL0J772UD2TXEYAVPY6E" localSheetId="17" hidden="1">#REF!</definedName>
    <definedName name="BExGLTARRL0J772UD2TXEYAVPY6E" localSheetId="18" hidden="1">#REF!</definedName>
    <definedName name="BExGLTARRL0J772UD2TXEYAVPY6E" localSheetId="19" hidden="1">#REF!</definedName>
    <definedName name="BExGLTARRL0J772UD2TXEYAVPY6E" localSheetId="13" hidden="1">#REF!</definedName>
    <definedName name="BExGLTARRL0J772UD2TXEYAVPY6E" hidden="1">#REF!</definedName>
    <definedName name="BExGLYE6RZTAAWHJBG2QFJPTDS2Q" localSheetId="17" hidden="1">#REF!</definedName>
    <definedName name="BExGLYE6RZTAAWHJBG2QFJPTDS2Q" localSheetId="18" hidden="1">#REF!</definedName>
    <definedName name="BExGLYE6RZTAAWHJBG2QFJPTDS2Q" localSheetId="19" hidden="1">#REF!</definedName>
    <definedName name="BExGLYE6RZTAAWHJBG2QFJPTDS2Q" localSheetId="13" hidden="1">#REF!</definedName>
    <definedName name="BExGLYE6RZTAAWHJBG2QFJPTDS2Q" hidden="1">#REF!</definedName>
    <definedName name="BExGM4DZ65OAQP7MA4LN6QMYZOFF" localSheetId="17" hidden="1">#REF!</definedName>
    <definedName name="BExGM4DZ65OAQP7MA4LN6QMYZOFF" localSheetId="18" hidden="1">#REF!</definedName>
    <definedName name="BExGM4DZ65OAQP7MA4LN6QMYZOFF" localSheetId="19" hidden="1">#REF!</definedName>
    <definedName name="BExGM4DZ65OAQP7MA4LN6QMYZOFF" localSheetId="13" hidden="1">#REF!</definedName>
    <definedName name="BExGM4DZ65OAQP7MA4LN6QMYZOFF" hidden="1">#REF!</definedName>
    <definedName name="BExGMCXCWEC9XNUOEMZ61TMI6CUO" localSheetId="17" hidden="1">#REF!</definedName>
    <definedName name="BExGMCXCWEC9XNUOEMZ61TMI6CUO" localSheetId="18" hidden="1">#REF!</definedName>
    <definedName name="BExGMCXCWEC9XNUOEMZ61TMI6CUO" localSheetId="19" hidden="1">#REF!</definedName>
    <definedName name="BExGMCXCWEC9XNUOEMZ61TMI6CUO" localSheetId="13" hidden="1">#REF!</definedName>
    <definedName name="BExGMCXCWEC9XNUOEMZ61TMI6CUO" hidden="1">#REF!</definedName>
    <definedName name="BExGMJDGIH0MEPC2TUSFUCY2ROTB" localSheetId="17" hidden="1">#REF!</definedName>
    <definedName name="BExGMJDGIH0MEPC2TUSFUCY2ROTB" localSheetId="18" hidden="1">#REF!</definedName>
    <definedName name="BExGMJDGIH0MEPC2TUSFUCY2ROTB" localSheetId="19" hidden="1">#REF!</definedName>
    <definedName name="BExGMJDGIH0MEPC2TUSFUCY2ROTB" localSheetId="13" hidden="1">#REF!</definedName>
    <definedName name="BExGMJDGIH0MEPC2TUSFUCY2ROTB" hidden="1">#REF!</definedName>
    <definedName name="BExGMKPW2HPKN0M0XKF3AZ8YP0D6" localSheetId="17" hidden="1">#REF!</definedName>
    <definedName name="BExGMKPW2HPKN0M0XKF3AZ8YP0D6" localSheetId="18" hidden="1">#REF!</definedName>
    <definedName name="BExGMKPW2HPKN0M0XKF3AZ8YP0D6" localSheetId="19" hidden="1">#REF!</definedName>
    <definedName name="BExGMKPW2HPKN0M0XKF3AZ8YP0D6" localSheetId="13" hidden="1">#REF!</definedName>
    <definedName name="BExGMKPW2HPKN0M0XKF3AZ8YP0D6" hidden="1">#REF!</definedName>
    <definedName name="BExGMOGUOL3NATNV0TIZH2J6DLLD" localSheetId="17" hidden="1">#REF!</definedName>
    <definedName name="BExGMOGUOL3NATNV0TIZH2J6DLLD" localSheetId="18" hidden="1">#REF!</definedName>
    <definedName name="BExGMOGUOL3NATNV0TIZH2J6DLLD" localSheetId="19" hidden="1">#REF!</definedName>
    <definedName name="BExGMOGUOL3NATNV0TIZH2J6DLLD" localSheetId="13" hidden="1">#REF!</definedName>
    <definedName name="BExGMOGUOL3NATNV0TIZH2J6DLLD" hidden="1">#REF!</definedName>
    <definedName name="BExGMP2F175LGL6QVSJGP6GKYHHA" localSheetId="17" hidden="1">#REF!</definedName>
    <definedName name="BExGMP2F175LGL6QVSJGP6GKYHHA" localSheetId="18" hidden="1">#REF!</definedName>
    <definedName name="BExGMP2F175LGL6QVSJGP6GKYHHA" localSheetId="19" hidden="1">#REF!</definedName>
    <definedName name="BExGMP2F175LGL6QVSJGP6GKYHHA" localSheetId="13" hidden="1">#REF!</definedName>
    <definedName name="BExGMP2F175LGL6QVSJGP6GKYHHA" hidden="1">#REF!</definedName>
    <definedName name="BExGMPIIP8GKML2VVA8OEFL43NCS" localSheetId="17" hidden="1">#REF!</definedName>
    <definedName name="BExGMPIIP8GKML2VVA8OEFL43NCS" localSheetId="18" hidden="1">#REF!</definedName>
    <definedName name="BExGMPIIP8GKML2VVA8OEFL43NCS" localSheetId="19" hidden="1">#REF!</definedName>
    <definedName name="BExGMPIIP8GKML2VVA8OEFL43NCS" localSheetId="13" hidden="1">#REF!</definedName>
    <definedName name="BExGMPIIP8GKML2VVA8OEFL43NCS" hidden="1">#REF!</definedName>
    <definedName name="BExGMZ3SRIXLXMWBVOXXV3M4U4YL" localSheetId="17" hidden="1">#REF!</definedName>
    <definedName name="BExGMZ3SRIXLXMWBVOXXV3M4U4YL" localSheetId="18" hidden="1">#REF!</definedName>
    <definedName name="BExGMZ3SRIXLXMWBVOXXV3M4U4YL" localSheetId="19" hidden="1">#REF!</definedName>
    <definedName name="BExGMZ3SRIXLXMWBVOXXV3M4U4YL" localSheetId="13" hidden="1">#REF!</definedName>
    <definedName name="BExGMZ3SRIXLXMWBVOXXV3M4U4YL" hidden="1">#REF!</definedName>
    <definedName name="BExGMZ3UBN48IXU1ZEFYECEMZ1IM" localSheetId="17" hidden="1">#REF!</definedName>
    <definedName name="BExGMZ3UBN48IXU1ZEFYECEMZ1IM" localSheetId="18" hidden="1">#REF!</definedName>
    <definedName name="BExGMZ3UBN48IXU1ZEFYECEMZ1IM" localSheetId="19" hidden="1">#REF!</definedName>
    <definedName name="BExGMZ3UBN48IXU1ZEFYECEMZ1IM" localSheetId="13" hidden="1">#REF!</definedName>
    <definedName name="BExGMZ3UBN48IXU1ZEFYECEMZ1IM" hidden="1">#REF!</definedName>
    <definedName name="BExGN4I0QATXNZCLZJM1KH1OIJQH" localSheetId="17" hidden="1">#REF!</definedName>
    <definedName name="BExGN4I0QATXNZCLZJM1KH1OIJQH" localSheetId="18" hidden="1">#REF!</definedName>
    <definedName name="BExGN4I0QATXNZCLZJM1KH1OIJQH" localSheetId="19" hidden="1">#REF!</definedName>
    <definedName name="BExGN4I0QATXNZCLZJM1KH1OIJQH" localSheetId="13" hidden="1">#REF!</definedName>
    <definedName name="BExGN4I0QATXNZCLZJM1KH1OIJQH" hidden="1">#REF!</definedName>
    <definedName name="BExGN9FZ2RWCMSY1YOBJKZMNIM9R" localSheetId="17" hidden="1">#REF!</definedName>
    <definedName name="BExGN9FZ2RWCMSY1YOBJKZMNIM9R" localSheetId="18" hidden="1">#REF!</definedName>
    <definedName name="BExGN9FZ2RWCMSY1YOBJKZMNIM9R" localSheetId="19" hidden="1">#REF!</definedName>
    <definedName name="BExGN9FZ2RWCMSY1YOBJKZMNIM9R" localSheetId="13" hidden="1">#REF!</definedName>
    <definedName name="BExGN9FZ2RWCMSY1YOBJKZMNIM9R" hidden="1">#REF!</definedName>
    <definedName name="BExGNDSIMTHOCXXG6QOGR6DA8SGG" localSheetId="17" hidden="1">#REF!</definedName>
    <definedName name="BExGNDSIMTHOCXXG6QOGR6DA8SGG" localSheetId="18" hidden="1">#REF!</definedName>
    <definedName name="BExGNDSIMTHOCXXG6QOGR6DA8SGG" localSheetId="19" hidden="1">#REF!</definedName>
    <definedName name="BExGNDSIMTHOCXXG6QOGR6DA8SGG" localSheetId="13" hidden="1">#REF!</definedName>
    <definedName name="BExGNDSIMTHOCXXG6QOGR6DA8SGG" hidden="1">#REF!</definedName>
    <definedName name="BExGNHOS7RBERG1J2M2HVGSRZL5G" localSheetId="17" hidden="1">#REF!</definedName>
    <definedName name="BExGNHOS7RBERG1J2M2HVGSRZL5G" localSheetId="18" hidden="1">#REF!</definedName>
    <definedName name="BExGNHOS7RBERG1J2M2HVGSRZL5G" localSheetId="19" hidden="1">#REF!</definedName>
    <definedName name="BExGNHOS7RBERG1J2M2HVGSRZL5G" localSheetId="13" hidden="1">#REF!</definedName>
    <definedName name="BExGNHOS7RBERG1J2M2HVGSRZL5G" hidden="1">#REF!</definedName>
    <definedName name="BExGNJ18W3Q55XAXY8XTFB80IVMV" localSheetId="17" hidden="1">#REF!</definedName>
    <definedName name="BExGNJ18W3Q55XAXY8XTFB80IVMV" localSheetId="18" hidden="1">#REF!</definedName>
    <definedName name="BExGNJ18W3Q55XAXY8XTFB80IVMV" localSheetId="19" hidden="1">#REF!</definedName>
    <definedName name="BExGNJ18W3Q55XAXY8XTFB80IVMV" localSheetId="13" hidden="1">#REF!</definedName>
    <definedName name="BExGNJ18W3Q55XAXY8XTFB80IVMV" hidden="1">#REF!</definedName>
    <definedName name="BExGNN2YQ9BDAZXT2GLCSAPXKIM7" localSheetId="17" hidden="1">#REF!</definedName>
    <definedName name="BExGNN2YQ9BDAZXT2GLCSAPXKIM7" localSheetId="18" hidden="1">#REF!</definedName>
    <definedName name="BExGNN2YQ9BDAZXT2GLCSAPXKIM7" localSheetId="19" hidden="1">#REF!</definedName>
    <definedName name="BExGNN2YQ9BDAZXT2GLCSAPXKIM7" localSheetId="13" hidden="1">#REF!</definedName>
    <definedName name="BExGNN2YQ9BDAZXT2GLCSAPXKIM7" hidden="1">#REF!</definedName>
    <definedName name="BExGNP6INLF5NZFP5ME6K7C9Y0NH" localSheetId="17" hidden="1">#REF!</definedName>
    <definedName name="BExGNP6INLF5NZFP5ME6K7C9Y0NH" localSheetId="18" hidden="1">#REF!</definedName>
    <definedName name="BExGNP6INLF5NZFP5ME6K7C9Y0NH" localSheetId="19" hidden="1">#REF!</definedName>
    <definedName name="BExGNP6INLF5NZFP5ME6K7C9Y0NH" localSheetId="13" hidden="1">#REF!</definedName>
    <definedName name="BExGNP6INLF5NZFP5ME6K7C9Y0NH" hidden="1">#REF!</definedName>
    <definedName name="BExGNSS0CKRPKHO25R3TDBEL2NHX" localSheetId="17" hidden="1">#REF!</definedName>
    <definedName name="BExGNSS0CKRPKHO25R3TDBEL2NHX" localSheetId="18" hidden="1">#REF!</definedName>
    <definedName name="BExGNSS0CKRPKHO25R3TDBEL2NHX" localSheetId="19" hidden="1">#REF!</definedName>
    <definedName name="BExGNSS0CKRPKHO25R3TDBEL2NHX" localSheetId="13" hidden="1">#REF!</definedName>
    <definedName name="BExGNSS0CKRPKHO25R3TDBEL2NHX" hidden="1">#REF!</definedName>
    <definedName name="BExGNYH0MO8NOVS85L15G0RWX4GW" localSheetId="17" hidden="1">#REF!</definedName>
    <definedName name="BExGNYH0MO8NOVS85L15G0RWX4GW" localSheetId="18" hidden="1">#REF!</definedName>
    <definedName name="BExGNYH0MO8NOVS85L15G0RWX4GW" localSheetId="19" hidden="1">#REF!</definedName>
    <definedName name="BExGNYH0MO8NOVS85L15G0RWX4GW" localSheetId="13" hidden="1">#REF!</definedName>
    <definedName name="BExGNYH0MO8NOVS85L15G0RWX4GW" hidden="1">#REF!</definedName>
    <definedName name="BExGNZO44DEG8CGIDYSEGDUQ531R" localSheetId="17" hidden="1">#REF!</definedName>
    <definedName name="BExGNZO44DEG8CGIDYSEGDUQ531R" localSheetId="18" hidden="1">#REF!</definedName>
    <definedName name="BExGNZO44DEG8CGIDYSEGDUQ531R" localSheetId="19" hidden="1">#REF!</definedName>
    <definedName name="BExGNZO44DEG8CGIDYSEGDUQ531R" localSheetId="13" hidden="1">#REF!</definedName>
    <definedName name="BExGNZO44DEG8CGIDYSEGDUQ531R" hidden="1">#REF!</definedName>
    <definedName name="BExGO22GMMPZVQY9RQ8MDKZDP5G3" localSheetId="17" hidden="1">#REF!</definedName>
    <definedName name="BExGO22GMMPZVQY9RQ8MDKZDP5G3" localSheetId="18" hidden="1">#REF!</definedName>
    <definedName name="BExGO22GMMPZVQY9RQ8MDKZDP5G3" localSheetId="19" hidden="1">#REF!</definedName>
    <definedName name="BExGO22GMMPZVQY9RQ8MDKZDP5G3" localSheetId="13" hidden="1">#REF!</definedName>
    <definedName name="BExGO22GMMPZVQY9RQ8MDKZDP5G3" hidden="1">#REF!</definedName>
    <definedName name="BExGO2O0V6UYDY26AX8OSN72F77N" localSheetId="17" hidden="1">#REF!</definedName>
    <definedName name="BExGO2O0V6UYDY26AX8OSN72F77N" localSheetId="18" hidden="1">#REF!</definedName>
    <definedName name="BExGO2O0V6UYDY26AX8OSN72F77N" localSheetId="19" hidden="1">#REF!</definedName>
    <definedName name="BExGO2O0V6UYDY26AX8OSN72F77N" localSheetId="13" hidden="1">#REF!</definedName>
    <definedName name="BExGO2O0V6UYDY26AX8OSN72F77N" hidden="1">#REF!</definedName>
    <definedName name="BExGO2YUBOVLYHY1QSIHRE1KLAFV" localSheetId="17" hidden="1">#REF!</definedName>
    <definedName name="BExGO2YUBOVLYHY1QSIHRE1KLAFV" localSheetId="18" hidden="1">#REF!</definedName>
    <definedName name="BExGO2YUBOVLYHY1QSIHRE1KLAFV" localSheetId="19" hidden="1">#REF!</definedName>
    <definedName name="BExGO2YUBOVLYHY1QSIHRE1KLAFV" localSheetId="13" hidden="1">#REF!</definedName>
    <definedName name="BExGO2YUBOVLYHY1QSIHRE1KLAFV" hidden="1">#REF!</definedName>
    <definedName name="BExGO70E2O70LF46V8T26YFPL4V8" localSheetId="17" hidden="1">#REF!</definedName>
    <definedName name="BExGO70E2O70LF46V8T26YFPL4V8" localSheetId="18" hidden="1">#REF!</definedName>
    <definedName name="BExGO70E2O70LF46V8T26YFPL4V8" localSheetId="19" hidden="1">#REF!</definedName>
    <definedName name="BExGO70E2O70LF46V8T26YFPL4V8" localSheetId="13" hidden="1">#REF!</definedName>
    <definedName name="BExGO70E2O70LF46V8T26YFPL4V8" hidden="1">#REF!</definedName>
    <definedName name="BExGOB25QJMQCQE76MRW9X58OIOO" localSheetId="17" hidden="1">#REF!</definedName>
    <definedName name="BExGOB25QJMQCQE76MRW9X58OIOO" localSheetId="18" hidden="1">#REF!</definedName>
    <definedName name="BExGOB25QJMQCQE76MRW9X58OIOO" localSheetId="19" hidden="1">#REF!</definedName>
    <definedName name="BExGOB25QJMQCQE76MRW9X58OIOO" localSheetId="13" hidden="1">#REF!</definedName>
    <definedName name="BExGOB25QJMQCQE76MRW9X58OIOO" hidden="1">#REF!</definedName>
    <definedName name="BExGODAZKJ9EXMQZNQR5YDBSS525" localSheetId="17" hidden="1">#REF!</definedName>
    <definedName name="BExGODAZKJ9EXMQZNQR5YDBSS525" localSheetId="18" hidden="1">#REF!</definedName>
    <definedName name="BExGODAZKJ9EXMQZNQR5YDBSS525" localSheetId="19" hidden="1">#REF!</definedName>
    <definedName name="BExGODAZKJ9EXMQZNQR5YDBSS525" localSheetId="13" hidden="1">#REF!</definedName>
    <definedName name="BExGODAZKJ9EXMQZNQR5YDBSS525" hidden="1">#REF!</definedName>
    <definedName name="BExGODR8ZSMUC11I56QHSZ686XV5" localSheetId="17" hidden="1">#REF!</definedName>
    <definedName name="BExGODR8ZSMUC11I56QHSZ686XV5" localSheetId="18" hidden="1">#REF!</definedName>
    <definedName name="BExGODR8ZSMUC11I56QHSZ686XV5" localSheetId="19" hidden="1">#REF!</definedName>
    <definedName name="BExGODR8ZSMUC11I56QHSZ686XV5" localSheetId="13" hidden="1">#REF!</definedName>
    <definedName name="BExGODR8ZSMUC11I56QHSZ686XV5" hidden="1">#REF!</definedName>
    <definedName name="BExGOXJDHUDPDT8I8IVGVW9J0R5Q" localSheetId="17" hidden="1">#REF!</definedName>
    <definedName name="BExGOXJDHUDPDT8I8IVGVW9J0R5Q" localSheetId="18" hidden="1">#REF!</definedName>
    <definedName name="BExGOXJDHUDPDT8I8IVGVW9J0R5Q" localSheetId="19" hidden="1">#REF!</definedName>
    <definedName name="BExGOXJDHUDPDT8I8IVGVW9J0R5Q" localSheetId="13" hidden="1">#REF!</definedName>
    <definedName name="BExGOXJDHUDPDT8I8IVGVW9J0R5Q" hidden="1">#REF!</definedName>
    <definedName name="BExGPAPYI1N5W3IH8H485BHSVOY3" localSheetId="17" hidden="1">#REF!</definedName>
    <definedName name="BExGPAPYI1N5W3IH8H485BHSVOY3" localSheetId="18" hidden="1">#REF!</definedName>
    <definedName name="BExGPAPYI1N5W3IH8H485BHSVOY3" localSheetId="19" hidden="1">#REF!</definedName>
    <definedName name="BExGPAPYI1N5W3IH8H485BHSVOY3" localSheetId="13" hidden="1">#REF!</definedName>
    <definedName name="BExGPAPYI1N5W3IH8H485BHSVOY3" hidden="1">#REF!</definedName>
    <definedName name="BExGPFO3GOKYO2922Y91GMQRCMOA" localSheetId="17" hidden="1">#REF!</definedName>
    <definedName name="BExGPFO3GOKYO2922Y91GMQRCMOA" localSheetId="18" hidden="1">#REF!</definedName>
    <definedName name="BExGPFO3GOKYO2922Y91GMQRCMOA" localSheetId="19" hidden="1">#REF!</definedName>
    <definedName name="BExGPFO3GOKYO2922Y91GMQRCMOA" localSheetId="13" hidden="1">#REF!</definedName>
    <definedName name="BExGPFO3GOKYO2922Y91GMQRCMOA" hidden="1">#REF!</definedName>
    <definedName name="BExGPHGT5KDOCMV2EFS4OVKTWBRD" localSheetId="17" hidden="1">#REF!</definedName>
    <definedName name="BExGPHGT5KDOCMV2EFS4OVKTWBRD" localSheetId="18" hidden="1">#REF!</definedName>
    <definedName name="BExGPHGT5KDOCMV2EFS4OVKTWBRD" localSheetId="19" hidden="1">#REF!</definedName>
    <definedName name="BExGPHGT5KDOCMV2EFS4OVKTWBRD" localSheetId="13" hidden="1">#REF!</definedName>
    <definedName name="BExGPHGT5KDOCMV2EFS4OVKTWBRD" hidden="1">#REF!</definedName>
    <definedName name="BExGPID72Y4Y619LWASUQZKZHJNC" localSheetId="17" hidden="1">#REF!</definedName>
    <definedName name="BExGPID72Y4Y619LWASUQZKZHJNC" localSheetId="18" hidden="1">#REF!</definedName>
    <definedName name="BExGPID72Y4Y619LWASUQZKZHJNC" localSheetId="19" hidden="1">#REF!</definedName>
    <definedName name="BExGPID72Y4Y619LWASUQZKZHJNC" localSheetId="13" hidden="1">#REF!</definedName>
    <definedName name="BExGPID72Y4Y619LWASUQZKZHJNC" hidden="1">#REF!</definedName>
    <definedName name="BExGPPENQIANVGLVQJ77DK5JPRTB" localSheetId="17" hidden="1">#REF!</definedName>
    <definedName name="BExGPPENQIANVGLVQJ77DK5JPRTB" localSheetId="18" hidden="1">#REF!</definedName>
    <definedName name="BExGPPENQIANVGLVQJ77DK5JPRTB" localSheetId="19" hidden="1">#REF!</definedName>
    <definedName name="BExGPPENQIANVGLVQJ77DK5JPRTB" localSheetId="13" hidden="1">#REF!</definedName>
    <definedName name="BExGPPENQIANVGLVQJ77DK5JPRTB" hidden="1">#REF!</definedName>
    <definedName name="BExGPSUUG7TL5F5PTYU6G4HPJV1B" localSheetId="17" hidden="1">#REF!</definedName>
    <definedName name="BExGPSUUG7TL5F5PTYU6G4HPJV1B" localSheetId="18" hidden="1">#REF!</definedName>
    <definedName name="BExGPSUUG7TL5F5PTYU6G4HPJV1B" localSheetId="19" hidden="1">#REF!</definedName>
    <definedName name="BExGPSUUG7TL5F5PTYU6G4HPJV1B" localSheetId="13" hidden="1">#REF!</definedName>
    <definedName name="BExGPSUUG7TL5F5PTYU6G4HPJV1B" hidden="1">#REF!</definedName>
    <definedName name="BExGQ1E950UYXYWQ84EZEQPWHVYY" localSheetId="17" hidden="1">#REF!</definedName>
    <definedName name="BExGQ1E950UYXYWQ84EZEQPWHVYY" localSheetId="18" hidden="1">#REF!</definedName>
    <definedName name="BExGQ1E950UYXYWQ84EZEQPWHVYY" localSheetId="19" hidden="1">#REF!</definedName>
    <definedName name="BExGQ1E950UYXYWQ84EZEQPWHVYY" localSheetId="13" hidden="1">#REF!</definedName>
    <definedName name="BExGQ1E950UYXYWQ84EZEQPWHVYY" hidden="1">#REF!</definedName>
    <definedName name="BExGQ1ZU4967P72AHF4V1D0FOL5C" localSheetId="17" hidden="1">#REF!</definedName>
    <definedName name="BExGQ1ZU4967P72AHF4V1D0FOL5C" localSheetId="18" hidden="1">#REF!</definedName>
    <definedName name="BExGQ1ZU4967P72AHF4V1D0FOL5C" localSheetId="19" hidden="1">#REF!</definedName>
    <definedName name="BExGQ1ZU4967P72AHF4V1D0FOL5C" localSheetId="13" hidden="1">#REF!</definedName>
    <definedName name="BExGQ1ZU4967P72AHF4V1D0FOL5C" hidden="1">#REF!</definedName>
    <definedName name="BExGQ36ZOMR9GV8T05M605MMOY3Y" localSheetId="17" hidden="1">#REF!</definedName>
    <definedName name="BExGQ36ZOMR9GV8T05M605MMOY3Y" localSheetId="18" hidden="1">#REF!</definedName>
    <definedName name="BExGQ36ZOMR9GV8T05M605MMOY3Y" localSheetId="19" hidden="1">#REF!</definedName>
    <definedName name="BExGQ36ZOMR9GV8T05M605MMOY3Y" localSheetId="13" hidden="1">#REF!</definedName>
    <definedName name="BExGQ36ZOMR9GV8T05M605MMOY3Y" hidden="1">#REF!</definedName>
    <definedName name="BExGQ4ZP0PPMLDNVBUG12W9FFVI9" localSheetId="17" hidden="1">#REF!</definedName>
    <definedName name="BExGQ4ZP0PPMLDNVBUG12W9FFVI9" localSheetId="18" hidden="1">#REF!</definedName>
    <definedName name="BExGQ4ZP0PPMLDNVBUG12W9FFVI9" localSheetId="19" hidden="1">#REF!</definedName>
    <definedName name="BExGQ4ZP0PPMLDNVBUG12W9FFVI9" localSheetId="13" hidden="1">#REF!</definedName>
    <definedName name="BExGQ4ZP0PPMLDNVBUG12W9FFVI9" hidden="1">#REF!</definedName>
    <definedName name="BExGQ61DTJ0SBFMDFBAK3XZ9O0ZO" localSheetId="17" hidden="1">#REF!</definedName>
    <definedName name="BExGQ61DTJ0SBFMDFBAK3XZ9O0ZO" localSheetId="18" hidden="1">#REF!</definedName>
    <definedName name="BExGQ61DTJ0SBFMDFBAK3XZ9O0ZO" localSheetId="19" hidden="1">#REF!</definedName>
    <definedName name="BExGQ61DTJ0SBFMDFBAK3XZ9O0ZO" localSheetId="13" hidden="1">#REF!</definedName>
    <definedName name="BExGQ61DTJ0SBFMDFBAK3XZ9O0ZO" hidden="1">#REF!</definedName>
    <definedName name="BExGQ6SG9XEOD0VMBAR22YPZWSTA" localSheetId="17" hidden="1">#REF!</definedName>
    <definedName name="BExGQ6SG9XEOD0VMBAR22YPZWSTA" localSheetId="18" hidden="1">#REF!</definedName>
    <definedName name="BExGQ6SG9XEOD0VMBAR22YPZWSTA" localSheetId="19" hidden="1">#REF!</definedName>
    <definedName name="BExGQ6SG9XEOD0VMBAR22YPZWSTA" localSheetId="13" hidden="1">#REF!</definedName>
    <definedName name="BExGQ6SG9XEOD0VMBAR22YPZWSTA" hidden="1">#REF!</definedName>
    <definedName name="BExGQ8FQN3FRAGH5H2V74848P5JX" localSheetId="17" hidden="1">#REF!</definedName>
    <definedName name="BExGQ8FQN3FRAGH5H2V74848P5JX" localSheetId="18" hidden="1">#REF!</definedName>
    <definedName name="BExGQ8FQN3FRAGH5H2V74848P5JX" localSheetId="19" hidden="1">#REF!</definedName>
    <definedName name="BExGQ8FQN3FRAGH5H2V74848P5JX" localSheetId="13" hidden="1">#REF!</definedName>
    <definedName name="BExGQ8FQN3FRAGH5H2V74848P5JX" hidden="1">#REF!</definedName>
    <definedName name="BExGQGJ1A7LNZUS8QSMOG8UNGLMK" localSheetId="17" hidden="1">#REF!</definedName>
    <definedName name="BExGQGJ1A7LNZUS8QSMOG8UNGLMK" localSheetId="18" hidden="1">#REF!</definedName>
    <definedName name="BExGQGJ1A7LNZUS8QSMOG8UNGLMK" localSheetId="19" hidden="1">#REF!</definedName>
    <definedName name="BExGQGJ1A7LNZUS8QSMOG8UNGLMK" localSheetId="13" hidden="1">#REF!</definedName>
    <definedName name="BExGQGJ1A7LNZUS8QSMOG8UNGLMK" hidden="1">#REF!</definedName>
    <definedName name="BExGQLBNZ35IK2VK33HJUAE4ADX2" localSheetId="17" hidden="1">#REF!</definedName>
    <definedName name="BExGQLBNZ35IK2VK33HJUAE4ADX2" localSheetId="18" hidden="1">#REF!</definedName>
    <definedName name="BExGQLBNZ35IK2VK33HJUAE4ADX2" localSheetId="19" hidden="1">#REF!</definedName>
    <definedName name="BExGQLBNZ35IK2VK33HJUAE4ADX2" localSheetId="13" hidden="1">#REF!</definedName>
    <definedName name="BExGQLBNZ35IK2VK33HJUAE4ADX2" hidden="1">#REF!</definedName>
    <definedName name="BExGQPO7ENFEQC0NC6MC9OZR2LHY" localSheetId="17" hidden="1">#REF!</definedName>
    <definedName name="BExGQPO7ENFEQC0NC6MC9OZR2LHY" localSheetId="18" hidden="1">#REF!</definedName>
    <definedName name="BExGQPO7ENFEQC0NC6MC9OZR2LHY" localSheetId="19" hidden="1">#REF!</definedName>
    <definedName name="BExGQPO7ENFEQC0NC6MC9OZR2LHY" localSheetId="13" hidden="1">#REF!</definedName>
    <definedName name="BExGQPO7ENFEQC0NC6MC9OZR2LHY" hidden="1">#REF!</definedName>
    <definedName name="BExGQX0H4EZMXBJTKJJE4ICJWN5O" localSheetId="17" hidden="1">#REF!</definedName>
    <definedName name="BExGQX0H4EZMXBJTKJJE4ICJWN5O" localSheetId="18" hidden="1">#REF!</definedName>
    <definedName name="BExGQX0H4EZMXBJTKJJE4ICJWN5O" localSheetId="19" hidden="1">#REF!</definedName>
    <definedName name="BExGQX0H4EZMXBJTKJJE4ICJWN5O" localSheetId="13" hidden="1">#REF!</definedName>
    <definedName name="BExGQX0H4EZMXBJTKJJE4ICJWN5O" hidden="1">#REF!</definedName>
    <definedName name="BExGR4CW3WRIID17GGX4MI9ZDHFE" localSheetId="17" hidden="1">#REF!</definedName>
    <definedName name="BExGR4CW3WRIID17GGX4MI9ZDHFE" localSheetId="18" hidden="1">#REF!</definedName>
    <definedName name="BExGR4CW3WRIID17GGX4MI9ZDHFE" localSheetId="19" hidden="1">#REF!</definedName>
    <definedName name="BExGR4CW3WRIID17GGX4MI9ZDHFE" localSheetId="13" hidden="1">#REF!</definedName>
    <definedName name="BExGR4CW3WRIID17GGX4MI9ZDHFE" hidden="1">#REF!</definedName>
    <definedName name="BExGR65GJX27MU2OL6NI5PB8XVB4" localSheetId="17" hidden="1">#REF!</definedName>
    <definedName name="BExGR65GJX27MU2OL6NI5PB8XVB4" localSheetId="18" hidden="1">#REF!</definedName>
    <definedName name="BExGR65GJX27MU2OL6NI5PB8XVB4" localSheetId="19" hidden="1">#REF!</definedName>
    <definedName name="BExGR65GJX27MU2OL6NI5PB8XVB4" localSheetId="13" hidden="1">#REF!</definedName>
    <definedName name="BExGR65GJX27MU2OL6NI5PB8XVB4" hidden="1">#REF!</definedName>
    <definedName name="BExGR6LQ97HETGS3CT96L4IK0JSH" localSheetId="17" hidden="1">#REF!</definedName>
    <definedName name="BExGR6LQ97HETGS3CT96L4IK0JSH" localSheetId="18" hidden="1">#REF!</definedName>
    <definedName name="BExGR6LQ97HETGS3CT96L4IK0JSH" localSheetId="19" hidden="1">#REF!</definedName>
    <definedName name="BExGR6LQ97HETGS3CT96L4IK0JSH" localSheetId="13" hidden="1">#REF!</definedName>
    <definedName name="BExGR6LQ97HETGS3CT96L4IK0JSH" hidden="1">#REF!</definedName>
    <definedName name="BExGR9ATP2LVT7B9OCPSLJ11H9SX" localSheetId="17" hidden="1">#REF!</definedName>
    <definedName name="BExGR9ATP2LVT7B9OCPSLJ11H9SX" localSheetId="18" hidden="1">#REF!</definedName>
    <definedName name="BExGR9ATP2LVT7B9OCPSLJ11H9SX" localSheetId="19" hidden="1">#REF!</definedName>
    <definedName name="BExGR9ATP2LVT7B9OCPSLJ11H9SX" localSheetId="13" hidden="1">#REF!</definedName>
    <definedName name="BExGR9ATP2LVT7B9OCPSLJ11H9SX" hidden="1">#REF!</definedName>
    <definedName name="BExGRILCZ3BMTGDY72B1Q9BUGW0J" localSheetId="17" hidden="1">#REF!</definedName>
    <definedName name="BExGRILCZ3BMTGDY72B1Q9BUGW0J" localSheetId="18" hidden="1">#REF!</definedName>
    <definedName name="BExGRILCZ3BMTGDY72B1Q9BUGW0J" localSheetId="19" hidden="1">#REF!</definedName>
    <definedName name="BExGRILCZ3BMTGDY72B1Q9BUGW0J" localSheetId="13" hidden="1">#REF!</definedName>
    <definedName name="BExGRILCZ3BMTGDY72B1Q9BUGW0J" hidden="1">#REF!</definedName>
    <definedName name="BExGRNZJ74Y6OYJB9F9Y9T3CAHOS" localSheetId="17" hidden="1">#REF!</definedName>
    <definedName name="BExGRNZJ74Y6OYJB9F9Y9T3CAHOS" localSheetId="18" hidden="1">#REF!</definedName>
    <definedName name="BExGRNZJ74Y6OYJB9F9Y9T3CAHOS" localSheetId="19" hidden="1">#REF!</definedName>
    <definedName name="BExGRNZJ74Y6OYJB9F9Y9T3CAHOS" localSheetId="13" hidden="1">#REF!</definedName>
    <definedName name="BExGRNZJ74Y6OYJB9F9Y9T3CAHOS" hidden="1">#REF!</definedName>
    <definedName name="BExGRPC5QJQ7UGQ4P7CFWVGRQGFW" localSheetId="17" hidden="1">#REF!</definedName>
    <definedName name="BExGRPC5QJQ7UGQ4P7CFWVGRQGFW" localSheetId="18" hidden="1">#REF!</definedName>
    <definedName name="BExGRPC5QJQ7UGQ4P7CFWVGRQGFW" localSheetId="19" hidden="1">#REF!</definedName>
    <definedName name="BExGRPC5QJQ7UGQ4P7CFWVGRQGFW" localSheetId="13" hidden="1">#REF!</definedName>
    <definedName name="BExGRPC5QJQ7UGQ4P7CFWVGRQGFW" hidden="1">#REF!</definedName>
    <definedName name="BExGRSMULUXOBEN8G0TK90PRKQ9O" localSheetId="17" hidden="1">#REF!</definedName>
    <definedName name="BExGRSMULUXOBEN8G0TK90PRKQ9O" localSheetId="18" hidden="1">#REF!</definedName>
    <definedName name="BExGRSMULUXOBEN8G0TK90PRKQ9O" localSheetId="19" hidden="1">#REF!</definedName>
    <definedName name="BExGRSMULUXOBEN8G0TK90PRKQ9O" localSheetId="13" hidden="1">#REF!</definedName>
    <definedName name="BExGRSMULUXOBEN8G0TK90PRKQ9O" hidden="1">#REF!</definedName>
    <definedName name="BExGRUKVVKDL8483WI70VN2QZDGD" localSheetId="17" hidden="1">#REF!</definedName>
    <definedName name="BExGRUKVVKDL8483WI70VN2QZDGD" localSheetId="18" hidden="1">#REF!</definedName>
    <definedName name="BExGRUKVVKDL8483WI70VN2QZDGD" localSheetId="19" hidden="1">#REF!</definedName>
    <definedName name="BExGRUKVVKDL8483WI70VN2QZDGD" localSheetId="13" hidden="1">#REF!</definedName>
    <definedName name="BExGRUKVVKDL8483WI70VN2QZDGD" hidden="1">#REF!</definedName>
    <definedName name="BExGS2IWR5DUNJ1U9PAKIV8CMBNI" localSheetId="17" hidden="1">#REF!</definedName>
    <definedName name="BExGS2IWR5DUNJ1U9PAKIV8CMBNI" localSheetId="18" hidden="1">#REF!</definedName>
    <definedName name="BExGS2IWR5DUNJ1U9PAKIV8CMBNI" localSheetId="19" hidden="1">#REF!</definedName>
    <definedName name="BExGS2IWR5DUNJ1U9PAKIV8CMBNI" localSheetId="13" hidden="1">#REF!</definedName>
    <definedName name="BExGS2IWR5DUNJ1U9PAKIV8CMBNI" hidden="1">#REF!</definedName>
    <definedName name="BExGS69P9FFTEOPDS0MWFKF45G47" localSheetId="17" hidden="1">#REF!</definedName>
    <definedName name="BExGS69P9FFTEOPDS0MWFKF45G47" localSheetId="18" hidden="1">#REF!</definedName>
    <definedName name="BExGS69P9FFTEOPDS0MWFKF45G47" localSheetId="19" hidden="1">#REF!</definedName>
    <definedName name="BExGS69P9FFTEOPDS0MWFKF45G47" localSheetId="13" hidden="1">#REF!</definedName>
    <definedName name="BExGS69P9FFTEOPDS0MWFKF45G47" hidden="1">#REF!</definedName>
    <definedName name="BExGS6F1JFHM5MUJ1RFO50WP6D05" localSheetId="17" hidden="1">#REF!</definedName>
    <definedName name="BExGS6F1JFHM5MUJ1RFO50WP6D05" localSheetId="18" hidden="1">#REF!</definedName>
    <definedName name="BExGS6F1JFHM5MUJ1RFO50WP6D05" localSheetId="19" hidden="1">#REF!</definedName>
    <definedName name="BExGS6F1JFHM5MUJ1RFO50WP6D05" localSheetId="13" hidden="1">#REF!</definedName>
    <definedName name="BExGS6F1JFHM5MUJ1RFO50WP6D05" hidden="1">#REF!</definedName>
    <definedName name="BExGSA5YB5ZGE4NHDVCZ55TQAJTL" localSheetId="17" hidden="1">#REF!</definedName>
    <definedName name="BExGSA5YB5ZGE4NHDVCZ55TQAJTL" localSheetId="18" hidden="1">#REF!</definedName>
    <definedName name="BExGSA5YB5ZGE4NHDVCZ55TQAJTL" localSheetId="19" hidden="1">#REF!</definedName>
    <definedName name="BExGSA5YB5ZGE4NHDVCZ55TQAJTL" localSheetId="13" hidden="1">#REF!</definedName>
    <definedName name="BExGSA5YB5ZGE4NHDVCZ55TQAJTL" hidden="1">#REF!</definedName>
    <definedName name="BExGSBYPYOBOB218ABCIM2X63GJ8" localSheetId="17" hidden="1">#REF!</definedName>
    <definedName name="BExGSBYPYOBOB218ABCIM2X63GJ8" localSheetId="18" hidden="1">#REF!</definedName>
    <definedName name="BExGSBYPYOBOB218ABCIM2X63GJ8" localSheetId="19" hidden="1">#REF!</definedName>
    <definedName name="BExGSBYPYOBOB218ABCIM2X63GJ8" localSheetId="13" hidden="1">#REF!</definedName>
    <definedName name="BExGSBYPYOBOB218ABCIM2X63GJ8" hidden="1">#REF!</definedName>
    <definedName name="BExGSCEUCQQVDEEKWJ677QTGUVTE" localSheetId="17" hidden="1">#REF!</definedName>
    <definedName name="BExGSCEUCQQVDEEKWJ677QTGUVTE" localSheetId="18" hidden="1">#REF!</definedName>
    <definedName name="BExGSCEUCQQVDEEKWJ677QTGUVTE" localSheetId="19" hidden="1">#REF!</definedName>
    <definedName name="BExGSCEUCQQVDEEKWJ677QTGUVTE" localSheetId="13" hidden="1">#REF!</definedName>
    <definedName name="BExGSCEUCQQVDEEKWJ677QTGUVTE" hidden="1">#REF!</definedName>
    <definedName name="BExGSQY65LH1PCKKM5WHDW83F35O" localSheetId="17" hidden="1">#REF!</definedName>
    <definedName name="BExGSQY65LH1PCKKM5WHDW83F35O" localSheetId="18" hidden="1">#REF!</definedName>
    <definedName name="BExGSQY65LH1PCKKM5WHDW83F35O" localSheetId="19" hidden="1">#REF!</definedName>
    <definedName name="BExGSQY65LH1PCKKM5WHDW83F35O" localSheetId="13" hidden="1">#REF!</definedName>
    <definedName name="BExGSQY65LH1PCKKM5WHDW83F35O" hidden="1">#REF!</definedName>
    <definedName name="BExGSYW1GKISF0PMUAK3XJK9PEW9" localSheetId="17" hidden="1">#REF!</definedName>
    <definedName name="BExGSYW1GKISF0PMUAK3XJK9PEW9" localSheetId="18" hidden="1">#REF!</definedName>
    <definedName name="BExGSYW1GKISF0PMUAK3XJK9PEW9" localSheetId="19" hidden="1">#REF!</definedName>
    <definedName name="BExGSYW1GKISF0PMUAK3XJK9PEW9" localSheetId="13" hidden="1">#REF!</definedName>
    <definedName name="BExGSYW1GKISF0PMUAK3XJK9PEW9" hidden="1">#REF!</definedName>
    <definedName name="BExGT0DZJB6LSF6L693UUB9EY1VQ" localSheetId="17" hidden="1">#REF!</definedName>
    <definedName name="BExGT0DZJB6LSF6L693UUB9EY1VQ" localSheetId="18" hidden="1">#REF!</definedName>
    <definedName name="BExGT0DZJB6LSF6L693UUB9EY1VQ" localSheetId="19" hidden="1">#REF!</definedName>
    <definedName name="BExGT0DZJB6LSF6L693UUB9EY1VQ" localSheetId="13" hidden="1">#REF!</definedName>
    <definedName name="BExGT0DZJB6LSF6L693UUB9EY1VQ" hidden="1">#REF!</definedName>
    <definedName name="BExGTEMKIEF46KBIDWCAOAN5U718" localSheetId="17" hidden="1">#REF!</definedName>
    <definedName name="BExGTEMKIEF46KBIDWCAOAN5U718" localSheetId="18" hidden="1">#REF!</definedName>
    <definedName name="BExGTEMKIEF46KBIDWCAOAN5U718" localSheetId="19" hidden="1">#REF!</definedName>
    <definedName name="BExGTEMKIEF46KBIDWCAOAN5U718" localSheetId="13" hidden="1">#REF!</definedName>
    <definedName name="BExGTEMKIEF46KBIDWCAOAN5U718" hidden="1">#REF!</definedName>
    <definedName name="BExGTGVFIF8HOQXR54SK065A8M4K" localSheetId="17" hidden="1">#REF!</definedName>
    <definedName name="BExGTGVFIF8HOQXR54SK065A8M4K" localSheetId="18" hidden="1">#REF!</definedName>
    <definedName name="BExGTGVFIF8HOQXR54SK065A8M4K" localSheetId="19" hidden="1">#REF!</definedName>
    <definedName name="BExGTGVFIF8HOQXR54SK065A8M4K" localSheetId="13" hidden="1">#REF!</definedName>
    <definedName name="BExGTGVFIF8HOQXR54SK065A8M4K" hidden="1">#REF!</definedName>
    <definedName name="BExGTIYX3OWPIINOGY1E4QQYSKHP" localSheetId="17" hidden="1">#REF!</definedName>
    <definedName name="BExGTIYX3OWPIINOGY1E4QQYSKHP" localSheetId="18" hidden="1">#REF!</definedName>
    <definedName name="BExGTIYX3OWPIINOGY1E4QQYSKHP" localSheetId="19" hidden="1">#REF!</definedName>
    <definedName name="BExGTIYX3OWPIINOGY1E4QQYSKHP" localSheetId="13" hidden="1">#REF!</definedName>
    <definedName name="BExGTIYX3OWPIINOGY1E4QQYSKHP" hidden="1">#REF!</definedName>
    <definedName name="BExGTKGUN0KUU3C0RL2LK98D8MEK" localSheetId="17" hidden="1">#REF!</definedName>
    <definedName name="BExGTKGUN0KUU3C0RL2LK98D8MEK" localSheetId="18" hidden="1">#REF!</definedName>
    <definedName name="BExGTKGUN0KUU3C0RL2LK98D8MEK" localSheetId="19" hidden="1">#REF!</definedName>
    <definedName name="BExGTKGUN0KUU3C0RL2LK98D8MEK" localSheetId="13" hidden="1">#REF!</definedName>
    <definedName name="BExGTKGUN0KUU3C0RL2LK98D8MEK" hidden="1">#REF!</definedName>
    <definedName name="BExGTV3U5SZUPLTWEMEY3IIN1L4L" localSheetId="17" hidden="1">#REF!</definedName>
    <definedName name="BExGTV3U5SZUPLTWEMEY3IIN1L4L" localSheetId="18" hidden="1">#REF!</definedName>
    <definedName name="BExGTV3U5SZUPLTWEMEY3IIN1L4L" localSheetId="19" hidden="1">#REF!</definedName>
    <definedName name="BExGTV3U5SZUPLTWEMEY3IIN1L4L" localSheetId="13" hidden="1">#REF!</definedName>
    <definedName name="BExGTV3U5SZUPLTWEMEY3IIN1L4L" hidden="1">#REF!</definedName>
    <definedName name="BExGTZ046J7VMUG4YPKFN2K8TWB7" localSheetId="17" hidden="1">#REF!</definedName>
    <definedName name="BExGTZ046J7VMUG4YPKFN2K8TWB7" localSheetId="18" hidden="1">#REF!</definedName>
    <definedName name="BExGTZ046J7VMUG4YPKFN2K8TWB7" localSheetId="19" hidden="1">#REF!</definedName>
    <definedName name="BExGTZ046J7VMUG4YPKFN2K8TWB7" localSheetId="13" hidden="1">#REF!</definedName>
    <definedName name="BExGTZ046J7VMUG4YPKFN2K8TWB7" hidden="1">#REF!</definedName>
    <definedName name="BExGTZ04EFFQ3Z3JMM0G35JYWUK3" localSheetId="17" hidden="1">#REF!</definedName>
    <definedName name="BExGTZ04EFFQ3Z3JMM0G35JYWUK3" localSheetId="18" hidden="1">#REF!</definedName>
    <definedName name="BExGTZ04EFFQ3Z3JMM0G35JYWUK3" localSheetId="19" hidden="1">#REF!</definedName>
    <definedName name="BExGTZ04EFFQ3Z3JMM0G35JYWUK3" localSheetId="13" hidden="1">#REF!</definedName>
    <definedName name="BExGTZ04EFFQ3Z3JMM0G35JYWUK3" hidden="1">#REF!</definedName>
    <definedName name="BExGU2G9OPRZRIU9YGF6NX9FUW0J" localSheetId="17" hidden="1">#REF!</definedName>
    <definedName name="BExGU2G9OPRZRIU9YGF6NX9FUW0J" localSheetId="18" hidden="1">#REF!</definedName>
    <definedName name="BExGU2G9OPRZRIU9YGF6NX9FUW0J" localSheetId="19" hidden="1">#REF!</definedName>
    <definedName name="BExGU2G9OPRZRIU9YGF6NX9FUW0J" localSheetId="13" hidden="1">#REF!</definedName>
    <definedName name="BExGU2G9OPRZRIU9YGF6NX9FUW0J" hidden="1">#REF!</definedName>
    <definedName name="BExGU6HTKLRZO8UOI3DTAM5RFDBA" localSheetId="17" hidden="1">#REF!</definedName>
    <definedName name="BExGU6HTKLRZO8UOI3DTAM5RFDBA" localSheetId="18" hidden="1">#REF!</definedName>
    <definedName name="BExGU6HTKLRZO8UOI3DTAM5RFDBA" localSheetId="19" hidden="1">#REF!</definedName>
    <definedName name="BExGU6HTKLRZO8UOI3DTAM5RFDBA" localSheetId="13" hidden="1">#REF!</definedName>
    <definedName name="BExGU6HTKLRZO8UOI3DTAM5RFDBA" hidden="1">#REF!</definedName>
    <definedName name="BExGUDDZXFFQHAF4UZF8ZB1HO7H6" localSheetId="17" hidden="1">#REF!</definedName>
    <definedName name="BExGUDDZXFFQHAF4UZF8ZB1HO7H6" localSheetId="18" hidden="1">#REF!</definedName>
    <definedName name="BExGUDDZXFFQHAF4UZF8ZB1HO7H6" localSheetId="19" hidden="1">#REF!</definedName>
    <definedName name="BExGUDDZXFFQHAF4UZF8ZB1HO7H6" localSheetId="13" hidden="1">#REF!</definedName>
    <definedName name="BExGUDDZXFFQHAF4UZF8ZB1HO7H6" hidden="1">#REF!</definedName>
    <definedName name="BExGUI6NCRHY7EAB6SK6EPPMWFG1" localSheetId="17" hidden="1">#REF!</definedName>
    <definedName name="BExGUI6NCRHY7EAB6SK6EPPMWFG1" localSheetId="18" hidden="1">#REF!</definedName>
    <definedName name="BExGUI6NCRHY7EAB6SK6EPPMWFG1" localSheetId="19" hidden="1">#REF!</definedName>
    <definedName name="BExGUI6NCRHY7EAB6SK6EPPMWFG1" localSheetId="13" hidden="1">#REF!</definedName>
    <definedName name="BExGUI6NCRHY7EAB6SK6EPPMWFG1" hidden="1">#REF!</definedName>
    <definedName name="BExGUIBXBRHGM97ZX6GBA4ZDQ79C" localSheetId="17" hidden="1">#REF!</definedName>
    <definedName name="BExGUIBXBRHGM97ZX6GBA4ZDQ79C" localSheetId="18" hidden="1">#REF!</definedName>
    <definedName name="BExGUIBXBRHGM97ZX6GBA4ZDQ79C" localSheetId="19" hidden="1">#REF!</definedName>
    <definedName name="BExGUIBXBRHGM97ZX6GBA4ZDQ79C" localSheetId="13" hidden="1">#REF!</definedName>
    <definedName name="BExGUIBXBRHGM97ZX6GBA4ZDQ79C" hidden="1">#REF!</definedName>
    <definedName name="BExGUM8D91UNPCOO4TKP9FGX85TF" localSheetId="17" hidden="1">#REF!</definedName>
    <definedName name="BExGUM8D91UNPCOO4TKP9FGX85TF" localSheetId="18" hidden="1">#REF!</definedName>
    <definedName name="BExGUM8D91UNPCOO4TKP9FGX85TF" localSheetId="19" hidden="1">#REF!</definedName>
    <definedName name="BExGUM8D91UNPCOO4TKP9FGX85TF" localSheetId="13" hidden="1">#REF!</definedName>
    <definedName name="BExGUM8D91UNPCOO4TKP9FGX85TF" hidden="1">#REF!</definedName>
    <definedName name="BExGUMDP0WYFBZL2MCB36WWJIC04" localSheetId="17" hidden="1">#REF!</definedName>
    <definedName name="BExGUMDP0WYFBZL2MCB36WWJIC04" localSheetId="18" hidden="1">#REF!</definedName>
    <definedName name="BExGUMDP0WYFBZL2MCB36WWJIC04" localSheetId="19" hidden="1">#REF!</definedName>
    <definedName name="BExGUMDP0WYFBZL2MCB36WWJIC04" localSheetId="13" hidden="1">#REF!</definedName>
    <definedName name="BExGUMDP0WYFBZL2MCB36WWJIC04" hidden="1">#REF!</definedName>
    <definedName name="BExGUQF9N9FKI7S0H30WUAEB5LPD" localSheetId="17" hidden="1">#REF!</definedName>
    <definedName name="BExGUQF9N9FKI7S0H30WUAEB5LPD" localSheetId="18" hidden="1">#REF!</definedName>
    <definedName name="BExGUQF9N9FKI7S0H30WUAEB5LPD" localSheetId="19" hidden="1">#REF!</definedName>
    <definedName name="BExGUQF9N9FKI7S0H30WUAEB5LPD" localSheetId="13" hidden="1">#REF!</definedName>
    <definedName name="BExGUQF9N9FKI7S0H30WUAEB5LPD" hidden="1">#REF!</definedName>
    <definedName name="BExGUR6BA03XPBK60SQUW197GJ5X" localSheetId="17" hidden="1">#REF!</definedName>
    <definedName name="BExGUR6BA03XPBK60SQUW197GJ5X" localSheetId="18" hidden="1">#REF!</definedName>
    <definedName name="BExGUR6BA03XPBK60SQUW197GJ5X" localSheetId="19" hidden="1">#REF!</definedName>
    <definedName name="BExGUR6BA03XPBK60SQUW197GJ5X" localSheetId="13" hidden="1">#REF!</definedName>
    <definedName name="BExGUR6BA03XPBK60SQUW197GJ5X" hidden="1">#REF!</definedName>
    <definedName name="BExGUVIP60TA4B7X2PFGMBFUSKGX" localSheetId="17" hidden="1">#REF!</definedName>
    <definedName name="BExGUVIP60TA4B7X2PFGMBFUSKGX" localSheetId="18" hidden="1">#REF!</definedName>
    <definedName name="BExGUVIP60TA4B7X2PFGMBFUSKGX" localSheetId="19" hidden="1">#REF!</definedName>
    <definedName name="BExGUVIP60TA4B7X2PFGMBFUSKGX" localSheetId="13" hidden="1">#REF!</definedName>
    <definedName name="BExGUVIP60TA4B7X2PFGMBFUSKGX" hidden="1">#REF!</definedName>
    <definedName name="BExGUVTIIWAK5T0F5FD428QDO46W" localSheetId="17" hidden="1">#REF!</definedName>
    <definedName name="BExGUVTIIWAK5T0F5FD428QDO46W" localSheetId="18" hidden="1">#REF!</definedName>
    <definedName name="BExGUVTIIWAK5T0F5FD428QDO46W" localSheetId="19" hidden="1">#REF!</definedName>
    <definedName name="BExGUVTIIWAK5T0F5FD428QDO46W" localSheetId="13" hidden="1">#REF!</definedName>
    <definedName name="BExGUVTIIWAK5T0F5FD428QDO46W" hidden="1">#REF!</definedName>
    <definedName name="BExGUZKF06F209XL1IZWVJEQ82EE" localSheetId="17" hidden="1">#REF!</definedName>
    <definedName name="BExGUZKF06F209XL1IZWVJEQ82EE" localSheetId="18" hidden="1">#REF!</definedName>
    <definedName name="BExGUZKF06F209XL1IZWVJEQ82EE" localSheetId="19" hidden="1">#REF!</definedName>
    <definedName name="BExGUZKF06F209XL1IZWVJEQ82EE" localSheetId="13" hidden="1">#REF!</definedName>
    <definedName name="BExGUZKF06F209XL1IZWVJEQ82EE" hidden="1">#REF!</definedName>
    <definedName name="BExGUZPWM950OZ8P1A3N86LXK97U" localSheetId="17" hidden="1">#REF!</definedName>
    <definedName name="BExGUZPWM950OZ8P1A3N86LXK97U" localSheetId="18" hidden="1">#REF!</definedName>
    <definedName name="BExGUZPWM950OZ8P1A3N86LXK97U" localSheetId="19" hidden="1">#REF!</definedName>
    <definedName name="BExGUZPWM950OZ8P1A3N86LXK97U" localSheetId="13" hidden="1">#REF!</definedName>
    <definedName name="BExGUZPWM950OZ8P1A3N86LXK97U" hidden="1">#REF!</definedName>
    <definedName name="BExGV2EVT380QHD4AP2RL9MR8L5L" localSheetId="17" hidden="1">#REF!</definedName>
    <definedName name="BExGV2EVT380QHD4AP2RL9MR8L5L" localSheetId="18" hidden="1">#REF!</definedName>
    <definedName name="BExGV2EVT380QHD4AP2RL9MR8L5L" localSheetId="19" hidden="1">#REF!</definedName>
    <definedName name="BExGV2EVT380QHD4AP2RL9MR8L5L" localSheetId="13" hidden="1">#REF!</definedName>
    <definedName name="BExGV2EVT380QHD4AP2RL9MR8L5L" hidden="1">#REF!</definedName>
    <definedName name="BExGVBUSKOI7KB24K40PTXJE6MER" localSheetId="17" hidden="1">#REF!</definedName>
    <definedName name="BExGVBUSKOI7KB24K40PTXJE6MER" localSheetId="18" hidden="1">#REF!</definedName>
    <definedName name="BExGVBUSKOI7KB24K40PTXJE6MER" localSheetId="19" hidden="1">#REF!</definedName>
    <definedName name="BExGVBUSKOI7KB24K40PTXJE6MER" localSheetId="13" hidden="1">#REF!</definedName>
    <definedName name="BExGVBUSKOI7KB24K40PTXJE6MER" hidden="1">#REF!</definedName>
    <definedName name="BExGVGSQSVWTL2MNI6TT8Y92W3KA" localSheetId="17" hidden="1">#REF!</definedName>
    <definedName name="BExGVGSQSVWTL2MNI6TT8Y92W3KA" localSheetId="18" hidden="1">#REF!</definedName>
    <definedName name="BExGVGSQSVWTL2MNI6TT8Y92W3KA" localSheetId="19" hidden="1">#REF!</definedName>
    <definedName name="BExGVGSQSVWTL2MNI6TT8Y92W3KA" localSheetId="13" hidden="1">#REF!</definedName>
    <definedName name="BExGVGSQSVWTL2MNI6TT8Y92W3KA" hidden="1">#REF!</definedName>
    <definedName name="BExGVHP63K0GSYU17R73XGX6W2U6" localSheetId="17" hidden="1">#REF!</definedName>
    <definedName name="BExGVHP63K0GSYU17R73XGX6W2U6" localSheetId="18" hidden="1">#REF!</definedName>
    <definedName name="BExGVHP63K0GSYU17R73XGX6W2U6" localSheetId="19" hidden="1">#REF!</definedName>
    <definedName name="BExGVHP63K0GSYU17R73XGX6W2U6" localSheetId="13" hidden="1">#REF!</definedName>
    <definedName name="BExGVHP63K0GSYU17R73XGX6W2U6" hidden="1">#REF!</definedName>
    <definedName name="BExGVN3DDSLKWSP9MVJS9QMNEUIK" localSheetId="17" hidden="1">#REF!</definedName>
    <definedName name="BExGVN3DDSLKWSP9MVJS9QMNEUIK" localSheetId="18" hidden="1">#REF!</definedName>
    <definedName name="BExGVN3DDSLKWSP9MVJS9QMNEUIK" localSheetId="19" hidden="1">#REF!</definedName>
    <definedName name="BExGVN3DDSLKWSP9MVJS9QMNEUIK" localSheetId="13" hidden="1">#REF!</definedName>
    <definedName name="BExGVN3DDSLKWSP9MVJS9QMNEUIK" hidden="1">#REF!</definedName>
    <definedName name="BExGVUVVMLOCR9DPVUZSQ141EE4J" localSheetId="17" hidden="1">#REF!</definedName>
    <definedName name="BExGVUVVMLOCR9DPVUZSQ141EE4J" localSheetId="18" hidden="1">#REF!</definedName>
    <definedName name="BExGVUVVMLOCR9DPVUZSQ141EE4J" localSheetId="19" hidden="1">#REF!</definedName>
    <definedName name="BExGVUVVMLOCR9DPVUZSQ141EE4J" localSheetId="13" hidden="1">#REF!</definedName>
    <definedName name="BExGVUVVMLOCR9DPVUZSQ141EE4J" hidden="1">#REF!</definedName>
    <definedName name="BExGVV6OOLDQ3TXZK51TTF3YX0WN" localSheetId="17" hidden="1">#REF!</definedName>
    <definedName name="BExGVV6OOLDQ3TXZK51TTF3YX0WN" localSheetId="18" hidden="1">#REF!</definedName>
    <definedName name="BExGVV6OOLDQ3TXZK51TTF3YX0WN" localSheetId="19" hidden="1">#REF!</definedName>
    <definedName name="BExGVV6OOLDQ3TXZK51TTF3YX0WN" localSheetId="13" hidden="1">#REF!</definedName>
    <definedName name="BExGVV6OOLDQ3TXZK51TTF3YX0WN" hidden="1">#REF!</definedName>
    <definedName name="BExGW0KVS7U0C87XFZ78QW991IEV" localSheetId="17" hidden="1">#REF!</definedName>
    <definedName name="BExGW0KVS7U0C87XFZ78QW991IEV" localSheetId="18" hidden="1">#REF!</definedName>
    <definedName name="BExGW0KVS7U0C87XFZ78QW991IEV" localSheetId="19" hidden="1">#REF!</definedName>
    <definedName name="BExGW0KVS7U0C87XFZ78QW991IEV" localSheetId="13" hidden="1">#REF!</definedName>
    <definedName name="BExGW0KVS7U0C87XFZ78QW991IEV" hidden="1">#REF!</definedName>
    <definedName name="BExGW0Q7QHE29TGNWAWQ6GR0V6TQ" localSheetId="17" hidden="1">#REF!</definedName>
    <definedName name="BExGW0Q7QHE29TGNWAWQ6GR0V6TQ" localSheetId="18" hidden="1">#REF!</definedName>
    <definedName name="BExGW0Q7QHE29TGNWAWQ6GR0V6TQ" localSheetId="19" hidden="1">#REF!</definedName>
    <definedName name="BExGW0Q7QHE29TGNWAWQ6GR0V6TQ" localSheetId="13" hidden="1">#REF!</definedName>
    <definedName name="BExGW0Q7QHE29TGNWAWQ6GR0V6TQ" hidden="1">#REF!</definedName>
    <definedName name="BExGW2Z7AMPG6H9EXA9ML6EZVGGA" localSheetId="17" hidden="1">#REF!</definedName>
    <definedName name="BExGW2Z7AMPG6H9EXA9ML6EZVGGA" localSheetId="18" hidden="1">#REF!</definedName>
    <definedName name="BExGW2Z7AMPG6H9EXA9ML6EZVGGA" localSheetId="19" hidden="1">#REF!</definedName>
    <definedName name="BExGW2Z7AMPG6H9EXA9ML6EZVGGA" localSheetId="13" hidden="1">#REF!</definedName>
    <definedName name="BExGW2Z7AMPG6H9EXA9ML6EZVGGA" hidden="1">#REF!</definedName>
    <definedName name="BExGWABG5VT5XO1A196RK61AXA8C" localSheetId="17" hidden="1">#REF!</definedName>
    <definedName name="BExGWABG5VT5XO1A196RK61AXA8C" localSheetId="18" hidden="1">#REF!</definedName>
    <definedName name="BExGWABG5VT5XO1A196RK61AXA8C" localSheetId="19" hidden="1">#REF!</definedName>
    <definedName name="BExGWABG5VT5XO1A196RK61AXA8C" localSheetId="13" hidden="1">#REF!</definedName>
    <definedName name="BExGWABG5VT5XO1A196RK61AXA8C" hidden="1">#REF!</definedName>
    <definedName name="BExGWEO0JDG84NYLEAV5NSOAGMJZ" localSheetId="17" hidden="1">#REF!</definedName>
    <definedName name="BExGWEO0JDG84NYLEAV5NSOAGMJZ" localSheetId="18" hidden="1">#REF!</definedName>
    <definedName name="BExGWEO0JDG84NYLEAV5NSOAGMJZ" localSheetId="19" hidden="1">#REF!</definedName>
    <definedName name="BExGWEO0JDG84NYLEAV5NSOAGMJZ" localSheetId="13" hidden="1">#REF!</definedName>
    <definedName name="BExGWEO0JDG84NYLEAV5NSOAGMJZ" hidden="1">#REF!</definedName>
    <definedName name="BExGWLEOC70Z8QAJTPT2PDHTNM4L" localSheetId="17" hidden="1">#REF!</definedName>
    <definedName name="BExGWLEOC70Z8QAJTPT2PDHTNM4L" localSheetId="18" hidden="1">#REF!</definedName>
    <definedName name="BExGWLEOC70Z8QAJTPT2PDHTNM4L" localSheetId="19" hidden="1">#REF!</definedName>
    <definedName name="BExGWLEOC70Z8QAJTPT2PDHTNM4L" localSheetId="13" hidden="1">#REF!</definedName>
    <definedName name="BExGWLEOC70Z8QAJTPT2PDHTNM4L" hidden="1">#REF!</definedName>
    <definedName name="BExGWNCXLCRTLBVMTXYJ5PHQI6SS" localSheetId="17" hidden="1">#REF!</definedName>
    <definedName name="BExGWNCXLCRTLBVMTXYJ5PHQI6SS" localSheetId="18" hidden="1">#REF!</definedName>
    <definedName name="BExGWNCXLCRTLBVMTXYJ5PHQI6SS" localSheetId="19" hidden="1">#REF!</definedName>
    <definedName name="BExGWNCXLCRTLBVMTXYJ5PHQI6SS" localSheetId="13" hidden="1">#REF!</definedName>
    <definedName name="BExGWNCXLCRTLBVMTXYJ5PHQI6SS" hidden="1">#REF!</definedName>
    <definedName name="BExGX4L8N6ERT0Q4EVVNA97EGD80" localSheetId="17" hidden="1">#REF!</definedName>
    <definedName name="BExGX4L8N6ERT0Q4EVVNA97EGD80" localSheetId="18" hidden="1">#REF!</definedName>
    <definedName name="BExGX4L8N6ERT0Q4EVVNA97EGD80" localSheetId="19" hidden="1">#REF!</definedName>
    <definedName name="BExGX4L8N6ERT0Q4EVVNA97EGD80" localSheetId="13" hidden="1">#REF!</definedName>
    <definedName name="BExGX4L8N6ERT0Q4EVVNA97EGD80" hidden="1">#REF!</definedName>
    <definedName name="BExGX5MWTL78XM0QCP4NT564ML39" localSheetId="17" hidden="1">#REF!</definedName>
    <definedName name="BExGX5MWTL78XM0QCP4NT564ML39" localSheetId="18" hidden="1">#REF!</definedName>
    <definedName name="BExGX5MWTL78XM0QCP4NT564ML39" localSheetId="19" hidden="1">#REF!</definedName>
    <definedName name="BExGX5MWTL78XM0QCP4NT564ML39" localSheetId="13" hidden="1">#REF!</definedName>
    <definedName name="BExGX5MWTL78XM0QCP4NT564ML39" hidden="1">#REF!</definedName>
    <definedName name="BExGX6U988MCFIGDA1282F92U9AA" localSheetId="17" hidden="1">#REF!</definedName>
    <definedName name="BExGX6U988MCFIGDA1282F92U9AA" localSheetId="18" hidden="1">#REF!</definedName>
    <definedName name="BExGX6U988MCFIGDA1282F92U9AA" localSheetId="19" hidden="1">#REF!</definedName>
    <definedName name="BExGX6U988MCFIGDA1282F92U9AA" localSheetId="13" hidden="1">#REF!</definedName>
    <definedName name="BExGX6U988MCFIGDA1282F92U9AA" hidden="1">#REF!</definedName>
    <definedName name="BExGX7FTB1CKAT5HUW6H531FIY6I" localSheetId="17" hidden="1">#REF!</definedName>
    <definedName name="BExGX7FTB1CKAT5HUW6H531FIY6I" localSheetId="18" hidden="1">#REF!</definedName>
    <definedName name="BExGX7FTB1CKAT5HUW6H531FIY6I" localSheetId="19" hidden="1">#REF!</definedName>
    <definedName name="BExGX7FTB1CKAT5HUW6H531FIY6I" localSheetId="13" hidden="1">#REF!</definedName>
    <definedName name="BExGX7FTB1CKAT5HUW6H531FIY6I" hidden="1">#REF!</definedName>
    <definedName name="BExGX9DVACJQIZ4GH6YAD2A7F70O" localSheetId="17" hidden="1">#REF!</definedName>
    <definedName name="BExGX9DVACJQIZ4GH6YAD2A7F70O" localSheetId="18" hidden="1">#REF!</definedName>
    <definedName name="BExGX9DVACJQIZ4GH6YAD2A7F70O" localSheetId="19" hidden="1">#REF!</definedName>
    <definedName name="BExGX9DVACJQIZ4GH6YAD2A7F70O" localSheetId="13" hidden="1">#REF!</definedName>
    <definedName name="BExGX9DVACJQIZ4GH6YAD2A7F70O" hidden="1">#REF!</definedName>
    <definedName name="BExGXCZBQISQ3IMF6DJH1OXNAQP8" localSheetId="17" hidden="1">#REF!</definedName>
    <definedName name="BExGXCZBQISQ3IMF6DJH1OXNAQP8" localSheetId="18" hidden="1">#REF!</definedName>
    <definedName name="BExGXCZBQISQ3IMF6DJH1OXNAQP8" localSheetId="19" hidden="1">#REF!</definedName>
    <definedName name="BExGXCZBQISQ3IMF6DJH1OXNAQP8" localSheetId="13" hidden="1">#REF!</definedName>
    <definedName name="BExGXCZBQISQ3IMF6DJH1OXNAQP8" hidden="1">#REF!</definedName>
    <definedName name="BExGXDVP2S2Y8Z8Q43I78RCIK3DD" localSheetId="17" hidden="1">#REF!</definedName>
    <definedName name="BExGXDVP2S2Y8Z8Q43I78RCIK3DD" localSheetId="18" hidden="1">#REF!</definedName>
    <definedName name="BExGXDVP2S2Y8Z8Q43I78RCIK3DD" localSheetId="19" hidden="1">#REF!</definedName>
    <definedName name="BExGXDVP2S2Y8Z8Q43I78RCIK3DD" localSheetId="13" hidden="1">#REF!</definedName>
    <definedName name="BExGXDVP2S2Y8Z8Q43I78RCIK3DD" hidden="1">#REF!</definedName>
    <definedName name="BExGXJ9W5JU7TT9S0BKL5Y6VVB39" localSheetId="17" hidden="1">#REF!</definedName>
    <definedName name="BExGXJ9W5JU7TT9S0BKL5Y6VVB39" localSheetId="18" hidden="1">#REF!</definedName>
    <definedName name="BExGXJ9W5JU7TT9S0BKL5Y6VVB39" localSheetId="19" hidden="1">#REF!</definedName>
    <definedName name="BExGXJ9W5JU7TT9S0BKL5Y6VVB39" localSheetId="13" hidden="1">#REF!</definedName>
    <definedName name="BExGXJ9W5JU7TT9S0BKL5Y6VVB39" hidden="1">#REF!</definedName>
    <definedName name="BExGXWB73RJ4BASBQTQ8EY0EC1EB" localSheetId="17" hidden="1">#REF!</definedName>
    <definedName name="BExGXWB73RJ4BASBQTQ8EY0EC1EB" localSheetId="18" hidden="1">#REF!</definedName>
    <definedName name="BExGXWB73RJ4BASBQTQ8EY0EC1EB" localSheetId="19" hidden="1">#REF!</definedName>
    <definedName name="BExGXWB73RJ4BASBQTQ8EY0EC1EB" localSheetId="13" hidden="1">#REF!</definedName>
    <definedName name="BExGXWB73RJ4BASBQTQ8EY0EC1EB" hidden="1">#REF!</definedName>
    <definedName name="BExGXZ0ABB43C7SMRKZHWOSU9EQX" localSheetId="17" hidden="1">#REF!</definedName>
    <definedName name="BExGXZ0ABB43C7SMRKZHWOSU9EQX" localSheetId="18" hidden="1">#REF!</definedName>
    <definedName name="BExGXZ0ABB43C7SMRKZHWOSU9EQX" localSheetId="19" hidden="1">#REF!</definedName>
    <definedName name="BExGXZ0ABB43C7SMRKZHWOSU9EQX" localSheetId="13" hidden="1">#REF!</definedName>
    <definedName name="BExGXZ0ABB43C7SMRKZHWOSU9EQX" hidden="1">#REF!</definedName>
    <definedName name="BExGY6SU3SYVCJ3AG2ITY59SAZ5A" localSheetId="17" hidden="1">#REF!</definedName>
    <definedName name="BExGY6SU3SYVCJ3AG2ITY59SAZ5A" localSheetId="18" hidden="1">#REF!</definedName>
    <definedName name="BExGY6SU3SYVCJ3AG2ITY59SAZ5A" localSheetId="19" hidden="1">#REF!</definedName>
    <definedName name="BExGY6SU3SYVCJ3AG2ITY59SAZ5A" localSheetId="13" hidden="1">#REF!</definedName>
    <definedName name="BExGY6SU3SYVCJ3AG2ITY59SAZ5A" hidden="1">#REF!</definedName>
    <definedName name="BExGY6YA4P5KMY2VHT0DYK3YTFAX" localSheetId="17" hidden="1">#REF!</definedName>
    <definedName name="BExGY6YA4P5KMY2VHT0DYK3YTFAX" localSheetId="18" hidden="1">#REF!</definedName>
    <definedName name="BExGY6YA4P5KMY2VHT0DYK3YTFAX" localSheetId="19" hidden="1">#REF!</definedName>
    <definedName name="BExGY6YA4P5KMY2VHT0DYK3YTFAX" localSheetId="13" hidden="1">#REF!</definedName>
    <definedName name="BExGY6YA4P5KMY2VHT0DYK3YTFAX" hidden="1">#REF!</definedName>
    <definedName name="BExGY8G88PVVRYHPHRPJZFSX6HSC" localSheetId="17" hidden="1">#REF!</definedName>
    <definedName name="BExGY8G88PVVRYHPHRPJZFSX6HSC" localSheetId="18" hidden="1">#REF!</definedName>
    <definedName name="BExGY8G88PVVRYHPHRPJZFSX6HSC" localSheetId="19" hidden="1">#REF!</definedName>
    <definedName name="BExGY8G88PVVRYHPHRPJZFSX6HSC" localSheetId="13" hidden="1">#REF!</definedName>
    <definedName name="BExGY8G88PVVRYHPHRPJZFSX6HSC" hidden="1">#REF!</definedName>
    <definedName name="BExGYC718HTZ80PNKYPVIYGRJVF6" localSheetId="17" hidden="1">#REF!</definedName>
    <definedName name="BExGYC718HTZ80PNKYPVIYGRJVF6" localSheetId="18" hidden="1">#REF!</definedName>
    <definedName name="BExGYC718HTZ80PNKYPVIYGRJVF6" localSheetId="19" hidden="1">#REF!</definedName>
    <definedName name="BExGYC718HTZ80PNKYPVIYGRJVF6" localSheetId="13" hidden="1">#REF!</definedName>
    <definedName name="BExGYC718HTZ80PNKYPVIYGRJVF6" hidden="1">#REF!</definedName>
    <definedName name="BExGYCNATXZY2FID93B17YWIPPRD" localSheetId="17" hidden="1">#REF!</definedName>
    <definedName name="BExGYCNATXZY2FID93B17YWIPPRD" localSheetId="18" hidden="1">#REF!</definedName>
    <definedName name="BExGYCNATXZY2FID93B17YWIPPRD" localSheetId="19" hidden="1">#REF!</definedName>
    <definedName name="BExGYCNATXZY2FID93B17YWIPPRD" localSheetId="13" hidden="1">#REF!</definedName>
    <definedName name="BExGYCNATXZY2FID93B17YWIPPRD" hidden="1">#REF!</definedName>
    <definedName name="BExGYGJJJ3BBCQAOA51WHP01HN73" localSheetId="17" hidden="1">#REF!</definedName>
    <definedName name="BExGYGJJJ3BBCQAOA51WHP01HN73" localSheetId="18" hidden="1">#REF!</definedName>
    <definedName name="BExGYGJJJ3BBCQAOA51WHP01HN73" localSheetId="19" hidden="1">#REF!</definedName>
    <definedName name="BExGYGJJJ3BBCQAOA51WHP01HN73" localSheetId="13" hidden="1">#REF!</definedName>
    <definedName name="BExGYGJJJ3BBCQAOA51WHP01HN73" hidden="1">#REF!</definedName>
    <definedName name="BExGYOS6TV2C72PLRFU8RP1I58GY" localSheetId="17" hidden="1">#REF!</definedName>
    <definedName name="BExGYOS6TV2C72PLRFU8RP1I58GY" localSheetId="18" hidden="1">#REF!</definedName>
    <definedName name="BExGYOS6TV2C72PLRFU8RP1I58GY" localSheetId="19" hidden="1">#REF!</definedName>
    <definedName name="BExGYOS6TV2C72PLRFU8RP1I58GY" localSheetId="13" hidden="1">#REF!</definedName>
    <definedName name="BExGYOS6TV2C72PLRFU8RP1I58GY" hidden="1">#REF!</definedName>
    <definedName name="BExGYXBM828PX0KPDVAZBWDL6MJZ" localSheetId="17" hidden="1">#REF!</definedName>
    <definedName name="BExGYXBM828PX0KPDVAZBWDL6MJZ" localSheetId="18" hidden="1">#REF!</definedName>
    <definedName name="BExGYXBM828PX0KPDVAZBWDL6MJZ" localSheetId="19" hidden="1">#REF!</definedName>
    <definedName name="BExGYXBM828PX0KPDVAZBWDL6MJZ" localSheetId="13" hidden="1">#REF!</definedName>
    <definedName name="BExGYXBM828PX0KPDVAZBWDL6MJZ" hidden="1">#REF!</definedName>
    <definedName name="BExGZJ78ZWZCVHZ3BKEKFJZ6MAEO" localSheetId="17" hidden="1">#REF!</definedName>
    <definedName name="BExGZJ78ZWZCVHZ3BKEKFJZ6MAEO" localSheetId="18" hidden="1">#REF!</definedName>
    <definedName name="BExGZJ78ZWZCVHZ3BKEKFJZ6MAEO" localSheetId="19" hidden="1">#REF!</definedName>
    <definedName name="BExGZJ78ZWZCVHZ3BKEKFJZ6MAEO" localSheetId="13" hidden="1">#REF!</definedName>
    <definedName name="BExGZJ78ZWZCVHZ3BKEKFJZ6MAEO" hidden="1">#REF!</definedName>
    <definedName name="BExGZOLH2QV73J3M9IWDDPA62TP4" localSheetId="17" hidden="1">#REF!</definedName>
    <definedName name="BExGZOLH2QV73J3M9IWDDPA62TP4" localSheetId="18" hidden="1">#REF!</definedName>
    <definedName name="BExGZOLH2QV73J3M9IWDDPA62TP4" localSheetId="19" hidden="1">#REF!</definedName>
    <definedName name="BExGZOLH2QV73J3M9IWDDPA62TP4" localSheetId="13" hidden="1">#REF!</definedName>
    <definedName name="BExGZOLH2QV73J3M9IWDDPA62TP4" hidden="1">#REF!</definedName>
    <definedName name="BExGZP1PWGFKVVVN4YDIS22DZPCR" localSheetId="17" hidden="1">#REF!</definedName>
    <definedName name="BExGZP1PWGFKVVVN4YDIS22DZPCR" localSheetId="18" hidden="1">#REF!</definedName>
    <definedName name="BExGZP1PWGFKVVVN4YDIS22DZPCR" localSheetId="19" hidden="1">#REF!</definedName>
    <definedName name="BExGZP1PWGFKVVVN4YDIS22DZPCR" localSheetId="13" hidden="1">#REF!</definedName>
    <definedName name="BExGZP1PWGFKVVVN4YDIS22DZPCR" hidden="1">#REF!</definedName>
    <definedName name="BExGZQUHCPM6G5U9OM8JU339JAG6" localSheetId="17" hidden="1">#REF!</definedName>
    <definedName name="BExGZQUHCPM6G5U9OM8JU339JAG6" localSheetId="18" hidden="1">#REF!</definedName>
    <definedName name="BExGZQUHCPM6G5U9OM8JU339JAG6" localSheetId="19" hidden="1">#REF!</definedName>
    <definedName name="BExGZQUHCPM6G5U9OM8JU339JAG6" localSheetId="13" hidden="1">#REF!</definedName>
    <definedName name="BExGZQUHCPM6G5U9OM8JU339JAG6" hidden="1">#REF!</definedName>
    <definedName name="BExH00FQKX09BD5WU4DB5KPXAUYA" localSheetId="17" hidden="1">#REF!</definedName>
    <definedName name="BExH00FQKX09BD5WU4DB5KPXAUYA" localSheetId="18" hidden="1">#REF!</definedName>
    <definedName name="BExH00FQKX09BD5WU4DB5KPXAUYA" localSheetId="19" hidden="1">#REF!</definedName>
    <definedName name="BExH00FQKX09BD5WU4DB5KPXAUYA" localSheetId="13" hidden="1">#REF!</definedName>
    <definedName name="BExH00FQKX09BD5WU4DB5KPXAUYA" hidden="1">#REF!</definedName>
    <definedName name="BExH00L21GZX5YJJGVMOAWBERLP5" localSheetId="17" hidden="1">#REF!</definedName>
    <definedName name="BExH00L21GZX5YJJGVMOAWBERLP5" localSheetId="18" hidden="1">#REF!</definedName>
    <definedName name="BExH00L21GZX5YJJGVMOAWBERLP5" localSheetId="19" hidden="1">#REF!</definedName>
    <definedName name="BExH00L21GZX5YJJGVMOAWBERLP5" localSheetId="13" hidden="1">#REF!</definedName>
    <definedName name="BExH00L21GZX5YJJGVMOAWBERLP5" hidden="1">#REF!</definedName>
    <definedName name="BExH02ZD6VAY1KQLAQYBBI6WWIZB" localSheetId="17" hidden="1">#REF!</definedName>
    <definedName name="BExH02ZD6VAY1KQLAQYBBI6WWIZB" localSheetId="18" hidden="1">#REF!</definedName>
    <definedName name="BExH02ZD6VAY1KQLAQYBBI6WWIZB" localSheetId="19" hidden="1">#REF!</definedName>
    <definedName name="BExH02ZD6VAY1KQLAQYBBI6WWIZB" localSheetId="13" hidden="1">#REF!</definedName>
    <definedName name="BExH02ZD6VAY1KQLAQYBBI6WWIZB" hidden="1">#REF!</definedName>
    <definedName name="BExH08Z6LQCGGSGSAILMHX4X7JMD" localSheetId="17" hidden="1">#REF!</definedName>
    <definedName name="BExH08Z6LQCGGSGSAILMHX4X7JMD" localSheetId="18" hidden="1">#REF!</definedName>
    <definedName name="BExH08Z6LQCGGSGSAILMHX4X7JMD" localSheetId="19" hidden="1">#REF!</definedName>
    <definedName name="BExH08Z6LQCGGSGSAILMHX4X7JMD" localSheetId="13" hidden="1">#REF!</definedName>
    <definedName name="BExH08Z6LQCGGSGSAILMHX4X7JMD" hidden="1">#REF!</definedName>
    <definedName name="BExH0KT9Z8HEVRRQRGQ8YHXRLIJA" localSheetId="17" hidden="1">#REF!</definedName>
    <definedName name="BExH0KT9Z8HEVRRQRGQ8YHXRLIJA" localSheetId="18" hidden="1">#REF!</definedName>
    <definedName name="BExH0KT9Z8HEVRRQRGQ8YHXRLIJA" localSheetId="19" hidden="1">#REF!</definedName>
    <definedName name="BExH0KT9Z8HEVRRQRGQ8YHXRLIJA" localSheetId="13" hidden="1">#REF!</definedName>
    <definedName name="BExH0KT9Z8HEVRRQRGQ8YHXRLIJA" hidden="1">#REF!</definedName>
    <definedName name="BExH0M0FDN12YBOCKL3XL2Z7T7Y8" localSheetId="17" hidden="1">#REF!</definedName>
    <definedName name="BExH0M0FDN12YBOCKL3XL2Z7T7Y8" localSheetId="18" hidden="1">#REF!</definedName>
    <definedName name="BExH0M0FDN12YBOCKL3XL2Z7T7Y8" localSheetId="19" hidden="1">#REF!</definedName>
    <definedName name="BExH0M0FDN12YBOCKL3XL2Z7T7Y8" localSheetId="13" hidden="1">#REF!</definedName>
    <definedName name="BExH0M0FDN12YBOCKL3XL2Z7T7Y8" hidden="1">#REF!</definedName>
    <definedName name="BExH0O9G06YPZ5TN9RYT326I1CP2" localSheetId="17" hidden="1">#REF!</definedName>
    <definedName name="BExH0O9G06YPZ5TN9RYT326I1CP2" localSheetId="18" hidden="1">#REF!</definedName>
    <definedName name="BExH0O9G06YPZ5TN9RYT326I1CP2" localSheetId="19" hidden="1">#REF!</definedName>
    <definedName name="BExH0O9G06YPZ5TN9RYT326I1CP2" localSheetId="13" hidden="1">#REF!</definedName>
    <definedName name="BExH0O9G06YPZ5TN9RYT326I1CP2" hidden="1">#REF!</definedName>
    <definedName name="BExH0PGM6RG0F3AAGULBIGOH91C2" localSheetId="17" hidden="1">#REF!</definedName>
    <definedName name="BExH0PGM6RG0F3AAGULBIGOH91C2" localSheetId="18" hidden="1">#REF!</definedName>
    <definedName name="BExH0PGM6RG0F3AAGULBIGOH91C2" localSheetId="19" hidden="1">#REF!</definedName>
    <definedName name="BExH0PGM6RG0F3AAGULBIGOH91C2" localSheetId="13" hidden="1">#REF!</definedName>
    <definedName name="BExH0PGM6RG0F3AAGULBIGOH91C2" hidden="1">#REF!</definedName>
    <definedName name="BExH0QIB3F0YZLM5XYHBCU5F0OVR" localSheetId="17" hidden="1">#REF!</definedName>
    <definedName name="BExH0QIB3F0YZLM5XYHBCU5F0OVR" localSheetId="18" hidden="1">#REF!</definedName>
    <definedName name="BExH0QIB3F0YZLM5XYHBCU5F0OVR" localSheetId="19" hidden="1">#REF!</definedName>
    <definedName name="BExH0QIB3F0YZLM5XYHBCU5F0OVR" localSheetId="13" hidden="1">#REF!</definedName>
    <definedName name="BExH0QIB3F0YZLM5XYHBCU5F0OVR" hidden="1">#REF!</definedName>
    <definedName name="BExH0RK5LJAAP7O67ZFB4RG6WPPL" localSheetId="17" hidden="1">#REF!</definedName>
    <definedName name="BExH0RK5LJAAP7O67ZFB4RG6WPPL" localSheetId="18" hidden="1">#REF!</definedName>
    <definedName name="BExH0RK5LJAAP7O67ZFB4RG6WPPL" localSheetId="19" hidden="1">#REF!</definedName>
    <definedName name="BExH0RK5LJAAP7O67ZFB4RG6WPPL" localSheetId="13" hidden="1">#REF!</definedName>
    <definedName name="BExH0RK5LJAAP7O67ZFB4RG6WPPL" hidden="1">#REF!</definedName>
    <definedName name="BExH0WNJAKTJRCKMTX8O4KNMIIJM" localSheetId="17" hidden="1">#REF!</definedName>
    <definedName name="BExH0WNJAKTJRCKMTX8O4KNMIIJM" localSheetId="18" hidden="1">#REF!</definedName>
    <definedName name="BExH0WNJAKTJRCKMTX8O4KNMIIJM" localSheetId="19" hidden="1">#REF!</definedName>
    <definedName name="BExH0WNJAKTJRCKMTX8O4KNMIIJM" localSheetId="13" hidden="1">#REF!</definedName>
    <definedName name="BExH0WNJAKTJRCKMTX8O4KNMIIJM" hidden="1">#REF!</definedName>
    <definedName name="BExH12Y4WX542WI3ZEM15AK4UM9J" localSheetId="17" hidden="1">#REF!</definedName>
    <definedName name="BExH12Y4WX542WI3ZEM15AK4UM9J" localSheetId="18" hidden="1">#REF!</definedName>
    <definedName name="BExH12Y4WX542WI3ZEM15AK4UM9J" localSheetId="19" hidden="1">#REF!</definedName>
    <definedName name="BExH12Y4WX542WI3ZEM15AK4UM9J" localSheetId="13" hidden="1">#REF!</definedName>
    <definedName name="BExH12Y4WX542WI3ZEM15AK4UM9J" hidden="1">#REF!</definedName>
    <definedName name="BExH18CCU7B8JWO8AWGEQRLWZG6J" localSheetId="17" hidden="1">#REF!</definedName>
    <definedName name="BExH18CCU7B8JWO8AWGEQRLWZG6J" localSheetId="18" hidden="1">#REF!</definedName>
    <definedName name="BExH18CCU7B8JWO8AWGEQRLWZG6J" localSheetId="19" hidden="1">#REF!</definedName>
    <definedName name="BExH18CCU7B8JWO8AWGEQRLWZG6J" localSheetId="13" hidden="1">#REF!</definedName>
    <definedName name="BExH18CCU7B8JWO8AWGEQRLWZG6J" hidden="1">#REF!</definedName>
    <definedName name="BExH1BN2H92IQKKP5IREFSS9FBF2" localSheetId="17" hidden="1">#REF!</definedName>
    <definedName name="BExH1BN2H92IQKKP5IREFSS9FBF2" localSheetId="18" hidden="1">#REF!</definedName>
    <definedName name="BExH1BN2H92IQKKP5IREFSS9FBF2" localSheetId="19" hidden="1">#REF!</definedName>
    <definedName name="BExH1BN2H92IQKKP5IREFSS9FBF2" localSheetId="13" hidden="1">#REF!</definedName>
    <definedName name="BExH1BN2H92IQKKP5IREFSS9FBF2" hidden="1">#REF!</definedName>
    <definedName name="BExH1FDTQXR9QQ31WDB7OPXU7MPT" localSheetId="17" hidden="1">#REF!</definedName>
    <definedName name="BExH1FDTQXR9QQ31WDB7OPXU7MPT" localSheetId="18" hidden="1">#REF!</definedName>
    <definedName name="BExH1FDTQXR9QQ31WDB7OPXU7MPT" localSheetId="19" hidden="1">#REF!</definedName>
    <definedName name="BExH1FDTQXR9QQ31WDB7OPXU7MPT" localSheetId="13" hidden="1">#REF!</definedName>
    <definedName name="BExH1FDTQXR9QQ31WDB7OPXU7MPT" hidden="1">#REF!</definedName>
    <definedName name="BExH1FOMEUIJNIDJAUY0ZQFBJSY9" localSheetId="17" hidden="1">#REF!</definedName>
    <definedName name="BExH1FOMEUIJNIDJAUY0ZQFBJSY9" localSheetId="18" hidden="1">#REF!</definedName>
    <definedName name="BExH1FOMEUIJNIDJAUY0ZQFBJSY9" localSheetId="19" hidden="1">#REF!</definedName>
    <definedName name="BExH1FOMEUIJNIDJAUY0ZQFBJSY9" localSheetId="13" hidden="1">#REF!</definedName>
    <definedName name="BExH1FOMEUIJNIDJAUY0ZQFBJSY9" hidden="1">#REF!</definedName>
    <definedName name="BExH1GA6TT290OTIZ8C3N610CYZ1" localSheetId="17" hidden="1">#REF!</definedName>
    <definedName name="BExH1GA6TT290OTIZ8C3N610CYZ1" localSheetId="18" hidden="1">#REF!</definedName>
    <definedName name="BExH1GA6TT290OTIZ8C3N610CYZ1" localSheetId="19" hidden="1">#REF!</definedName>
    <definedName name="BExH1GA6TT290OTIZ8C3N610CYZ1" localSheetId="13" hidden="1">#REF!</definedName>
    <definedName name="BExH1GA6TT290OTIZ8C3N610CYZ1" hidden="1">#REF!</definedName>
    <definedName name="BExH1I8E3HJSZLFRZZ1ZKX7TBJEP" localSheetId="17" hidden="1">#REF!</definedName>
    <definedName name="BExH1I8E3HJSZLFRZZ1ZKX7TBJEP" localSheetId="18" hidden="1">#REF!</definedName>
    <definedName name="BExH1I8E3HJSZLFRZZ1ZKX7TBJEP" localSheetId="19" hidden="1">#REF!</definedName>
    <definedName name="BExH1I8E3HJSZLFRZZ1ZKX7TBJEP" localSheetId="13" hidden="1">#REF!</definedName>
    <definedName name="BExH1I8E3HJSZLFRZZ1ZKX7TBJEP" hidden="1">#REF!</definedName>
    <definedName name="BExH1JFFHEBFX9BWJMNIA3N66R3Z" localSheetId="17" hidden="1">#REF!</definedName>
    <definedName name="BExH1JFFHEBFX9BWJMNIA3N66R3Z" localSheetId="18" hidden="1">#REF!</definedName>
    <definedName name="BExH1JFFHEBFX9BWJMNIA3N66R3Z" localSheetId="19" hidden="1">#REF!</definedName>
    <definedName name="BExH1JFFHEBFX9BWJMNIA3N66R3Z" localSheetId="13" hidden="1">#REF!</definedName>
    <definedName name="BExH1JFFHEBFX9BWJMNIA3N66R3Z" hidden="1">#REF!</definedName>
    <definedName name="BExH1XYRKX51T571O1SRBP9J1D98" localSheetId="17" hidden="1">#REF!</definedName>
    <definedName name="BExH1XYRKX51T571O1SRBP9J1D98" localSheetId="18" hidden="1">#REF!</definedName>
    <definedName name="BExH1XYRKX51T571O1SRBP9J1D98" localSheetId="19" hidden="1">#REF!</definedName>
    <definedName name="BExH1XYRKX51T571O1SRBP9J1D98" localSheetId="13" hidden="1">#REF!</definedName>
    <definedName name="BExH1XYRKX51T571O1SRBP9J1D98" hidden="1">#REF!</definedName>
    <definedName name="BExH1Z0GIUSVTF2H1G1I3PDGBNK2" localSheetId="17" hidden="1">#REF!</definedName>
    <definedName name="BExH1Z0GIUSVTF2H1G1I3PDGBNK2" localSheetId="18" hidden="1">#REF!</definedName>
    <definedName name="BExH1Z0GIUSVTF2H1G1I3PDGBNK2" localSheetId="19" hidden="1">#REF!</definedName>
    <definedName name="BExH1Z0GIUSVTF2H1G1I3PDGBNK2" localSheetId="13" hidden="1">#REF!</definedName>
    <definedName name="BExH1Z0GIUSVTF2H1G1I3PDGBNK2" hidden="1">#REF!</definedName>
    <definedName name="BExH225UTM6S9FW4MUDZS7F1PQSH" localSheetId="17" hidden="1">#REF!</definedName>
    <definedName name="BExH225UTM6S9FW4MUDZS7F1PQSH" localSheetId="18" hidden="1">#REF!</definedName>
    <definedName name="BExH225UTM6S9FW4MUDZS7F1PQSH" localSheetId="19" hidden="1">#REF!</definedName>
    <definedName name="BExH225UTM6S9FW4MUDZS7F1PQSH" localSheetId="13" hidden="1">#REF!</definedName>
    <definedName name="BExH225UTM6S9FW4MUDZS7F1PQSH" hidden="1">#REF!</definedName>
    <definedName name="BExH23271RF7AYZ542KHQTH68GQ7" localSheetId="17" hidden="1">#REF!</definedName>
    <definedName name="BExH23271RF7AYZ542KHQTH68GQ7" localSheetId="18" hidden="1">#REF!</definedName>
    <definedName name="BExH23271RF7AYZ542KHQTH68GQ7" localSheetId="19" hidden="1">#REF!</definedName>
    <definedName name="BExH23271RF7AYZ542KHQTH68GQ7" localSheetId="13" hidden="1">#REF!</definedName>
    <definedName name="BExH23271RF7AYZ542KHQTH68GQ7" hidden="1">#REF!</definedName>
    <definedName name="BExH2DP58R7D1BGUFBM2FHESVRF0" localSheetId="17" hidden="1">#REF!</definedName>
    <definedName name="BExH2DP58R7D1BGUFBM2FHESVRF0" localSheetId="18" hidden="1">#REF!</definedName>
    <definedName name="BExH2DP58R7D1BGUFBM2FHESVRF0" localSheetId="19" hidden="1">#REF!</definedName>
    <definedName name="BExH2DP58R7D1BGUFBM2FHESVRF0" localSheetId="13" hidden="1">#REF!</definedName>
    <definedName name="BExH2DP58R7D1BGUFBM2FHESVRF0" hidden="1">#REF!</definedName>
    <definedName name="BExH2GJQR4JALNB314RY0LDI49VH" localSheetId="17" hidden="1">#REF!</definedName>
    <definedName name="BExH2GJQR4JALNB314RY0LDI49VH" localSheetId="18" hidden="1">#REF!</definedName>
    <definedName name="BExH2GJQR4JALNB314RY0LDI49VH" localSheetId="19" hidden="1">#REF!</definedName>
    <definedName name="BExH2GJQR4JALNB314RY0LDI49VH" localSheetId="13" hidden="1">#REF!</definedName>
    <definedName name="BExH2GJQR4JALNB314RY0LDI49VH" hidden="1">#REF!</definedName>
    <definedName name="BExH2JZR49T7644JFVE7B3N7RZM9" localSheetId="17" hidden="1">#REF!</definedName>
    <definedName name="BExH2JZR49T7644JFVE7B3N7RZM9" localSheetId="18" hidden="1">#REF!</definedName>
    <definedName name="BExH2JZR49T7644JFVE7B3N7RZM9" localSheetId="19" hidden="1">#REF!</definedName>
    <definedName name="BExH2JZR49T7644JFVE7B3N7RZM9" localSheetId="13" hidden="1">#REF!</definedName>
    <definedName name="BExH2JZR49T7644JFVE7B3N7RZM9" hidden="1">#REF!</definedName>
    <definedName name="BExH2QVWL3AXHSB9EK2GQRD0DBRH" localSheetId="17" hidden="1">#REF!</definedName>
    <definedName name="BExH2QVWL3AXHSB9EK2GQRD0DBRH" localSheetId="18" hidden="1">#REF!</definedName>
    <definedName name="BExH2QVWL3AXHSB9EK2GQRD0DBRH" localSheetId="19" hidden="1">#REF!</definedName>
    <definedName name="BExH2QVWL3AXHSB9EK2GQRD0DBRH" localSheetId="13" hidden="1">#REF!</definedName>
    <definedName name="BExH2QVWL3AXHSB9EK2GQRD0DBRH" hidden="1">#REF!</definedName>
    <definedName name="BExH2WKXV8X5S2GSBBTWGI0NLNAH" localSheetId="17" hidden="1">#REF!</definedName>
    <definedName name="BExH2WKXV8X5S2GSBBTWGI0NLNAH" localSheetId="18" hidden="1">#REF!</definedName>
    <definedName name="BExH2WKXV8X5S2GSBBTWGI0NLNAH" localSheetId="19" hidden="1">#REF!</definedName>
    <definedName name="BExH2WKXV8X5S2GSBBTWGI0NLNAH" localSheetId="13" hidden="1">#REF!</definedName>
    <definedName name="BExH2WKXV8X5S2GSBBTWGI0NLNAH" hidden="1">#REF!</definedName>
    <definedName name="BExH2XS1UFYFGU0S0EBXX90W2WE8" localSheetId="17" hidden="1">#REF!</definedName>
    <definedName name="BExH2XS1UFYFGU0S0EBXX90W2WE8" localSheetId="18" hidden="1">#REF!</definedName>
    <definedName name="BExH2XS1UFYFGU0S0EBXX90W2WE8" localSheetId="19" hidden="1">#REF!</definedName>
    <definedName name="BExH2XS1UFYFGU0S0EBXX90W2WE8" localSheetId="13" hidden="1">#REF!</definedName>
    <definedName name="BExH2XS1UFYFGU0S0EBXX90W2WE8" hidden="1">#REF!</definedName>
    <definedName name="BExH2XS1X04DMUN544K5RU4XPDCI" localSheetId="17" hidden="1">#REF!</definedName>
    <definedName name="BExH2XS1X04DMUN544K5RU4XPDCI" localSheetId="18" hidden="1">#REF!</definedName>
    <definedName name="BExH2XS1X04DMUN544K5RU4XPDCI" localSheetId="19" hidden="1">#REF!</definedName>
    <definedName name="BExH2XS1X04DMUN544K5RU4XPDCI" localSheetId="13" hidden="1">#REF!</definedName>
    <definedName name="BExH2XS1X04DMUN544K5RU4XPDCI" hidden="1">#REF!</definedName>
    <definedName name="BExH2XS2TND9SB0GC295R4FP6K5Y" localSheetId="17" hidden="1">#REF!</definedName>
    <definedName name="BExH2XS2TND9SB0GC295R4FP6K5Y" localSheetId="18" hidden="1">#REF!</definedName>
    <definedName name="BExH2XS2TND9SB0GC295R4FP6K5Y" localSheetId="19" hidden="1">#REF!</definedName>
    <definedName name="BExH2XS2TND9SB0GC295R4FP6K5Y" localSheetId="13" hidden="1">#REF!</definedName>
    <definedName name="BExH2XS2TND9SB0GC295R4FP6K5Y" hidden="1">#REF!</definedName>
    <definedName name="BExH2ZA0SZ4SSITL50NA8LZ3OEX6" localSheetId="17" hidden="1">#REF!</definedName>
    <definedName name="BExH2ZA0SZ4SSITL50NA8LZ3OEX6" localSheetId="18" hidden="1">#REF!</definedName>
    <definedName name="BExH2ZA0SZ4SSITL50NA8LZ3OEX6" localSheetId="19" hidden="1">#REF!</definedName>
    <definedName name="BExH2ZA0SZ4SSITL50NA8LZ3OEX6" localSheetId="13" hidden="1">#REF!</definedName>
    <definedName name="BExH2ZA0SZ4SSITL50NA8LZ3OEX6" hidden="1">#REF!</definedName>
    <definedName name="BExH31Z3JNVJPESWKXHILGXZHP2M" localSheetId="17" hidden="1">#REF!</definedName>
    <definedName name="BExH31Z3JNVJPESWKXHILGXZHP2M" localSheetId="18" hidden="1">#REF!</definedName>
    <definedName name="BExH31Z3JNVJPESWKXHILGXZHP2M" localSheetId="19" hidden="1">#REF!</definedName>
    <definedName name="BExH31Z3JNVJPESWKXHILGXZHP2M" localSheetId="13" hidden="1">#REF!</definedName>
    <definedName name="BExH31Z3JNVJPESWKXHILGXZHP2M" hidden="1">#REF!</definedName>
    <definedName name="BExH3E9HZ3QJCDZW7WI7YACFQCHE" localSheetId="17" hidden="1">#REF!</definedName>
    <definedName name="BExH3E9HZ3QJCDZW7WI7YACFQCHE" localSheetId="18" hidden="1">#REF!</definedName>
    <definedName name="BExH3E9HZ3QJCDZW7WI7YACFQCHE" localSheetId="19" hidden="1">#REF!</definedName>
    <definedName name="BExH3E9HZ3QJCDZW7WI7YACFQCHE" localSheetId="13" hidden="1">#REF!</definedName>
    <definedName name="BExH3E9HZ3QJCDZW7WI7YACFQCHE" hidden="1">#REF!</definedName>
    <definedName name="BExH3IRB6764RQ5HBYRLH6XCT29X" localSheetId="17" hidden="1">#REF!</definedName>
    <definedName name="BExH3IRB6764RQ5HBYRLH6XCT29X" localSheetId="18" hidden="1">#REF!</definedName>
    <definedName name="BExH3IRB6764RQ5HBYRLH6XCT29X" localSheetId="19" hidden="1">#REF!</definedName>
    <definedName name="BExH3IRB6764RQ5HBYRLH6XCT29X" localSheetId="13" hidden="1">#REF!</definedName>
    <definedName name="BExH3IRB6764RQ5HBYRLH6XCT29X" hidden="1">#REF!</definedName>
    <definedName name="BExIG2U8V6RSB47SXLCQG3Q68YRO" localSheetId="17" hidden="1">#REF!</definedName>
    <definedName name="BExIG2U8V6RSB47SXLCQG3Q68YRO" localSheetId="18" hidden="1">#REF!</definedName>
    <definedName name="BExIG2U8V6RSB47SXLCQG3Q68YRO" localSheetId="19" hidden="1">#REF!</definedName>
    <definedName name="BExIG2U8V6RSB47SXLCQG3Q68YRO" localSheetId="13" hidden="1">#REF!</definedName>
    <definedName name="BExIG2U8V6RSB47SXLCQG3Q68YRO" hidden="1">#REF!</definedName>
    <definedName name="BExIGJBO8R13LV7CZ7C1YCP974NN" localSheetId="17" hidden="1">#REF!</definedName>
    <definedName name="BExIGJBO8R13LV7CZ7C1YCP974NN" localSheetId="18" hidden="1">#REF!</definedName>
    <definedName name="BExIGJBO8R13LV7CZ7C1YCP974NN" localSheetId="19" hidden="1">#REF!</definedName>
    <definedName name="BExIGJBO8R13LV7CZ7C1YCP974NN" localSheetId="13" hidden="1">#REF!</definedName>
    <definedName name="BExIGJBO8R13LV7CZ7C1YCP974NN" hidden="1">#REF!</definedName>
    <definedName name="BExIGWT86FPOEYTI8GXCGU5Y3KGK" localSheetId="17" hidden="1">#REF!</definedName>
    <definedName name="BExIGWT86FPOEYTI8GXCGU5Y3KGK" localSheetId="18" hidden="1">#REF!</definedName>
    <definedName name="BExIGWT86FPOEYTI8GXCGU5Y3KGK" localSheetId="19" hidden="1">#REF!</definedName>
    <definedName name="BExIGWT86FPOEYTI8GXCGU5Y3KGK" localSheetId="13" hidden="1">#REF!</definedName>
    <definedName name="BExIGWT86FPOEYTI8GXCGU5Y3KGK" hidden="1">#REF!</definedName>
    <definedName name="BExIHBHXA7E7VUTBVHXXXCH3A5CL" localSheetId="17" hidden="1">#REF!</definedName>
    <definedName name="BExIHBHXA7E7VUTBVHXXXCH3A5CL" localSheetId="18" hidden="1">#REF!</definedName>
    <definedName name="BExIHBHXA7E7VUTBVHXXXCH3A5CL" localSheetId="19" hidden="1">#REF!</definedName>
    <definedName name="BExIHBHXA7E7VUTBVHXXXCH3A5CL" localSheetId="13" hidden="1">#REF!</definedName>
    <definedName name="BExIHBHXA7E7VUTBVHXXXCH3A5CL" hidden="1">#REF!</definedName>
    <definedName name="BExIHBSOGRSH1GKS6GKBRAJ7GXFQ" localSheetId="17" hidden="1">#REF!</definedName>
    <definedName name="BExIHBSOGRSH1GKS6GKBRAJ7GXFQ" localSheetId="18" hidden="1">#REF!</definedName>
    <definedName name="BExIHBSOGRSH1GKS6GKBRAJ7GXFQ" localSheetId="19" hidden="1">#REF!</definedName>
    <definedName name="BExIHBSOGRSH1GKS6GKBRAJ7GXFQ" localSheetId="13" hidden="1">#REF!</definedName>
    <definedName name="BExIHBSOGRSH1GKS6GKBRAJ7GXFQ" hidden="1">#REF!</definedName>
    <definedName name="BExIHDFY73YM0AHAR2Z5OJTFKSL2" localSheetId="17" hidden="1">#REF!</definedName>
    <definedName name="BExIHDFY73YM0AHAR2Z5OJTFKSL2" localSheetId="18" hidden="1">#REF!</definedName>
    <definedName name="BExIHDFY73YM0AHAR2Z5OJTFKSL2" localSheetId="19" hidden="1">#REF!</definedName>
    <definedName name="BExIHDFY73YM0AHAR2Z5OJTFKSL2" localSheetId="13" hidden="1">#REF!</definedName>
    <definedName name="BExIHDFY73YM0AHAR2Z5OJTFKSL2" hidden="1">#REF!</definedName>
    <definedName name="BExIHPQCQTGEW8QOJVIQ4VX0P6DX" localSheetId="17" hidden="1">#REF!</definedName>
    <definedName name="BExIHPQCQTGEW8QOJVIQ4VX0P6DX" localSheetId="18" hidden="1">#REF!</definedName>
    <definedName name="BExIHPQCQTGEW8QOJVIQ4VX0P6DX" localSheetId="19" hidden="1">#REF!</definedName>
    <definedName name="BExIHPQCQTGEW8QOJVIQ4VX0P6DX" localSheetId="13" hidden="1">#REF!</definedName>
    <definedName name="BExIHPQCQTGEW8QOJVIQ4VX0P6DX" hidden="1">#REF!</definedName>
    <definedName name="BExII1KN91Q7DLW0UB7W2TJ5ACT9" localSheetId="17" hidden="1">#REF!</definedName>
    <definedName name="BExII1KN91Q7DLW0UB7W2TJ5ACT9" localSheetId="18" hidden="1">#REF!</definedName>
    <definedName name="BExII1KN91Q7DLW0UB7W2TJ5ACT9" localSheetId="19" hidden="1">#REF!</definedName>
    <definedName name="BExII1KN91Q7DLW0UB7W2TJ5ACT9" localSheetId="13" hidden="1">#REF!</definedName>
    <definedName name="BExII1KN91Q7DLW0UB7W2TJ5ACT9" hidden="1">#REF!</definedName>
    <definedName name="BExII50LI8I0CDOOZEMIVHVA2V95" localSheetId="17" hidden="1">#REF!</definedName>
    <definedName name="BExII50LI8I0CDOOZEMIVHVA2V95" localSheetId="18" hidden="1">#REF!</definedName>
    <definedName name="BExII50LI8I0CDOOZEMIVHVA2V95" localSheetId="19" hidden="1">#REF!</definedName>
    <definedName name="BExII50LI8I0CDOOZEMIVHVA2V95" localSheetId="13" hidden="1">#REF!</definedName>
    <definedName name="BExII50LI8I0CDOOZEMIVHVA2V95" hidden="1">#REF!</definedName>
    <definedName name="BExIINQWABWRGYDT02DOJQ5L7BQF" localSheetId="17" hidden="1">#REF!</definedName>
    <definedName name="BExIINQWABWRGYDT02DOJQ5L7BQF" localSheetId="18" hidden="1">#REF!</definedName>
    <definedName name="BExIINQWABWRGYDT02DOJQ5L7BQF" localSheetId="19" hidden="1">#REF!</definedName>
    <definedName name="BExIINQWABWRGYDT02DOJQ5L7BQF" localSheetId="13" hidden="1">#REF!</definedName>
    <definedName name="BExIINQWABWRGYDT02DOJQ5L7BQF" hidden="1">#REF!</definedName>
    <definedName name="BExIIXMY38TQD12CVV4S57L3I809" localSheetId="17" hidden="1">#REF!</definedName>
    <definedName name="BExIIXMY38TQD12CVV4S57L3I809" localSheetId="18" hidden="1">#REF!</definedName>
    <definedName name="BExIIXMY38TQD12CVV4S57L3I809" localSheetId="19" hidden="1">#REF!</definedName>
    <definedName name="BExIIXMY38TQD12CVV4S57L3I809" localSheetId="13" hidden="1">#REF!</definedName>
    <definedName name="BExIIXMY38TQD12CVV4S57L3I809" hidden="1">#REF!</definedName>
    <definedName name="BExIIY37NEVU2LGS1JE4VR9AN6W4" localSheetId="17" hidden="1">#REF!</definedName>
    <definedName name="BExIIY37NEVU2LGS1JE4VR9AN6W4" localSheetId="18" hidden="1">#REF!</definedName>
    <definedName name="BExIIY37NEVU2LGS1JE4VR9AN6W4" localSheetId="19" hidden="1">#REF!</definedName>
    <definedName name="BExIIY37NEVU2LGS1JE4VR9AN6W4" localSheetId="13" hidden="1">#REF!</definedName>
    <definedName name="BExIIY37NEVU2LGS1JE4VR9AN6W4" hidden="1">#REF!</definedName>
    <definedName name="BExIIYJAGXR8TPZ1KCYM7EGJ79UW" localSheetId="17" hidden="1">#REF!</definedName>
    <definedName name="BExIIYJAGXR8TPZ1KCYM7EGJ79UW" localSheetId="18" hidden="1">#REF!</definedName>
    <definedName name="BExIIYJAGXR8TPZ1KCYM7EGJ79UW" localSheetId="19" hidden="1">#REF!</definedName>
    <definedName name="BExIIYJAGXR8TPZ1KCYM7EGJ79UW" localSheetId="13" hidden="1">#REF!</definedName>
    <definedName name="BExIIYJAGXR8TPZ1KCYM7EGJ79UW" hidden="1">#REF!</definedName>
    <definedName name="BExIJ3160YCWGAVEU0208ZGXXG3P" localSheetId="17" hidden="1">#REF!</definedName>
    <definedName name="BExIJ3160YCWGAVEU0208ZGXXG3P" localSheetId="18" hidden="1">#REF!</definedName>
    <definedName name="BExIJ3160YCWGAVEU0208ZGXXG3P" localSheetId="19" hidden="1">#REF!</definedName>
    <definedName name="BExIJ3160YCWGAVEU0208ZGXXG3P" localSheetId="13" hidden="1">#REF!</definedName>
    <definedName name="BExIJ3160YCWGAVEU0208ZGXXG3P" hidden="1">#REF!</definedName>
    <definedName name="BExIJFGZJ5ED9D6KAY4PGQYLELAX" localSheetId="17" hidden="1">#REF!</definedName>
    <definedName name="BExIJFGZJ5ED9D6KAY4PGQYLELAX" localSheetId="18" hidden="1">#REF!</definedName>
    <definedName name="BExIJFGZJ5ED9D6KAY4PGQYLELAX" localSheetId="19" hidden="1">#REF!</definedName>
    <definedName name="BExIJFGZJ5ED9D6KAY4PGQYLELAX" localSheetId="13" hidden="1">#REF!</definedName>
    <definedName name="BExIJFGZJ5ED9D6KAY4PGQYLELAX" hidden="1">#REF!</definedName>
    <definedName name="BExIJQK80ZEKSTV62E59AYJYUNLI" localSheetId="17" hidden="1">#REF!</definedName>
    <definedName name="BExIJQK80ZEKSTV62E59AYJYUNLI" localSheetId="18" hidden="1">#REF!</definedName>
    <definedName name="BExIJQK80ZEKSTV62E59AYJYUNLI" localSheetId="19" hidden="1">#REF!</definedName>
    <definedName name="BExIJQK80ZEKSTV62E59AYJYUNLI" localSheetId="13" hidden="1">#REF!</definedName>
    <definedName name="BExIJQK80ZEKSTV62E59AYJYUNLI" hidden="1">#REF!</definedName>
    <definedName name="BExIJRLX3M0YQLU1D5Y9V7HM5QNM" localSheetId="17" hidden="1">#REF!</definedName>
    <definedName name="BExIJRLX3M0YQLU1D5Y9V7HM5QNM" localSheetId="18" hidden="1">#REF!</definedName>
    <definedName name="BExIJRLX3M0YQLU1D5Y9V7HM5QNM" localSheetId="19" hidden="1">#REF!</definedName>
    <definedName name="BExIJRLX3M0YQLU1D5Y9V7HM5QNM" localSheetId="13" hidden="1">#REF!</definedName>
    <definedName name="BExIJRLX3M0YQLU1D5Y9V7HM5QNM" hidden="1">#REF!</definedName>
    <definedName name="BExIJV22J0QA7286KNPMHO1ZUCB3" localSheetId="17" hidden="1">#REF!</definedName>
    <definedName name="BExIJV22J0QA7286KNPMHO1ZUCB3" localSheetId="18" hidden="1">#REF!</definedName>
    <definedName name="BExIJV22J0QA7286KNPMHO1ZUCB3" localSheetId="19" hidden="1">#REF!</definedName>
    <definedName name="BExIJV22J0QA7286KNPMHO1ZUCB3" localSheetId="13" hidden="1">#REF!</definedName>
    <definedName name="BExIJV22J0QA7286KNPMHO1ZUCB3" hidden="1">#REF!</definedName>
    <definedName name="BExIJVI6OC7B6ZE9V4PAOYZXKNER" localSheetId="17" hidden="1">#REF!</definedName>
    <definedName name="BExIJVI6OC7B6ZE9V4PAOYZXKNER" localSheetId="18" hidden="1">#REF!</definedName>
    <definedName name="BExIJVI6OC7B6ZE9V4PAOYZXKNER" localSheetId="19" hidden="1">#REF!</definedName>
    <definedName name="BExIJVI6OC7B6ZE9V4PAOYZXKNER" localSheetId="13" hidden="1">#REF!</definedName>
    <definedName name="BExIJVI6OC7B6ZE9V4PAOYZXKNER" hidden="1">#REF!</definedName>
    <definedName name="BExIJWK0NGTGQ4X7D5VIVXD14JHI" localSheetId="17" hidden="1">#REF!</definedName>
    <definedName name="BExIJWK0NGTGQ4X7D5VIVXD14JHI" localSheetId="18" hidden="1">#REF!</definedName>
    <definedName name="BExIJWK0NGTGQ4X7D5VIVXD14JHI" localSheetId="19" hidden="1">#REF!</definedName>
    <definedName name="BExIJWK0NGTGQ4X7D5VIVXD14JHI" localSheetId="13" hidden="1">#REF!</definedName>
    <definedName name="BExIJWK0NGTGQ4X7D5VIVXD14JHI" hidden="1">#REF!</definedName>
    <definedName name="BExIJWPCIYINEJUTXU74VK7WG031" localSheetId="17" hidden="1">#REF!</definedName>
    <definedName name="BExIJWPCIYINEJUTXU74VK7WG031" localSheetId="18" hidden="1">#REF!</definedName>
    <definedName name="BExIJWPCIYINEJUTXU74VK7WG031" localSheetId="19" hidden="1">#REF!</definedName>
    <definedName name="BExIJWPCIYINEJUTXU74VK7WG031" localSheetId="13" hidden="1">#REF!</definedName>
    <definedName name="BExIJWPCIYINEJUTXU74VK7WG031" hidden="1">#REF!</definedName>
    <definedName name="BExIKHTXPZR5A8OHB6HDP6QWDHAD" localSheetId="17" hidden="1">#REF!</definedName>
    <definedName name="BExIKHTXPZR5A8OHB6HDP6QWDHAD" localSheetId="18" hidden="1">#REF!</definedName>
    <definedName name="BExIKHTXPZR5A8OHB6HDP6QWDHAD" localSheetId="19" hidden="1">#REF!</definedName>
    <definedName name="BExIKHTXPZR5A8OHB6HDP6QWDHAD" localSheetId="13" hidden="1">#REF!</definedName>
    <definedName name="BExIKHTXPZR5A8OHB6HDP6QWDHAD" hidden="1">#REF!</definedName>
    <definedName name="BExIKMMJOETSAXJYY1SIKM58LMA2" localSheetId="17" hidden="1">#REF!</definedName>
    <definedName name="BExIKMMJOETSAXJYY1SIKM58LMA2" localSheetId="18" hidden="1">#REF!</definedName>
    <definedName name="BExIKMMJOETSAXJYY1SIKM58LMA2" localSheetId="19" hidden="1">#REF!</definedName>
    <definedName name="BExIKMMJOETSAXJYY1SIKM58LMA2" localSheetId="13" hidden="1">#REF!</definedName>
    <definedName name="BExIKMMJOETSAXJYY1SIKM58LMA2" hidden="1">#REF!</definedName>
    <definedName name="BExIKRF6AQ6VOO9KCIWSM6FY8M7D" localSheetId="17" hidden="1">#REF!</definedName>
    <definedName name="BExIKRF6AQ6VOO9KCIWSM6FY8M7D" localSheetId="18" hidden="1">#REF!</definedName>
    <definedName name="BExIKRF6AQ6VOO9KCIWSM6FY8M7D" localSheetId="19" hidden="1">#REF!</definedName>
    <definedName name="BExIKRF6AQ6VOO9KCIWSM6FY8M7D" localSheetId="13" hidden="1">#REF!</definedName>
    <definedName name="BExIKRF6AQ6VOO9KCIWSM6FY8M7D" hidden="1">#REF!</definedName>
    <definedName name="BExIKTYZESFT3LC0ASFMFKSE0D1X" localSheetId="17" hidden="1">#REF!</definedName>
    <definedName name="BExIKTYZESFT3LC0ASFMFKSE0D1X" localSheetId="18" hidden="1">#REF!</definedName>
    <definedName name="BExIKTYZESFT3LC0ASFMFKSE0D1X" localSheetId="19" hidden="1">#REF!</definedName>
    <definedName name="BExIKTYZESFT3LC0ASFMFKSE0D1X" localSheetId="13" hidden="1">#REF!</definedName>
    <definedName name="BExIKTYZESFT3LC0ASFMFKSE0D1X" hidden="1">#REF!</definedName>
    <definedName name="BExIKXVA6M8K0PTRYAGXS666L335" localSheetId="17" hidden="1">#REF!</definedName>
    <definedName name="BExIKXVA6M8K0PTRYAGXS666L335" localSheetId="18" hidden="1">#REF!</definedName>
    <definedName name="BExIKXVA6M8K0PTRYAGXS666L335" localSheetId="19" hidden="1">#REF!</definedName>
    <definedName name="BExIKXVA6M8K0PTRYAGXS666L335" localSheetId="13" hidden="1">#REF!</definedName>
    <definedName name="BExIKXVA6M8K0PTRYAGXS666L335" hidden="1">#REF!</definedName>
    <definedName name="BExIL0PMZ2SXK9R6MLP43KBU1J2P" localSheetId="17" hidden="1">#REF!</definedName>
    <definedName name="BExIL0PMZ2SXK9R6MLP43KBU1J2P" localSheetId="18" hidden="1">#REF!</definedName>
    <definedName name="BExIL0PMZ2SXK9R6MLP43KBU1J2P" localSheetId="19" hidden="1">#REF!</definedName>
    <definedName name="BExIL0PMZ2SXK9R6MLP43KBU1J2P" localSheetId="13" hidden="1">#REF!</definedName>
    <definedName name="BExIL0PMZ2SXK9R6MLP43KBU1J2P" hidden="1">#REF!</definedName>
    <definedName name="BExIL1WSMNNQQK98YHWHV5HVONIZ" localSheetId="17" hidden="1">#REF!</definedName>
    <definedName name="BExIL1WSMNNQQK98YHWHV5HVONIZ" localSheetId="18" hidden="1">#REF!</definedName>
    <definedName name="BExIL1WSMNNQQK98YHWHV5HVONIZ" localSheetId="19" hidden="1">#REF!</definedName>
    <definedName name="BExIL1WSMNNQQK98YHWHV5HVONIZ" localSheetId="13" hidden="1">#REF!</definedName>
    <definedName name="BExIL1WSMNNQQK98YHWHV5HVONIZ" hidden="1">#REF!</definedName>
    <definedName name="BExILAAXRTRAD18K74M6MGUEEPUM" localSheetId="17" hidden="1">#REF!</definedName>
    <definedName name="BExILAAXRTRAD18K74M6MGUEEPUM" localSheetId="18" hidden="1">#REF!</definedName>
    <definedName name="BExILAAXRTRAD18K74M6MGUEEPUM" localSheetId="19" hidden="1">#REF!</definedName>
    <definedName name="BExILAAXRTRAD18K74M6MGUEEPUM" localSheetId="13" hidden="1">#REF!</definedName>
    <definedName name="BExILAAXRTRAD18K74M6MGUEEPUM" hidden="1">#REF!</definedName>
    <definedName name="BExILG5F338C0FFLMVOKMKF8X5ZP" localSheetId="17" hidden="1">#REF!</definedName>
    <definedName name="BExILG5F338C0FFLMVOKMKF8X5ZP" localSheetId="18" hidden="1">#REF!</definedName>
    <definedName name="BExILG5F338C0FFLMVOKMKF8X5ZP" localSheetId="19" hidden="1">#REF!</definedName>
    <definedName name="BExILG5F338C0FFLMVOKMKF8X5ZP" localSheetId="13" hidden="1">#REF!</definedName>
    <definedName name="BExILG5F338C0FFLMVOKMKF8X5ZP" hidden="1">#REF!</definedName>
    <definedName name="BExILGQTQM0HOD0BJI90YO7GOIN3" localSheetId="17" hidden="1">#REF!</definedName>
    <definedName name="BExILGQTQM0HOD0BJI90YO7GOIN3" localSheetId="18" hidden="1">#REF!</definedName>
    <definedName name="BExILGQTQM0HOD0BJI90YO7GOIN3" localSheetId="19" hidden="1">#REF!</definedName>
    <definedName name="BExILGQTQM0HOD0BJI90YO7GOIN3" localSheetId="13" hidden="1">#REF!</definedName>
    <definedName name="BExILGQTQM0HOD0BJI90YO7GOIN3" hidden="1">#REF!</definedName>
    <definedName name="BExILPL7P2BNCD7MYCGTQ9F0R5JX" localSheetId="17" hidden="1">#REF!</definedName>
    <definedName name="BExILPL7P2BNCD7MYCGTQ9F0R5JX" localSheetId="18" hidden="1">#REF!</definedName>
    <definedName name="BExILPL7P2BNCD7MYCGTQ9F0R5JX" localSheetId="19" hidden="1">#REF!</definedName>
    <definedName name="BExILPL7P2BNCD7MYCGTQ9F0R5JX" localSheetId="13" hidden="1">#REF!</definedName>
    <definedName name="BExILPL7P2BNCD7MYCGTQ9F0R5JX" hidden="1">#REF!</definedName>
    <definedName name="BExILVVS4B1B4G7IO0LPUDWY9K8W" localSheetId="17" hidden="1">#REF!</definedName>
    <definedName name="BExILVVS4B1B4G7IO0LPUDWY9K8W" localSheetId="18" hidden="1">#REF!</definedName>
    <definedName name="BExILVVS4B1B4G7IO0LPUDWY9K8W" localSheetId="19" hidden="1">#REF!</definedName>
    <definedName name="BExILVVS4B1B4G7IO0LPUDWY9K8W" localSheetId="13" hidden="1">#REF!</definedName>
    <definedName name="BExILVVS4B1B4G7IO0LPUDWY9K8W" hidden="1">#REF!</definedName>
    <definedName name="BExIM9DBUB7ZGF4B20FVUO9QGOX2" localSheetId="17" hidden="1">#REF!</definedName>
    <definedName name="BExIM9DBUB7ZGF4B20FVUO9QGOX2" localSheetId="18" hidden="1">#REF!</definedName>
    <definedName name="BExIM9DBUB7ZGF4B20FVUO9QGOX2" localSheetId="19" hidden="1">#REF!</definedName>
    <definedName name="BExIM9DBUB7ZGF4B20FVUO9QGOX2" localSheetId="13" hidden="1">#REF!</definedName>
    <definedName name="BExIM9DBUB7ZGF4B20FVUO9QGOX2" hidden="1">#REF!</definedName>
    <definedName name="BExIMCTBZ4WAESGCDWJ64SB4F0L1" localSheetId="17" hidden="1">#REF!</definedName>
    <definedName name="BExIMCTBZ4WAESGCDWJ64SB4F0L1" localSheetId="18" hidden="1">#REF!</definedName>
    <definedName name="BExIMCTBZ4WAESGCDWJ64SB4F0L1" localSheetId="19" hidden="1">#REF!</definedName>
    <definedName name="BExIMCTBZ4WAESGCDWJ64SB4F0L1" localSheetId="13" hidden="1">#REF!</definedName>
    <definedName name="BExIMCTBZ4WAESGCDWJ64SB4F0L1" hidden="1">#REF!</definedName>
    <definedName name="BExIMGK9Z94TFPWWZFMD10HV0IF6" localSheetId="17" hidden="1">#REF!</definedName>
    <definedName name="BExIMGK9Z94TFPWWZFMD10HV0IF6" localSheetId="18" hidden="1">#REF!</definedName>
    <definedName name="BExIMGK9Z94TFPWWZFMD10HV0IF6" localSheetId="19" hidden="1">#REF!</definedName>
    <definedName name="BExIMGK9Z94TFPWWZFMD10HV0IF6" localSheetId="13" hidden="1">#REF!</definedName>
    <definedName name="BExIMGK9Z94TFPWWZFMD10HV0IF6" hidden="1">#REF!</definedName>
    <definedName name="BExIMPEGKG18TELVC33T4OQTNBWC" localSheetId="17" hidden="1">#REF!</definedName>
    <definedName name="BExIMPEGKG18TELVC33T4OQTNBWC" localSheetId="18" hidden="1">#REF!</definedName>
    <definedName name="BExIMPEGKG18TELVC33T4OQTNBWC" localSheetId="19" hidden="1">#REF!</definedName>
    <definedName name="BExIMPEGKG18TELVC33T4OQTNBWC" localSheetId="13" hidden="1">#REF!</definedName>
    <definedName name="BExIMPEGKG18TELVC33T4OQTNBWC" hidden="1">#REF!</definedName>
    <definedName name="BExIN4OR435DL1US13JQPOQK8GD5" localSheetId="17" hidden="1">#REF!</definedName>
    <definedName name="BExIN4OR435DL1US13JQPOQK8GD5" localSheetId="18" hidden="1">#REF!</definedName>
    <definedName name="BExIN4OR435DL1US13JQPOQK8GD5" localSheetId="19" hidden="1">#REF!</definedName>
    <definedName name="BExIN4OR435DL1US13JQPOQK8GD5" localSheetId="13" hidden="1">#REF!</definedName>
    <definedName name="BExIN4OR435DL1US13JQPOQK8GD5" hidden="1">#REF!</definedName>
    <definedName name="BExINI6A7H3KSFRFA6UBBDPKW37F" localSheetId="17" hidden="1">#REF!</definedName>
    <definedName name="BExINI6A7H3KSFRFA6UBBDPKW37F" localSheetId="18" hidden="1">#REF!</definedName>
    <definedName name="BExINI6A7H3KSFRFA6UBBDPKW37F" localSheetId="19" hidden="1">#REF!</definedName>
    <definedName name="BExINI6A7H3KSFRFA6UBBDPKW37F" localSheetId="13" hidden="1">#REF!</definedName>
    <definedName name="BExINI6A7H3KSFRFA6UBBDPKW37F" hidden="1">#REF!</definedName>
    <definedName name="BExINIMK8XC3JOBT2EXYFHHH52H0" localSheetId="17" hidden="1">#REF!</definedName>
    <definedName name="BExINIMK8XC3JOBT2EXYFHHH52H0" localSheetId="18" hidden="1">#REF!</definedName>
    <definedName name="BExINIMK8XC3JOBT2EXYFHHH52H0" localSheetId="19" hidden="1">#REF!</definedName>
    <definedName name="BExINIMK8XC3JOBT2EXYFHHH52H0" localSheetId="13" hidden="1">#REF!</definedName>
    <definedName name="BExINIMK8XC3JOBT2EXYFHHH52H0" hidden="1">#REF!</definedName>
    <definedName name="BExINLX401ZKEGWU168DS4JUM2J6" localSheetId="17" hidden="1">#REF!</definedName>
    <definedName name="BExINLX401ZKEGWU168DS4JUM2J6" localSheetId="18" hidden="1">#REF!</definedName>
    <definedName name="BExINLX401ZKEGWU168DS4JUM2J6" localSheetId="19" hidden="1">#REF!</definedName>
    <definedName name="BExINLX401ZKEGWU168DS4JUM2J6" localSheetId="13" hidden="1">#REF!</definedName>
    <definedName name="BExINLX401ZKEGWU168DS4JUM2J6" hidden="1">#REF!</definedName>
    <definedName name="BExINMYYJO1FTV1CZF6O5XCFAMQX" localSheetId="17" hidden="1">#REF!</definedName>
    <definedName name="BExINMYYJO1FTV1CZF6O5XCFAMQX" localSheetId="18" hidden="1">#REF!</definedName>
    <definedName name="BExINMYYJO1FTV1CZF6O5XCFAMQX" localSheetId="19" hidden="1">#REF!</definedName>
    <definedName name="BExINMYYJO1FTV1CZF6O5XCFAMQX" localSheetId="13" hidden="1">#REF!</definedName>
    <definedName name="BExINMYYJO1FTV1CZF6O5XCFAMQX" hidden="1">#REF!</definedName>
    <definedName name="BExINP2H4KI05FRFV5PKZFE00HKO" localSheetId="17" hidden="1">#REF!</definedName>
    <definedName name="BExINP2H4KI05FRFV5PKZFE00HKO" localSheetId="18" hidden="1">#REF!</definedName>
    <definedName name="BExINP2H4KI05FRFV5PKZFE00HKO" localSheetId="19" hidden="1">#REF!</definedName>
    <definedName name="BExINP2H4KI05FRFV5PKZFE00HKO" localSheetId="13" hidden="1">#REF!</definedName>
    <definedName name="BExINP2H4KI05FRFV5PKZFE00HKO" hidden="1">#REF!</definedName>
    <definedName name="BExINPTCEJ9RPDEBJEJH80NATGUQ" localSheetId="17" hidden="1">#REF!</definedName>
    <definedName name="BExINPTCEJ9RPDEBJEJH80NATGUQ" localSheetId="18" hidden="1">#REF!</definedName>
    <definedName name="BExINPTCEJ9RPDEBJEJH80NATGUQ" localSheetId="19" hidden="1">#REF!</definedName>
    <definedName name="BExINPTCEJ9RPDEBJEJH80NATGUQ" localSheetId="13" hidden="1">#REF!</definedName>
    <definedName name="BExINPTCEJ9RPDEBJEJH80NATGUQ" hidden="1">#REF!</definedName>
    <definedName name="BExINWEQMNJ70A6JRXC2LACBX1GX" localSheetId="17" hidden="1">#REF!</definedName>
    <definedName name="BExINWEQMNJ70A6JRXC2LACBX1GX" localSheetId="18" hidden="1">#REF!</definedName>
    <definedName name="BExINWEQMNJ70A6JRXC2LACBX1GX" localSheetId="19" hidden="1">#REF!</definedName>
    <definedName name="BExINWEQMNJ70A6JRXC2LACBX1GX" localSheetId="13" hidden="1">#REF!</definedName>
    <definedName name="BExINWEQMNJ70A6JRXC2LACBX1GX" hidden="1">#REF!</definedName>
    <definedName name="BExINZELVWYGU876QUUZCIMXPBQC" localSheetId="17" hidden="1">#REF!</definedName>
    <definedName name="BExINZELVWYGU876QUUZCIMXPBQC" localSheetId="18" hidden="1">#REF!</definedName>
    <definedName name="BExINZELVWYGU876QUUZCIMXPBQC" localSheetId="19" hidden="1">#REF!</definedName>
    <definedName name="BExINZELVWYGU876QUUZCIMXPBQC" localSheetId="13" hidden="1">#REF!</definedName>
    <definedName name="BExINZELVWYGU876QUUZCIMXPBQC" hidden="1">#REF!</definedName>
    <definedName name="BExIO9QZ59ZHRA8SX6QICH2AY8A2" localSheetId="17" hidden="1">#REF!</definedName>
    <definedName name="BExIO9QZ59ZHRA8SX6QICH2AY8A2" localSheetId="18" hidden="1">#REF!</definedName>
    <definedName name="BExIO9QZ59ZHRA8SX6QICH2AY8A2" localSheetId="19" hidden="1">#REF!</definedName>
    <definedName name="BExIO9QZ59ZHRA8SX6QICH2AY8A2" localSheetId="13" hidden="1">#REF!</definedName>
    <definedName name="BExIO9QZ59ZHRA8SX6QICH2AY8A2" hidden="1">#REF!</definedName>
    <definedName name="BExIOAHV525SMMGFDJFE7456JPBD" localSheetId="17" hidden="1">#REF!</definedName>
    <definedName name="BExIOAHV525SMMGFDJFE7456JPBD" localSheetId="18" hidden="1">#REF!</definedName>
    <definedName name="BExIOAHV525SMMGFDJFE7456JPBD" localSheetId="19" hidden="1">#REF!</definedName>
    <definedName name="BExIOAHV525SMMGFDJFE7456JPBD" localSheetId="13" hidden="1">#REF!</definedName>
    <definedName name="BExIOAHV525SMMGFDJFE7456JPBD" hidden="1">#REF!</definedName>
    <definedName name="BExIOCQUQHKUU1KONGSDOLQTQEIC" localSheetId="17" hidden="1">#REF!</definedName>
    <definedName name="BExIOCQUQHKUU1KONGSDOLQTQEIC" localSheetId="18" hidden="1">#REF!</definedName>
    <definedName name="BExIOCQUQHKUU1KONGSDOLQTQEIC" localSheetId="19" hidden="1">#REF!</definedName>
    <definedName name="BExIOCQUQHKUU1KONGSDOLQTQEIC" localSheetId="13" hidden="1">#REF!</definedName>
    <definedName name="BExIOCQUQHKUU1KONGSDOLQTQEIC" hidden="1">#REF!</definedName>
    <definedName name="BExIOFAGCDQQKALMX3V0KU94KUQO" localSheetId="17" hidden="1">#REF!</definedName>
    <definedName name="BExIOFAGCDQQKALMX3V0KU94KUQO" localSheetId="18" hidden="1">#REF!</definedName>
    <definedName name="BExIOFAGCDQQKALMX3V0KU94KUQO" localSheetId="19" hidden="1">#REF!</definedName>
    <definedName name="BExIOFAGCDQQKALMX3V0KU94KUQO" localSheetId="13" hidden="1">#REF!</definedName>
    <definedName name="BExIOFAGCDQQKALMX3V0KU94KUQO" hidden="1">#REF!</definedName>
    <definedName name="BExIOFL8Y5O61VLKTB4H20IJNWS1" localSheetId="17" hidden="1">#REF!</definedName>
    <definedName name="BExIOFL8Y5O61VLKTB4H20IJNWS1" localSheetId="18" hidden="1">#REF!</definedName>
    <definedName name="BExIOFL8Y5O61VLKTB4H20IJNWS1" localSheetId="19" hidden="1">#REF!</definedName>
    <definedName name="BExIOFL8Y5O61VLKTB4H20IJNWS1" localSheetId="13" hidden="1">#REF!</definedName>
    <definedName name="BExIOFL8Y5O61VLKTB4H20IJNWS1" hidden="1">#REF!</definedName>
    <definedName name="BExIOMBXRW5NS4ZPYX9G5QREZ5J6" localSheetId="17" hidden="1">#REF!</definedName>
    <definedName name="BExIOMBXRW5NS4ZPYX9G5QREZ5J6" localSheetId="18" hidden="1">#REF!</definedName>
    <definedName name="BExIOMBXRW5NS4ZPYX9G5QREZ5J6" localSheetId="19" hidden="1">#REF!</definedName>
    <definedName name="BExIOMBXRW5NS4ZPYX9G5QREZ5J6" localSheetId="13" hidden="1">#REF!</definedName>
    <definedName name="BExIOMBXRW5NS4ZPYX9G5QREZ5J6" hidden="1">#REF!</definedName>
    <definedName name="BExIORA3GK78T7C7SNBJJUONJ0LS" localSheetId="17" hidden="1">#REF!</definedName>
    <definedName name="BExIORA3GK78T7C7SNBJJUONJ0LS" localSheetId="18" hidden="1">#REF!</definedName>
    <definedName name="BExIORA3GK78T7C7SNBJJUONJ0LS" localSheetId="19" hidden="1">#REF!</definedName>
    <definedName name="BExIORA3GK78T7C7SNBJJUONJ0LS" localSheetId="13" hidden="1">#REF!</definedName>
    <definedName name="BExIORA3GK78T7C7SNBJJUONJ0LS" hidden="1">#REF!</definedName>
    <definedName name="BExIORFDXP4AVIEBLSTZ8ETSXMNM" localSheetId="17" hidden="1">#REF!</definedName>
    <definedName name="BExIORFDXP4AVIEBLSTZ8ETSXMNM" localSheetId="18" hidden="1">#REF!</definedName>
    <definedName name="BExIORFDXP4AVIEBLSTZ8ETSXMNM" localSheetId="19" hidden="1">#REF!</definedName>
    <definedName name="BExIORFDXP4AVIEBLSTZ8ETSXMNM" localSheetId="13" hidden="1">#REF!</definedName>
    <definedName name="BExIORFDXP4AVIEBLSTZ8ETSXMNM" hidden="1">#REF!</definedName>
    <definedName name="BExIOTZ5EFZ2NASVQ05RH15HRSW6" localSheetId="17" hidden="1">#REF!</definedName>
    <definedName name="BExIOTZ5EFZ2NASVQ05RH15HRSW6" localSheetId="18" hidden="1">#REF!</definedName>
    <definedName name="BExIOTZ5EFZ2NASVQ05RH15HRSW6" localSheetId="19" hidden="1">#REF!</definedName>
    <definedName name="BExIOTZ5EFZ2NASVQ05RH15HRSW6" localSheetId="13" hidden="1">#REF!</definedName>
    <definedName name="BExIOTZ5EFZ2NASVQ05RH15HRSW6" hidden="1">#REF!</definedName>
    <definedName name="BExIP8YNN6UUE1GZ223SWH7DLGKO" localSheetId="17" hidden="1">#REF!</definedName>
    <definedName name="BExIP8YNN6UUE1GZ223SWH7DLGKO" localSheetId="18" hidden="1">#REF!</definedName>
    <definedName name="BExIP8YNN6UUE1GZ223SWH7DLGKO" localSheetId="19" hidden="1">#REF!</definedName>
    <definedName name="BExIP8YNN6UUE1GZ223SWH7DLGKO" localSheetId="13" hidden="1">#REF!</definedName>
    <definedName name="BExIP8YNN6UUE1GZ223SWH7DLGKO" hidden="1">#REF!</definedName>
    <definedName name="BExIPAB4AOL592OJCC1CFAXTLF1A" localSheetId="17" hidden="1">#REF!</definedName>
    <definedName name="BExIPAB4AOL592OJCC1CFAXTLF1A" localSheetId="18" hidden="1">#REF!</definedName>
    <definedName name="BExIPAB4AOL592OJCC1CFAXTLF1A" localSheetId="19" hidden="1">#REF!</definedName>
    <definedName name="BExIPAB4AOL592OJCC1CFAXTLF1A" localSheetId="13" hidden="1">#REF!</definedName>
    <definedName name="BExIPAB4AOL592OJCC1CFAXTLF1A" hidden="1">#REF!</definedName>
    <definedName name="BExIPB25DKX4S2ZCKQN7KWSC3JBF" localSheetId="17" hidden="1">#REF!</definedName>
    <definedName name="BExIPB25DKX4S2ZCKQN7KWSC3JBF" localSheetId="18" hidden="1">#REF!</definedName>
    <definedName name="BExIPB25DKX4S2ZCKQN7KWSC3JBF" localSheetId="19" hidden="1">#REF!</definedName>
    <definedName name="BExIPB25DKX4S2ZCKQN7KWSC3JBF" localSheetId="13" hidden="1">#REF!</definedName>
    <definedName name="BExIPB25DKX4S2ZCKQN7KWSC3JBF" hidden="1">#REF!</definedName>
    <definedName name="BExIPCUX4I4S2N50TLMMLALYLH9S" localSheetId="17" hidden="1">#REF!</definedName>
    <definedName name="BExIPCUX4I4S2N50TLMMLALYLH9S" localSheetId="18" hidden="1">#REF!</definedName>
    <definedName name="BExIPCUX4I4S2N50TLMMLALYLH9S" localSheetId="19" hidden="1">#REF!</definedName>
    <definedName name="BExIPCUX4I4S2N50TLMMLALYLH9S" localSheetId="13" hidden="1">#REF!</definedName>
    <definedName name="BExIPCUX4I4S2N50TLMMLALYLH9S" hidden="1">#REF!</definedName>
    <definedName name="BExIPDLT8JYAMGE5HTN4D1YHZF3V" localSheetId="17" hidden="1">#REF!</definedName>
    <definedName name="BExIPDLT8JYAMGE5HTN4D1YHZF3V" localSheetId="18" hidden="1">#REF!</definedName>
    <definedName name="BExIPDLT8JYAMGE5HTN4D1YHZF3V" localSheetId="19" hidden="1">#REF!</definedName>
    <definedName name="BExIPDLT8JYAMGE5HTN4D1YHZF3V" localSheetId="13" hidden="1">#REF!</definedName>
    <definedName name="BExIPDLT8JYAMGE5HTN4D1YHZF3V" hidden="1">#REF!</definedName>
    <definedName name="BExIPG040Q08EWIWL6CAVR3GRI43" localSheetId="17" hidden="1">#REF!</definedName>
    <definedName name="BExIPG040Q08EWIWL6CAVR3GRI43" localSheetId="18" hidden="1">#REF!</definedName>
    <definedName name="BExIPG040Q08EWIWL6CAVR3GRI43" localSheetId="19" hidden="1">#REF!</definedName>
    <definedName name="BExIPG040Q08EWIWL6CAVR3GRI43" localSheetId="13" hidden="1">#REF!</definedName>
    <definedName name="BExIPG040Q08EWIWL6CAVR3GRI43" hidden="1">#REF!</definedName>
    <definedName name="BExIPKNFUDPDKOSH5GHDVNA8D66S" localSheetId="17" hidden="1">#REF!</definedName>
    <definedName name="BExIPKNFUDPDKOSH5GHDVNA8D66S" localSheetId="18" hidden="1">#REF!</definedName>
    <definedName name="BExIPKNFUDPDKOSH5GHDVNA8D66S" localSheetId="19" hidden="1">#REF!</definedName>
    <definedName name="BExIPKNFUDPDKOSH5GHDVNA8D66S" localSheetId="13" hidden="1">#REF!</definedName>
    <definedName name="BExIPKNFUDPDKOSH5GHDVNA8D66S" hidden="1">#REF!</definedName>
    <definedName name="BExIPVL5VEVK9Q7AYB7EC2VZWBEZ" localSheetId="17" hidden="1">#REF!</definedName>
    <definedName name="BExIPVL5VEVK9Q7AYB7EC2VZWBEZ" localSheetId="18" hidden="1">#REF!</definedName>
    <definedName name="BExIPVL5VEVK9Q7AYB7EC2VZWBEZ" localSheetId="19" hidden="1">#REF!</definedName>
    <definedName name="BExIPVL5VEVK9Q7AYB7EC2VZWBEZ" localSheetId="13" hidden="1">#REF!</definedName>
    <definedName name="BExIPVL5VEVK9Q7AYB7EC2VZWBEZ" hidden="1">#REF!</definedName>
    <definedName name="BExIQ1VS9A2FHVD9TUHKG9K8EVVP" localSheetId="17" hidden="1">#REF!</definedName>
    <definedName name="BExIQ1VS9A2FHVD9TUHKG9K8EVVP" localSheetId="18" hidden="1">#REF!</definedName>
    <definedName name="BExIQ1VS9A2FHVD9TUHKG9K8EVVP" localSheetId="19" hidden="1">#REF!</definedName>
    <definedName name="BExIQ1VS9A2FHVD9TUHKG9K8EVVP" localSheetId="13" hidden="1">#REF!</definedName>
    <definedName name="BExIQ1VS9A2FHVD9TUHKG9K8EVVP" hidden="1">#REF!</definedName>
    <definedName name="BExIQ3J19L30PSQ2CXNT6IHW0I7V" localSheetId="17" hidden="1">#REF!</definedName>
    <definedName name="BExIQ3J19L30PSQ2CXNT6IHW0I7V" localSheetId="18" hidden="1">#REF!</definedName>
    <definedName name="BExIQ3J19L30PSQ2CXNT6IHW0I7V" localSheetId="19" hidden="1">#REF!</definedName>
    <definedName name="BExIQ3J19L30PSQ2CXNT6IHW0I7V" localSheetId="13" hidden="1">#REF!</definedName>
    <definedName name="BExIQ3J19L30PSQ2CXNT6IHW0I7V" hidden="1">#REF!</definedName>
    <definedName name="BExIQ3OJ7M04XCY276IO0LJA5XUK" localSheetId="17" hidden="1">#REF!</definedName>
    <definedName name="BExIQ3OJ7M04XCY276IO0LJA5XUK" localSheetId="18" hidden="1">#REF!</definedName>
    <definedName name="BExIQ3OJ7M04XCY276IO0LJA5XUK" localSheetId="19" hidden="1">#REF!</definedName>
    <definedName name="BExIQ3OJ7M04XCY276IO0LJA5XUK" localSheetId="13" hidden="1">#REF!</definedName>
    <definedName name="BExIQ3OJ7M04XCY276IO0LJA5XUK" hidden="1">#REF!</definedName>
    <definedName name="BExIQ5S19ITB0NDRUN4XV7B905ED" localSheetId="17" hidden="1">#REF!</definedName>
    <definedName name="BExIQ5S19ITB0NDRUN4XV7B905ED" localSheetId="18" hidden="1">#REF!</definedName>
    <definedName name="BExIQ5S19ITB0NDRUN4XV7B905ED" localSheetId="19" hidden="1">#REF!</definedName>
    <definedName name="BExIQ5S19ITB0NDRUN4XV7B905ED" localSheetId="13" hidden="1">#REF!</definedName>
    <definedName name="BExIQ5S19ITB0NDRUN4XV7B905ED" hidden="1">#REF!</definedName>
    <definedName name="BExIQ810MMN2UN0EQ9CRQAFWA19X" localSheetId="17" hidden="1">#REF!</definedName>
    <definedName name="BExIQ810MMN2UN0EQ9CRQAFWA19X" localSheetId="18" hidden="1">#REF!</definedName>
    <definedName name="BExIQ810MMN2UN0EQ9CRQAFWA19X" localSheetId="19" hidden="1">#REF!</definedName>
    <definedName name="BExIQ810MMN2UN0EQ9CRQAFWA19X" localSheetId="13" hidden="1">#REF!</definedName>
    <definedName name="BExIQ810MMN2UN0EQ9CRQAFWA19X" hidden="1">#REF!</definedName>
    <definedName name="BExIQ9TMQT2EIXSVQW7GVSOAW2VJ" localSheetId="17" hidden="1">#REF!</definedName>
    <definedName name="BExIQ9TMQT2EIXSVQW7GVSOAW2VJ" localSheetId="18" hidden="1">#REF!</definedName>
    <definedName name="BExIQ9TMQT2EIXSVQW7GVSOAW2VJ" localSheetId="19" hidden="1">#REF!</definedName>
    <definedName name="BExIQ9TMQT2EIXSVQW7GVSOAW2VJ" localSheetId="13" hidden="1">#REF!</definedName>
    <definedName name="BExIQ9TMQT2EIXSVQW7GVSOAW2VJ" hidden="1">#REF!</definedName>
    <definedName name="BExIQBMDE1L6J4H27K1FMSHQKDSE" localSheetId="17" hidden="1">#REF!</definedName>
    <definedName name="BExIQBMDE1L6J4H27K1FMSHQKDSE" localSheetId="18" hidden="1">#REF!</definedName>
    <definedName name="BExIQBMDE1L6J4H27K1FMSHQKDSE" localSheetId="19" hidden="1">#REF!</definedName>
    <definedName name="BExIQBMDE1L6J4H27K1FMSHQKDSE" localSheetId="13" hidden="1">#REF!</definedName>
    <definedName name="BExIQBMDE1L6J4H27K1FMSHQKDSE" hidden="1">#REF!</definedName>
    <definedName name="BExIQE65LVXUOF3UZFO7SDHFJH22" localSheetId="17" hidden="1">#REF!</definedName>
    <definedName name="BExIQE65LVXUOF3UZFO7SDHFJH22" localSheetId="18" hidden="1">#REF!</definedName>
    <definedName name="BExIQE65LVXUOF3UZFO7SDHFJH22" localSheetId="19" hidden="1">#REF!</definedName>
    <definedName name="BExIQE65LVXUOF3UZFO7SDHFJH22" localSheetId="13" hidden="1">#REF!</definedName>
    <definedName name="BExIQE65LVXUOF3UZFO7SDHFJH22" hidden="1">#REF!</definedName>
    <definedName name="BExIQG9OO2KKBOWTMD1OXY36TEGA" localSheetId="17" hidden="1">#REF!</definedName>
    <definedName name="BExIQG9OO2KKBOWTMD1OXY36TEGA" localSheetId="18" hidden="1">#REF!</definedName>
    <definedName name="BExIQG9OO2KKBOWTMD1OXY36TEGA" localSheetId="19" hidden="1">#REF!</definedName>
    <definedName name="BExIQG9OO2KKBOWTMD1OXY36TEGA" localSheetId="13" hidden="1">#REF!</definedName>
    <definedName name="BExIQG9OO2KKBOWTMD1OXY36TEGA" hidden="1">#REF!</definedName>
    <definedName name="BExIQHWZ65ALA9VAFCJEGIL1145G" localSheetId="17" hidden="1">#REF!</definedName>
    <definedName name="BExIQHWZ65ALA9VAFCJEGIL1145G" localSheetId="18" hidden="1">#REF!</definedName>
    <definedName name="BExIQHWZ65ALA9VAFCJEGIL1145G" localSheetId="19" hidden="1">#REF!</definedName>
    <definedName name="BExIQHWZ65ALA9VAFCJEGIL1145G" localSheetId="13" hidden="1">#REF!</definedName>
    <definedName name="BExIQHWZ65ALA9VAFCJEGIL1145G" hidden="1">#REF!</definedName>
    <definedName name="BExIQX1XBB31HZTYEEVOBSE3C5A6" localSheetId="17" hidden="1">#REF!</definedName>
    <definedName name="BExIQX1XBB31HZTYEEVOBSE3C5A6" localSheetId="18" hidden="1">#REF!</definedName>
    <definedName name="BExIQX1XBB31HZTYEEVOBSE3C5A6" localSheetId="19" hidden="1">#REF!</definedName>
    <definedName name="BExIQX1XBB31HZTYEEVOBSE3C5A6" localSheetId="13" hidden="1">#REF!</definedName>
    <definedName name="BExIQX1XBB31HZTYEEVOBSE3C5A6" hidden="1">#REF!</definedName>
    <definedName name="BExIR2ALYRP9FW99DK2084J7IIDC" localSheetId="17" hidden="1">#REF!</definedName>
    <definedName name="BExIR2ALYRP9FW99DK2084J7IIDC" localSheetId="18" hidden="1">#REF!</definedName>
    <definedName name="BExIR2ALYRP9FW99DK2084J7IIDC" localSheetId="19" hidden="1">#REF!</definedName>
    <definedName name="BExIR2ALYRP9FW99DK2084J7IIDC" localSheetId="13" hidden="1">#REF!</definedName>
    <definedName name="BExIR2ALYRP9FW99DK2084J7IIDC" hidden="1">#REF!</definedName>
    <definedName name="BExIR8FQETPTQYW37DBVDWG3J4JW" localSheetId="17" hidden="1">#REF!</definedName>
    <definedName name="BExIR8FQETPTQYW37DBVDWG3J4JW" localSheetId="18" hidden="1">#REF!</definedName>
    <definedName name="BExIR8FQETPTQYW37DBVDWG3J4JW" localSheetId="19" hidden="1">#REF!</definedName>
    <definedName name="BExIR8FQETPTQYW37DBVDWG3J4JW" localSheetId="13" hidden="1">#REF!</definedName>
    <definedName name="BExIR8FQETPTQYW37DBVDWG3J4JW" hidden="1">#REF!</definedName>
    <definedName name="BExIRHKWQB1PP4ZLB0C3AVUBAFMD" localSheetId="17" hidden="1">#REF!</definedName>
    <definedName name="BExIRHKWQB1PP4ZLB0C3AVUBAFMD" localSheetId="18" hidden="1">#REF!</definedName>
    <definedName name="BExIRHKWQB1PP4ZLB0C3AVUBAFMD" localSheetId="19" hidden="1">#REF!</definedName>
    <definedName name="BExIRHKWQB1PP4ZLB0C3AVUBAFMD" localSheetId="13" hidden="1">#REF!</definedName>
    <definedName name="BExIRHKWQB1PP4ZLB0C3AVUBAFMD" hidden="1">#REF!</definedName>
    <definedName name="BExIRJTRJPQR3OTAGAV7JTA4VMPS" localSheetId="17" hidden="1">#REF!</definedName>
    <definedName name="BExIRJTRJPQR3OTAGAV7JTA4VMPS" localSheetId="18" hidden="1">#REF!</definedName>
    <definedName name="BExIRJTRJPQR3OTAGAV7JTA4VMPS" localSheetId="19" hidden="1">#REF!</definedName>
    <definedName name="BExIRJTRJPQR3OTAGAV7JTA4VMPS" localSheetId="13" hidden="1">#REF!</definedName>
    <definedName name="BExIRJTRJPQR3OTAGAV7JTA4VMPS" hidden="1">#REF!</definedName>
    <definedName name="BExIROH27RJOG6VI7ZHR0RZGAZZ4" localSheetId="17" hidden="1">#REF!</definedName>
    <definedName name="BExIROH27RJOG6VI7ZHR0RZGAZZ4" localSheetId="18" hidden="1">#REF!</definedName>
    <definedName name="BExIROH27RJOG6VI7ZHR0RZGAZZ4" localSheetId="19" hidden="1">#REF!</definedName>
    <definedName name="BExIROH27RJOG6VI7ZHR0RZGAZZ4" localSheetId="13" hidden="1">#REF!</definedName>
    <definedName name="BExIROH27RJOG6VI7ZHR0RZGAZZ4" hidden="1">#REF!</definedName>
    <definedName name="BExIRRBGTY01OQOI3U5SW59RFDFI" localSheetId="17" hidden="1">#REF!</definedName>
    <definedName name="BExIRRBGTY01OQOI3U5SW59RFDFI" localSheetId="18" hidden="1">#REF!</definedName>
    <definedName name="BExIRRBGTY01OQOI3U5SW59RFDFI" localSheetId="19" hidden="1">#REF!</definedName>
    <definedName name="BExIRRBGTY01OQOI3U5SW59RFDFI" localSheetId="13" hidden="1">#REF!</definedName>
    <definedName name="BExIRRBGTY01OQOI3U5SW59RFDFI" hidden="1">#REF!</definedName>
    <definedName name="BExIS4T0DRF57HYO7OGG72KBOFOI" localSheetId="17" hidden="1">#REF!</definedName>
    <definedName name="BExIS4T0DRF57HYO7OGG72KBOFOI" localSheetId="18" hidden="1">#REF!</definedName>
    <definedName name="BExIS4T0DRF57HYO7OGG72KBOFOI" localSheetId="19" hidden="1">#REF!</definedName>
    <definedName name="BExIS4T0DRF57HYO7OGG72KBOFOI" localSheetId="13" hidden="1">#REF!</definedName>
    <definedName name="BExIS4T0DRF57HYO7OGG72KBOFOI" hidden="1">#REF!</definedName>
    <definedName name="BExIS77BJDDK18PGI9DSEYZPIL7P" localSheetId="17" hidden="1">#REF!</definedName>
    <definedName name="BExIS77BJDDK18PGI9DSEYZPIL7P" localSheetId="18" hidden="1">#REF!</definedName>
    <definedName name="BExIS77BJDDK18PGI9DSEYZPIL7P" localSheetId="19" hidden="1">#REF!</definedName>
    <definedName name="BExIS77BJDDK18PGI9DSEYZPIL7P" localSheetId="13" hidden="1">#REF!</definedName>
    <definedName name="BExIS77BJDDK18PGI9DSEYZPIL7P" hidden="1">#REF!</definedName>
    <definedName name="BExIS8USL1T3Z97CZ30HJ98E2GXQ" localSheetId="17" hidden="1">#REF!</definedName>
    <definedName name="BExIS8USL1T3Z97CZ30HJ98E2GXQ" localSheetId="18" hidden="1">#REF!</definedName>
    <definedName name="BExIS8USL1T3Z97CZ30HJ98E2GXQ" localSheetId="19" hidden="1">#REF!</definedName>
    <definedName name="BExIS8USL1T3Z97CZ30HJ98E2GXQ" localSheetId="13" hidden="1">#REF!</definedName>
    <definedName name="BExIS8USL1T3Z97CZ30HJ98E2GXQ" hidden="1">#REF!</definedName>
    <definedName name="BExISC5B700MZUBFTQ9K4IKTF7HR" localSheetId="17" hidden="1">#REF!</definedName>
    <definedName name="BExISC5B700MZUBFTQ9K4IKTF7HR" localSheetId="18" hidden="1">#REF!</definedName>
    <definedName name="BExISC5B700MZUBFTQ9K4IKTF7HR" localSheetId="19" hidden="1">#REF!</definedName>
    <definedName name="BExISC5B700MZUBFTQ9K4IKTF7HR" localSheetId="13" hidden="1">#REF!</definedName>
    <definedName name="BExISC5B700MZUBFTQ9K4IKTF7HR" hidden="1">#REF!</definedName>
    <definedName name="BExISDHXS49S1H56ENBPRF1NLD5C" localSheetId="17" hidden="1">#REF!</definedName>
    <definedName name="BExISDHXS49S1H56ENBPRF1NLD5C" localSheetId="18" hidden="1">#REF!</definedName>
    <definedName name="BExISDHXS49S1H56ENBPRF1NLD5C" localSheetId="19" hidden="1">#REF!</definedName>
    <definedName name="BExISDHXS49S1H56ENBPRF1NLD5C" localSheetId="13" hidden="1">#REF!</definedName>
    <definedName name="BExISDHXS49S1H56ENBPRF1NLD5C" hidden="1">#REF!</definedName>
    <definedName name="BExISM1JLV54A21A164IURMPGUMU" localSheetId="17" hidden="1">#REF!</definedName>
    <definedName name="BExISM1JLV54A21A164IURMPGUMU" localSheetId="18" hidden="1">#REF!</definedName>
    <definedName name="BExISM1JLV54A21A164IURMPGUMU" localSheetId="19" hidden="1">#REF!</definedName>
    <definedName name="BExISM1JLV54A21A164IURMPGUMU" localSheetId="13" hidden="1">#REF!</definedName>
    <definedName name="BExISM1JLV54A21A164IURMPGUMU" hidden="1">#REF!</definedName>
    <definedName name="BExISRFKJYUZ4AKW44IJF7RF9Y90" localSheetId="17" hidden="1">#REF!</definedName>
    <definedName name="BExISRFKJYUZ4AKW44IJF7RF9Y90" localSheetId="18" hidden="1">#REF!</definedName>
    <definedName name="BExISRFKJYUZ4AKW44IJF7RF9Y90" localSheetId="19" hidden="1">#REF!</definedName>
    <definedName name="BExISRFKJYUZ4AKW44IJF7RF9Y90" localSheetId="13" hidden="1">#REF!</definedName>
    <definedName name="BExISRFKJYUZ4AKW44IJF7RF9Y90" hidden="1">#REF!</definedName>
    <definedName name="BExISSMVV57JAUB6CSGBMBFVNGWK" localSheetId="17" hidden="1">#REF!</definedName>
    <definedName name="BExISSMVV57JAUB6CSGBMBFVNGWK" localSheetId="18" hidden="1">#REF!</definedName>
    <definedName name="BExISSMVV57JAUB6CSGBMBFVNGWK" localSheetId="19" hidden="1">#REF!</definedName>
    <definedName name="BExISSMVV57JAUB6CSGBMBFVNGWK" localSheetId="13" hidden="1">#REF!</definedName>
    <definedName name="BExISSMVV57JAUB6CSGBMBFVNGWK" hidden="1">#REF!</definedName>
    <definedName name="BExIT16AD4HCD0WQCCA72AKLQHK1" localSheetId="17" hidden="1">#REF!</definedName>
    <definedName name="BExIT16AD4HCD0WQCCA72AKLQHK1" localSheetId="18" hidden="1">#REF!</definedName>
    <definedName name="BExIT16AD4HCD0WQCCA72AKLQHK1" localSheetId="19" hidden="1">#REF!</definedName>
    <definedName name="BExIT16AD4HCD0WQCCA72AKLQHK1" localSheetId="13" hidden="1">#REF!</definedName>
    <definedName name="BExIT16AD4HCD0WQCCA72AKLQHK1" hidden="1">#REF!</definedName>
    <definedName name="BExIT1MK8TBAK3SNP36A8FKDQSOK" localSheetId="17" hidden="1">#REF!</definedName>
    <definedName name="BExIT1MK8TBAK3SNP36A8FKDQSOK" localSheetId="18" hidden="1">#REF!</definedName>
    <definedName name="BExIT1MK8TBAK3SNP36A8FKDQSOK" localSheetId="19" hidden="1">#REF!</definedName>
    <definedName name="BExIT1MK8TBAK3SNP36A8FKDQSOK" localSheetId="13" hidden="1">#REF!</definedName>
    <definedName name="BExIT1MK8TBAK3SNP36A8FKDQSOK" hidden="1">#REF!</definedName>
    <definedName name="BExIT9PPVL7XGGIZS7G6QI6L7H9U" localSheetId="17" hidden="1">#REF!</definedName>
    <definedName name="BExIT9PPVL7XGGIZS7G6QI6L7H9U" localSheetId="18" hidden="1">#REF!</definedName>
    <definedName name="BExIT9PPVL7XGGIZS7G6QI6L7H9U" localSheetId="19" hidden="1">#REF!</definedName>
    <definedName name="BExIT9PPVL7XGGIZS7G6QI6L7H9U" localSheetId="13" hidden="1">#REF!</definedName>
    <definedName name="BExIT9PPVL7XGGIZS7G6QI6L7H9U" hidden="1">#REF!</definedName>
    <definedName name="BExITBNYANV2S8KD56GOGCKW393R" localSheetId="17" hidden="1">#REF!</definedName>
    <definedName name="BExITBNYANV2S8KD56GOGCKW393R" localSheetId="18" hidden="1">#REF!</definedName>
    <definedName name="BExITBNYANV2S8KD56GOGCKW393R" localSheetId="19" hidden="1">#REF!</definedName>
    <definedName name="BExITBNYANV2S8KD56GOGCKW393R" localSheetId="13" hidden="1">#REF!</definedName>
    <definedName name="BExITBNYANV2S8KD56GOGCKW393R" hidden="1">#REF!</definedName>
    <definedName name="BExITGB4FVAV0LE88D7JMX7FBYXI" localSheetId="17" hidden="1">#REF!</definedName>
    <definedName name="BExITGB4FVAV0LE88D7JMX7FBYXI" localSheetId="18" hidden="1">#REF!</definedName>
    <definedName name="BExITGB4FVAV0LE88D7JMX7FBYXI" localSheetId="19" hidden="1">#REF!</definedName>
    <definedName name="BExITGB4FVAV0LE88D7JMX7FBYXI" localSheetId="13" hidden="1">#REF!</definedName>
    <definedName name="BExITGB4FVAV0LE88D7JMX7FBYXI" hidden="1">#REF!</definedName>
    <definedName name="BExITI3TQ14K842P38QF0PNWSWNO" localSheetId="17" hidden="1">#REF!</definedName>
    <definedName name="BExITI3TQ14K842P38QF0PNWSWNO" localSheetId="18" hidden="1">#REF!</definedName>
    <definedName name="BExITI3TQ14K842P38QF0PNWSWNO" localSheetId="19" hidden="1">#REF!</definedName>
    <definedName name="BExITI3TQ14K842P38QF0PNWSWNO" localSheetId="13" hidden="1">#REF!</definedName>
    <definedName name="BExITI3TQ14K842P38QF0PNWSWNO" hidden="1">#REF!</definedName>
    <definedName name="BExIU9OGER4TPMETACWUEP1UENK0" localSheetId="17" hidden="1">#REF!</definedName>
    <definedName name="BExIU9OGER4TPMETACWUEP1UENK0" localSheetId="18" hidden="1">#REF!</definedName>
    <definedName name="BExIU9OGER4TPMETACWUEP1UENK0" localSheetId="19" hidden="1">#REF!</definedName>
    <definedName name="BExIU9OGER4TPMETACWUEP1UENK0" localSheetId="13" hidden="1">#REF!</definedName>
    <definedName name="BExIU9OGER4TPMETACWUEP1UENK0" hidden="1">#REF!</definedName>
    <definedName name="BExIUD4OJGH65NFNQ4VMCE3R4J1X" localSheetId="17" hidden="1">#REF!</definedName>
    <definedName name="BExIUD4OJGH65NFNQ4VMCE3R4J1X" localSheetId="18" hidden="1">#REF!</definedName>
    <definedName name="BExIUD4OJGH65NFNQ4VMCE3R4J1X" localSheetId="19" hidden="1">#REF!</definedName>
    <definedName name="BExIUD4OJGH65NFNQ4VMCE3R4J1X" localSheetId="13" hidden="1">#REF!</definedName>
    <definedName name="BExIUD4OJGH65NFNQ4VMCE3R4J1X" hidden="1">#REF!</definedName>
    <definedName name="BExIUQM0XWNNW3MJD26EOVIT7FSU" localSheetId="17" hidden="1">#REF!</definedName>
    <definedName name="BExIUQM0XWNNW3MJD26EOVIT7FSU" localSheetId="18" hidden="1">#REF!</definedName>
    <definedName name="BExIUQM0XWNNW3MJD26EOVIT7FSU" localSheetId="19" hidden="1">#REF!</definedName>
    <definedName name="BExIUQM0XWNNW3MJD26EOVIT7FSU" localSheetId="13" hidden="1">#REF!</definedName>
    <definedName name="BExIUQM0XWNNW3MJD26EOVIT7FSU" hidden="1">#REF!</definedName>
    <definedName name="BExIUTB5OAAXYW0OFMP0PS40SPOB" localSheetId="17" hidden="1">#REF!</definedName>
    <definedName name="BExIUTB5OAAXYW0OFMP0PS40SPOB" localSheetId="18" hidden="1">#REF!</definedName>
    <definedName name="BExIUTB5OAAXYW0OFMP0PS40SPOB" localSheetId="19" hidden="1">#REF!</definedName>
    <definedName name="BExIUTB5OAAXYW0OFMP0PS40SPOB" localSheetId="13" hidden="1">#REF!</definedName>
    <definedName name="BExIUTB5OAAXYW0OFMP0PS40SPOB" hidden="1">#REF!</definedName>
    <definedName name="BExIUUT2MHIOV6R3WHA0DPM1KBKY" localSheetId="17" hidden="1">#REF!</definedName>
    <definedName name="BExIUUT2MHIOV6R3WHA0DPM1KBKY" localSheetId="18" hidden="1">#REF!</definedName>
    <definedName name="BExIUUT2MHIOV6R3WHA0DPM1KBKY" localSheetId="19" hidden="1">#REF!</definedName>
    <definedName name="BExIUUT2MHIOV6R3WHA0DPM1KBKY" localSheetId="13" hidden="1">#REF!</definedName>
    <definedName name="BExIUUT2MHIOV6R3WHA0DPM1KBKY" hidden="1">#REF!</definedName>
    <definedName name="BExIUYPDT1AM6MWGWQS646PIZIWC" localSheetId="17" hidden="1">#REF!</definedName>
    <definedName name="BExIUYPDT1AM6MWGWQS646PIZIWC" localSheetId="18" hidden="1">#REF!</definedName>
    <definedName name="BExIUYPDT1AM6MWGWQS646PIZIWC" localSheetId="19" hidden="1">#REF!</definedName>
    <definedName name="BExIUYPDT1AM6MWGWQS646PIZIWC" localSheetId="13" hidden="1">#REF!</definedName>
    <definedName name="BExIUYPDT1AM6MWGWQS646PIZIWC" hidden="1">#REF!</definedName>
    <definedName name="BExIV0I2O9F8D1UK1SI8AEYR6U0A" localSheetId="17" hidden="1">#REF!</definedName>
    <definedName name="BExIV0I2O9F8D1UK1SI8AEYR6U0A" localSheetId="18" hidden="1">#REF!</definedName>
    <definedName name="BExIV0I2O9F8D1UK1SI8AEYR6U0A" localSheetId="19" hidden="1">#REF!</definedName>
    <definedName name="BExIV0I2O9F8D1UK1SI8AEYR6U0A" localSheetId="13" hidden="1">#REF!</definedName>
    <definedName name="BExIV0I2O9F8D1UK1SI8AEYR6U0A" hidden="1">#REF!</definedName>
    <definedName name="BExIV2LM38XPLRTWT0R44TMQ59E5" localSheetId="17" hidden="1">#REF!</definedName>
    <definedName name="BExIV2LM38XPLRTWT0R44TMQ59E5" localSheetId="18" hidden="1">#REF!</definedName>
    <definedName name="BExIV2LM38XPLRTWT0R44TMQ59E5" localSheetId="19" hidden="1">#REF!</definedName>
    <definedName name="BExIV2LM38XPLRTWT0R44TMQ59E5" localSheetId="13" hidden="1">#REF!</definedName>
    <definedName name="BExIV2LM38XPLRTWT0R44TMQ59E5" hidden="1">#REF!</definedName>
    <definedName name="BExIV3HY4S0YRV1F7XEMF2YHAR2I" localSheetId="17" hidden="1">#REF!</definedName>
    <definedName name="BExIV3HY4S0YRV1F7XEMF2YHAR2I" localSheetId="18" hidden="1">#REF!</definedName>
    <definedName name="BExIV3HY4S0YRV1F7XEMF2YHAR2I" localSheetId="19" hidden="1">#REF!</definedName>
    <definedName name="BExIV3HY4S0YRV1F7XEMF2YHAR2I" localSheetId="13" hidden="1">#REF!</definedName>
    <definedName name="BExIV3HY4S0YRV1F7XEMF2YHAR2I" hidden="1">#REF!</definedName>
    <definedName name="BExIV6HUZFRIFLXW2SICKGTAH1PV" localSheetId="17" hidden="1">#REF!</definedName>
    <definedName name="BExIV6HUZFRIFLXW2SICKGTAH1PV" localSheetId="18" hidden="1">#REF!</definedName>
    <definedName name="BExIV6HUZFRIFLXW2SICKGTAH1PV" localSheetId="19" hidden="1">#REF!</definedName>
    <definedName name="BExIV6HUZFRIFLXW2SICKGTAH1PV" localSheetId="13" hidden="1">#REF!</definedName>
    <definedName name="BExIV6HUZFRIFLXW2SICKGTAH1PV" hidden="1">#REF!</definedName>
    <definedName name="BExIVCXWL6H5LD9DHDIA4F5U9TQL" localSheetId="17" hidden="1">#REF!</definedName>
    <definedName name="BExIVCXWL6H5LD9DHDIA4F5U9TQL" localSheetId="18" hidden="1">#REF!</definedName>
    <definedName name="BExIVCXWL6H5LD9DHDIA4F5U9TQL" localSheetId="19" hidden="1">#REF!</definedName>
    <definedName name="BExIVCXWL6H5LD9DHDIA4F5U9TQL" localSheetId="13" hidden="1">#REF!</definedName>
    <definedName name="BExIVCXWL6H5LD9DHDIA4F5U9TQL" hidden="1">#REF!</definedName>
    <definedName name="BExIVEVYJ7KL8QNR5ZTOSD11I5A6" localSheetId="17" hidden="1">#REF!</definedName>
    <definedName name="BExIVEVYJ7KL8QNR5ZTOSD11I5A6" localSheetId="18" hidden="1">#REF!</definedName>
    <definedName name="BExIVEVYJ7KL8QNR5ZTOSD11I5A6" localSheetId="19" hidden="1">#REF!</definedName>
    <definedName name="BExIVEVYJ7KL8QNR5ZTOSD11I5A6" localSheetId="13" hidden="1">#REF!</definedName>
    <definedName name="BExIVEVYJ7KL8QNR5ZTOSD11I5A6" hidden="1">#REF!</definedName>
    <definedName name="BExIVJ30S9U8MA1TUBRND8DGF96D" localSheetId="17" hidden="1">#REF!</definedName>
    <definedName name="BExIVJ30S9U8MA1TUBRND8DGF96D" localSheetId="18" hidden="1">#REF!</definedName>
    <definedName name="BExIVJ30S9U8MA1TUBRND8DGF96D" localSheetId="19" hidden="1">#REF!</definedName>
    <definedName name="BExIVJ30S9U8MA1TUBRND8DGF96D" localSheetId="13" hidden="1">#REF!</definedName>
    <definedName name="BExIVJ30S9U8MA1TUBRND8DGF96D" hidden="1">#REF!</definedName>
    <definedName name="BExIVMOIPSEWSIHIDDLOXESQ28A0" localSheetId="17" hidden="1">#REF!</definedName>
    <definedName name="BExIVMOIPSEWSIHIDDLOXESQ28A0" localSheetId="18" hidden="1">#REF!</definedName>
    <definedName name="BExIVMOIPSEWSIHIDDLOXESQ28A0" localSheetId="19" hidden="1">#REF!</definedName>
    <definedName name="BExIVMOIPSEWSIHIDDLOXESQ28A0" localSheetId="13" hidden="1">#REF!</definedName>
    <definedName name="BExIVMOIPSEWSIHIDDLOXESQ28A0" hidden="1">#REF!</definedName>
    <definedName name="BExIVNVNJX9BYDLC88NG09YF5XQ6" localSheetId="17" hidden="1">#REF!</definedName>
    <definedName name="BExIVNVNJX9BYDLC88NG09YF5XQ6" localSheetId="18" hidden="1">#REF!</definedName>
    <definedName name="BExIVNVNJX9BYDLC88NG09YF5XQ6" localSheetId="19" hidden="1">#REF!</definedName>
    <definedName name="BExIVNVNJX9BYDLC88NG09YF5XQ6" localSheetId="13" hidden="1">#REF!</definedName>
    <definedName name="BExIVNVNJX9BYDLC88NG09YF5XQ6" hidden="1">#REF!</definedName>
    <definedName name="BExIVQVKLMGSRYT1LFZH0KUIA4OR" localSheetId="17" hidden="1">#REF!</definedName>
    <definedName name="BExIVQVKLMGSRYT1LFZH0KUIA4OR" localSheetId="18" hidden="1">#REF!</definedName>
    <definedName name="BExIVQVKLMGSRYT1LFZH0KUIA4OR" localSheetId="19" hidden="1">#REF!</definedName>
    <definedName name="BExIVQVKLMGSRYT1LFZH0KUIA4OR" localSheetId="13" hidden="1">#REF!</definedName>
    <definedName name="BExIVQVKLMGSRYT1LFZH0KUIA4OR" hidden="1">#REF!</definedName>
    <definedName name="BExIVYTFI35KNR2XSA6N8OJYUTUR" localSheetId="17" hidden="1">#REF!</definedName>
    <definedName name="BExIVYTFI35KNR2XSA6N8OJYUTUR" localSheetId="18" hidden="1">#REF!</definedName>
    <definedName name="BExIVYTFI35KNR2XSA6N8OJYUTUR" localSheetId="19" hidden="1">#REF!</definedName>
    <definedName name="BExIVYTFI35KNR2XSA6N8OJYUTUR" localSheetId="13" hidden="1">#REF!</definedName>
    <definedName name="BExIVYTFI35KNR2XSA6N8OJYUTUR" hidden="1">#REF!</definedName>
    <definedName name="BExIVZF05SNB8DE7VLQOFG9S41HS" localSheetId="17" hidden="1">#REF!</definedName>
    <definedName name="BExIVZF05SNB8DE7VLQOFG9S41HS" localSheetId="18" hidden="1">#REF!</definedName>
    <definedName name="BExIVZF05SNB8DE7VLQOFG9S41HS" localSheetId="19" hidden="1">#REF!</definedName>
    <definedName name="BExIVZF05SNB8DE7VLQOFG9S41HS" localSheetId="13" hidden="1">#REF!</definedName>
    <definedName name="BExIVZF05SNB8DE7VLQOFG9S41HS" hidden="1">#REF!</definedName>
    <definedName name="BExIWB3SY3WRIVIOF988DNNODBOA" localSheetId="17" hidden="1">#REF!</definedName>
    <definedName name="BExIWB3SY3WRIVIOF988DNNODBOA" localSheetId="18" hidden="1">#REF!</definedName>
    <definedName name="BExIWB3SY3WRIVIOF988DNNODBOA" localSheetId="19" hidden="1">#REF!</definedName>
    <definedName name="BExIWB3SY3WRIVIOF988DNNODBOA" localSheetId="13" hidden="1">#REF!</definedName>
    <definedName name="BExIWB3SY3WRIVIOF988DNNODBOA" hidden="1">#REF!</definedName>
    <definedName name="BExIWB99CG0H52LRD6QWPN4L6DV2" localSheetId="17" hidden="1">#REF!</definedName>
    <definedName name="BExIWB99CG0H52LRD6QWPN4L6DV2" localSheetId="18" hidden="1">#REF!</definedName>
    <definedName name="BExIWB99CG0H52LRD6QWPN4L6DV2" localSheetId="19" hidden="1">#REF!</definedName>
    <definedName name="BExIWB99CG0H52LRD6QWPN4L6DV2" localSheetId="13" hidden="1">#REF!</definedName>
    <definedName name="BExIWB99CG0H52LRD6QWPN4L6DV2" hidden="1">#REF!</definedName>
    <definedName name="BExIWG1W7XP9DFYYSZAIOSHM0QLQ" localSheetId="17" hidden="1">#REF!</definedName>
    <definedName name="BExIWG1W7XP9DFYYSZAIOSHM0QLQ" localSheetId="18" hidden="1">#REF!</definedName>
    <definedName name="BExIWG1W7XP9DFYYSZAIOSHM0QLQ" localSheetId="19" hidden="1">#REF!</definedName>
    <definedName name="BExIWG1W7XP9DFYYSZAIOSHM0QLQ" localSheetId="13" hidden="1">#REF!</definedName>
    <definedName name="BExIWG1W7XP9DFYYSZAIOSHM0QLQ" hidden="1">#REF!</definedName>
    <definedName name="BExIWH3KUK94B7833DD4TB0Y6KP9" localSheetId="17" hidden="1">#REF!</definedName>
    <definedName name="BExIWH3KUK94B7833DD4TB0Y6KP9" localSheetId="18" hidden="1">#REF!</definedName>
    <definedName name="BExIWH3KUK94B7833DD4TB0Y6KP9" localSheetId="19" hidden="1">#REF!</definedName>
    <definedName name="BExIWH3KUK94B7833DD4TB0Y6KP9" localSheetId="13" hidden="1">#REF!</definedName>
    <definedName name="BExIWH3KUK94B7833DD4TB0Y6KP9" hidden="1">#REF!</definedName>
    <definedName name="BExIWHZXYAALPLS8CSHZHJ82LBOH" localSheetId="17" hidden="1">#REF!</definedName>
    <definedName name="BExIWHZXYAALPLS8CSHZHJ82LBOH" localSheetId="18" hidden="1">#REF!</definedName>
    <definedName name="BExIWHZXYAALPLS8CSHZHJ82LBOH" localSheetId="19" hidden="1">#REF!</definedName>
    <definedName name="BExIWHZXYAALPLS8CSHZHJ82LBOH" localSheetId="13" hidden="1">#REF!</definedName>
    <definedName name="BExIWHZXYAALPLS8CSHZHJ82LBOH" hidden="1">#REF!</definedName>
    <definedName name="BExIWJY6FHR6KOO0P8U4IZ7VD42D" localSheetId="17" hidden="1">#REF!</definedName>
    <definedName name="BExIWJY6FHR6KOO0P8U4IZ7VD42D" localSheetId="18" hidden="1">#REF!</definedName>
    <definedName name="BExIWJY6FHR6KOO0P8U4IZ7VD42D" localSheetId="19" hidden="1">#REF!</definedName>
    <definedName name="BExIWJY6FHR6KOO0P8U4IZ7VD42D" localSheetId="13" hidden="1">#REF!</definedName>
    <definedName name="BExIWJY6FHR6KOO0P8U4IZ7VD42D" hidden="1">#REF!</definedName>
    <definedName name="BExIWKE9MGIDWORBI43AWTUNYFAN" localSheetId="17" hidden="1">#REF!</definedName>
    <definedName name="BExIWKE9MGIDWORBI43AWTUNYFAN" localSheetId="18" hidden="1">#REF!</definedName>
    <definedName name="BExIWKE9MGIDWORBI43AWTUNYFAN" localSheetId="19" hidden="1">#REF!</definedName>
    <definedName name="BExIWKE9MGIDWORBI43AWTUNYFAN" localSheetId="13" hidden="1">#REF!</definedName>
    <definedName name="BExIWKE9MGIDWORBI43AWTUNYFAN" hidden="1">#REF!</definedName>
    <definedName name="BExIWPHOYLSNGZKVD3RRKOEALEUG" localSheetId="17" hidden="1">#REF!</definedName>
    <definedName name="BExIWPHOYLSNGZKVD3RRKOEALEUG" localSheetId="18" hidden="1">#REF!</definedName>
    <definedName name="BExIWPHOYLSNGZKVD3RRKOEALEUG" localSheetId="19" hidden="1">#REF!</definedName>
    <definedName name="BExIWPHOYLSNGZKVD3RRKOEALEUG" localSheetId="13" hidden="1">#REF!</definedName>
    <definedName name="BExIWPHOYLSNGZKVD3RRKOEALEUG" hidden="1">#REF!</definedName>
    <definedName name="BExIWSHLD1QIZPL5ARLXOJ9Y2CAA" localSheetId="17" hidden="1">#REF!</definedName>
    <definedName name="BExIWSHLD1QIZPL5ARLXOJ9Y2CAA" localSheetId="18" hidden="1">#REF!</definedName>
    <definedName name="BExIWSHLD1QIZPL5ARLXOJ9Y2CAA" localSheetId="19" hidden="1">#REF!</definedName>
    <definedName name="BExIWSHLD1QIZPL5ARLXOJ9Y2CAA" localSheetId="13" hidden="1">#REF!</definedName>
    <definedName name="BExIWSHLD1QIZPL5ARLXOJ9Y2CAA" hidden="1">#REF!</definedName>
    <definedName name="BExIX34PM5DBTRHRQWP6PL6WIX88" localSheetId="17" hidden="1">#REF!</definedName>
    <definedName name="BExIX34PM5DBTRHRQWP6PL6WIX88" localSheetId="18" hidden="1">#REF!</definedName>
    <definedName name="BExIX34PM5DBTRHRQWP6PL6WIX88" localSheetId="19" hidden="1">#REF!</definedName>
    <definedName name="BExIX34PM5DBTRHRQWP6PL6WIX88" localSheetId="13" hidden="1">#REF!</definedName>
    <definedName name="BExIX34PM5DBTRHRQWP6PL6WIX88" hidden="1">#REF!</definedName>
    <definedName name="BExIX5OAP9KSUE5SIZCW9P39Q4WE" localSheetId="17" hidden="1">#REF!</definedName>
    <definedName name="BExIX5OAP9KSUE5SIZCW9P39Q4WE" localSheetId="18" hidden="1">#REF!</definedName>
    <definedName name="BExIX5OAP9KSUE5SIZCW9P39Q4WE" localSheetId="19" hidden="1">#REF!</definedName>
    <definedName name="BExIX5OAP9KSUE5SIZCW9P39Q4WE" localSheetId="13" hidden="1">#REF!</definedName>
    <definedName name="BExIX5OAP9KSUE5SIZCW9P39Q4WE" hidden="1">#REF!</definedName>
    <definedName name="BExIXGRJPVJMUDGSG7IHPXPNO69B" localSheetId="17" hidden="1">#REF!</definedName>
    <definedName name="BExIXGRJPVJMUDGSG7IHPXPNO69B" localSheetId="18" hidden="1">#REF!</definedName>
    <definedName name="BExIXGRJPVJMUDGSG7IHPXPNO69B" localSheetId="19" hidden="1">#REF!</definedName>
    <definedName name="BExIXGRJPVJMUDGSG7IHPXPNO69B" localSheetId="13" hidden="1">#REF!</definedName>
    <definedName name="BExIXGRJPVJMUDGSG7IHPXPNO69B" hidden="1">#REF!</definedName>
    <definedName name="BExIXGWVQ9WOO0NCJLXAU4PJPOPM" localSheetId="17" hidden="1">#REF!</definedName>
    <definedName name="BExIXGWVQ9WOO0NCJLXAU4PJPOPM" localSheetId="18" hidden="1">#REF!</definedName>
    <definedName name="BExIXGWVQ9WOO0NCJLXAU4PJPOPM" localSheetId="19" hidden="1">#REF!</definedName>
    <definedName name="BExIXGWVQ9WOO0NCJLXAU4PJPOPM" localSheetId="13" hidden="1">#REF!</definedName>
    <definedName name="BExIXGWVQ9WOO0NCJLXAU4PJPOPM" hidden="1">#REF!</definedName>
    <definedName name="BExIXLK6SEOTUWQVNLCH4SAKTVGQ" localSheetId="17" hidden="1">#REF!</definedName>
    <definedName name="BExIXLK6SEOTUWQVNLCH4SAKTVGQ" localSheetId="18" hidden="1">#REF!</definedName>
    <definedName name="BExIXLK6SEOTUWQVNLCH4SAKTVGQ" localSheetId="19" hidden="1">#REF!</definedName>
    <definedName name="BExIXLK6SEOTUWQVNLCH4SAKTVGQ" localSheetId="13" hidden="1">#REF!</definedName>
    <definedName name="BExIXLK6SEOTUWQVNLCH4SAKTVGQ" hidden="1">#REF!</definedName>
    <definedName name="BExIXM5R87ZL3FHALWZXYCPHGX3E" localSheetId="17" hidden="1">#REF!</definedName>
    <definedName name="BExIXM5R87ZL3FHALWZXYCPHGX3E" localSheetId="18" hidden="1">#REF!</definedName>
    <definedName name="BExIXM5R87ZL3FHALWZXYCPHGX3E" localSheetId="19" hidden="1">#REF!</definedName>
    <definedName name="BExIXM5R87ZL3FHALWZXYCPHGX3E" localSheetId="13" hidden="1">#REF!</definedName>
    <definedName name="BExIXM5R87ZL3FHALWZXYCPHGX3E" hidden="1">#REF!</definedName>
    <definedName name="BExIXN24YK8MIB3OZ905DHU9CDH1" localSheetId="17" hidden="1">#REF!</definedName>
    <definedName name="BExIXN24YK8MIB3OZ905DHU9CDH1" localSheetId="18" hidden="1">#REF!</definedName>
    <definedName name="BExIXN24YK8MIB3OZ905DHU9CDH1" localSheetId="19" hidden="1">#REF!</definedName>
    <definedName name="BExIXN24YK8MIB3OZ905DHU9CDH1" localSheetId="13" hidden="1">#REF!</definedName>
    <definedName name="BExIXN24YK8MIB3OZ905DHU9CDH1" hidden="1">#REF!</definedName>
    <definedName name="BExIXS036ZCKT2Z8XZKLZ8PFWQGL" localSheetId="17" hidden="1">#REF!</definedName>
    <definedName name="BExIXS036ZCKT2Z8XZKLZ8PFWQGL" localSheetId="18" hidden="1">#REF!</definedName>
    <definedName name="BExIXS036ZCKT2Z8XZKLZ8PFWQGL" localSheetId="19" hidden="1">#REF!</definedName>
    <definedName name="BExIXS036ZCKT2Z8XZKLZ8PFWQGL" localSheetId="13" hidden="1">#REF!</definedName>
    <definedName name="BExIXS036ZCKT2Z8XZKLZ8PFWQGL" hidden="1">#REF!</definedName>
    <definedName name="BExIXY5CF9PFM0P40AZ4U51TMWV0" localSheetId="17" hidden="1">#REF!</definedName>
    <definedName name="BExIXY5CF9PFM0P40AZ4U51TMWV0" localSheetId="18" hidden="1">#REF!</definedName>
    <definedName name="BExIXY5CF9PFM0P40AZ4U51TMWV0" localSheetId="19" hidden="1">#REF!</definedName>
    <definedName name="BExIXY5CF9PFM0P40AZ4U51TMWV0" localSheetId="13" hidden="1">#REF!</definedName>
    <definedName name="BExIXY5CF9PFM0P40AZ4U51TMWV0" hidden="1">#REF!</definedName>
    <definedName name="BExIYEXJBK8JDWIRSVV4RJSKZVV1" localSheetId="17" hidden="1">#REF!</definedName>
    <definedName name="BExIYEXJBK8JDWIRSVV4RJSKZVV1" localSheetId="18" hidden="1">#REF!</definedName>
    <definedName name="BExIYEXJBK8JDWIRSVV4RJSKZVV1" localSheetId="19" hidden="1">#REF!</definedName>
    <definedName name="BExIYEXJBK8JDWIRSVV4RJSKZVV1" localSheetId="13" hidden="1">#REF!</definedName>
    <definedName name="BExIYEXJBK8JDWIRSVV4RJSKZVV1" hidden="1">#REF!</definedName>
    <definedName name="BExIYFJ59KLIPRTGIHX9X07UVGT3" localSheetId="17" hidden="1">#REF!</definedName>
    <definedName name="BExIYFJ59KLIPRTGIHX9X07UVGT3" localSheetId="18" hidden="1">#REF!</definedName>
    <definedName name="BExIYFJ59KLIPRTGIHX9X07UVGT3" localSheetId="19" hidden="1">#REF!</definedName>
    <definedName name="BExIYFJ59KLIPRTGIHX9X07UVGT3" localSheetId="13" hidden="1">#REF!</definedName>
    <definedName name="BExIYFJ59KLIPRTGIHX9X07UVGT3" hidden="1">#REF!</definedName>
    <definedName name="BExIYHH7GZO6BU3DC4GRLH3FD3ZS" localSheetId="17" hidden="1">#REF!</definedName>
    <definedName name="BExIYHH7GZO6BU3DC4GRLH3FD3ZS" localSheetId="18" hidden="1">#REF!</definedName>
    <definedName name="BExIYHH7GZO6BU3DC4GRLH3FD3ZS" localSheetId="19" hidden="1">#REF!</definedName>
    <definedName name="BExIYHH7GZO6BU3DC4GRLH3FD3ZS" localSheetId="13" hidden="1">#REF!</definedName>
    <definedName name="BExIYHH7GZO6BU3DC4GRLH3FD3ZS" hidden="1">#REF!</definedName>
    <definedName name="BExIYHMPBTD67ZNUL9O76FZQHYPT" localSheetId="17" hidden="1">#REF!</definedName>
    <definedName name="BExIYHMPBTD67ZNUL9O76FZQHYPT" localSheetId="18" hidden="1">#REF!</definedName>
    <definedName name="BExIYHMPBTD67ZNUL9O76FZQHYPT" localSheetId="19" hidden="1">#REF!</definedName>
    <definedName name="BExIYHMPBTD67ZNUL9O76FZQHYPT" localSheetId="13" hidden="1">#REF!</definedName>
    <definedName name="BExIYHMPBTD67ZNUL9O76FZQHYPT" hidden="1">#REF!</definedName>
    <definedName name="BExIYI2RH0K4225XO970K2IQ1E79" localSheetId="17" hidden="1">#REF!</definedName>
    <definedName name="BExIYI2RH0K4225XO970K2IQ1E79" localSheetId="18" hidden="1">#REF!</definedName>
    <definedName name="BExIYI2RH0K4225XO970K2IQ1E79" localSheetId="19" hidden="1">#REF!</definedName>
    <definedName name="BExIYI2RH0K4225XO970K2IQ1E79" localSheetId="13" hidden="1">#REF!</definedName>
    <definedName name="BExIYI2RH0K4225XO970K2IQ1E79" hidden="1">#REF!</definedName>
    <definedName name="BExIYMPZ0KS2KOJFQAUQJ77L7701" localSheetId="17" hidden="1">#REF!</definedName>
    <definedName name="BExIYMPZ0KS2KOJFQAUQJ77L7701" localSheetId="18" hidden="1">#REF!</definedName>
    <definedName name="BExIYMPZ0KS2KOJFQAUQJ77L7701" localSheetId="19" hidden="1">#REF!</definedName>
    <definedName name="BExIYMPZ0KS2KOJFQAUQJ77L7701" localSheetId="13" hidden="1">#REF!</definedName>
    <definedName name="BExIYMPZ0KS2KOJFQAUQJ77L7701" hidden="1">#REF!</definedName>
    <definedName name="BExIYP9Q6FV9T0R9G3UDKLS4TTYX" localSheetId="17" hidden="1">#REF!</definedName>
    <definedName name="BExIYP9Q6FV9T0R9G3UDKLS4TTYX" localSheetId="18" hidden="1">#REF!</definedName>
    <definedName name="BExIYP9Q6FV9T0R9G3UDKLS4TTYX" localSheetId="19" hidden="1">#REF!</definedName>
    <definedName name="BExIYP9Q6FV9T0R9G3UDKLS4TTYX" localSheetId="13" hidden="1">#REF!</definedName>
    <definedName name="BExIYP9Q6FV9T0R9G3UDKLS4TTYX" hidden="1">#REF!</definedName>
    <definedName name="BExIYZGLDQ1TN7BIIN4RLDP31GIM" localSheetId="17" hidden="1">#REF!</definedName>
    <definedName name="BExIYZGLDQ1TN7BIIN4RLDP31GIM" localSheetId="18" hidden="1">#REF!</definedName>
    <definedName name="BExIYZGLDQ1TN7BIIN4RLDP31GIM" localSheetId="19" hidden="1">#REF!</definedName>
    <definedName name="BExIYZGLDQ1TN7BIIN4RLDP31GIM" localSheetId="13" hidden="1">#REF!</definedName>
    <definedName name="BExIYZGLDQ1TN7BIIN4RLDP31GIM" hidden="1">#REF!</definedName>
    <definedName name="BExIZ4K0EZJK6PW3L8SVKTJFSWW9" localSheetId="17" hidden="1">#REF!</definedName>
    <definedName name="BExIZ4K0EZJK6PW3L8SVKTJFSWW9" localSheetId="18" hidden="1">#REF!</definedName>
    <definedName name="BExIZ4K0EZJK6PW3L8SVKTJFSWW9" localSheetId="19" hidden="1">#REF!</definedName>
    <definedName name="BExIZ4K0EZJK6PW3L8SVKTJFSWW9" localSheetId="13" hidden="1">#REF!</definedName>
    <definedName name="BExIZ4K0EZJK6PW3L8SVKTJFSWW9" hidden="1">#REF!</definedName>
    <definedName name="BExIZAECOEZGBAO29QMV14E6XDIV" localSheetId="17" hidden="1">#REF!</definedName>
    <definedName name="BExIZAECOEZGBAO29QMV14E6XDIV" localSheetId="18" hidden="1">#REF!</definedName>
    <definedName name="BExIZAECOEZGBAO29QMV14E6XDIV" localSheetId="19" hidden="1">#REF!</definedName>
    <definedName name="BExIZAECOEZGBAO29QMV14E6XDIV" localSheetId="13" hidden="1">#REF!</definedName>
    <definedName name="BExIZAECOEZGBAO29QMV14E6XDIV" hidden="1">#REF!</definedName>
    <definedName name="BExIZHQR3N1546MQS83ZJ8I6SPZ3" localSheetId="17" hidden="1">#REF!</definedName>
    <definedName name="BExIZHQR3N1546MQS83ZJ8I6SPZ3" localSheetId="18" hidden="1">#REF!</definedName>
    <definedName name="BExIZHQR3N1546MQS83ZJ8I6SPZ3" localSheetId="19" hidden="1">#REF!</definedName>
    <definedName name="BExIZHQR3N1546MQS83ZJ8I6SPZ3" localSheetId="13" hidden="1">#REF!</definedName>
    <definedName name="BExIZHQR3N1546MQS83ZJ8I6SPZ3" hidden="1">#REF!</definedName>
    <definedName name="BExIZKVXYD5O2JBU81F2UFJZLLSI" localSheetId="17" hidden="1">#REF!</definedName>
    <definedName name="BExIZKVXYD5O2JBU81F2UFJZLLSI" localSheetId="18" hidden="1">#REF!</definedName>
    <definedName name="BExIZKVXYD5O2JBU81F2UFJZLLSI" localSheetId="19" hidden="1">#REF!</definedName>
    <definedName name="BExIZKVXYD5O2JBU81F2UFJZLLSI" localSheetId="13" hidden="1">#REF!</definedName>
    <definedName name="BExIZKVXYD5O2JBU81F2UFJZLLSI" hidden="1">#REF!</definedName>
    <definedName name="BExIZPZDHC8HGER83WHCZAHOX7LK" localSheetId="17" hidden="1">#REF!</definedName>
    <definedName name="BExIZPZDHC8HGER83WHCZAHOX7LK" localSheetId="18" hidden="1">#REF!</definedName>
    <definedName name="BExIZPZDHC8HGER83WHCZAHOX7LK" localSheetId="19" hidden="1">#REF!</definedName>
    <definedName name="BExIZPZDHC8HGER83WHCZAHOX7LK" localSheetId="13" hidden="1">#REF!</definedName>
    <definedName name="BExIZPZDHC8HGER83WHCZAHOX7LK" hidden="1">#REF!</definedName>
    <definedName name="BExIZQA5XCS39QKXMYR1MH2ZIGPS" localSheetId="17" hidden="1">#REF!</definedName>
    <definedName name="BExIZQA5XCS39QKXMYR1MH2ZIGPS" localSheetId="18" hidden="1">#REF!</definedName>
    <definedName name="BExIZQA5XCS39QKXMYR1MH2ZIGPS" localSheetId="19" hidden="1">#REF!</definedName>
    <definedName name="BExIZQA5XCS39QKXMYR1MH2ZIGPS" localSheetId="13" hidden="1">#REF!</definedName>
    <definedName name="BExIZQA5XCS39QKXMYR1MH2ZIGPS" hidden="1">#REF!</definedName>
    <definedName name="BExIZVDLRUNAL32D9KO9X7Y4PB3O" localSheetId="17" hidden="1">#REF!</definedName>
    <definedName name="BExIZVDLRUNAL32D9KO9X7Y4PB3O" localSheetId="18" hidden="1">#REF!</definedName>
    <definedName name="BExIZVDLRUNAL32D9KO9X7Y4PB3O" localSheetId="19" hidden="1">#REF!</definedName>
    <definedName name="BExIZVDLRUNAL32D9KO9X7Y4PB3O" localSheetId="13" hidden="1">#REF!</definedName>
    <definedName name="BExIZVDLRUNAL32D9KO9X7Y4PB3O" hidden="1">#REF!</definedName>
    <definedName name="BExIZY2PUZ0OF9YKK1B13IW0VS6G" localSheetId="17" hidden="1">#REF!</definedName>
    <definedName name="BExIZY2PUZ0OF9YKK1B13IW0VS6G" localSheetId="18" hidden="1">#REF!</definedName>
    <definedName name="BExIZY2PUZ0OF9YKK1B13IW0VS6G" localSheetId="19" hidden="1">#REF!</definedName>
    <definedName name="BExIZY2PUZ0OF9YKK1B13IW0VS6G" localSheetId="13" hidden="1">#REF!</definedName>
    <definedName name="BExIZY2PUZ0OF9YKK1B13IW0VS6G" hidden="1">#REF!</definedName>
    <definedName name="BExJ08KBRR2XMWW3VZMPSQKXHZUH" localSheetId="17" hidden="1">#REF!</definedName>
    <definedName name="BExJ08KBRR2XMWW3VZMPSQKXHZUH" localSheetId="18" hidden="1">#REF!</definedName>
    <definedName name="BExJ08KBRR2XMWW3VZMPSQKXHZUH" localSheetId="19" hidden="1">#REF!</definedName>
    <definedName name="BExJ08KBRR2XMWW3VZMPSQKXHZUH" localSheetId="13" hidden="1">#REF!</definedName>
    <definedName name="BExJ08KBRR2XMWW3VZMPSQKXHZUH" hidden="1">#REF!</definedName>
    <definedName name="BExJ0DYJWXGE7DA39PYL3WM05U9O" localSheetId="17" hidden="1">#REF!</definedName>
    <definedName name="BExJ0DYJWXGE7DA39PYL3WM05U9O" localSheetId="18" hidden="1">#REF!</definedName>
    <definedName name="BExJ0DYJWXGE7DA39PYL3WM05U9O" localSheetId="19" hidden="1">#REF!</definedName>
    <definedName name="BExJ0DYJWXGE7DA39PYL3WM05U9O" localSheetId="13" hidden="1">#REF!</definedName>
    <definedName name="BExJ0DYJWXGE7DA39PYL3WM05U9O" hidden="1">#REF!</definedName>
    <definedName name="BExJ0JYDEZPM2303TRBXOZ74M7N6" localSheetId="17" hidden="1">#REF!</definedName>
    <definedName name="BExJ0JYDEZPM2303TRBXOZ74M7N6" localSheetId="18" hidden="1">#REF!</definedName>
    <definedName name="BExJ0JYDEZPM2303TRBXOZ74M7N6" localSheetId="19" hidden="1">#REF!</definedName>
    <definedName name="BExJ0JYDEZPM2303TRBXOZ74M7N6" localSheetId="13" hidden="1">#REF!</definedName>
    <definedName name="BExJ0JYDEZPM2303TRBXOZ74M7N6" hidden="1">#REF!</definedName>
    <definedName name="BExJ0MY8SY5J5V50H3UKE78ODTVB" localSheetId="17" hidden="1">#REF!</definedName>
    <definedName name="BExJ0MY8SY5J5V50H3UKE78ODTVB" localSheetId="18" hidden="1">#REF!</definedName>
    <definedName name="BExJ0MY8SY5J5V50H3UKE78ODTVB" localSheetId="19" hidden="1">#REF!</definedName>
    <definedName name="BExJ0MY8SY5J5V50H3UKE78ODTVB" localSheetId="13" hidden="1">#REF!</definedName>
    <definedName name="BExJ0MY8SY5J5V50H3UKE78ODTVB" hidden="1">#REF!</definedName>
    <definedName name="BExJ0YC98G37ML4N8FLP8D95EFRF" localSheetId="17" hidden="1">#REF!</definedName>
    <definedName name="BExJ0YC98G37ML4N8FLP8D95EFRF" localSheetId="18" hidden="1">#REF!</definedName>
    <definedName name="BExJ0YC98G37ML4N8FLP8D95EFRF" localSheetId="19" hidden="1">#REF!</definedName>
    <definedName name="BExJ0YC98G37ML4N8FLP8D95EFRF" localSheetId="13" hidden="1">#REF!</definedName>
    <definedName name="BExJ0YC98G37ML4N8FLP8D95EFRF" hidden="1">#REF!</definedName>
    <definedName name="BExKCDYKAEV45AFXHVHZZ62E5BM3" localSheetId="17" hidden="1">#REF!</definedName>
    <definedName name="BExKCDYKAEV45AFXHVHZZ62E5BM3" localSheetId="18" hidden="1">#REF!</definedName>
    <definedName name="BExKCDYKAEV45AFXHVHZZ62E5BM3" localSheetId="19" hidden="1">#REF!</definedName>
    <definedName name="BExKCDYKAEV45AFXHVHZZ62E5BM3" localSheetId="13" hidden="1">#REF!</definedName>
    <definedName name="BExKCDYKAEV45AFXHVHZZ62E5BM3" hidden="1">#REF!</definedName>
    <definedName name="BExKCYXU0W2VQVDI3N3N37K2598P" localSheetId="17" hidden="1">#REF!</definedName>
    <definedName name="BExKCYXU0W2VQVDI3N3N37K2598P" localSheetId="18" hidden="1">#REF!</definedName>
    <definedName name="BExKCYXU0W2VQVDI3N3N37K2598P" localSheetId="19" hidden="1">#REF!</definedName>
    <definedName name="BExKCYXU0W2VQVDI3N3N37K2598P" localSheetId="13" hidden="1">#REF!</definedName>
    <definedName name="BExKCYXU0W2VQVDI3N3N37K2598P" hidden="1">#REF!</definedName>
    <definedName name="BExKDJX3Z1TS0WFDD9EAO42JHL9G" localSheetId="17" hidden="1">#REF!</definedName>
    <definedName name="BExKDJX3Z1TS0WFDD9EAO42JHL9G" localSheetId="18" hidden="1">#REF!</definedName>
    <definedName name="BExKDJX3Z1TS0WFDD9EAO42JHL9G" localSheetId="19" hidden="1">#REF!</definedName>
    <definedName name="BExKDJX3Z1TS0WFDD9EAO42JHL9G" localSheetId="13" hidden="1">#REF!</definedName>
    <definedName name="BExKDJX3Z1TS0WFDD9EAO42JHL9G" hidden="1">#REF!</definedName>
    <definedName name="BExKDK7WVA5I2WBACAZHAHN35D0I" localSheetId="17" hidden="1">#REF!</definedName>
    <definedName name="BExKDK7WVA5I2WBACAZHAHN35D0I" localSheetId="18" hidden="1">#REF!</definedName>
    <definedName name="BExKDK7WVA5I2WBACAZHAHN35D0I" localSheetId="19" hidden="1">#REF!</definedName>
    <definedName name="BExKDK7WVA5I2WBACAZHAHN35D0I" localSheetId="13" hidden="1">#REF!</definedName>
    <definedName name="BExKDK7WVA5I2WBACAZHAHN35D0I" hidden="1">#REF!</definedName>
    <definedName name="BExKDKO0W4AGQO1V7K6Q4VM750FT" localSheetId="17" hidden="1">#REF!</definedName>
    <definedName name="BExKDKO0W4AGQO1V7K6Q4VM750FT" localSheetId="18" hidden="1">#REF!</definedName>
    <definedName name="BExKDKO0W4AGQO1V7K6Q4VM750FT" localSheetId="19" hidden="1">#REF!</definedName>
    <definedName name="BExKDKO0W4AGQO1V7K6Q4VM750FT" localSheetId="13" hidden="1">#REF!</definedName>
    <definedName name="BExKDKO0W4AGQO1V7K6Q4VM750FT" hidden="1">#REF!</definedName>
    <definedName name="BExKDLF10G7W77J87QWH3ZGLUCLW" localSheetId="17" hidden="1">#REF!</definedName>
    <definedName name="BExKDLF10G7W77J87QWH3ZGLUCLW" localSheetId="18" hidden="1">#REF!</definedName>
    <definedName name="BExKDLF10G7W77J87QWH3ZGLUCLW" localSheetId="19" hidden="1">#REF!</definedName>
    <definedName name="BExKDLF10G7W77J87QWH3ZGLUCLW" localSheetId="13" hidden="1">#REF!</definedName>
    <definedName name="BExKDLF10G7W77J87QWH3ZGLUCLW" hidden="1">#REF!</definedName>
    <definedName name="BExKE2NDBQ14HOJH945N4W9ZZFJO" localSheetId="17" hidden="1">#REF!</definedName>
    <definedName name="BExKE2NDBQ14HOJH945N4W9ZZFJO" localSheetId="18" hidden="1">#REF!</definedName>
    <definedName name="BExKE2NDBQ14HOJH945N4W9ZZFJO" localSheetId="19" hidden="1">#REF!</definedName>
    <definedName name="BExKE2NDBQ14HOJH945N4W9ZZFJO" localSheetId="13" hidden="1">#REF!</definedName>
    <definedName name="BExKE2NDBQ14HOJH945N4W9ZZFJO" hidden="1">#REF!</definedName>
    <definedName name="BExKEFE0I3MT6ZLC4T1L9465HKTN" localSheetId="17" hidden="1">#REF!</definedName>
    <definedName name="BExKEFE0I3MT6ZLC4T1L9465HKTN" localSheetId="18" hidden="1">#REF!</definedName>
    <definedName name="BExKEFE0I3MT6ZLC4T1L9465HKTN" localSheetId="19" hidden="1">#REF!</definedName>
    <definedName name="BExKEFE0I3MT6ZLC4T1L9465HKTN" localSheetId="13" hidden="1">#REF!</definedName>
    <definedName name="BExKEFE0I3MT6ZLC4T1L9465HKTN" hidden="1">#REF!</definedName>
    <definedName name="BExKEK6O5BVJP4VY02FY7JNAZ6BT" localSheetId="17" hidden="1">#REF!</definedName>
    <definedName name="BExKEK6O5BVJP4VY02FY7JNAZ6BT" localSheetId="18" hidden="1">#REF!</definedName>
    <definedName name="BExKEK6O5BVJP4VY02FY7JNAZ6BT" localSheetId="19" hidden="1">#REF!</definedName>
    <definedName name="BExKEK6O5BVJP4VY02FY7JNAZ6BT" localSheetId="13" hidden="1">#REF!</definedName>
    <definedName name="BExKEK6O5BVJP4VY02FY7JNAZ6BT" hidden="1">#REF!</definedName>
    <definedName name="BExKEKXK6E6QX339ELPXDIRZSJE0" localSheetId="17" hidden="1">#REF!</definedName>
    <definedName name="BExKEKXK6E6QX339ELPXDIRZSJE0" localSheetId="18" hidden="1">#REF!</definedName>
    <definedName name="BExKEKXK6E6QX339ELPXDIRZSJE0" localSheetId="19" hidden="1">#REF!</definedName>
    <definedName name="BExKEKXK6E6QX339ELPXDIRZSJE0" localSheetId="13" hidden="1">#REF!</definedName>
    <definedName name="BExKEKXK6E6QX339ELPXDIRZSJE0" hidden="1">#REF!</definedName>
    <definedName name="BExKEMFI35R0D4WN4A59V9QH7I5S" localSheetId="17" hidden="1">#REF!</definedName>
    <definedName name="BExKEMFI35R0D4WN4A59V9QH7I5S" localSheetId="18" hidden="1">#REF!</definedName>
    <definedName name="BExKEMFI35R0D4WN4A59V9QH7I5S" localSheetId="19" hidden="1">#REF!</definedName>
    <definedName name="BExKEMFI35R0D4WN4A59V9QH7I5S" localSheetId="13" hidden="1">#REF!</definedName>
    <definedName name="BExKEMFI35R0D4WN4A59V9QH7I5S" hidden="1">#REF!</definedName>
    <definedName name="BExKEOOIBMP7N8033EY2CJYCBX6H" localSheetId="17" hidden="1">#REF!</definedName>
    <definedName name="BExKEOOIBMP7N8033EY2CJYCBX6H" localSheetId="18" hidden="1">#REF!</definedName>
    <definedName name="BExKEOOIBMP7N8033EY2CJYCBX6H" localSheetId="19" hidden="1">#REF!</definedName>
    <definedName name="BExKEOOIBMP7N8033EY2CJYCBX6H" localSheetId="13" hidden="1">#REF!</definedName>
    <definedName name="BExKEOOIBMP7N8033EY2CJYCBX6H" hidden="1">#REF!</definedName>
    <definedName name="BExKEW0RR5LA3VC46A2BEOOMQE56" localSheetId="17" hidden="1">#REF!</definedName>
    <definedName name="BExKEW0RR5LA3VC46A2BEOOMQE56" localSheetId="18" hidden="1">#REF!</definedName>
    <definedName name="BExKEW0RR5LA3VC46A2BEOOMQE56" localSheetId="19" hidden="1">#REF!</definedName>
    <definedName name="BExKEW0RR5LA3VC46A2BEOOMQE56" localSheetId="13" hidden="1">#REF!</definedName>
    <definedName name="BExKEW0RR5LA3VC46A2BEOOMQE56" hidden="1">#REF!</definedName>
    <definedName name="BExKF37PTJB4PE1PUQWG20ASBX4E" localSheetId="17" hidden="1">#REF!</definedName>
    <definedName name="BExKF37PTJB4PE1PUQWG20ASBX4E" localSheetId="18" hidden="1">#REF!</definedName>
    <definedName name="BExKF37PTJB4PE1PUQWG20ASBX4E" localSheetId="19" hidden="1">#REF!</definedName>
    <definedName name="BExKF37PTJB4PE1PUQWG20ASBX4E" localSheetId="13" hidden="1">#REF!</definedName>
    <definedName name="BExKF37PTJB4PE1PUQWG20ASBX4E" hidden="1">#REF!</definedName>
    <definedName name="BExKFA3VI1CZK21SM0N3LZWT9LA1" localSheetId="17" hidden="1">#REF!</definedName>
    <definedName name="BExKFA3VI1CZK21SM0N3LZWT9LA1" localSheetId="18" hidden="1">#REF!</definedName>
    <definedName name="BExKFA3VI1CZK21SM0N3LZWT9LA1" localSheetId="19" hidden="1">#REF!</definedName>
    <definedName name="BExKFA3VI1CZK21SM0N3LZWT9LA1" localSheetId="13" hidden="1">#REF!</definedName>
    <definedName name="BExKFA3VI1CZK21SM0N3LZWT9LA1" hidden="1">#REF!</definedName>
    <definedName name="BExKFBB29XXT9A2LVUXYSIVKPWGB" localSheetId="17" hidden="1">#REF!</definedName>
    <definedName name="BExKFBB29XXT9A2LVUXYSIVKPWGB" localSheetId="18" hidden="1">#REF!</definedName>
    <definedName name="BExKFBB29XXT9A2LVUXYSIVKPWGB" localSheetId="19" hidden="1">#REF!</definedName>
    <definedName name="BExKFBB29XXT9A2LVUXYSIVKPWGB" localSheetId="13" hidden="1">#REF!</definedName>
    <definedName name="BExKFBB29XXT9A2LVUXYSIVKPWGB" hidden="1">#REF!</definedName>
    <definedName name="BExKFINBFV5J2NFRCL4YUO3YF0ZE" localSheetId="17" hidden="1">#REF!</definedName>
    <definedName name="BExKFINBFV5J2NFRCL4YUO3YF0ZE" localSheetId="18" hidden="1">#REF!</definedName>
    <definedName name="BExKFINBFV5J2NFRCL4YUO3YF0ZE" localSheetId="19" hidden="1">#REF!</definedName>
    <definedName name="BExKFINBFV5J2NFRCL4YUO3YF0ZE" localSheetId="13" hidden="1">#REF!</definedName>
    <definedName name="BExKFINBFV5J2NFRCL4YUO3YF0ZE" hidden="1">#REF!</definedName>
    <definedName name="BExKFISRBFACTAMJSALEYMY66F6X" localSheetId="17" hidden="1">#REF!</definedName>
    <definedName name="BExKFISRBFACTAMJSALEYMY66F6X" localSheetId="18" hidden="1">#REF!</definedName>
    <definedName name="BExKFISRBFACTAMJSALEYMY66F6X" localSheetId="19" hidden="1">#REF!</definedName>
    <definedName name="BExKFISRBFACTAMJSALEYMY66F6X" localSheetId="13" hidden="1">#REF!</definedName>
    <definedName name="BExKFISRBFACTAMJSALEYMY66F6X" hidden="1">#REF!</definedName>
    <definedName name="BExKFOSK5DJ151C4E8544UWMYTOC" localSheetId="17" hidden="1">#REF!</definedName>
    <definedName name="BExKFOSK5DJ151C4E8544UWMYTOC" localSheetId="18" hidden="1">#REF!</definedName>
    <definedName name="BExKFOSK5DJ151C4E8544UWMYTOC" localSheetId="19" hidden="1">#REF!</definedName>
    <definedName name="BExKFOSK5DJ151C4E8544UWMYTOC" localSheetId="13" hidden="1">#REF!</definedName>
    <definedName name="BExKFOSK5DJ151C4E8544UWMYTOC" hidden="1">#REF!</definedName>
    <definedName name="BExKFWL3DE1V1VOVHAFYBE85QUB7" localSheetId="17" hidden="1">#REF!</definedName>
    <definedName name="BExKFWL3DE1V1VOVHAFYBE85QUB7" localSheetId="18" hidden="1">#REF!</definedName>
    <definedName name="BExKFWL3DE1V1VOVHAFYBE85QUB7" localSheetId="19" hidden="1">#REF!</definedName>
    <definedName name="BExKFWL3DE1V1VOVHAFYBE85QUB7" localSheetId="13" hidden="1">#REF!</definedName>
    <definedName name="BExKFWL3DE1V1VOVHAFYBE85QUB7" hidden="1">#REF!</definedName>
    <definedName name="BExKFXS9NDEWPZDVGLTMOM3CFO7N" localSheetId="17" hidden="1">#REF!</definedName>
    <definedName name="BExKFXS9NDEWPZDVGLTMOM3CFO7N" localSheetId="18" hidden="1">#REF!</definedName>
    <definedName name="BExKFXS9NDEWPZDVGLTMOM3CFO7N" localSheetId="19" hidden="1">#REF!</definedName>
    <definedName name="BExKFXS9NDEWPZDVGLTMOM3CFO7N" localSheetId="13" hidden="1">#REF!</definedName>
    <definedName name="BExKFXS9NDEWPZDVGLTMOM3CFO7N" hidden="1">#REF!</definedName>
    <definedName name="BExKFYJC4EVEV54F82K6VKP7Q3OU" localSheetId="17" hidden="1">#REF!</definedName>
    <definedName name="BExKFYJC4EVEV54F82K6VKP7Q3OU" localSheetId="18" hidden="1">#REF!</definedName>
    <definedName name="BExKFYJC4EVEV54F82K6VKP7Q3OU" localSheetId="19" hidden="1">#REF!</definedName>
    <definedName name="BExKFYJC4EVEV54F82K6VKP7Q3OU" localSheetId="13" hidden="1">#REF!</definedName>
    <definedName name="BExKFYJC4EVEV54F82K6VKP7Q3OU" hidden="1">#REF!</definedName>
    <definedName name="BExKG4IYHBKQQ8J8FN10GB2IKO33" localSheetId="17" hidden="1">#REF!</definedName>
    <definedName name="BExKG4IYHBKQQ8J8FN10GB2IKO33" localSheetId="18" hidden="1">#REF!</definedName>
    <definedName name="BExKG4IYHBKQQ8J8FN10GB2IKO33" localSheetId="19" hidden="1">#REF!</definedName>
    <definedName name="BExKG4IYHBKQQ8J8FN10GB2IKO33" localSheetId="13" hidden="1">#REF!</definedName>
    <definedName name="BExKG4IYHBKQQ8J8FN10GB2IKO33" hidden="1">#REF!</definedName>
    <definedName name="BExKGBVDO2JNJUFOFQMF0RJG03ZK" localSheetId="17" hidden="1">#REF!</definedName>
    <definedName name="BExKGBVDO2JNJUFOFQMF0RJG03ZK" localSheetId="18" hidden="1">#REF!</definedName>
    <definedName name="BExKGBVDO2JNJUFOFQMF0RJG03ZK" localSheetId="19" hidden="1">#REF!</definedName>
    <definedName name="BExKGBVDO2JNJUFOFQMF0RJG03ZK" localSheetId="13" hidden="1">#REF!</definedName>
    <definedName name="BExKGBVDO2JNJUFOFQMF0RJG03ZK" hidden="1">#REF!</definedName>
    <definedName name="BExKGF0L44S78D33WMQ1A75TRKB9" localSheetId="17" hidden="1">#REF!</definedName>
    <definedName name="BExKGF0L44S78D33WMQ1A75TRKB9" localSheetId="18" hidden="1">#REF!</definedName>
    <definedName name="BExKGF0L44S78D33WMQ1A75TRKB9" localSheetId="19" hidden="1">#REF!</definedName>
    <definedName name="BExKGF0L44S78D33WMQ1A75TRKB9" localSheetId="13" hidden="1">#REF!</definedName>
    <definedName name="BExKGF0L44S78D33WMQ1A75TRKB9" hidden="1">#REF!</definedName>
    <definedName name="BExKGFRN31B3G20LMQ4LRF879J68" localSheetId="17" hidden="1">#REF!</definedName>
    <definedName name="BExKGFRN31B3G20LMQ4LRF879J68" localSheetId="18" hidden="1">#REF!</definedName>
    <definedName name="BExKGFRN31B3G20LMQ4LRF879J68" localSheetId="19" hidden="1">#REF!</definedName>
    <definedName name="BExKGFRN31B3G20LMQ4LRF879J68" localSheetId="13" hidden="1">#REF!</definedName>
    <definedName name="BExKGFRN31B3G20LMQ4LRF879J68" hidden="1">#REF!</definedName>
    <definedName name="BExKGJD3U3ADZILP20U3EURP0UQP" localSheetId="17" hidden="1">#REF!</definedName>
    <definedName name="BExKGJD3U3ADZILP20U3EURP0UQP" localSheetId="18" hidden="1">#REF!</definedName>
    <definedName name="BExKGJD3U3ADZILP20U3EURP0UQP" localSheetId="19" hidden="1">#REF!</definedName>
    <definedName name="BExKGJD3U3ADZILP20U3EURP0UQP" localSheetId="13" hidden="1">#REF!</definedName>
    <definedName name="BExKGJD3U3ADZILP20U3EURP0UQP" hidden="1">#REF!</definedName>
    <definedName name="BExKGNK5YGKP0YHHTAAOV17Z9EIM" localSheetId="17" hidden="1">#REF!</definedName>
    <definedName name="BExKGNK5YGKP0YHHTAAOV17Z9EIM" localSheetId="18" hidden="1">#REF!</definedName>
    <definedName name="BExKGNK5YGKP0YHHTAAOV17Z9EIM" localSheetId="19" hidden="1">#REF!</definedName>
    <definedName name="BExKGNK5YGKP0YHHTAAOV17Z9EIM" localSheetId="13" hidden="1">#REF!</definedName>
    <definedName name="BExKGNK5YGKP0YHHTAAOV17Z9EIM" hidden="1">#REF!</definedName>
    <definedName name="BExKGQ3T3TWGZUSNVWJE1XWXHGRQ" localSheetId="17" hidden="1">#REF!</definedName>
    <definedName name="BExKGQ3T3TWGZUSNVWJE1XWXHGRQ" localSheetId="18" hidden="1">#REF!</definedName>
    <definedName name="BExKGQ3T3TWGZUSNVWJE1XWXHGRQ" localSheetId="19" hidden="1">#REF!</definedName>
    <definedName name="BExKGQ3T3TWGZUSNVWJE1XWXHGRQ" localSheetId="13" hidden="1">#REF!</definedName>
    <definedName name="BExKGQ3T3TWGZUSNVWJE1XWXHGRQ" hidden="1">#REF!</definedName>
    <definedName name="BExKGV77YH9YXIQTRKK2331QGYKF" localSheetId="17" hidden="1">#REF!</definedName>
    <definedName name="BExKGV77YH9YXIQTRKK2331QGYKF" localSheetId="18" hidden="1">#REF!</definedName>
    <definedName name="BExKGV77YH9YXIQTRKK2331QGYKF" localSheetId="19" hidden="1">#REF!</definedName>
    <definedName name="BExKGV77YH9YXIQTRKK2331QGYKF" localSheetId="13" hidden="1">#REF!</definedName>
    <definedName name="BExKGV77YH9YXIQTRKK2331QGYKF" hidden="1">#REF!</definedName>
    <definedName name="BExKH3FTZ5VGTB86W9M4AB39R0G8" localSheetId="17" hidden="1">#REF!</definedName>
    <definedName name="BExKH3FTZ5VGTB86W9M4AB39R0G8" localSheetId="18" hidden="1">#REF!</definedName>
    <definedName name="BExKH3FTZ5VGTB86W9M4AB39R0G8" localSheetId="19" hidden="1">#REF!</definedName>
    <definedName name="BExKH3FTZ5VGTB86W9M4AB39R0G8" localSheetId="13" hidden="1">#REF!</definedName>
    <definedName name="BExKH3FTZ5VGTB86W9M4AB39R0G8" hidden="1">#REF!</definedName>
    <definedName name="BExKH3FV5U5O6XZM7STS3NZKQFGJ" localSheetId="17" hidden="1">#REF!</definedName>
    <definedName name="BExKH3FV5U5O6XZM7STS3NZKQFGJ" localSheetId="18" hidden="1">#REF!</definedName>
    <definedName name="BExKH3FV5U5O6XZM7STS3NZKQFGJ" localSheetId="19" hidden="1">#REF!</definedName>
    <definedName name="BExKH3FV5U5O6XZM7STS3NZKQFGJ" localSheetId="13" hidden="1">#REF!</definedName>
    <definedName name="BExKH3FV5U5O6XZM7STS3NZKQFGJ" hidden="1">#REF!</definedName>
    <definedName name="BExKH3W5435VN8DZ68OCKI93SEO4" localSheetId="17" hidden="1">#REF!</definedName>
    <definedName name="BExKH3W5435VN8DZ68OCKI93SEO4" localSheetId="18" hidden="1">#REF!</definedName>
    <definedName name="BExKH3W5435VN8DZ68OCKI93SEO4" localSheetId="19" hidden="1">#REF!</definedName>
    <definedName name="BExKH3W5435VN8DZ68OCKI93SEO4" localSheetId="13" hidden="1">#REF!</definedName>
    <definedName name="BExKH3W5435VN8DZ68OCKI93SEO4" hidden="1">#REF!</definedName>
    <definedName name="BExKH9L4L5ZUAA98QAZ7DB7YH4QE" localSheetId="17" hidden="1">#REF!</definedName>
    <definedName name="BExKH9L4L5ZUAA98QAZ7DB7YH4QE" localSheetId="18" hidden="1">#REF!</definedName>
    <definedName name="BExKH9L4L5ZUAA98QAZ7DB7YH4QE" localSheetId="19" hidden="1">#REF!</definedName>
    <definedName name="BExKH9L4L5ZUAA98QAZ7DB7YH4QE" localSheetId="13" hidden="1">#REF!</definedName>
    <definedName name="BExKH9L4L5ZUAA98QAZ7DB7YH4QE" hidden="1">#REF!</definedName>
    <definedName name="BExKHAMUH8NR3HRV0V6FHJE3ROLN" localSheetId="17" hidden="1">#REF!</definedName>
    <definedName name="BExKHAMUH8NR3HRV0V6FHJE3ROLN" localSheetId="18" hidden="1">#REF!</definedName>
    <definedName name="BExKHAMUH8NR3HRV0V6FHJE3ROLN" localSheetId="19" hidden="1">#REF!</definedName>
    <definedName name="BExKHAMUH8NR3HRV0V6FHJE3ROLN" localSheetId="13" hidden="1">#REF!</definedName>
    <definedName name="BExKHAMUH8NR3HRV0V6FHJE3ROLN" hidden="1">#REF!</definedName>
    <definedName name="BExKHCFKOWFHO2WW0N7Y5XDXEWAO" localSheetId="17" hidden="1">#REF!</definedName>
    <definedName name="BExKHCFKOWFHO2WW0N7Y5XDXEWAO" localSheetId="18" hidden="1">#REF!</definedName>
    <definedName name="BExKHCFKOWFHO2WW0N7Y5XDXEWAO" localSheetId="19" hidden="1">#REF!</definedName>
    <definedName name="BExKHCFKOWFHO2WW0N7Y5XDXEWAO" localSheetId="13" hidden="1">#REF!</definedName>
    <definedName name="BExKHCFKOWFHO2WW0N7Y5XDXEWAO" hidden="1">#REF!</definedName>
    <definedName name="BExKHIVLONZ46HLMR50DEXKEUNEP" localSheetId="17" hidden="1">#REF!</definedName>
    <definedName name="BExKHIVLONZ46HLMR50DEXKEUNEP" localSheetId="18" hidden="1">#REF!</definedName>
    <definedName name="BExKHIVLONZ46HLMR50DEXKEUNEP" localSheetId="19" hidden="1">#REF!</definedName>
    <definedName name="BExKHIVLONZ46HLMR50DEXKEUNEP" localSheetId="13" hidden="1">#REF!</definedName>
    <definedName name="BExKHIVLONZ46HLMR50DEXKEUNEP" hidden="1">#REF!</definedName>
    <definedName name="BExKHPM9XA0ADDK7TUR0N38EXWEP" localSheetId="17" hidden="1">#REF!</definedName>
    <definedName name="BExKHPM9XA0ADDK7TUR0N38EXWEP" localSheetId="18" hidden="1">#REF!</definedName>
    <definedName name="BExKHPM9XA0ADDK7TUR0N38EXWEP" localSheetId="19" hidden="1">#REF!</definedName>
    <definedName name="BExKHPM9XA0ADDK7TUR0N38EXWEP" localSheetId="13" hidden="1">#REF!</definedName>
    <definedName name="BExKHPM9XA0ADDK7TUR0N38EXWEP" hidden="1">#REF!</definedName>
    <definedName name="BExKHQYXEM47TMIQRQVHE4T5LT8K" localSheetId="17" hidden="1">#REF!</definedName>
    <definedName name="BExKHQYXEM47TMIQRQVHE4T5LT8K" localSheetId="18" hidden="1">#REF!</definedName>
    <definedName name="BExKHQYXEM47TMIQRQVHE4T5LT8K" localSheetId="19" hidden="1">#REF!</definedName>
    <definedName name="BExKHQYXEM47TMIQRQVHE4T5LT8K" localSheetId="13" hidden="1">#REF!</definedName>
    <definedName name="BExKHQYXEM47TMIQRQVHE4T5LT8K" hidden="1">#REF!</definedName>
    <definedName name="BExKI4076KXCDE5KXL79KT36OKLO" localSheetId="17" hidden="1">#REF!</definedName>
    <definedName name="BExKI4076KXCDE5KXL79KT36OKLO" localSheetId="18" hidden="1">#REF!</definedName>
    <definedName name="BExKI4076KXCDE5KXL79KT36OKLO" localSheetId="19" hidden="1">#REF!</definedName>
    <definedName name="BExKI4076KXCDE5KXL79KT36OKLO" localSheetId="13" hidden="1">#REF!</definedName>
    <definedName name="BExKI4076KXCDE5KXL79KT36OKLO" hidden="1">#REF!</definedName>
    <definedName name="BExKI7AUWXBP1WBLFRIYSNQZDWCY" localSheetId="17" hidden="1">#REF!</definedName>
    <definedName name="BExKI7AUWXBP1WBLFRIYSNQZDWCY" localSheetId="18" hidden="1">#REF!</definedName>
    <definedName name="BExKI7AUWXBP1WBLFRIYSNQZDWCY" localSheetId="19" hidden="1">#REF!</definedName>
    <definedName name="BExKI7AUWXBP1WBLFRIYSNQZDWCY" localSheetId="13" hidden="1">#REF!</definedName>
    <definedName name="BExKI7AUWXBP1WBLFRIYSNQZDWCY" hidden="1">#REF!</definedName>
    <definedName name="BExKI7LO70WYISR7Q0Y1ZDWO9M3B" localSheetId="17" hidden="1">#REF!</definedName>
    <definedName name="BExKI7LO70WYISR7Q0Y1ZDWO9M3B" localSheetId="18" hidden="1">#REF!</definedName>
    <definedName name="BExKI7LO70WYISR7Q0Y1ZDWO9M3B" localSheetId="19" hidden="1">#REF!</definedName>
    <definedName name="BExKI7LO70WYISR7Q0Y1ZDWO9M3B" localSheetId="13" hidden="1">#REF!</definedName>
    <definedName name="BExKI7LO70WYISR7Q0Y1ZDWO9M3B" hidden="1">#REF!</definedName>
    <definedName name="BExKIF3EIT434ZQKMDXUBJCRLMK8" localSheetId="17" hidden="1">#REF!</definedName>
    <definedName name="BExKIF3EIT434ZQKMDXUBJCRLMK8" localSheetId="18" hidden="1">#REF!</definedName>
    <definedName name="BExKIF3EIT434ZQKMDXUBJCRLMK8" localSheetId="19" hidden="1">#REF!</definedName>
    <definedName name="BExKIF3EIT434ZQKMDXUBJCRLMK8" localSheetId="13" hidden="1">#REF!</definedName>
    <definedName name="BExKIF3EIT434ZQKMDXUBJCRLMK8" hidden="1">#REF!</definedName>
    <definedName name="BExKIGQV6TXIZG039HBOJU62WP2U" localSheetId="17" hidden="1">#REF!</definedName>
    <definedName name="BExKIGQV6TXIZG039HBOJU62WP2U" localSheetId="18" hidden="1">#REF!</definedName>
    <definedName name="BExKIGQV6TXIZG039HBOJU62WP2U" localSheetId="19" hidden="1">#REF!</definedName>
    <definedName name="BExKIGQV6TXIZG039HBOJU62WP2U" localSheetId="13" hidden="1">#REF!</definedName>
    <definedName name="BExKIGQV6TXIZG039HBOJU62WP2U" hidden="1">#REF!</definedName>
    <definedName name="BExKILE008SF3KTAN8WML3XKI1NZ" localSheetId="17" hidden="1">#REF!</definedName>
    <definedName name="BExKILE008SF3KTAN8WML3XKI1NZ" localSheetId="18" hidden="1">#REF!</definedName>
    <definedName name="BExKILE008SF3KTAN8WML3XKI1NZ" localSheetId="19" hidden="1">#REF!</definedName>
    <definedName name="BExKILE008SF3KTAN8WML3XKI1NZ" localSheetId="13" hidden="1">#REF!</definedName>
    <definedName name="BExKILE008SF3KTAN8WML3XKI1NZ" hidden="1">#REF!</definedName>
    <definedName name="BExKINSBB6RS7I489QHMCOMU4Z2X" localSheetId="17" hidden="1">#REF!</definedName>
    <definedName name="BExKINSBB6RS7I489QHMCOMU4Z2X" localSheetId="18" hidden="1">#REF!</definedName>
    <definedName name="BExKINSBB6RS7I489QHMCOMU4Z2X" localSheetId="19" hidden="1">#REF!</definedName>
    <definedName name="BExKINSBB6RS7I489QHMCOMU4Z2X" localSheetId="13" hidden="1">#REF!</definedName>
    <definedName name="BExKINSBB6RS7I489QHMCOMU4Z2X" hidden="1">#REF!</definedName>
    <definedName name="BExKINXMPEA03CETGL1VOW1XRJIR" localSheetId="17" hidden="1">#REF!</definedName>
    <definedName name="BExKINXMPEA03CETGL1VOW1XRJIR" localSheetId="18" hidden="1">#REF!</definedName>
    <definedName name="BExKINXMPEA03CETGL1VOW1XRJIR" localSheetId="19" hidden="1">#REF!</definedName>
    <definedName name="BExKINXMPEA03CETGL1VOW1XRJIR" localSheetId="13" hidden="1">#REF!</definedName>
    <definedName name="BExKINXMPEA03CETGL1VOW1XRJIR" hidden="1">#REF!</definedName>
    <definedName name="BExKITBU5LXLZYDJS3D3BAVWEY3U" localSheetId="17" hidden="1">#REF!</definedName>
    <definedName name="BExKITBU5LXLZYDJS3D3BAVWEY3U" localSheetId="18" hidden="1">#REF!</definedName>
    <definedName name="BExKITBU5LXLZYDJS3D3BAVWEY3U" localSheetId="19" hidden="1">#REF!</definedName>
    <definedName name="BExKITBU5LXLZYDJS3D3BAVWEY3U" localSheetId="13" hidden="1">#REF!</definedName>
    <definedName name="BExKITBU5LXLZYDJS3D3BAVWEY3U" hidden="1">#REF!</definedName>
    <definedName name="BExKIU87ZKSOC2DYZWFK6SAK9I8E" localSheetId="17" hidden="1">#REF!</definedName>
    <definedName name="BExKIU87ZKSOC2DYZWFK6SAK9I8E" localSheetId="18" hidden="1">#REF!</definedName>
    <definedName name="BExKIU87ZKSOC2DYZWFK6SAK9I8E" localSheetId="19" hidden="1">#REF!</definedName>
    <definedName name="BExKIU87ZKSOC2DYZWFK6SAK9I8E" localSheetId="13" hidden="1">#REF!</definedName>
    <definedName name="BExKIU87ZKSOC2DYZWFK6SAK9I8E" hidden="1">#REF!</definedName>
    <definedName name="BExKJ449HLYX2DJ9UF0H9GTPSQ73" localSheetId="17" hidden="1">#REF!</definedName>
    <definedName name="BExKJ449HLYX2DJ9UF0H9GTPSQ73" localSheetId="18" hidden="1">#REF!</definedName>
    <definedName name="BExKJ449HLYX2DJ9UF0H9GTPSQ73" localSheetId="19" hidden="1">#REF!</definedName>
    <definedName name="BExKJ449HLYX2DJ9UF0H9GTPSQ73" localSheetId="13" hidden="1">#REF!</definedName>
    <definedName name="BExKJ449HLYX2DJ9UF0H9GTPSQ73" hidden="1">#REF!</definedName>
    <definedName name="BExKJ5649R9IC0GKQD6QI2G7C99Q" localSheetId="17" hidden="1">#REF!</definedName>
    <definedName name="BExKJ5649R9IC0GKQD6QI2G7C99Q" localSheetId="18" hidden="1">#REF!</definedName>
    <definedName name="BExKJ5649R9IC0GKQD6QI2G7C99Q" localSheetId="19" hidden="1">#REF!</definedName>
    <definedName name="BExKJ5649R9IC0GKQD6QI2G7C99Q" localSheetId="13" hidden="1">#REF!</definedName>
    <definedName name="BExKJ5649R9IC0GKQD6QI2G7C99Q" hidden="1">#REF!</definedName>
    <definedName name="BExKJEB4FXIMV2AAE9S3FCGRK1R0" localSheetId="17" hidden="1">#REF!</definedName>
    <definedName name="BExKJEB4FXIMV2AAE9S3FCGRK1R0" localSheetId="18" hidden="1">#REF!</definedName>
    <definedName name="BExKJEB4FXIMV2AAE9S3FCGRK1R0" localSheetId="19" hidden="1">#REF!</definedName>
    <definedName name="BExKJEB4FXIMV2AAE9S3FCGRK1R0" localSheetId="13" hidden="1">#REF!</definedName>
    <definedName name="BExKJEB4FXIMV2AAE9S3FCGRK1R0" hidden="1">#REF!</definedName>
    <definedName name="BExKJELX2RUC8UEC56IZPYYZXHA7" localSheetId="17" hidden="1">#REF!</definedName>
    <definedName name="BExKJELX2RUC8UEC56IZPYYZXHA7" localSheetId="18" hidden="1">#REF!</definedName>
    <definedName name="BExKJELX2RUC8UEC56IZPYYZXHA7" localSheetId="19" hidden="1">#REF!</definedName>
    <definedName name="BExKJELX2RUC8UEC56IZPYYZXHA7" localSheetId="13" hidden="1">#REF!</definedName>
    <definedName name="BExKJELX2RUC8UEC56IZPYYZXHA7" hidden="1">#REF!</definedName>
    <definedName name="BExKJI7CV9I6ILFIZ3SVO4DGK64J" localSheetId="17" hidden="1">#REF!</definedName>
    <definedName name="BExKJI7CV9I6ILFIZ3SVO4DGK64J" localSheetId="18" hidden="1">#REF!</definedName>
    <definedName name="BExKJI7CV9I6ILFIZ3SVO4DGK64J" localSheetId="19" hidden="1">#REF!</definedName>
    <definedName name="BExKJI7CV9I6ILFIZ3SVO4DGK64J" localSheetId="13" hidden="1">#REF!</definedName>
    <definedName name="BExKJI7CV9I6ILFIZ3SVO4DGK64J" hidden="1">#REF!</definedName>
    <definedName name="BExKJINMXS61G2TZEXCJAWVV4F57" localSheetId="17" hidden="1">#REF!</definedName>
    <definedName name="BExKJINMXS61G2TZEXCJAWVV4F57" localSheetId="18" hidden="1">#REF!</definedName>
    <definedName name="BExKJINMXS61G2TZEXCJAWVV4F57" localSheetId="19" hidden="1">#REF!</definedName>
    <definedName name="BExKJINMXS61G2TZEXCJAWVV4F57" localSheetId="13" hidden="1">#REF!</definedName>
    <definedName name="BExKJINMXS61G2TZEXCJAWVV4F57" hidden="1">#REF!</definedName>
    <definedName name="BExKJK5ME8KB7HA0180L7OUZDDGV" localSheetId="17" hidden="1">#REF!</definedName>
    <definedName name="BExKJK5ME8KB7HA0180L7OUZDDGV" localSheetId="18" hidden="1">#REF!</definedName>
    <definedName name="BExKJK5ME8KB7HA0180L7OUZDDGV" localSheetId="19" hidden="1">#REF!</definedName>
    <definedName name="BExKJK5ME8KB7HA0180L7OUZDDGV" localSheetId="13" hidden="1">#REF!</definedName>
    <definedName name="BExKJK5ME8KB7HA0180L7OUZDDGV" hidden="1">#REF!</definedName>
    <definedName name="BExKJLY652HI5GNEEWQXOB08K2C1" localSheetId="17" hidden="1">#REF!</definedName>
    <definedName name="BExKJLY652HI5GNEEWQXOB08K2C1" localSheetId="18" hidden="1">#REF!</definedName>
    <definedName name="BExKJLY652HI5GNEEWQXOB08K2C1" localSheetId="19" hidden="1">#REF!</definedName>
    <definedName name="BExKJLY652HI5GNEEWQXOB08K2C1" localSheetId="13" hidden="1">#REF!</definedName>
    <definedName name="BExKJLY652HI5GNEEWQXOB08K2C1" hidden="1">#REF!</definedName>
    <definedName name="BExKJN5IF0VMDILJ5K8ZENF2QYV1" localSheetId="17" hidden="1">#REF!</definedName>
    <definedName name="BExKJN5IF0VMDILJ5K8ZENF2QYV1" localSheetId="18" hidden="1">#REF!</definedName>
    <definedName name="BExKJN5IF0VMDILJ5K8ZENF2QYV1" localSheetId="19" hidden="1">#REF!</definedName>
    <definedName name="BExKJN5IF0VMDILJ5K8ZENF2QYV1" localSheetId="13" hidden="1">#REF!</definedName>
    <definedName name="BExKJN5IF0VMDILJ5K8ZENF2QYV1" hidden="1">#REF!</definedName>
    <definedName name="BExKJUSJPFUIK20FTVAFJWR2OUYX" localSheetId="17" hidden="1">#REF!</definedName>
    <definedName name="BExKJUSJPFUIK20FTVAFJWR2OUYX" localSheetId="18" hidden="1">#REF!</definedName>
    <definedName name="BExKJUSJPFUIK20FTVAFJWR2OUYX" localSheetId="19" hidden="1">#REF!</definedName>
    <definedName name="BExKJUSJPFUIK20FTVAFJWR2OUYX" localSheetId="13" hidden="1">#REF!</definedName>
    <definedName name="BExKJUSJPFUIK20FTVAFJWR2OUYX" hidden="1">#REF!</definedName>
    <definedName name="BExKJXHNZTE5OMRQ1KTVM1DIQE9I" localSheetId="17" hidden="1">#REF!</definedName>
    <definedName name="BExKJXHNZTE5OMRQ1KTVM1DIQE9I" localSheetId="18" hidden="1">#REF!</definedName>
    <definedName name="BExKJXHNZTE5OMRQ1KTVM1DIQE9I" localSheetId="19" hidden="1">#REF!</definedName>
    <definedName name="BExKJXHNZTE5OMRQ1KTVM1DIQE9I" localSheetId="13" hidden="1">#REF!</definedName>
    <definedName name="BExKJXHNZTE5OMRQ1KTVM1DIQE9I" hidden="1">#REF!</definedName>
    <definedName name="BExKK8VP5RS3D0UXZVKA37C4SYBP" localSheetId="17" hidden="1">#REF!</definedName>
    <definedName name="BExKK8VP5RS3D0UXZVKA37C4SYBP" localSheetId="18" hidden="1">#REF!</definedName>
    <definedName name="BExKK8VP5RS3D0UXZVKA37C4SYBP" localSheetId="19" hidden="1">#REF!</definedName>
    <definedName name="BExKK8VP5RS3D0UXZVKA37C4SYBP" localSheetId="13" hidden="1">#REF!</definedName>
    <definedName name="BExKK8VP5RS3D0UXZVKA37C4SYBP" hidden="1">#REF!</definedName>
    <definedName name="BExKKIM9NPF6B3SPMPIQB27HQME4" localSheetId="17" hidden="1">#REF!</definedName>
    <definedName name="BExKKIM9NPF6B3SPMPIQB27HQME4" localSheetId="18" hidden="1">#REF!</definedName>
    <definedName name="BExKKIM9NPF6B3SPMPIQB27HQME4" localSheetId="19" hidden="1">#REF!</definedName>
    <definedName name="BExKKIM9NPF6B3SPMPIQB27HQME4" localSheetId="13" hidden="1">#REF!</definedName>
    <definedName name="BExKKIM9NPF6B3SPMPIQB27HQME4" hidden="1">#REF!</definedName>
    <definedName name="BExKKIX1BCBQ4R3K41QD8NTV0OV0" localSheetId="17" hidden="1">#REF!</definedName>
    <definedName name="BExKKIX1BCBQ4R3K41QD8NTV0OV0" localSheetId="18" hidden="1">#REF!</definedName>
    <definedName name="BExKKIX1BCBQ4R3K41QD8NTV0OV0" localSheetId="19" hidden="1">#REF!</definedName>
    <definedName name="BExKKIX1BCBQ4R3K41QD8NTV0OV0" localSheetId="13" hidden="1">#REF!</definedName>
    <definedName name="BExKKIX1BCBQ4R3K41QD8NTV0OV0" hidden="1">#REF!</definedName>
    <definedName name="BExKKJ2IHMOO66DQ0V2YABR4GV05" localSheetId="17" hidden="1">#REF!</definedName>
    <definedName name="BExKKJ2IHMOO66DQ0V2YABR4GV05" localSheetId="18" hidden="1">#REF!</definedName>
    <definedName name="BExKKJ2IHMOO66DQ0V2YABR4GV05" localSheetId="19" hidden="1">#REF!</definedName>
    <definedName name="BExKKJ2IHMOO66DQ0V2YABR4GV05" localSheetId="13" hidden="1">#REF!</definedName>
    <definedName name="BExKKJ2IHMOO66DQ0V2YABR4GV05" hidden="1">#REF!</definedName>
    <definedName name="BExKKQ3ZWADYV03YHMXDOAMU90EB" localSheetId="17" hidden="1">#REF!</definedName>
    <definedName name="BExKKQ3ZWADYV03YHMXDOAMU90EB" localSheetId="18" hidden="1">#REF!</definedName>
    <definedName name="BExKKQ3ZWADYV03YHMXDOAMU90EB" localSheetId="19" hidden="1">#REF!</definedName>
    <definedName name="BExKKQ3ZWADYV03YHMXDOAMU90EB" localSheetId="13" hidden="1">#REF!</definedName>
    <definedName name="BExKKQ3ZWADYV03YHMXDOAMU90EB" hidden="1">#REF!</definedName>
    <definedName name="BExKKUGD2HMJWQEYZ8H3X1BMXFS9" localSheetId="17" hidden="1">#REF!</definedName>
    <definedName name="BExKKUGD2HMJWQEYZ8H3X1BMXFS9" localSheetId="18" hidden="1">#REF!</definedName>
    <definedName name="BExKKUGD2HMJWQEYZ8H3X1BMXFS9" localSheetId="19" hidden="1">#REF!</definedName>
    <definedName name="BExKKUGD2HMJWQEYZ8H3X1BMXFS9" localSheetId="13" hidden="1">#REF!</definedName>
    <definedName name="BExKKUGD2HMJWQEYZ8H3X1BMXFS9" hidden="1">#REF!</definedName>
    <definedName name="BExKKX05KCZZZPKOR1NE5A8RGVT4" localSheetId="17" hidden="1">#REF!</definedName>
    <definedName name="BExKKX05KCZZZPKOR1NE5A8RGVT4" localSheetId="18" hidden="1">#REF!</definedName>
    <definedName name="BExKKX05KCZZZPKOR1NE5A8RGVT4" localSheetId="19" hidden="1">#REF!</definedName>
    <definedName name="BExKKX05KCZZZPKOR1NE5A8RGVT4" localSheetId="13" hidden="1">#REF!</definedName>
    <definedName name="BExKKX05KCZZZPKOR1NE5A8RGVT4" hidden="1">#REF!</definedName>
    <definedName name="BExKL3QUCLQLECGZM555PRF8EN56" localSheetId="17" hidden="1">#REF!</definedName>
    <definedName name="BExKL3QUCLQLECGZM555PRF8EN56" localSheetId="18" hidden="1">#REF!</definedName>
    <definedName name="BExKL3QUCLQLECGZM555PRF8EN56" localSheetId="19" hidden="1">#REF!</definedName>
    <definedName name="BExKL3QUCLQLECGZM555PRF8EN56" localSheetId="13" hidden="1">#REF!</definedName>
    <definedName name="BExKL3QUCLQLECGZM555PRF8EN56" hidden="1">#REF!</definedName>
    <definedName name="BExKL7CGLA62V9UQH9ZDEHIK8W4O" localSheetId="17" hidden="1">#REF!</definedName>
    <definedName name="BExKL7CGLA62V9UQH9ZDEHIK8W4O" localSheetId="18" hidden="1">#REF!</definedName>
    <definedName name="BExKL7CGLA62V9UQH9ZDEHIK8W4O" localSheetId="19" hidden="1">#REF!</definedName>
    <definedName name="BExKL7CGLA62V9UQH9ZDEHIK8W4O" localSheetId="13" hidden="1">#REF!</definedName>
    <definedName name="BExKL7CGLA62V9UQH9ZDEHIK8W4O" hidden="1">#REF!</definedName>
    <definedName name="BExKLD6S9L66QYREYHBE5J44OK7X" localSheetId="17" hidden="1">#REF!</definedName>
    <definedName name="BExKLD6S9L66QYREYHBE5J44OK7X" localSheetId="18" hidden="1">#REF!</definedName>
    <definedName name="BExKLD6S9L66QYREYHBE5J44OK7X" localSheetId="19" hidden="1">#REF!</definedName>
    <definedName name="BExKLD6S9L66QYREYHBE5J44OK7X" localSheetId="13" hidden="1">#REF!</definedName>
    <definedName name="BExKLD6S9L66QYREYHBE5J44OK7X" hidden="1">#REF!</definedName>
    <definedName name="BExKLEZK32L28GYJWVO63BZ5E1JD" localSheetId="17" hidden="1">#REF!</definedName>
    <definedName name="BExKLEZK32L28GYJWVO63BZ5E1JD" localSheetId="18" hidden="1">#REF!</definedName>
    <definedName name="BExKLEZK32L28GYJWVO63BZ5E1JD" localSheetId="19" hidden="1">#REF!</definedName>
    <definedName name="BExKLEZK32L28GYJWVO63BZ5E1JD" localSheetId="13" hidden="1">#REF!</definedName>
    <definedName name="BExKLEZK32L28GYJWVO63BZ5E1JD" hidden="1">#REF!</definedName>
    <definedName name="BExKLLKVVHT06LA55JB2FC871DC5" localSheetId="17" hidden="1">#REF!</definedName>
    <definedName name="BExKLLKVVHT06LA55JB2FC871DC5" localSheetId="18" hidden="1">#REF!</definedName>
    <definedName name="BExKLLKVVHT06LA55JB2FC871DC5" localSheetId="19" hidden="1">#REF!</definedName>
    <definedName name="BExKLLKVVHT06LA55JB2FC871DC5" localSheetId="13" hidden="1">#REF!</definedName>
    <definedName name="BExKLLKVVHT06LA55JB2FC871DC5" hidden="1">#REF!</definedName>
    <definedName name="BExKMKNALVJRCZS69GFJA4M1J08O" localSheetId="17" hidden="1">#REF!</definedName>
    <definedName name="BExKMKNALVJRCZS69GFJA4M1J08O" localSheetId="18" hidden="1">#REF!</definedName>
    <definedName name="BExKMKNALVJRCZS69GFJA4M1J08O" localSheetId="19" hidden="1">#REF!</definedName>
    <definedName name="BExKMKNALVJRCZS69GFJA4M1J08O" localSheetId="13" hidden="1">#REF!</definedName>
    <definedName name="BExKMKNALVJRCZS69GFJA4M1J08O" hidden="1">#REF!</definedName>
    <definedName name="BExKMMFZIDRFNSBCWVADJ4S2JE52" localSheetId="17" hidden="1">#REF!</definedName>
    <definedName name="BExKMMFZIDRFNSBCWVADJ4S2JE52" localSheetId="18" hidden="1">#REF!</definedName>
    <definedName name="BExKMMFZIDRFNSBCWVADJ4S2JE52" localSheetId="19" hidden="1">#REF!</definedName>
    <definedName name="BExKMMFZIDRFNSBCWVADJ4S2JE52" localSheetId="13" hidden="1">#REF!</definedName>
    <definedName name="BExKMMFZIDRFNSBCWVADJ4S2JE52" hidden="1">#REF!</definedName>
    <definedName name="BExKMRZJS845FERFW6HUXLFAOMYD" localSheetId="17" hidden="1">#REF!</definedName>
    <definedName name="BExKMRZJS845FERFW6HUXLFAOMYD" localSheetId="18" hidden="1">#REF!</definedName>
    <definedName name="BExKMRZJS845FERFW6HUXLFAOMYD" localSheetId="19" hidden="1">#REF!</definedName>
    <definedName name="BExKMRZJS845FERFW6HUXLFAOMYD" localSheetId="13" hidden="1">#REF!</definedName>
    <definedName name="BExKMRZJS845FERFW6HUXLFAOMYD" hidden="1">#REF!</definedName>
    <definedName name="BExKMS514WWPGUGRYGTH6XU97T8B" localSheetId="17" hidden="1">#REF!</definedName>
    <definedName name="BExKMS514WWPGUGRYGTH6XU97T8B" localSheetId="18" hidden="1">#REF!</definedName>
    <definedName name="BExKMS514WWPGUGRYGTH6XU97T8B" localSheetId="19" hidden="1">#REF!</definedName>
    <definedName name="BExKMS514WWPGUGRYGTH6XU97T8B" localSheetId="13" hidden="1">#REF!</definedName>
    <definedName name="BExKMS514WWPGUGRYGTH6XU97T8B" hidden="1">#REF!</definedName>
    <definedName name="BExKMUDV8AH8HQAD5HJVUW7GFDWU" localSheetId="17" hidden="1">#REF!</definedName>
    <definedName name="BExKMUDV8AH8HQAD5HJVUW7GFDWU" localSheetId="18" hidden="1">#REF!</definedName>
    <definedName name="BExKMUDV8AH8HQAD5HJVUW7GFDWU" localSheetId="19" hidden="1">#REF!</definedName>
    <definedName name="BExKMUDV8AH8HQAD5HJVUW7GFDWU" localSheetId="13" hidden="1">#REF!</definedName>
    <definedName name="BExKMUDV8AH8HQAD5HJVUW7GFDWU" hidden="1">#REF!</definedName>
    <definedName name="BExKMWBX4EH3EYJ07UFEM08NB40Z" localSheetId="17" hidden="1">#REF!</definedName>
    <definedName name="BExKMWBX4EH3EYJ07UFEM08NB40Z" localSheetId="18" hidden="1">#REF!</definedName>
    <definedName name="BExKMWBX4EH3EYJ07UFEM08NB40Z" localSheetId="19" hidden="1">#REF!</definedName>
    <definedName name="BExKMWBX4EH3EYJ07UFEM08NB40Z" localSheetId="13" hidden="1">#REF!</definedName>
    <definedName name="BExKMWBX4EH3EYJ07UFEM08NB40Z" hidden="1">#REF!</definedName>
    <definedName name="BExKN4Q70IU9OY91QRUSK3044MQD" localSheetId="17" hidden="1">#REF!</definedName>
    <definedName name="BExKN4Q70IU9OY91QRUSK3044MQD" localSheetId="18" hidden="1">#REF!</definedName>
    <definedName name="BExKN4Q70IU9OY91QRUSK3044MQD" localSheetId="19" hidden="1">#REF!</definedName>
    <definedName name="BExKN4Q70IU9OY91QRUSK3044MQD" localSheetId="13" hidden="1">#REF!</definedName>
    <definedName name="BExKN4Q70IU9OY91QRUSK3044MQD" hidden="1">#REF!</definedName>
    <definedName name="BExKNBGV2IR3S7M0BX4810KZB4V3" localSheetId="17" hidden="1">#REF!</definedName>
    <definedName name="BExKNBGV2IR3S7M0BX4810KZB4V3" localSheetId="18" hidden="1">#REF!</definedName>
    <definedName name="BExKNBGV2IR3S7M0BX4810KZB4V3" localSheetId="19" hidden="1">#REF!</definedName>
    <definedName name="BExKNBGV2IR3S7M0BX4810KZB4V3" localSheetId="13" hidden="1">#REF!</definedName>
    <definedName name="BExKNBGV2IR3S7M0BX4810KZB4V3" hidden="1">#REF!</definedName>
    <definedName name="BExKNCTBZTSY3MO42VU5PLV6YUHZ" localSheetId="17" hidden="1">#REF!</definedName>
    <definedName name="BExKNCTBZTSY3MO42VU5PLV6YUHZ" localSheetId="18" hidden="1">#REF!</definedName>
    <definedName name="BExKNCTBZTSY3MO42VU5PLV6YUHZ" localSheetId="19" hidden="1">#REF!</definedName>
    <definedName name="BExKNCTBZTSY3MO42VU5PLV6YUHZ" localSheetId="13" hidden="1">#REF!</definedName>
    <definedName name="BExKNCTBZTSY3MO42VU5PLV6YUHZ" hidden="1">#REF!</definedName>
    <definedName name="BExKNGV2YY749C42AQ2T9QNIE5C3" localSheetId="17" hidden="1">#REF!</definedName>
    <definedName name="BExKNGV2YY749C42AQ2T9QNIE5C3" localSheetId="18" hidden="1">#REF!</definedName>
    <definedName name="BExKNGV2YY749C42AQ2T9QNIE5C3" localSheetId="19" hidden="1">#REF!</definedName>
    <definedName name="BExKNGV2YY749C42AQ2T9QNIE5C3" localSheetId="13" hidden="1">#REF!</definedName>
    <definedName name="BExKNGV2YY749C42AQ2T9QNIE5C3" hidden="1">#REF!</definedName>
    <definedName name="BExKNH0F1WPNUEQITIUN5T4NDX9H" localSheetId="17" hidden="1">#REF!</definedName>
    <definedName name="BExKNH0F1WPNUEQITIUN5T4NDX9H" localSheetId="18" hidden="1">#REF!</definedName>
    <definedName name="BExKNH0F1WPNUEQITIUN5T4NDX9H" localSheetId="19" hidden="1">#REF!</definedName>
    <definedName name="BExKNH0F1WPNUEQITIUN5T4NDX9H" localSheetId="13" hidden="1">#REF!</definedName>
    <definedName name="BExKNH0F1WPNUEQITIUN5T4NDX9H" hidden="1">#REF!</definedName>
    <definedName name="BExKNV8UOHVWEHDJWI2WMJ9X6QHZ" localSheetId="17" hidden="1">#REF!</definedName>
    <definedName name="BExKNV8UOHVWEHDJWI2WMJ9X6QHZ" localSheetId="18" hidden="1">#REF!</definedName>
    <definedName name="BExKNV8UOHVWEHDJWI2WMJ9X6QHZ" localSheetId="19" hidden="1">#REF!</definedName>
    <definedName name="BExKNV8UOHVWEHDJWI2WMJ9X6QHZ" localSheetId="13" hidden="1">#REF!</definedName>
    <definedName name="BExKNV8UOHVWEHDJWI2WMJ9X6QHZ" hidden="1">#REF!</definedName>
    <definedName name="BExKNZLD7UATC1MYRNJD8H2NH4KU" localSheetId="17" hidden="1">#REF!</definedName>
    <definedName name="BExKNZLD7UATC1MYRNJD8H2NH4KU" localSheetId="18" hidden="1">#REF!</definedName>
    <definedName name="BExKNZLD7UATC1MYRNJD8H2NH4KU" localSheetId="19" hidden="1">#REF!</definedName>
    <definedName name="BExKNZLD7UATC1MYRNJD8H2NH4KU" localSheetId="13" hidden="1">#REF!</definedName>
    <definedName name="BExKNZLD7UATC1MYRNJD8H2NH4KU" hidden="1">#REF!</definedName>
    <definedName name="BExKNZQUKQQG2Y97R74G4O4BJP1L" localSheetId="17" hidden="1">#REF!</definedName>
    <definedName name="BExKNZQUKQQG2Y97R74G4O4BJP1L" localSheetId="18" hidden="1">#REF!</definedName>
    <definedName name="BExKNZQUKQQG2Y97R74G4O4BJP1L" localSheetId="19" hidden="1">#REF!</definedName>
    <definedName name="BExKNZQUKQQG2Y97R74G4O4BJP1L" localSheetId="13" hidden="1">#REF!</definedName>
    <definedName name="BExKNZQUKQQG2Y97R74G4O4BJP1L" hidden="1">#REF!</definedName>
    <definedName name="BExKO06X0EAD3ABEG1E8PWLDWHBA" localSheetId="17" hidden="1">#REF!</definedName>
    <definedName name="BExKO06X0EAD3ABEG1E8PWLDWHBA" localSheetId="18" hidden="1">#REF!</definedName>
    <definedName name="BExKO06X0EAD3ABEG1E8PWLDWHBA" localSheetId="19" hidden="1">#REF!</definedName>
    <definedName name="BExKO06X0EAD3ABEG1E8PWLDWHBA" localSheetId="13" hidden="1">#REF!</definedName>
    <definedName name="BExKO06X0EAD3ABEG1E8PWLDWHBA" hidden="1">#REF!</definedName>
    <definedName name="BExKO2AHHSGNI1AZOIOW21KPXKPE" localSheetId="17" hidden="1">#REF!</definedName>
    <definedName name="BExKO2AHHSGNI1AZOIOW21KPXKPE" localSheetId="18" hidden="1">#REF!</definedName>
    <definedName name="BExKO2AHHSGNI1AZOIOW21KPXKPE" localSheetId="19" hidden="1">#REF!</definedName>
    <definedName name="BExKO2AHHSGNI1AZOIOW21KPXKPE" localSheetId="13" hidden="1">#REF!</definedName>
    <definedName name="BExKO2AHHSGNI1AZOIOW21KPXKPE" hidden="1">#REF!</definedName>
    <definedName name="BExKO2FXWJWC5IZLDN8JHYILQJ2N" localSheetId="17" hidden="1">#REF!</definedName>
    <definedName name="BExKO2FXWJWC5IZLDN8JHYILQJ2N" localSheetId="18" hidden="1">#REF!</definedName>
    <definedName name="BExKO2FXWJWC5IZLDN8JHYILQJ2N" localSheetId="19" hidden="1">#REF!</definedName>
    <definedName name="BExKO2FXWJWC5IZLDN8JHYILQJ2N" localSheetId="13" hidden="1">#REF!</definedName>
    <definedName name="BExKO2FXWJWC5IZLDN8JHYILQJ2N" hidden="1">#REF!</definedName>
    <definedName name="BExKO438WZ8FKOU00NURGFMOYXWN" localSheetId="17" hidden="1">#REF!</definedName>
    <definedName name="BExKO438WZ8FKOU00NURGFMOYXWN" localSheetId="18" hidden="1">#REF!</definedName>
    <definedName name="BExKO438WZ8FKOU00NURGFMOYXWN" localSheetId="19" hidden="1">#REF!</definedName>
    <definedName name="BExKO438WZ8FKOU00NURGFMOYXWN" localSheetId="13" hidden="1">#REF!</definedName>
    <definedName name="BExKO438WZ8FKOU00NURGFMOYXWN" hidden="1">#REF!</definedName>
    <definedName name="BExKO551EZ73M80UFHBQE7BQVU4L" localSheetId="17" hidden="1">#REF!</definedName>
    <definedName name="BExKO551EZ73M80UFHBQE7BQVU4L" localSheetId="18" hidden="1">#REF!</definedName>
    <definedName name="BExKO551EZ73M80UFHBQE7BQVU4L" localSheetId="19" hidden="1">#REF!</definedName>
    <definedName name="BExKO551EZ73M80UFHBQE7BQVU4L" localSheetId="13" hidden="1">#REF!</definedName>
    <definedName name="BExKO551EZ73M80UFHBQE7BQVU4L" hidden="1">#REF!</definedName>
    <definedName name="BExKOBA4VTRV9YG31IM1PDDO3J9M" localSheetId="17" hidden="1">#REF!</definedName>
    <definedName name="BExKOBA4VTRV9YG31IM1PDDO3J9M" localSheetId="18" hidden="1">#REF!</definedName>
    <definedName name="BExKOBA4VTRV9YG31IM1PDDO3J9M" localSheetId="19" hidden="1">#REF!</definedName>
    <definedName name="BExKOBA4VTRV9YG31IM1PDDO3J9M" localSheetId="13" hidden="1">#REF!</definedName>
    <definedName name="BExKOBA4VTRV9YG31IM1PDDO3J9M" hidden="1">#REF!</definedName>
    <definedName name="BExKODIZGWW2EQD0FEYW6WK6XLCM" localSheetId="17" hidden="1">#REF!</definedName>
    <definedName name="BExKODIZGWW2EQD0FEYW6WK6XLCM" localSheetId="18" hidden="1">#REF!</definedName>
    <definedName name="BExKODIZGWW2EQD0FEYW6WK6XLCM" localSheetId="19" hidden="1">#REF!</definedName>
    <definedName name="BExKODIZGWW2EQD0FEYW6WK6XLCM" localSheetId="13" hidden="1">#REF!</definedName>
    <definedName name="BExKODIZGWW2EQD0FEYW6WK6XLCM" hidden="1">#REF!</definedName>
    <definedName name="BExKOPO2HPWVQGAKW8LOZMPIDEFG" localSheetId="17" hidden="1">#REF!</definedName>
    <definedName name="BExKOPO2HPWVQGAKW8LOZMPIDEFG" localSheetId="18" hidden="1">#REF!</definedName>
    <definedName name="BExKOPO2HPWVQGAKW8LOZMPIDEFG" localSheetId="19" hidden="1">#REF!</definedName>
    <definedName name="BExKOPO2HPWVQGAKW8LOZMPIDEFG" localSheetId="13" hidden="1">#REF!</definedName>
    <definedName name="BExKOPO2HPWVQGAKW8LOZMPIDEFG" hidden="1">#REF!</definedName>
    <definedName name="BExKP7SRQ3MN5BDYXV2XMBQNUH23" localSheetId="17" hidden="1">#REF!</definedName>
    <definedName name="BExKP7SRQ3MN5BDYXV2XMBQNUH23" localSheetId="18" hidden="1">#REF!</definedName>
    <definedName name="BExKP7SRQ3MN5BDYXV2XMBQNUH23" localSheetId="19" hidden="1">#REF!</definedName>
    <definedName name="BExKP7SRQ3MN5BDYXV2XMBQNUH23" localSheetId="13" hidden="1">#REF!</definedName>
    <definedName name="BExKP7SRQ3MN5BDYXV2XMBQNUH23" hidden="1">#REF!</definedName>
    <definedName name="BExKPEZP0QTKOTLIMMIFSVTHQEEK" localSheetId="17" hidden="1">#REF!</definedName>
    <definedName name="BExKPEZP0QTKOTLIMMIFSVTHQEEK" localSheetId="18" hidden="1">#REF!</definedName>
    <definedName name="BExKPEZP0QTKOTLIMMIFSVTHQEEK" localSheetId="19" hidden="1">#REF!</definedName>
    <definedName name="BExKPEZP0QTKOTLIMMIFSVTHQEEK" localSheetId="13" hidden="1">#REF!</definedName>
    <definedName name="BExKPEZP0QTKOTLIMMIFSVTHQEEK" hidden="1">#REF!</definedName>
    <definedName name="BExKPFFSVTL757PNITV8R9RN4452" localSheetId="17" hidden="1">#REF!</definedName>
    <definedName name="BExKPFFSVTL757PNITV8R9RN4452" localSheetId="18" hidden="1">#REF!</definedName>
    <definedName name="BExKPFFSVTL757PNITV8R9RN4452" localSheetId="19" hidden="1">#REF!</definedName>
    <definedName name="BExKPFFSVTL757PNITV8R9RN4452" localSheetId="13" hidden="1">#REF!</definedName>
    <definedName name="BExKPFFSVTL757PNITV8R9RN4452" hidden="1">#REF!</definedName>
    <definedName name="BExKPIL5ZWOXQAENH3VP3ZHA2N7N" localSheetId="17" hidden="1">#REF!</definedName>
    <definedName name="BExKPIL5ZWOXQAENH3VP3ZHA2N7N" localSheetId="18" hidden="1">#REF!</definedName>
    <definedName name="BExKPIL5ZWOXQAENH3VP3ZHA2N7N" localSheetId="19" hidden="1">#REF!</definedName>
    <definedName name="BExKPIL5ZWOXQAENH3VP3ZHA2N7N" localSheetId="13" hidden="1">#REF!</definedName>
    <definedName name="BExKPIL5ZWOXQAENH3VP3ZHA2N7N" hidden="1">#REF!</definedName>
    <definedName name="BExKPJHKPVROP9QX9BMBZMU2HEZ1" localSheetId="17" hidden="1">#REF!</definedName>
    <definedName name="BExKPJHKPVROP9QX9BMBZMU2HEZ1" localSheetId="18" hidden="1">#REF!</definedName>
    <definedName name="BExKPJHKPVROP9QX9BMBZMU2HEZ1" localSheetId="19" hidden="1">#REF!</definedName>
    <definedName name="BExKPJHKPVROP9QX9BMBZMU2HEZ1" localSheetId="13" hidden="1">#REF!</definedName>
    <definedName name="BExKPJHKPVROP9QX9BMBZMU2HEZ1" hidden="1">#REF!</definedName>
    <definedName name="BExKPLQJX0HJ8OTXBXH9IC9J2V0W" localSheetId="17" hidden="1">#REF!</definedName>
    <definedName name="BExKPLQJX0HJ8OTXBXH9IC9J2V0W" localSheetId="18" hidden="1">#REF!</definedName>
    <definedName name="BExKPLQJX0HJ8OTXBXH9IC9J2V0W" localSheetId="19" hidden="1">#REF!</definedName>
    <definedName name="BExKPLQJX0HJ8OTXBXH9IC9J2V0W" localSheetId="13" hidden="1">#REF!</definedName>
    <definedName name="BExKPLQJX0HJ8OTXBXH9IC9J2V0W" hidden="1">#REF!</definedName>
    <definedName name="BExKPN8C7GN36ZJZHLOB74LU6KT0" localSheetId="17" hidden="1">#REF!</definedName>
    <definedName name="BExKPN8C7GN36ZJZHLOB74LU6KT0" localSheetId="18" hidden="1">#REF!</definedName>
    <definedName name="BExKPN8C7GN36ZJZHLOB74LU6KT0" localSheetId="19" hidden="1">#REF!</definedName>
    <definedName name="BExKPN8C7GN36ZJZHLOB74LU6KT0" localSheetId="13" hidden="1">#REF!</definedName>
    <definedName name="BExKPN8C7GN36ZJZHLOB74LU6KT0" hidden="1">#REF!</definedName>
    <definedName name="BExKPX9VZ1J5021Q98K60HMPJU58" localSheetId="17" hidden="1">#REF!</definedName>
    <definedName name="BExKPX9VZ1J5021Q98K60HMPJU58" localSheetId="18" hidden="1">#REF!</definedName>
    <definedName name="BExKPX9VZ1J5021Q98K60HMPJU58" localSheetId="19" hidden="1">#REF!</definedName>
    <definedName name="BExKPX9VZ1J5021Q98K60HMPJU58" localSheetId="13" hidden="1">#REF!</definedName>
    <definedName name="BExKPX9VZ1J5021Q98K60HMPJU58" hidden="1">#REF!</definedName>
    <definedName name="BExKQGGEP203MUWSJVORTY7RFOFT" localSheetId="17" hidden="1">#REF!</definedName>
    <definedName name="BExKQGGEP203MUWSJVORTY7RFOFT" localSheetId="18" hidden="1">#REF!</definedName>
    <definedName name="BExKQGGEP203MUWSJVORTY7RFOFT" localSheetId="19" hidden="1">#REF!</definedName>
    <definedName name="BExKQGGEP203MUWSJVORTY7RFOFT" localSheetId="13" hidden="1">#REF!</definedName>
    <definedName name="BExKQGGEP203MUWSJVORTY7RFOFT" hidden="1">#REF!</definedName>
    <definedName name="BExKQJGAAWNM3NT19E9I0CQDBTU0" localSheetId="17" hidden="1">#REF!</definedName>
    <definedName name="BExKQJGAAWNM3NT19E9I0CQDBTU0" localSheetId="18" hidden="1">#REF!</definedName>
    <definedName name="BExKQJGAAWNM3NT19E9I0CQDBTU0" localSheetId="19" hidden="1">#REF!</definedName>
    <definedName name="BExKQJGAAWNM3NT19E9I0CQDBTU0" localSheetId="13" hidden="1">#REF!</definedName>
    <definedName name="BExKQJGAAWNM3NT19E9I0CQDBTU0" hidden="1">#REF!</definedName>
    <definedName name="BExKQM5GJ1ZN5REKFE7YVBQ0KXWF" localSheetId="17" hidden="1">#REF!</definedName>
    <definedName name="BExKQM5GJ1ZN5REKFE7YVBQ0KXWF" localSheetId="18" hidden="1">#REF!</definedName>
    <definedName name="BExKQM5GJ1ZN5REKFE7YVBQ0KXWF" localSheetId="19" hidden="1">#REF!</definedName>
    <definedName name="BExKQM5GJ1ZN5REKFE7YVBQ0KXWF" localSheetId="13" hidden="1">#REF!</definedName>
    <definedName name="BExKQM5GJ1ZN5REKFE7YVBQ0KXWF" hidden="1">#REF!</definedName>
    <definedName name="BExKQQ71278061G7ZFYGPWOMOMY2" localSheetId="17" hidden="1">#REF!</definedName>
    <definedName name="BExKQQ71278061G7ZFYGPWOMOMY2" localSheetId="18" hidden="1">#REF!</definedName>
    <definedName name="BExKQQ71278061G7ZFYGPWOMOMY2" localSheetId="19" hidden="1">#REF!</definedName>
    <definedName name="BExKQQ71278061G7ZFYGPWOMOMY2" localSheetId="13" hidden="1">#REF!</definedName>
    <definedName name="BExKQQ71278061G7ZFYGPWOMOMY2" hidden="1">#REF!</definedName>
    <definedName name="BExKQTXRG3ECU8NT47UR7643LO5G" localSheetId="17" hidden="1">#REF!</definedName>
    <definedName name="BExKQTXRG3ECU8NT47UR7643LO5G" localSheetId="18" hidden="1">#REF!</definedName>
    <definedName name="BExKQTXRG3ECU8NT47UR7643LO5G" localSheetId="19" hidden="1">#REF!</definedName>
    <definedName name="BExKQTXRG3ECU8NT47UR7643LO5G" localSheetId="13" hidden="1">#REF!</definedName>
    <definedName name="BExKQTXRG3ECU8NT47UR7643LO5G" hidden="1">#REF!</definedName>
    <definedName name="BExKQVL7HPOIZ4FHANDFMVOJLEPR" localSheetId="17" hidden="1">#REF!</definedName>
    <definedName name="BExKQVL7HPOIZ4FHANDFMVOJLEPR" localSheetId="18" hidden="1">#REF!</definedName>
    <definedName name="BExKQVL7HPOIZ4FHANDFMVOJLEPR" localSheetId="19" hidden="1">#REF!</definedName>
    <definedName name="BExKQVL7HPOIZ4FHANDFMVOJLEPR" localSheetId="13" hidden="1">#REF!</definedName>
    <definedName name="BExKQVL7HPOIZ4FHANDFMVOJLEPR" hidden="1">#REF!</definedName>
    <definedName name="BExKR3ZAJRYXZB4M7XZPK0I7E55W" localSheetId="17" hidden="1">#REF!</definedName>
    <definedName name="BExKR3ZAJRYXZB4M7XZPK0I7E55W" localSheetId="18" hidden="1">#REF!</definedName>
    <definedName name="BExKR3ZAJRYXZB4M7XZPK0I7E55W" localSheetId="19" hidden="1">#REF!</definedName>
    <definedName name="BExKR3ZAJRYXZB4M7XZPK0I7E55W" localSheetId="13" hidden="1">#REF!</definedName>
    <definedName name="BExKR3ZAJRYXZB4M7XZPK0I7E55W" hidden="1">#REF!</definedName>
    <definedName name="BExKR8RZSEHW184G0Z56B4EGNU72" localSheetId="17" hidden="1">#REF!</definedName>
    <definedName name="BExKR8RZSEHW184G0Z56B4EGNU72" localSheetId="18" hidden="1">#REF!</definedName>
    <definedName name="BExKR8RZSEHW184G0Z56B4EGNU72" localSheetId="19" hidden="1">#REF!</definedName>
    <definedName name="BExKR8RZSEHW184G0Z56B4EGNU72" localSheetId="13" hidden="1">#REF!</definedName>
    <definedName name="BExKR8RZSEHW184G0Z56B4EGNU72" hidden="1">#REF!</definedName>
    <definedName name="BExKRHM60KUPM7RGAAFRSKX4TMS5" localSheetId="17" hidden="1">#REF!</definedName>
    <definedName name="BExKRHM60KUPM7RGAAFRSKX4TMS5" localSheetId="18" hidden="1">#REF!</definedName>
    <definedName name="BExKRHM60KUPM7RGAAFRSKX4TMS5" localSheetId="19" hidden="1">#REF!</definedName>
    <definedName name="BExKRHM60KUPM7RGAAFRSKX4TMS5" localSheetId="13" hidden="1">#REF!</definedName>
    <definedName name="BExKRHM60KUPM7RGAAFRSKX4TMS5" hidden="1">#REF!</definedName>
    <definedName name="BExKRQB2LX164R610N3VXJPD3C1W" localSheetId="17" hidden="1">#REF!</definedName>
    <definedName name="BExKRQB2LX164R610N3VXJPD3C1W" localSheetId="18" hidden="1">#REF!</definedName>
    <definedName name="BExKRQB2LX164R610N3VXJPD3C1W" localSheetId="19" hidden="1">#REF!</definedName>
    <definedName name="BExKRQB2LX164R610N3VXJPD3C1W" localSheetId="13" hidden="1">#REF!</definedName>
    <definedName name="BExKRQB2LX164R610N3VXJPD3C1W" hidden="1">#REF!</definedName>
    <definedName name="BExKRVUSQ6PA7ZYQSTEQL3X7PB9P" localSheetId="17" hidden="1">#REF!</definedName>
    <definedName name="BExKRVUSQ6PA7ZYQSTEQL3X7PB9P" localSheetId="18" hidden="1">#REF!</definedName>
    <definedName name="BExKRVUSQ6PA7ZYQSTEQL3X7PB9P" localSheetId="19" hidden="1">#REF!</definedName>
    <definedName name="BExKRVUSQ6PA7ZYQSTEQL3X7PB9P" localSheetId="13" hidden="1">#REF!</definedName>
    <definedName name="BExKRVUSQ6PA7ZYQSTEQL3X7PB9P" hidden="1">#REF!</definedName>
    <definedName name="BExKRY3KZ7F7RB2KH8HXSQ85IEQO" localSheetId="17" hidden="1">#REF!</definedName>
    <definedName name="BExKRY3KZ7F7RB2KH8HXSQ85IEQO" localSheetId="18" hidden="1">#REF!</definedName>
    <definedName name="BExKRY3KZ7F7RB2KH8HXSQ85IEQO" localSheetId="19" hidden="1">#REF!</definedName>
    <definedName name="BExKRY3KZ7F7RB2KH8HXSQ85IEQO" localSheetId="13" hidden="1">#REF!</definedName>
    <definedName name="BExKRY3KZ7F7RB2KH8HXSQ85IEQO" hidden="1">#REF!</definedName>
    <definedName name="BExKS91CCVW1YKNE1EQ4MCE1E9JX" localSheetId="17" hidden="1">#REF!</definedName>
    <definedName name="BExKS91CCVW1YKNE1EQ4MCE1E9JX" localSheetId="18" hidden="1">#REF!</definedName>
    <definedName name="BExKS91CCVW1YKNE1EQ4MCE1E9JX" localSheetId="19" hidden="1">#REF!</definedName>
    <definedName name="BExKS91CCVW1YKNE1EQ4MCE1E9JX" localSheetId="13" hidden="1">#REF!</definedName>
    <definedName name="BExKS91CCVW1YKNE1EQ4MCE1E9JX" hidden="1">#REF!</definedName>
    <definedName name="BExKSA37DZTCK6H13HPIKR0ZFVL8" localSheetId="17" hidden="1">#REF!</definedName>
    <definedName name="BExKSA37DZTCK6H13HPIKR0ZFVL8" localSheetId="18" hidden="1">#REF!</definedName>
    <definedName name="BExKSA37DZTCK6H13HPIKR0ZFVL8" localSheetId="19" hidden="1">#REF!</definedName>
    <definedName name="BExKSA37DZTCK6H13HPIKR0ZFVL8" localSheetId="13" hidden="1">#REF!</definedName>
    <definedName name="BExKSA37DZTCK6H13HPIKR0ZFVL8" hidden="1">#REF!</definedName>
    <definedName name="BExKSB51O073JLM4PEU353GBBSMI" localSheetId="17" hidden="1">#REF!</definedName>
    <definedName name="BExKSB51O073JLM4PEU353GBBSMI" localSheetId="18" hidden="1">#REF!</definedName>
    <definedName name="BExKSB51O073JLM4PEU353GBBSMI" localSheetId="19" hidden="1">#REF!</definedName>
    <definedName name="BExKSB51O073JLM4PEU353GBBSMI" localSheetId="13" hidden="1">#REF!</definedName>
    <definedName name="BExKSB51O073JLM4PEU353GBBSMI" hidden="1">#REF!</definedName>
    <definedName name="BExKSC1EDUXA6RM44LZV6HMMHKLX" localSheetId="17" hidden="1">#REF!</definedName>
    <definedName name="BExKSC1EDUXA6RM44LZV6HMMHKLX" localSheetId="18" hidden="1">#REF!</definedName>
    <definedName name="BExKSC1EDUXA6RM44LZV6HMMHKLX" localSheetId="19" hidden="1">#REF!</definedName>
    <definedName name="BExKSC1EDUXA6RM44LZV6HMMHKLX" localSheetId="13" hidden="1">#REF!</definedName>
    <definedName name="BExKSC1EDUXA6RM44LZV6HMMHKLX" hidden="1">#REF!</definedName>
    <definedName name="BExKSFMOMSZYDE0WNC94F40S6636" localSheetId="17" hidden="1">#REF!</definedName>
    <definedName name="BExKSFMOMSZYDE0WNC94F40S6636" localSheetId="18" hidden="1">#REF!</definedName>
    <definedName name="BExKSFMOMSZYDE0WNC94F40S6636" localSheetId="19" hidden="1">#REF!</definedName>
    <definedName name="BExKSFMOMSZYDE0WNC94F40S6636" localSheetId="13" hidden="1">#REF!</definedName>
    <definedName name="BExKSFMOMSZYDE0WNC94F40S6636" hidden="1">#REF!</definedName>
    <definedName name="BExKSHQ9K79S8KYUWIV5M5LAHHF1" localSheetId="17" hidden="1">#REF!</definedName>
    <definedName name="BExKSHQ9K79S8KYUWIV5M5LAHHF1" localSheetId="18" hidden="1">#REF!</definedName>
    <definedName name="BExKSHQ9K79S8KYUWIV5M5LAHHF1" localSheetId="19" hidden="1">#REF!</definedName>
    <definedName name="BExKSHQ9K79S8KYUWIV5M5LAHHF1" localSheetId="13" hidden="1">#REF!</definedName>
    <definedName name="BExKSHQ9K79S8KYUWIV5M5LAHHF1" hidden="1">#REF!</definedName>
    <definedName name="BExKSJTWG9L3FCX8FLK4EMUJMF27" localSheetId="17" hidden="1">#REF!</definedName>
    <definedName name="BExKSJTWG9L3FCX8FLK4EMUJMF27" localSheetId="18" hidden="1">#REF!</definedName>
    <definedName name="BExKSJTWG9L3FCX8FLK4EMUJMF27" localSheetId="19" hidden="1">#REF!</definedName>
    <definedName name="BExKSJTWG9L3FCX8FLK4EMUJMF27" localSheetId="13" hidden="1">#REF!</definedName>
    <definedName name="BExKSJTWG9L3FCX8FLK4EMUJMF27" hidden="1">#REF!</definedName>
    <definedName name="BExKSU0MKNAVZYYPKCYTZDWQX4R8" localSheetId="17" hidden="1">#REF!</definedName>
    <definedName name="BExKSU0MKNAVZYYPKCYTZDWQX4R8" localSheetId="18" hidden="1">#REF!</definedName>
    <definedName name="BExKSU0MKNAVZYYPKCYTZDWQX4R8" localSheetId="19" hidden="1">#REF!</definedName>
    <definedName name="BExKSU0MKNAVZYYPKCYTZDWQX4R8" localSheetId="13" hidden="1">#REF!</definedName>
    <definedName name="BExKSU0MKNAVZYYPKCYTZDWQX4R8" hidden="1">#REF!</definedName>
    <definedName name="BExKSX60G1MUS689FXIGYP2F7C62" localSheetId="17" hidden="1">#REF!</definedName>
    <definedName name="BExKSX60G1MUS689FXIGYP2F7C62" localSheetId="18" hidden="1">#REF!</definedName>
    <definedName name="BExKSX60G1MUS689FXIGYP2F7C62" localSheetId="19" hidden="1">#REF!</definedName>
    <definedName name="BExKSX60G1MUS689FXIGYP2F7C62" localSheetId="13" hidden="1">#REF!</definedName>
    <definedName name="BExKSX60G1MUS689FXIGYP2F7C62" hidden="1">#REF!</definedName>
    <definedName name="BExKT2UZ7Y2VWF5NQE18SJRLD2RN" localSheetId="17" hidden="1">#REF!</definedName>
    <definedName name="BExKT2UZ7Y2VWF5NQE18SJRLD2RN" localSheetId="18" hidden="1">#REF!</definedName>
    <definedName name="BExKT2UZ7Y2VWF5NQE18SJRLD2RN" localSheetId="19" hidden="1">#REF!</definedName>
    <definedName name="BExKT2UZ7Y2VWF5NQE18SJRLD2RN" localSheetId="13" hidden="1">#REF!</definedName>
    <definedName name="BExKT2UZ7Y2VWF5NQE18SJRLD2RN" hidden="1">#REF!</definedName>
    <definedName name="BExKT3GJFNGAM09H5F615E36A38C" localSheetId="17" hidden="1">#REF!</definedName>
    <definedName name="BExKT3GJFNGAM09H5F615E36A38C" localSheetId="18" hidden="1">#REF!</definedName>
    <definedName name="BExKT3GJFNGAM09H5F615E36A38C" localSheetId="19" hidden="1">#REF!</definedName>
    <definedName name="BExKT3GJFNGAM09H5F615E36A38C" localSheetId="13" hidden="1">#REF!</definedName>
    <definedName name="BExKT3GJFNGAM09H5F615E36A38C" hidden="1">#REF!</definedName>
    <definedName name="BExKTD1UM9PTLYETG1RM502XDNC0" localSheetId="17" hidden="1">#REF!</definedName>
    <definedName name="BExKTD1UM9PTLYETG1RM502XDNC0" localSheetId="18" hidden="1">#REF!</definedName>
    <definedName name="BExKTD1UM9PTLYETG1RM502XDNC0" localSheetId="19" hidden="1">#REF!</definedName>
    <definedName name="BExKTD1UM9PTLYETG1RM502XDNC0" localSheetId="13" hidden="1">#REF!</definedName>
    <definedName name="BExKTD1UM9PTLYETG1RM502XDNC0" hidden="1">#REF!</definedName>
    <definedName name="BExKTJN26AY45CE6JUAX3OIL48F7" localSheetId="17" hidden="1">#REF!</definedName>
    <definedName name="BExKTJN26AY45CE6JUAX3OIL48F7" localSheetId="18" hidden="1">#REF!</definedName>
    <definedName name="BExKTJN26AY45CE6JUAX3OIL48F7" localSheetId="19" hidden="1">#REF!</definedName>
    <definedName name="BExKTJN26AY45CE6JUAX3OIL48F7" localSheetId="13" hidden="1">#REF!</definedName>
    <definedName name="BExKTJN26AY45CE6JUAX3OIL48F7" hidden="1">#REF!</definedName>
    <definedName name="BExKTQZGN8GI3XGSEXMPCCA3S19H" localSheetId="17" hidden="1">#REF!</definedName>
    <definedName name="BExKTQZGN8GI3XGSEXMPCCA3S19H" localSheetId="18" hidden="1">#REF!</definedName>
    <definedName name="BExKTQZGN8GI3XGSEXMPCCA3S19H" localSheetId="19" hidden="1">#REF!</definedName>
    <definedName name="BExKTQZGN8GI3XGSEXMPCCA3S19H" localSheetId="13" hidden="1">#REF!</definedName>
    <definedName name="BExKTQZGN8GI3XGSEXMPCCA3S19H" hidden="1">#REF!</definedName>
    <definedName name="BExKTUKYYU0F6TUW1RXV24LRAZFE" localSheetId="17" hidden="1">#REF!</definedName>
    <definedName name="BExKTUKYYU0F6TUW1RXV24LRAZFE" localSheetId="18" hidden="1">#REF!</definedName>
    <definedName name="BExKTUKYYU0F6TUW1RXV24LRAZFE" localSheetId="19" hidden="1">#REF!</definedName>
    <definedName name="BExKTUKYYU0F6TUW1RXV24LRAZFE" localSheetId="13" hidden="1">#REF!</definedName>
    <definedName name="BExKTUKYYU0F6TUW1RXV24LRAZFE" hidden="1">#REF!</definedName>
    <definedName name="BExKU3FBLHQBIUTN6XEZW5GC9OG1" localSheetId="17" hidden="1">#REF!</definedName>
    <definedName name="BExKU3FBLHQBIUTN6XEZW5GC9OG1" localSheetId="18" hidden="1">#REF!</definedName>
    <definedName name="BExKU3FBLHQBIUTN6XEZW5GC9OG1" localSheetId="19" hidden="1">#REF!</definedName>
    <definedName name="BExKU3FBLHQBIUTN6XEZW5GC9OG1" localSheetId="13" hidden="1">#REF!</definedName>
    <definedName name="BExKU3FBLHQBIUTN6XEZW5GC9OG1" hidden="1">#REF!</definedName>
    <definedName name="BExKU82I99FEUIZLODXJDOJC96CQ" localSheetId="17" hidden="1">#REF!</definedName>
    <definedName name="BExKU82I99FEUIZLODXJDOJC96CQ" localSheetId="18" hidden="1">#REF!</definedName>
    <definedName name="BExKU82I99FEUIZLODXJDOJC96CQ" localSheetId="19" hidden="1">#REF!</definedName>
    <definedName name="BExKU82I99FEUIZLODXJDOJC96CQ" localSheetId="13" hidden="1">#REF!</definedName>
    <definedName name="BExKU82I99FEUIZLODXJDOJC96CQ" hidden="1">#REF!</definedName>
    <definedName name="BExKUDM0DFSCM3D91SH0XLXJSL18" localSheetId="17" hidden="1">#REF!</definedName>
    <definedName name="BExKUDM0DFSCM3D91SH0XLXJSL18" localSheetId="18" hidden="1">#REF!</definedName>
    <definedName name="BExKUDM0DFSCM3D91SH0XLXJSL18" localSheetId="19" hidden="1">#REF!</definedName>
    <definedName name="BExKUDM0DFSCM3D91SH0XLXJSL18" localSheetId="13" hidden="1">#REF!</definedName>
    <definedName name="BExKUDM0DFSCM3D91SH0XLXJSL18" hidden="1">#REF!</definedName>
    <definedName name="BExKUHYKD9TJTMQOOBS4EX04FCEZ" localSheetId="17" hidden="1">#REF!</definedName>
    <definedName name="BExKUHYKD9TJTMQOOBS4EX04FCEZ" localSheetId="18" hidden="1">#REF!</definedName>
    <definedName name="BExKUHYKD9TJTMQOOBS4EX04FCEZ" localSheetId="19" hidden="1">#REF!</definedName>
    <definedName name="BExKUHYKD9TJTMQOOBS4EX04FCEZ" localSheetId="13" hidden="1">#REF!</definedName>
    <definedName name="BExKUHYKD9TJTMQOOBS4EX04FCEZ" hidden="1">#REF!</definedName>
    <definedName name="BExKULEKJLA77AUQPDUHSM94Y76Z" localSheetId="17" hidden="1">#REF!</definedName>
    <definedName name="BExKULEKJLA77AUQPDUHSM94Y76Z" localSheetId="18" hidden="1">#REF!</definedName>
    <definedName name="BExKULEKJLA77AUQPDUHSM94Y76Z" localSheetId="19" hidden="1">#REF!</definedName>
    <definedName name="BExKULEKJLA77AUQPDUHSM94Y76Z" localSheetId="13" hidden="1">#REF!</definedName>
    <definedName name="BExKULEKJLA77AUQPDUHSM94Y76Z" hidden="1">#REF!</definedName>
    <definedName name="BExKUXE506JSYMR4CV866RHRDYR9" localSheetId="17" hidden="1">#REF!</definedName>
    <definedName name="BExKUXE506JSYMR4CV866RHRDYR9" localSheetId="18" hidden="1">#REF!</definedName>
    <definedName name="BExKUXE506JSYMR4CV866RHRDYR9" localSheetId="19" hidden="1">#REF!</definedName>
    <definedName name="BExKUXE506JSYMR4CV866RHRDYR9" localSheetId="13" hidden="1">#REF!</definedName>
    <definedName name="BExKUXE506JSYMR4CV866RHRDYR9" hidden="1">#REF!</definedName>
    <definedName name="BExKV08R85MKI3MAX9E2HERNQUNL" localSheetId="17" hidden="1">#REF!</definedName>
    <definedName name="BExKV08R85MKI3MAX9E2HERNQUNL" localSheetId="18" hidden="1">#REF!</definedName>
    <definedName name="BExKV08R85MKI3MAX9E2HERNQUNL" localSheetId="19" hidden="1">#REF!</definedName>
    <definedName name="BExKV08R85MKI3MAX9E2HERNQUNL" localSheetId="13" hidden="1">#REF!</definedName>
    <definedName name="BExKV08R85MKI3MAX9E2HERNQUNL" hidden="1">#REF!</definedName>
    <definedName name="BExKV4AAUNNJL5JWD7PX6BFKVS6O" localSheetId="17" hidden="1">#REF!</definedName>
    <definedName name="BExKV4AAUNNJL5JWD7PX6BFKVS6O" localSheetId="18" hidden="1">#REF!</definedName>
    <definedName name="BExKV4AAUNNJL5JWD7PX6BFKVS6O" localSheetId="19" hidden="1">#REF!</definedName>
    <definedName name="BExKV4AAUNNJL5JWD7PX6BFKVS6O" localSheetId="13" hidden="1">#REF!</definedName>
    <definedName name="BExKV4AAUNNJL5JWD7PX6BFKVS6O" hidden="1">#REF!</definedName>
    <definedName name="BExKVDVK6HN74GQPTXICP9BFC8CF" localSheetId="17" hidden="1">#REF!</definedName>
    <definedName name="BExKVDVK6HN74GQPTXICP9BFC8CF" localSheetId="18" hidden="1">#REF!</definedName>
    <definedName name="BExKVDVK6HN74GQPTXICP9BFC8CF" localSheetId="19" hidden="1">#REF!</definedName>
    <definedName name="BExKVDVK6HN74GQPTXICP9BFC8CF" localSheetId="13" hidden="1">#REF!</definedName>
    <definedName name="BExKVDVK6HN74GQPTXICP9BFC8CF" hidden="1">#REF!</definedName>
    <definedName name="BExKVFZ3ZZGIC1QI8XN6BYFWN0ZY" localSheetId="17" hidden="1">#REF!</definedName>
    <definedName name="BExKVFZ3ZZGIC1QI8XN6BYFWN0ZY" localSheetId="18" hidden="1">#REF!</definedName>
    <definedName name="BExKVFZ3ZZGIC1QI8XN6BYFWN0ZY" localSheetId="19" hidden="1">#REF!</definedName>
    <definedName name="BExKVFZ3ZZGIC1QI8XN6BYFWN0ZY" localSheetId="13" hidden="1">#REF!</definedName>
    <definedName name="BExKVFZ3ZZGIC1QI8XN6BYFWN0ZY" hidden="1">#REF!</definedName>
    <definedName name="BExKVG4KGO28KPGTAFL1R8TTZ10N" localSheetId="17" hidden="1">#REF!</definedName>
    <definedName name="BExKVG4KGO28KPGTAFL1R8TTZ10N" localSheetId="18" hidden="1">#REF!</definedName>
    <definedName name="BExKVG4KGO28KPGTAFL1R8TTZ10N" localSheetId="19" hidden="1">#REF!</definedName>
    <definedName name="BExKVG4KGO28KPGTAFL1R8TTZ10N" localSheetId="13" hidden="1">#REF!</definedName>
    <definedName name="BExKVG4KGO28KPGTAFL1R8TTZ10N" hidden="1">#REF!</definedName>
    <definedName name="BExKW0CSH7DA02YSNV64PSEIXB2P" localSheetId="17" hidden="1">#REF!</definedName>
    <definedName name="BExKW0CSH7DA02YSNV64PSEIXB2P" localSheetId="18" hidden="1">#REF!</definedName>
    <definedName name="BExKW0CSH7DA02YSNV64PSEIXB2P" localSheetId="19" hidden="1">#REF!</definedName>
    <definedName name="BExKW0CSH7DA02YSNV64PSEIXB2P" localSheetId="13" hidden="1">#REF!</definedName>
    <definedName name="BExKW0CSH7DA02YSNV64PSEIXB2P" hidden="1">#REF!</definedName>
    <definedName name="BExM9NUG3Q31X01AI9ZJCZIX25CS" localSheetId="17" hidden="1">#REF!</definedName>
    <definedName name="BExM9NUG3Q31X01AI9ZJCZIX25CS" localSheetId="18" hidden="1">#REF!</definedName>
    <definedName name="BExM9NUG3Q31X01AI9ZJCZIX25CS" localSheetId="19" hidden="1">#REF!</definedName>
    <definedName name="BExM9NUG3Q31X01AI9ZJCZIX25CS" localSheetId="13" hidden="1">#REF!</definedName>
    <definedName name="BExM9NUG3Q31X01AI9ZJCZIX25CS" hidden="1">#REF!</definedName>
    <definedName name="BExM9OG182RP30MY23PG49LVPZ1C" localSheetId="17" hidden="1">#REF!</definedName>
    <definedName name="BExM9OG182RP30MY23PG49LVPZ1C" localSheetId="18" hidden="1">#REF!</definedName>
    <definedName name="BExM9OG182RP30MY23PG49LVPZ1C" localSheetId="19" hidden="1">#REF!</definedName>
    <definedName name="BExM9OG182RP30MY23PG49LVPZ1C" localSheetId="13" hidden="1">#REF!</definedName>
    <definedName name="BExM9OG182RP30MY23PG49LVPZ1C" hidden="1">#REF!</definedName>
    <definedName name="BExMA64MW1S18NH8DCKPCCEI5KCB" localSheetId="17" hidden="1">#REF!</definedName>
    <definedName name="BExMA64MW1S18NH8DCKPCCEI5KCB" localSheetId="18" hidden="1">#REF!</definedName>
    <definedName name="BExMA64MW1S18NH8DCKPCCEI5KCB" localSheetId="19" hidden="1">#REF!</definedName>
    <definedName name="BExMA64MW1S18NH8DCKPCCEI5KCB" localSheetId="13" hidden="1">#REF!</definedName>
    <definedName name="BExMA64MW1S18NH8DCKPCCEI5KCB" hidden="1">#REF!</definedName>
    <definedName name="BExMALEWFUEM8Y686IT03ECURUBR" localSheetId="17" hidden="1">#REF!</definedName>
    <definedName name="BExMALEWFUEM8Y686IT03ECURUBR" localSheetId="18" hidden="1">#REF!</definedName>
    <definedName name="BExMALEWFUEM8Y686IT03ECURUBR" localSheetId="19" hidden="1">#REF!</definedName>
    <definedName name="BExMALEWFUEM8Y686IT03ECURUBR" localSheetId="13" hidden="1">#REF!</definedName>
    <definedName name="BExMALEWFUEM8Y686IT03ECURUBR" hidden="1">#REF!</definedName>
    <definedName name="BExMAS0AQY7KMMTBTBPK0SWWDITB" localSheetId="17" hidden="1">#REF!</definedName>
    <definedName name="BExMAS0AQY7KMMTBTBPK0SWWDITB" localSheetId="18" hidden="1">#REF!</definedName>
    <definedName name="BExMAS0AQY7KMMTBTBPK0SWWDITB" localSheetId="19" hidden="1">#REF!</definedName>
    <definedName name="BExMAS0AQY7KMMTBTBPK0SWWDITB" localSheetId="13" hidden="1">#REF!</definedName>
    <definedName name="BExMAS0AQY7KMMTBTBPK0SWWDITB" hidden="1">#REF!</definedName>
    <definedName name="BExMAXJS82ZJ8RS22VLE0V0LDUII" localSheetId="17" hidden="1">#REF!</definedName>
    <definedName name="BExMAXJS82ZJ8RS22VLE0V0LDUII" localSheetId="18" hidden="1">#REF!</definedName>
    <definedName name="BExMAXJS82ZJ8RS22VLE0V0LDUII" localSheetId="19" hidden="1">#REF!</definedName>
    <definedName name="BExMAXJS82ZJ8RS22VLE0V0LDUII" localSheetId="13" hidden="1">#REF!</definedName>
    <definedName name="BExMAXJS82ZJ8RS22VLE0V0LDUII" hidden="1">#REF!</definedName>
    <definedName name="BExMB4QRS0R3MTB4CMUHFZ84LNZQ" localSheetId="17" hidden="1">#REF!</definedName>
    <definedName name="BExMB4QRS0R3MTB4CMUHFZ84LNZQ" localSheetId="18" hidden="1">#REF!</definedName>
    <definedName name="BExMB4QRS0R3MTB4CMUHFZ84LNZQ" localSheetId="19" hidden="1">#REF!</definedName>
    <definedName name="BExMB4QRS0R3MTB4CMUHFZ84LNZQ" localSheetId="13" hidden="1">#REF!</definedName>
    <definedName name="BExMB4QRS0R3MTB4CMUHFZ84LNZQ" hidden="1">#REF!</definedName>
    <definedName name="BExMB7AICZ233JKSCEUSR9RQXRS0" localSheetId="17" hidden="1">#REF!</definedName>
    <definedName name="BExMB7AICZ233JKSCEUSR9RQXRS0" localSheetId="18" hidden="1">#REF!</definedName>
    <definedName name="BExMB7AICZ233JKSCEUSR9RQXRS0" localSheetId="19" hidden="1">#REF!</definedName>
    <definedName name="BExMB7AICZ233JKSCEUSR9RQXRS0" localSheetId="13" hidden="1">#REF!</definedName>
    <definedName name="BExMB7AICZ233JKSCEUSR9RQXRS0" hidden="1">#REF!</definedName>
    <definedName name="BExMBC35WKQY5CWQJLV4D05O6971" localSheetId="17" hidden="1">#REF!</definedName>
    <definedName name="BExMBC35WKQY5CWQJLV4D05O6971" localSheetId="18" hidden="1">#REF!</definedName>
    <definedName name="BExMBC35WKQY5CWQJLV4D05O6971" localSheetId="19" hidden="1">#REF!</definedName>
    <definedName name="BExMBC35WKQY5CWQJLV4D05O6971" localSheetId="13" hidden="1">#REF!</definedName>
    <definedName name="BExMBC35WKQY5CWQJLV4D05O6971" hidden="1">#REF!</definedName>
    <definedName name="BExMBFTZV4Q1A5KG25C1N9PHQNSW" localSheetId="17" hidden="1">#REF!</definedName>
    <definedName name="BExMBFTZV4Q1A5KG25C1N9PHQNSW" localSheetId="18" hidden="1">#REF!</definedName>
    <definedName name="BExMBFTZV4Q1A5KG25C1N9PHQNSW" localSheetId="19" hidden="1">#REF!</definedName>
    <definedName name="BExMBFTZV4Q1A5KG25C1N9PHQNSW" localSheetId="13" hidden="1">#REF!</definedName>
    <definedName name="BExMBFTZV4Q1A5KG25C1N9PHQNSW" hidden="1">#REF!</definedName>
    <definedName name="BExMBFZFXQDH3H55R89930TFTU36" localSheetId="17" hidden="1">#REF!</definedName>
    <definedName name="BExMBFZFXQDH3H55R89930TFTU36" localSheetId="18" hidden="1">#REF!</definedName>
    <definedName name="BExMBFZFXQDH3H55R89930TFTU36" localSheetId="19" hidden="1">#REF!</definedName>
    <definedName name="BExMBFZFXQDH3H55R89930TFTU36" localSheetId="13" hidden="1">#REF!</definedName>
    <definedName name="BExMBFZFXQDH3H55R89930TFTU36" hidden="1">#REF!</definedName>
    <definedName name="BExMBK6ISK3U7KHZKUJXIDKGF6VW" localSheetId="17" hidden="1">#REF!</definedName>
    <definedName name="BExMBK6ISK3U7KHZKUJXIDKGF6VW" localSheetId="18" hidden="1">#REF!</definedName>
    <definedName name="BExMBK6ISK3U7KHZKUJXIDKGF6VW" localSheetId="19" hidden="1">#REF!</definedName>
    <definedName name="BExMBK6ISK3U7KHZKUJXIDKGF6VW" localSheetId="13" hidden="1">#REF!</definedName>
    <definedName name="BExMBK6ISK3U7KHZKUJXIDKGF6VW" hidden="1">#REF!</definedName>
    <definedName name="BExMBYPQDG9AYDQ5E8IECVFREPO6" localSheetId="17" hidden="1">#REF!</definedName>
    <definedName name="BExMBYPQDG9AYDQ5E8IECVFREPO6" localSheetId="18" hidden="1">#REF!</definedName>
    <definedName name="BExMBYPQDG9AYDQ5E8IECVFREPO6" localSheetId="19" hidden="1">#REF!</definedName>
    <definedName name="BExMBYPQDG9AYDQ5E8IECVFREPO6" localSheetId="13" hidden="1">#REF!</definedName>
    <definedName name="BExMBYPQDG9AYDQ5E8IECVFREPO6" hidden="1">#REF!</definedName>
    <definedName name="BExMC7PESEESXVMDCGGIP5LPMUGY" localSheetId="17" hidden="1">#REF!</definedName>
    <definedName name="BExMC7PESEESXVMDCGGIP5LPMUGY" localSheetId="18" hidden="1">#REF!</definedName>
    <definedName name="BExMC7PESEESXVMDCGGIP5LPMUGY" localSheetId="19" hidden="1">#REF!</definedName>
    <definedName name="BExMC7PESEESXVMDCGGIP5LPMUGY" localSheetId="13" hidden="1">#REF!</definedName>
    <definedName name="BExMC7PESEESXVMDCGGIP5LPMUGY" hidden="1">#REF!</definedName>
    <definedName name="BExMC8AZUTX8LG89K2JJR7ZG62XX" localSheetId="17" hidden="1">#REF!</definedName>
    <definedName name="BExMC8AZUTX8LG89K2JJR7ZG62XX" localSheetId="18" hidden="1">#REF!</definedName>
    <definedName name="BExMC8AZUTX8LG89K2JJR7ZG62XX" localSheetId="19" hidden="1">#REF!</definedName>
    <definedName name="BExMC8AZUTX8LG89K2JJR7ZG62XX" localSheetId="13" hidden="1">#REF!</definedName>
    <definedName name="BExMC8AZUTX8LG89K2JJR7ZG62XX" hidden="1">#REF!</definedName>
    <definedName name="BExMCA96YR10V72G2R0SCIKPZLIZ" localSheetId="17" hidden="1">#REF!</definedName>
    <definedName name="BExMCA96YR10V72G2R0SCIKPZLIZ" localSheetId="18" hidden="1">#REF!</definedName>
    <definedName name="BExMCA96YR10V72G2R0SCIKPZLIZ" localSheetId="19" hidden="1">#REF!</definedName>
    <definedName name="BExMCA96YR10V72G2R0SCIKPZLIZ" localSheetId="13" hidden="1">#REF!</definedName>
    <definedName name="BExMCA96YR10V72G2R0SCIKPZLIZ" hidden="1">#REF!</definedName>
    <definedName name="BExMCB5JU5I2VQDUBS4O42BTEVKI" localSheetId="17" hidden="1">#REF!</definedName>
    <definedName name="BExMCB5JU5I2VQDUBS4O42BTEVKI" localSheetId="18" hidden="1">#REF!</definedName>
    <definedName name="BExMCB5JU5I2VQDUBS4O42BTEVKI" localSheetId="19" hidden="1">#REF!</definedName>
    <definedName name="BExMCB5JU5I2VQDUBS4O42BTEVKI" localSheetId="13" hidden="1">#REF!</definedName>
    <definedName name="BExMCB5JU5I2VQDUBS4O42BTEVKI" hidden="1">#REF!</definedName>
    <definedName name="BExMCFSQFSEMPY5IXDIRKZDASDBR" localSheetId="17" hidden="1">#REF!</definedName>
    <definedName name="BExMCFSQFSEMPY5IXDIRKZDASDBR" localSheetId="18" hidden="1">#REF!</definedName>
    <definedName name="BExMCFSQFSEMPY5IXDIRKZDASDBR" localSheetId="19" hidden="1">#REF!</definedName>
    <definedName name="BExMCFSQFSEMPY5IXDIRKZDASDBR" localSheetId="13" hidden="1">#REF!</definedName>
    <definedName name="BExMCFSQFSEMPY5IXDIRKZDASDBR" hidden="1">#REF!</definedName>
    <definedName name="BExMCH58I9XOLK7WEE6VSJGYPJGL" localSheetId="17" hidden="1">#REF!</definedName>
    <definedName name="BExMCH58I9XOLK7WEE6VSJGYPJGL" localSheetId="18" hidden="1">#REF!</definedName>
    <definedName name="BExMCH58I9XOLK7WEE6VSJGYPJGL" localSheetId="19" hidden="1">#REF!</definedName>
    <definedName name="BExMCH58I9XOLK7WEE6VSJGYPJGL" localSheetId="13" hidden="1">#REF!</definedName>
    <definedName name="BExMCH58I9XOLK7WEE6VSJGYPJGL" hidden="1">#REF!</definedName>
    <definedName name="BExMCMZOEYWVOOJ98TBHTTCS7XB8" localSheetId="17" hidden="1">#REF!</definedName>
    <definedName name="BExMCMZOEYWVOOJ98TBHTTCS7XB8" localSheetId="18" hidden="1">#REF!</definedName>
    <definedName name="BExMCMZOEYWVOOJ98TBHTTCS7XB8" localSheetId="19" hidden="1">#REF!</definedName>
    <definedName name="BExMCMZOEYWVOOJ98TBHTTCS7XB8" localSheetId="13" hidden="1">#REF!</definedName>
    <definedName name="BExMCMZOEYWVOOJ98TBHTTCS7XB8" hidden="1">#REF!</definedName>
    <definedName name="BExMCS8EF2W3FS9QADNKREYSI8P0" localSheetId="17" hidden="1">#REF!</definedName>
    <definedName name="BExMCS8EF2W3FS9QADNKREYSI8P0" localSheetId="18" hidden="1">#REF!</definedName>
    <definedName name="BExMCS8EF2W3FS9QADNKREYSI8P0" localSheetId="19" hidden="1">#REF!</definedName>
    <definedName name="BExMCS8EF2W3FS9QADNKREYSI8P0" localSheetId="13" hidden="1">#REF!</definedName>
    <definedName name="BExMCS8EF2W3FS9QADNKREYSI8P0" hidden="1">#REF!</definedName>
    <definedName name="BExMCSU0KZGHALEL7N5DJBVL94K7" localSheetId="17" hidden="1">#REF!</definedName>
    <definedName name="BExMCSU0KZGHALEL7N5DJBVL94K7" localSheetId="18" hidden="1">#REF!</definedName>
    <definedName name="BExMCSU0KZGHALEL7N5DJBVL94K7" localSheetId="19" hidden="1">#REF!</definedName>
    <definedName name="BExMCSU0KZGHALEL7N5DJBVL94K7" localSheetId="13" hidden="1">#REF!</definedName>
    <definedName name="BExMCSU0KZGHALEL7N5DJBVL94K7" hidden="1">#REF!</definedName>
    <definedName name="BExMCUS7GSOM96J0HJ7EH0FFM2AC" localSheetId="17" hidden="1">#REF!</definedName>
    <definedName name="BExMCUS7GSOM96J0HJ7EH0FFM2AC" localSheetId="18" hidden="1">#REF!</definedName>
    <definedName name="BExMCUS7GSOM96J0HJ7EH0FFM2AC" localSheetId="19" hidden="1">#REF!</definedName>
    <definedName name="BExMCUS7GSOM96J0HJ7EH0FFM2AC" localSheetId="13" hidden="1">#REF!</definedName>
    <definedName name="BExMCUS7GSOM96J0HJ7EH0FFM2AC" hidden="1">#REF!</definedName>
    <definedName name="BExMCYTT6TVDWMJXO1NZANRTVNAN" localSheetId="17" hidden="1">#REF!</definedName>
    <definedName name="BExMCYTT6TVDWMJXO1NZANRTVNAN" localSheetId="18" hidden="1">#REF!</definedName>
    <definedName name="BExMCYTT6TVDWMJXO1NZANRTVNAN" localSheetId="19" hidden="1">#REF!</definedName>
    <definedName name="BExMCYTT6TVDWMJXO1NZANRTVNAN" localSheetId="13" hidden="1">#REF!</definedName>
    <definedName name="BExMCYTT6TVDWMJXO1NZANRTVNAN" hidden="1">#REF!</definedName>
    <definedName name="BExMD54CT1VTE5YGBM90H90NF28M" localSheetId="17" hidden="1">#REF!</definedName>
    <definedName name="BExMD54CT1VTE5YGBM90H90NF28M" localSheetId="18" hidden="1">#REF!</definedName>
    <definedName name="BExMD54CT1VTE5YGBM90H90NF28M" localSheetId="19" hidden="1">#REF!</definedName>
    <definedName name="BExMD54CT1VTE5YGBM90H90NF28M" localSheetId="13" hidden="1">#REF!</definedName>
    <definedName name="BExMD54CT1VTE5YGBM90H90NF28M" hidden="1">#REF!</definedName>
    <definedName name="BExMD5F6IAV108XYJLXUO9HD0IT6" localSheetId="17" hidden="1">#REF!</definedName>
    <definedName name="BExMD5F6IAV108XYJLXUO9HD0IT6" localSheetId="18" hidden="1">#REF!</definedName>
    <definedName name="BExMD5F6IAV108XYJLXUO9HD0IT6" localSheetId="19" hidden="1">#REF!</definedName>
    <definedName name="BExMD5F6IAV108XYJLXUO9HD0IT6" localSheetId="13" hidden="1">#REF!</definedName>
    <definedName name="BExMD5F6IAV108XYJLXUO9HD0IT6" hidden="1">#REF!</definedName>
    <definedName name="BExMDANV66W9T3XAXID40XFJ0J93" localSheetId="17" hidden="1">#REF!</definedName>
    <definedName name="BExMDANV66W9T3XAXID40XFJ0J93" localSheetId="18" hidden="1">#REF!</definedName>
    <definedName name="BExMDANV66W9T3XAXID40XFJ0J93" localSheetId="19" hidden="1">#REF!</definedName>
    <definedName name="BExMDANV66W9T3XAXID40XFJ0J93" localSheetId="13" hidden="1">#REF!</definedName>
    <definedName name="BExMDANV66W9T3XAXID40XFJ0J93" hidden="1">#REF!</definedName>
    <definedName name="BExMDGD1KQP7NNR78X2ZX4FCBQ1S" localSheetId="17" hidden="1">#REF!</definedName>
    <definedName name="BExMDGD1KQP7NNR78X2ZX4FCBQ1S" localSheetId="18" hidden="1">#REF!</definedName>
    <definedName name="BExMDGD1KQP7NNR78X2ZX4FCBQ1S" localSheetId="19" hidden="1">#REF!</definedName>
    <definedName name="BExMDGD1KQP7NNR78X2ZX4FCBQ1S" localSheetId="13" hidden="1">#REF!</definedName>
    <definedName name="BExMDGD1KQP7NNR78X2ZX4FCBQ1S" hidden="1">#REF!</definedName>
    <definedName name="BExMDIRDK0DI8P86HB7WPH8QWLSQ" localSheetId="17" hidden="1">#REF!</definedName>
    <definedName name="BExMDIRDK0DI8P86HB7WPH8QWLSQ" localSheetId="18" hidden="1">#REF!</definedName>
    <definedName name="BExMDIRDK0DI8P86HB7WPH8QWLSQ" localSheetId="19" hidden="1">#REF!</definedName>
    <definedName name="BExMDIRDK0DI8P86HB7WPH8QWLSQ" localSheetId="13" hidden="1">#REF!</definedName>
    <definedName name="BExMDIRDK0DI8P86HB7WPH8QWLSQ" hidden="1">#REF!</definedName>
    <definedName name="BExMDOWGDLP3BZZB4ZPI31VS10FP" localSheetId="17" hidden="1">#REF!</definedName>
    <definedName name="BExMDOWGDLP3BZZB4ZPI31VS10FP" localSheetId="18" hidden="1">#REF!</definedName>
    <definedName name="BExMDOWGDLP3BZZB4ZPI31VS10FP" localSheetId="19" hidden="1">#REF!</definedName>
    <definedName name="BExMDOWGDLP3BZZB4ZPI31VS10FP" localSheetId="13" hidden="1">#REF!</definedName>
    <definedName name="BExMDOWGDLP3BZZB4ZPI31VS10FP" hidden="1">#REF!</definedName>
    <definedName name="BExMDPI2FVMORSWDDCVAJ85WYAYO" localSheetId="17" hidden="1">#REF!</definedName>
    <definedName name="BExMDPI2FVMORSWDDCVAJ85WYAYO" localSheetId="18" hidden="1">#REF!</definedName>
    <definedName name="BExMDPI2FVMORSWDDCVAJ85WYAYO" localSheetId="19" hidden="1">#REF!</definedName>
    <definedName name="BExMDPI2FVMORSWDDCVAJ85WYAYO" localSheetId="13" hidden="1">#REF!</definedName>
    <definedName name="BExMDPI2FVMORSWDDCVAJ85WYAYO" hidden="1">#REF!</definedName>
    <definedName name="BExMDUWB7VWHFFR266QXO46BNV2S" localSheetId="17" hidden="1">#REF!</definedName>
    <definedName name="BExMDUWB7VWHFFR266QXO46BNV2S" localSheetId="18" hidden="1">#REF!</definedName>
    <definedName name="BExMDUWB7VWHFFR266QXO46BNV2S" localSheetId="19" hidden="1">#REF!</definedName>
    <definedName name="BExMDUWB7VWHFFR266QXO46BNV2S" localSheetId="13" hidden="1">#REF!</definedName>
    <definedName name="BExMDUWB7VWHFFR266QXO46BNV2S" hidden="1">#REF!</definedName>
    <definedName name="BExME2U47N8LZG0BPJ49ANY5QVV2" localSheetId="17" hidden="1">#REF!</definedName>
    <definedName name="BExME2U47N8LZG0BPJ49ANY5QVV2" localSheetId="18" hidden="1">#REF!</definedName>
    <definedName name="BExME2U47N8LZG0BPJ49ANY5QVV2" localSheetId="19" hidden="1">#REF!</definedName>
    <definedName name="BExME2U47N8LZG0BPJ49ANY5QVV2" localSheetId="13" hidden="1">#REF!</definedName>
    <definedName name="BExME2U47N8LZG0BPJ49ANY5QVV2" hidden="1">#REF!</definedName>
    <definedName name="BExME88DH5DUKMUFI9FNVECXFD2E" localSheetId="17" hidden="1">#REF!</definedName>
    <definedName name="BExME88DH5DUKMUFI9FNVECXFD2E" localSheetId="18" hidden="1">#REF!</definedName>
    <definedName name="BExME88DH5DUKMUFI9FNVECXFD2E" localSheetId="19" hidden="1">#REF!</definedName>
    <definedName name="BExME88DH5DUKMUFI9FNVECXFD2E" localSheetId="13" hidden="1">#REF!</definedName>
    <definedName name="BExME88DH5DUKMUFI9FNVECXFD2E" hidden="1">#REF!</definedName>
    <definedName name="BExME9A7MOGAK7YTTQYXP5DL6VYA" localSheetId="17" hidden="1">#REF!</definedName>
    <definedName name="BExME9A7MOGAK7YTTQYXP5DL6VYA" localSheetId="18" hidden="1">#REF!</definedName>
    <definedName name="BExME9A7MOGAK7YTTQYXP5DL6VYA" localSheetId="19" hidden="1">#REF!</definedName>
    <definedName name="BExME9A7MOGAK7YTTQYXP5DL6VYA" localSheetId="13" hidden="1">#REF!</definedName>
    <definedName name="BExME9A7MOGAK7YTTQYXP5DL6VYA" hidden="1">#REF!</definedName>
    <definedName name="BExMEOV9YFRY5C3GDLU60GIX10BY" localSheetId="17" hidden="1">#REF!</definedName>
    <definedName name="BExMEOV9YFRY5C3GDLU60GIX10BY" localSheetId="18" hidden="1">#REF!</definedName>
    <definedName name="BExMEOV9YFRY5C3GDLU60GIX10BY" localSheetId="19" hidden="1">#REF!</definedName>
    <definedName name="BExMEOV9YFRY5C3GDLU60GIX10BY" localSheetId="13" hidden="1">#REF!</definedName>
    <definedName name="BExMEOV9YFRY5C3GDLU60GIX10BY" hidden="1">#REF!</definedName>
    <definedName name="BExMEUK2Q5GZGZFZ77Z2IYUKOOYW" localSheetId="17" hidden="1">#REF!</definedName>
    <definedName name="BExMEUK2Q5GZGZFZ77Z2IYUKOOYW" localSheetId="18" hidden="1">#REF!</definedName>
    <definedName name="BExMEUK2Q5GZGZFZ77Z2IYUKOOYW" localSheetId="19" hidden="1">#REF!</definedName>
    <definedName name="BExMEUK2Q5GZGZFZ77Z2IYUKOOYW" localSheetId="13" hidden="1">#REF!</definedName>
    <definedName name="BExMEUK2Q5GZGZFZ77Z2IYUKOOYW" hidden="1">#REF!</definedName>
    <definedName name="BExMEWT36INWIP0VNS94NEP3WZ4U" localSheetId="17" hidden="1">#REF!</definedName>
    <definedName name="BExMEWT36INWIP0VNS94NEP3WZ4U" localSheetId="18" hidden="1">#REF!</definedName>
    <definedName name="BExMEWT36INWIP0VNS94NEP3WZ4U" localSheetId="19" hidden="1">#REF!</definedName>
    <definedName name="BExMEWT36INWIP0VNS94NEP3WZ4U" localSheetId="13" hidden="1">#REF!</definedName>
    <definedName name="BExMEWT36INWIP0VNS94NEP3WZ4U" hidden="1">#REF!</definedName>
    <definedName name="BExMEY09ESM4H2YGKEQQRYUD114R" localSheetId="17" hidden="1">#REF!</definedName>
    <definedName name="BExMEY09ESM4H2YGKEQQRYUD114R" localSheetId="18" hidden="1">#REF!</definedName>
    <definedName name="BExMEY09ESM4H2YGKEQQRYUD114R" localSheetId="19" hidden="1">#REF!</definedName>
    <definedName name="BExMEY09ESM4H2YGKEQQRYUD114R" localSheetId="13" hidden="1">#REF!</definedName>
    <definedName name="BExMEY09ESM4H2YGKEQQRYUD114R" hidden="1">#REF!</definedName>
    <definedName name="BExMF0UU4SBJHOJ4SG09QMF1TC7H" localSheetId="17" hidden="1">#REF!</definedName>
    <definedName name="BExMF0UU4SBJHOJ4SG09QMF1TC7H" localSheetId="18" hidden="1">#REF!</definedName>
    <definedName name="BExMF0UU4SBJHOJ4SG09QMF1TC7H" localSheetId="19" hidden="1">#REF!</definedName>
    <definedName name="BExMF0UU4SBJHOJ4SG09QMF1TC7H" localSheetId="13" hidden="1">#REF!</definedName>
    <definedName name="BExMF0UU4SBJHOJ4SG09QMF1TC7H" hidden="1">#REF!</definedName>
    <definedName name="BExMF2YDPQWGK3CSN8LJG16MLFQZ" localSheetId="17" hidden="1">#REF!</definedName>
    <definedName name="BExMF2YDPQWGK3CSN8LJG16MLFQZ" localSheetId="18" hidden="1">#REF!</definedName>
    <definedName name="BExMF2YDPQWGK3CSN8LJG16MLFQZ" localSheetId="19" hidden="1">#REF!</definedName>
    <definedName name="BExMF2YDPQWGK3CSN8LJG16MLFQZ" localSheetId="13" hidden="1">#REF!</definedName>
    <definedName name="BExMF2YDPQWGK3CSN8LJG16MLFQZ" hidden="1">#REF!</definedName>
    <definedName name="BExMF4G4IUPQY1Y5GEY5N3E04CL6" localSheetId="17" hidden="1">#REF!</definedName>
    <definedName name="BExMF4G4IUPQY1Y5GEY5N3E04CL6" localSheetId="18" hidden="1">#REF!</definedName>
    <definedName name="BExMF4G4IUPQY1Y5GEY5N3E04CL6" localSheetId="19" hidden="1">#REF!</definedName>
    <definedName name="BExMF4G4IUPQY1Y5GEY5N3E04CL6" localSheetId="13" hidden="1">#REF!</definedName>
    <definedName name="BExMF4G4IUPQY1Y5GEY5N3E04CL6" hidden="1">#REF!</definedName>
    <definedName name="BExMF9UIGYMOAQK0ELUWP0S0HZZY" localSheetId="17" hidden="1">#REF!</definedName>
    <definedName name="BExMF9UIGYMOAQK0ELUWP0S0HZZY" localSheetId="18" hidden="1">#REF!</definedName>
    <definedName name="BExMF9UIGYMOAQK0ELUWP0S0HZZY" localSheetId="19" hidden="1">#REF!</definedName>
    <definedName name="BExMF9UIGYMOAQK0ELUWP0S0HZZY" localSheetId="13" hidden="1">#REF!</definedName>
    <definedName name="BExMF9UIGYMOAQK0ELUWP0S0HZZY" hidden="1">#REF!</definedName>
    <definedName name="BExMFDLBSWFMRDYJ2DZETI3EXKN2" localSheetId="17" hidden="1">#REF!</definedName>
    <definedName name="BExMFDLBSWFMRDYJ2DZETI3EXKN2" localSheetId="18" hidden="1">#REF!</definedName>
    <definedName name="BExMFDLBSWFMRDYJ2DZETI3EXKN2" localSheetId="19" hidden="1">#REF!</definedName>
    <definedName name="BExMFDLBSWFMRDYJ2DZETI3EXKN2" localSheetId="13" hidden="1">#REF!</definedName>
    <definedName name="BExMFDLBSWFMRDYJ2DZETI3EXKN2" hidden="1">#REF!</definedName>
    <definedName name="BExMFLDTMRTCHKA37LQW67BG8D5C" localSheetId="17" hidden="1">#REF!</definedName>
    <definedName name="BExMFLDTMRTCHKA37LQW67BG8D5C" localSheetId="18" hidden="1">#REF!</definedName>
    <definedName name="BExMFLDTMRTCHKA37LQW67BG8D5C" localSheetId="19" hidden="1">#REF!</definedName>
    <definedName name="BExMFLDTMRTCHKA37LQW67BG8D5C" localSheetId="13" hidden="1">#REF!</definedName>
    <definedName name="BExMFLDTMRTCHKA37LQW67BG8D5C" hidden="1">#REF!</definedName>
    <definedName name="BExMFTH63LTWA2JYJTJYMT5K2OF2" localSheetId="17" hidden="1">#REF!</definedName>
    <definedName name="BExMFTH63LTWA2JYJTJYMT5K2OF2" localSheetId="18" hidden="1">#REF!</definedName>
    <definedName name="BExMFTH63LTWA2JYJTJYMT5K2OF2" localSheetId="19" hidden="1">#REF!</definedName>
    <definedName name="BExMFTH63LTWA2JYJTJYMT5K2OF2" localSheetId="13" hidden="1">#REF!</definedName>
    <definedName name="BExMFTH63LTWA2JYJTJYMT5K2OF2" hidden="1">#REF!</definedName>
    <definedName name="BExMFY4AG5T27EVMCCNE00GOAR66" localSheetId="17" hidden="1">#REF!</definedName>
    <definedName name="BExMFY4AG5T27EVMCCNE00GOAR66" localSheetId="18" hidden="1">#REF!</definedName>
    <definedName name="BExMFY4AG5T27EVMCCNE00GOAR66" localSheetId="19" hidden="1">#REF!</definedName>
    <definedName name="BExMFY4AG5T27EVMCCNE00GOAR66" localSheetId="13" hidden="1">#REF!</definedName>
    <definedName name="BExMFY4AG5T27EVMCCNE00GOAR66" hidden="1">#REF!</definedName>
    <definedName name="BExMGQQNOFER1MEVQ961XARTRIOB" localSheetId="17" hidden="1">#REF!</definedName>
    <definedName name="BExMGQQNOFER1MEVQ961XARTRIOB" localSheetId="18" hidden="1">#REF!</definedName>
    <definedName name="BExMGQQNOFER1MEVQ961XARTRIOB" localSheetId="19" hidden="1">#REF!</definedName>
    <definedName name="BExMGQQNOFER1MEVQ961XARTRIOB" localSheetId="13" hidden="1">#REF!</definedName>
    <definedName name="BExMGQQNOFER1MEVQ961XARTRIOB" hidden="1">#REF!</definedName>
    <definedName name="BExMH189E60TZBQFN2UWVA1UZA7X" localSheetId="17" hidden="1">#REF!</definedName>
    <definedName name="BExMH189E60TZBQFN2UWVA1UZA7X" localSheetId="18" hidden="1">#REF!</definedName>
    <definedName name="BExMH189E60TZBQFN2UWVA1UZA7X" localSheetId="19" hidden="1">#REF!</definedName>
    <definedName name="BExMH189E60TZBQFN2UWVA1UZA7X" localSheetId="13" hidden="1">#REF!</definedName>
    <definedName name="BExMH189E60TZBQFN2UWVA1UZA7X" hidden="1">#REF!</definedName>
    <definedName name="BExMH3H9TW5TJCNU5Z1EWXP3BAEP" localSheetId="17" hidden="1">#REF!</definedName>
    <definedName name="BExMH3H9TW5TJCNU5Z1EWXP3BAEP" localSheetId="18" hidden="1">#REF!</definedName>
    <definedName name="BExMH3H9TW5TJCNU5Z1EWXP3BAEP" localSheetId="19" hidden="1">#REF!</definedName>
    <definedName name="BExMH3H9TW5TJCNU5Z1EWXP3BAEP" localSheetId="13" hidden="1">#REF!</definedName>
    <definedName name="BExMH3H9TW5TJCNU5Z1EWXP3BAEP" hidden="1">#REF!</definedName>
    <definedName name="BExMH5A1B01SYXROP70DOKTQ5D6Z" localSheetId="17" hidden="1">#REF!</definedName>
    <definedName name="BExMH5A1B01SYXROP70DOKTQ5D6Z" localSheetId="18" hidden="1">#REF!</definedName>
    <definedName name="BExMH5A1B01SYXROP70DOKTQ5D6Z" localSheetId="19" hidden="1">#REF!</definedName>
    <definedName name="BExMH5A1B01SYXROP70DOKTQ5D6Z" localSheetId="13" hidden="1">#REF!</definedName>
    <definedName name="BExMH5A1B01SYXROP70DOKTQ5D6Z" hidden="1">#REF!</definedName>
    <definedName name="BExMHCGUJ8A3L31NU0XU0FGXE4P3" localSheetId="17" hidden="1">#REF!</definedName>
    <definedName name="BExMHCGUJ8A3L31NU0XU0FGXE4P3" localSheetId="18" hidden="1">#REF!</definedName>
    <definedName name="BExMHCGUJ8A3L31NU0XU0FGXE4P3" localSheetId="19" hidden="1">#REF!</definedName>
    <definedName name="BExMHCGUJ8A3L31NU0XU0FGXE4P3" localSheetId="13" hidden="1">#REF!</definedName>
    <definedName name="BExMHCGUJ8A3L31NU0XU0FGXE4P3" hidden="1">#REF!</definedName>
    <definedName name="BExMHOWPB34KPZ76M2KIX2C9R2VB" localSheetId="17" hidden="1">#REF!</definedName>
    <definedName name="BExMHOWPB34KPZ76M2KIX2C9R2VB" localSheetId="18" hidden="1">#REF!</definedName>
    <definedName name="BExMHOWPB34KPZ76M2KIX2C9R2VB" localSheetId="19" hidden="1">#REF!</definedName>
    <definedName name="BExMHOWPB34KPZ76M2KIX2C9R2VB" localSheetId="13" hidden="1">#REF!</definedName>
    <definedName name="BExMHOWPB34KPZ76M2KIX2C9R2VB" hidden="1">#REF!</definedName>
    <definedName name="BExMHSSYC6KVHA3QDTSYPN92TWMI" localSheetId="17" hidden="1">#REF!</definedName>
    <definedName name="BExMHSSYC6KVHA3QDTSYPN92TWMI" localSheetId="18" hidden="1">#REF!</definedName>
    <definedName name="BExMHSSYC6KVHA3QDTSYPN92TWMI" localSheetId="19" hidden="1">#REF!</definedName>
    <definedName name="BExMHSSYC6KVHA3QDTSYPN92TWMI" localSheetId="13" hidden="1">#REF!</definedName>
    <definedName name="BExMHSSYC6KVHA3QDTSYPN92TWMI" hidden="1">#REF!</definedName>
    <definedName name="BExMI3AJ9477KDL4T9DHET4LJJTW" localSheetId="17" hidden="1">#REF!</definedName>
    <definedName name="BExMI3AJ9477KDL4T9DHET4LJJTW" localSheetId="18" hidden="1">#REF!</definedName>
    <definedName name="BExMI3AJ9477KDL4T9DHET4LJJTW" localSheetId="19" hidden="1">#REF!</definedName>
    <definedName name="BExMI3AJ9477KDL4T9DHET4LJJTW" localSheetId="13" hidden="1">#REF!</definedName>
    <definedName name="BExMI3AJ9477KDL4T9DHET4LJJTW" hidden="1">#REF!</definedName>
    <definedName name="BExMI6QQ20XHD0NWJUN741B37182" localSheetId="17" hidden="1">#REF!</definedName>
    <definedName name="BExMI6QQ20XHD0NWJUN741B37182" localSheetId="18" hidden="1">#REF!</definedName>
    <definedName name="BExMI6QQ20XHD0NWJUN741B37182" localSheetId="19" hidden="1">#REF!</definedName>
    <definedName name="BExMI6QQ20XHD0NWJUN741B37182" localSheetId="13" hidden="1">#REF!</definedName>
    <definedName name="BExMI6QQ20XHD0NWJUN741B37182" hidden="1">#REF!</definedName>
    <definedName name="BExMI7MYDIMC9K16SBAFUY33RHK6" localSheetId="17" hidden="1">#REF!</definedName>
    <definedName name="BExMI7MYDIMC9K16SBAFUY33RHK6" localSheetId="18" hidden="1">#REF!</definedName>
    <definedName name="BExMI7MYDIMC9K16SBAFUY33RHK6" localSheetId="19" hidden="1">#REF!</definedName>
    <definedName name="BExMI7MYDIMC9K16SBAFUY33RHK6" localSheetId="13" hidden="1">#REF!</definedName>
    <definedName name="BExMI7MYDIMC9K16SBAFUY33RHK6" hidden="1">#REF!</definedName>
    <definedName name="BExMI8JB94SBD9EMNJEK7Y2T6GYU" localSheetId="17" hidden="1">#REF!</definedName>
    <definedName name="BExMI8JB94SBD9EMNJEK7Y2T6GYU" localSheetId="18" hidden="1">#REF!</definedName>
    <definedName name="BExMI8JB94SBD9EMNJEK7Y2T6GYU" localSheetId="19" hidden="1">#REF!</definedName>
    <definedName name="BExMI8JB94SBD9EMNJEK7Y2T6GYU" localSheetId="13" hidden="1">#REF!</definedName>
    <definedName name="BExMI8JB94SBD9EMNJEK7Y2T6GYU" hidden="1">#REF!</definedName>
    <definedName name="BExMI8OS85YTW3KYVE4YD0R7Z6UV" localSheetId="17" hidden="1">#REF!</definedName>
    <definedName name="BExMI8OS85YTW3KYVE4YD0R7Z6UV" localSheetId="18" hidden="1">#REF!</definedName>
    <definedName name="BExMI8OS85YTW3KYVE4YD0R7Z6UV" localSheetId="19" hidden="1">#REF!</definedName>
    <definedName name="BExMI8OS85YTW3KYVE4YD0R7Z6UV" localSheetId="13" hidden="1">#REF!</definedName>
    <definedName name="BExMI8OS85YTW3KYVE4YD0R7Z6UV" hidden="1">#REF!</definedName>
    <definedName name="BExMI9QNOMVZ44I3BFMGU1EL1RSY" localSheetId="17" hidden="1">#REF!</definedName>
    <definedName name="BExMI9QNOMVZ44I3BFMGU1EL1RSY" localSheetId="18" hidden="1">#REF!</definedName>
    <definedName name="BExMI9QNOMVZ44I3BFMGU1EL1RSY" localSheetId="19" hidden="1">#REF!</definedName>
    <definedName name="BExMI9QNOMVZ44I3BFMGU1EL1RSY" localSheetId="13" hidden="1">#REF!</definedName>
    <definedName name="BExMI9QNOMVZ44I3BFMGU1EL1RSY" hidden="1">#REF!</definedName>
    <definedName name="BExMIBOOZU40JS3F89OMPSRCE9MM" localSheetId="17" hidden="1">#REF!</definedName>
    <definedName name="BExMIBOOZU40JS3F89OMPSRCE9MM" localSheetId="18" hidden="1">#REF!</definedName>
    <definedName name="BExMIBOOZU40JS3F89OMPSRCE9MM" localSheetId="19" hidden="1">#REF!</definedName>
    <definedName name="BExMIBOOZU40JS3F89OMPSRCE9MM" localSheetId="13" hidden="1">#REF!</definedName>
    <definedName name="BExMIBOOZU40JS3F89OMPSRCE9MM" hidden="1">#REF!</definedName>
    <definedName name="BExMIIQ5MBWSIHTFWAQADXMZC22Q" localSheetId="17" hidden="1">#REF!</definedName>
    <definedName name="BExMIIQ5MBWSIHTFWAQADXMZC22Q" localSheetId="18" hidden="1">#REF!</definedName>
    <definedName name="BExMIIQ5MBWSIHTFWAQADXMZC22Q" localSheetId="19" hidden="1">#REF!</definedName>
    <definedName name="BExMIIQ5MBWSIHTFWAQADXMZC22Q" localSheetId="13" hidden="1">#REF!</definedName>
    <definedName name="BExMIIQ5MBWSIHTFWAQADXMZC22Q" hidden="1">#REF!</definedName>
    <definedName name="BExMIL4I2GE866I25CR5JBLJWJ6A" localSheetId="17" hidden="1">#REF!</definedName>
    <definedName name="BExMIL4I2GE866I25CR5JBLJWJ6A" localSheetId="18" hidden="1">#REF!</definedName>
    <definedName name="BExMIL4I2GE866I25CR5JBLJWJ6A" localSheetId="19" hidden="1">#REF!</definedName>
    <definedName name="BExMIL4I2GE866I25CR5JBLJWJ6A" localSheetId="13" hidden="1">#REF!</definedName>
    <definedName name="BExMIL4I2GE866I25CR5JBLJWJ6A" hidden="1">#REF!</definedName>
    <definedName name="BExMIRKIPF27SNO82SPFSB3T5U17" localSheetId="17" hidden="1">#REF!</definedName>
    <definedName name="BExMIRKIPF27SNO82SPFSB3T5U17" localSheetId="18" hidden="1">#REF!</definedName>
    <definedName name="BExMIRKIPF27SNO82SPFSB3T5U17" localSheetId="19" hidden="1">#REF!</definedName>
    <definedName name="BExMIRKIPF27SNO82SPFSB3T5U17" localSheetId="13" hidden="1">#REF!</definedName>
    <definedName name="BExMIRKIPF27SNO82SPFSB3T5U17" hidden="1">#REF!</definedName>
    <definedName name="BExMIV0KC8555D5E42ZGWG15Y0MO" localSheetId="17" hidden="1">#REF!</definedName>
    <definedName name="BExMIV0KC8555D5E42ZGWG15Y0MO" localSheetId="18" hidden="1">#REF!</definedName>
    <definedName name="BExMIV0KC8555D5E42ZGWG15Y0MO" localSheetId="19" hidden="1">#REF!</definedName>
    <definedName name="BExMIV0KC8555D5E42ZGWG15Y0MO" localSheetId="13" hidden="1">#REF!</definedName>
    <definedName name="BExMIV0KC8555D5E42ZGWG15Y0MO" hidden="1">#REF!</definedName>
    <definedName name="BExMIZT6AN7E6YMW2S87CTCN2UXH" localSheetId="17" hidden="1">#REF!</definedName>
    <definedName name="BExMIZT6AN7E6YMW2S87CTCN2UXH" localSheetId="18" hidden="1">#REF!</definedName>
    <definedName name="BExMIZT6AN7E6YMW2S87CTCN2UXH" localSheetId="19" hidden="1">#REF!</definedName>
    <definedName name="BExMIZT6AN7E6YMW2S87CTCN2UXH" localSheetId="13" hidden="1">#REF!</definedName>
    <definedName name="BExMIZT6AN7E6YMW2S87CTCN2UXH" hidden="1">#REF!</definedName>
    <definedName name="BExMJB76UESLVRD81AJBOB78JDTT" localSheetId="17" hidden="1">#REF!</definedName>
    <definedName name="BExMJB76UESLVRD81AJBOB78JDTT" localSheetId="18" hidden="1">#REF!</definedName>
    <definedName name="BExMJB76UESLVRD81AJBOB78JDTT" localSheetId="19" hidden="1">#REF!</definedName>
    <definedName name="BExMJB76UESLVRD81AJBOB78JDTT" localSheetId="13" hidden="1">#REF!</definedName>
    <definedName name="BExMJB76UESLVRD81AJBOB78JDTT" hidden="1">#REF!</definedName>
    <definedName name="BExMJI8OLFZQCGOW3F99ETW8A21E" localSheetId="17" hidden="1">#REF!</definedName>
    <definedName name="BExMJI8OLFZQCGOW3F99ETW8A21E" localSheetId="18" hidden="1">#REF!</definedName>
    <definedName name="BExMJI8OLFZQCGOW3F99ETW8A21E" localSheetId="19" hidden="1">#REF!</definedName>
    <definedName name="BExMJI8OLFZQCGOW3F99ETW8A21E" localSheetId="13" hidden="1">#REF!</definedName>
    <definedName name="BExMJI8OLFZQCGOW3F99ETW8A21E" hidden="1">#REF!</definedName>
    <definedName name="BExMJNC8ZFB9DRFOJ961ZAJ8U3A8" localSheetId="17" hidden="1">#REF!</definedName>
    <definedName name="BExMJNC8ZFB9DRFOJ961ZAJ8U3A8" localSheetId="18" hidden="1">#REF!</definedName>
    <definedName name="BExMJNC8ZFB9DRFOJ961ZAJ8U3A8" localSheetId="19" hidden="1">#REF!</definedName>
    <definedName name="BExMJNC8ZFB9DRFOJ961ZAJ8U3A8" localSheetId="13" hidden="1">#REF!</definedName>
    <definedName name="BExMJNC8ZFB9DRFOJ961ZAJ8U3A8" hidden="1">#REF!</definedName>
    <definedName name="BExMJTBV8A3D31W2IQHP9RDFPPHQ" localSheetId="17" hidden="1">#REF!</definedName>
    <definedName name="BExMJTBV8A3D31W2IQHP9RDFPPHQ" localSheetId="18" hidden="1">#REF!</definedName>
    <definedName name="BExMJTBV8A3D31W2IQHP9RDFPPHQ" localSheetId="19" hidden="1">#REF!</definedName>
    <definedName name="BExMJTBV8A3D31W2IQHP9RDFPPHQ" localSheetId="13" hidden="1">#REF!</definedName>
    <definedName name="BExMJTBV8A3D31W2IQHP9RDFPPHQ" hidden="1">#REF!</definedName>
    <definedName name="BExMK2RTXN4QJWEUNX002XK8VQP8" localSheetId="17" hidden="1">#REF!</definedName>
    <definedName name="BExMK2RTXN4QJWEUNX002XK8VQP8" localSheetId="18" hidden="1">#REF!</definedName>
    <definedName name="BExMK2RTXN4QJWEUNX002XK8VQP8" localSheetId="19" hidden="1">#REF!</definedName>
    <definedName name="BExMK2RTXN4QJWEUNX002XK8VQP8" localSheetId="13" hidden="1">#REF!</definedName>
    <definedName name="BExMK2RTXN4QJWEUNX002XK8VQP8" hidden="1">#REF!</definedName>
    <definedName name="BExMKBGQDUZ8AWXYHA3QVMSDVZ3D" localSheetId="17" hidden="1">#REF!</definedName>
    <definedName name="BExMKBGQDUZ8AWXYHA3QVMSDVZ3D" localSheetId="18" hidden="1">#REF!</definedName>
    <definedName name="BExMKBGQDUZ8AWXYHA3QVMSDVZ3D" localSheetId="19" hidden="1">#REF!</definedName>
    <definedName name="BExMKBGQDUZ8AWXYHA3QVMSDVZ3D" localSheetId="13" hidden="1">#REF!</definedName>
    <definedName name="BExMKBGQDUZ8AWXYHA3QVMSDVZ3D" hidden="1">#REF!</definedName>
    <definedName name="BExMKBM1467553LDFZRRKVSHN374" localSheetId="17" hidden="1">#REF!</definedName>
    <definedName name="BExMKBM1467553LDFZRRKVSHN374" localSheetId="18" hidden="1">#REF!</definedName>
    <definedName name="BExMKBM1467553LDFZRRKVSHN374" localSheetId="19" hidden="1">#REF!</definedName>
    <definedName name="BExMKBM1467553LDFZRRKVSHN374" localSheetId="13" hidden="1">#REF!</definedName>
    <definedName name="BExMKBM1467553LDFZRRKVSHN374" hidden="1">#REF!</definedName>
    <definedName name="BExMKGK5FJUC0AU8MABRGDC5ZM70" localSheetId="17" hidden="1">#REF!</definedName>
    <definedName name="BExMKGK5FJUC0AU8MABRGDC5ZM70" localSheetId="18" hidden="1">#REF!</definedName>
    <definedName name="BExMKGK5FJUC0AU8MABRGDC5ZM70" localSheetId="19" hidden="1">#REF!</definedName>
    <definedName name="BExMKGK5FJUC0AU8MABRGDC5ZM70" localSheetId="13" hidden="1">#REF!</definedName>
    <definedName name="BExMKGK5FJUC0AU8MABRGDC5ZM70" hidden="1">#REF!</definedName>
    <definedName name="BExMKP92JGBM5BJO174H9A4HQIB9" localSheetId="17" hidden="1">#REF!</definedName>
    <definedName name="BExMKP92JGBM5BJO174H9A4HQIB9" localSheetId="18" hidden="1">#REF!</definedName>
    <definedName name="BExMKP92JGBM5BJO174H9A4HQIB9" localSheetId="19" hidden="1">#REF!</definedName>
    <definedName name="BExMKP92JGBM5BJO174H9A4HQIB9" localSheetId="13" hidden="1">#REF!</definedName>
    <definedName name="BExMKP92JGBM5BJO174H9A4HQIB9" hidden="1">#REF!</definedName>
    <definedName name="BExMKPEDT6IOYLLC3KJKRZOETC3Y" localSheetId="17" hidden="1">#REF!</definedName>
    <definedName name="BExMKPEDT6IOYLLC3KJKRZOETC3Y" localSheetId="18" hidden="1">#REF!</definedName>
    <definedName name="BExMKPEDT6IOYLLC3KJKRZOETC3Y" localSheetId="19" hidden="1">#REF!</definedName>
    <definedName name="BExMKPEDT6IOYLLC3KJKRZOETC3Y" localSheetId="13" hidden="1">#REF!</definedName>
    <definedName name="BExMKPEDT6IOYLLC3KJKRZOETC3Y" hidden="1">#REF!</definedName>
    <definedName name="BExMKTW7R5SOV4PHAFGHU3W73DYE" localSheetId="17" hidden="1">#REF!</definedName>
    <definedName name="BExMKTW7R5SOV4PHAFGHU3W73DYE" localSheetId="18" hidden="1">#REF!</definedName>
    <definedName name="BExMKTW7R5SOV4PHAFGHU3W73DYE" localSheetId="19" hidden="1">#REF!</definedName>
    <definedName name="BExMKTW7R5SOV4PHAFGHU3W73DYE" localSheetId="13" hidden="1">#REF!</definedName>
    <definedName name="BExMKTW7R5SOV4PHAFGHU3W73DYE" hidden="1">#REF!</definedName>
    <definedName name="BExMKU7051J2W1RQXGZGE62NBRUZ" localSheetId="17" hidden="1">#REF!</definedName>
    <definedName name="BExMKU7051J2W1RQXGZGE62NBRUZ" localSheetId="18" hidden="1">#REF!</definedName>
    <definedName name="BExMKU7051J2W1RQXGZGE62NBRUZ" localSheetId="19" hidden="1">#REF!</definedName>
    <definedName name="BExMKU7051J2W1RQXGZGE62NBRUZ" localSheetId="13" hidden="1">#REF!</definedName>
    <definedName name="BExMKU7051J2W1RQXGZGE62NBRUZ" hidden="1">#REF!</definedName>
    <definedName name="BExMKUN3WPECJR2XRID2R7GZRGNX" localSheetId="17" hidden="1">#REF!</definedName>
    <definedName name="BExMKUN3WPECJR2XRID2R7GZRGNX" localSheetId="18" hidden="1">#REF!</definedName>
    <definedName name="BExMKUN3WPECJR2XRID2R7GZRGNX" localSheetId="19" hidden="1">#REF!</definedName>
    <definedName name="BExMKUN3WPECJR2XRID2R7GZRGNX" localSheetId="13" hidden="1">#REF!</definedName>
    <definedName name="BExMKUN3WPECJR2XRID2R7GZRGNX" hidden="1">#REF!</definedName>
    <definedName name="BExMKZ535P011X4TNV16GCOH4H21" localSheetId="17" hidden="1">#REF!</definedName>
    <definedName name="BExMKZ535P011X4TNV16GCOH4H21" localSheetId="18" hidden="1">#REF!</definedName>
    <definedName name="BExMKZ535P011X4TNV16GCOH4H21" localSheetId="19" hidden="1">#REF!</definedName>
    <definedName name="BExMKZ535P011X4TNV16GCOH4H21" localSheetId="13" hidden="1">#REF!</definedName>
    <definedName name="BExMKZ535P011X4TNV16GCOH4H21" hidden="1">#REF!</definedName>
    <definedName name="BExML3XQNDIMX55ZCHHXKUV3D6E6" localSheetId="17" hidden="1">#REF!</definedName>
    <definedName name="BExML3XQNDIMX55ZCHHXKUV3D6E6" localSheetId="18" hidden="1">#REF!</definedName>
    <definedName name="BExML3XQNDIMX55ZCHHXKUV3D6E6" localSheetId="19" hidden="1">#REF!</definedName>
    <definedName name="BExML3XQNDIMX55ZCHHXKUV3D6E6" localSheetId="13" hidden="1">#REF!</definedName>
    <definedName name="BExML3XQNDIMX55ZCHHXKUV3D6E6" hidden="1">#REF!</definedName>
    <definedName name="BExML5QGSWHLI18BGY4CGOTD3UWH" localSheetId="17" hidden="1">#REF!</definedName>
    <definedName name="BExML5QGSWHLI18BGY4CGOTD3UWH" localSheetId="18" hidden="1">#REF!</definedName>
    <definedName name="BExML5QGSWHLI18BGY4CGOTD3UWH" localSheetId="19" hidden="1">#REF!</definedName>
    <definedName name="BExML5QGSWHLI18BGY4CGOTD3UWH" localSheetId="13" hidden="1">#REF!</definedName>
    <definedName name="BExML5QGSWHLI18BGY4CGOTD3UWH" hidden="1">#REF!</definedName>
    <definedName name="BExML6BVFCV80776USR7X70HVRZT" localSheetId="17" hidden="1">#REF!</definedName>
    <definedName name="BExML6BVFCV80776USR7X70HVRZT" localSheetId="18" hidden="1">#REF!</definedName>
    <definedName name="BExML6BVFCV80776USR7X70HVRZT" localSheetId="19" hidden="1">#REF!</definedName>
    <definedName name="BExML6BVFCV80776USR7X70HVRZT" localSheetId="13" hidden="1">#REF!</definedName>
    <definedName name="BExML6BVFCV80776USR7X70HVRZT" hidden="1">#REF!</definedName>
    <definedName name="BExMLO5Z61RE85X8HHX2G4IU3AZW" localSheetId="17" hidden="1">#REF!</definedName>
    <definedName name="BExMLO5Z61RE85X8HHX2G4IU3AZW" localSheetId="18" hidden="1">#REF!</definedName>
    <definedName name="BExMLO5Z61RE85X8HHX2G4IU3AZW" localSheetId="19" hidden="1">#REF!</definedName>
    <definedName name="BExMLO5Z61RE85X8HHX2G4IU3AZW" localSheetId="13" hidden="1">#REF!</definedName>
    <definedName name="BExMLO5Z61RE85X8HHX2G4IU3AZW" hidden="1">#REF!</definedName>
    <definedName name="BExMLVI7UORSHM9FMO8S2EI0TMTS" localSheetId="17" hidden="1">#REF!</definedName>
    <definedName name="BExMLVI7UORSHM9FMO8S2EI0TMTS" localSheetId="18" hidden="1">#REF!</definedName>
    <definedName name="BExMLVI7UORSHM9FMO8S2EI0TMTS" localSheetId="19" hidden="1">#REF!</definedName>
    <definedName name="BExMLVI7UORSHM9FMO8S2EI0TMTS" localSheetId="13" hidden="1">#REF!</definedName>
    <definedName name="BExMLVI7UORSHM9FMO8S2EI0TMTS" hidden="1">#REF!</definedName>
    <definedName name="BExMM5UCOT2HSSN0ZIPZW55GSOVO" localSheetId="17" hidden="1">#REF!</definedName>
    <definedName name="BExMM5UCOT2HSSN0ZIPZW55GSOVO" localSheetId="18" hidden="1">#REF!</definedName>
    <definedName name="BExMM5UCOT2HSSN0ZIPZW55GSOVO" localSheetId="19" hidden="1">#REF!</definedName>
    <definedName name="BExMM5UCOT2HSSN0ZIPZW55GSOVO" localSheetId="13" hidden="1">#REF!</definedName>
    <definedName name="BExMM5UCOT2HSSN0ZIPZW55GSOVO" hidden="1">#REF!</definedName>
    <definedName name="BExMM8ZRS5RQ8H1H55RVPVTDL5NL" localSheetId="17" hidden="1">#REF!</definedName>
    <definedName name="BExMM8ZRS5RQ8H1H55RVPVTDL5NL" localSheetId="18" hidden="1">#REF!</definedName>
    <definedName name="BExMM8ZRS5RQ8H1H55RVPVTDL5NL" localSheetId="19" hidden="1">#REF!</definedName>
    <definedName name="BExMM8ZRS5RQ8H1H55RVPVTDL5NL" localSheetId="13" hidden="1">#REF!</definedName>
    <definedName name="BExMM8ZRS5RQ8H1H55RVPVTDL5NL" hidden="1">#REF!</definedName>
    <definedName name="BExMMH8EAZB09XXQ5X4LR0P4NHG9" localSheetId="17" hidden="1">#REF!</definedName>
    <definedName name="BExMMH8EAZB09XXQ5X4LR0P4NHG9" localSheetId="18" hidden="1">#REF!</definedName>
    <definedName name="BExMMH8EAZB09XXQ5X4LR0P4NHG9" localSheetId="19" hidden="1">#REF!</definedName>
    <definedName name="BExMMH8EAZB09XXQ5X4LR0P4NHG9" localSheetId="13" hidden="1">#REF!</definedName>
    <definedName name="BExMMH8EAZB09XXQ5X4LR0P4NHG9" hidden="1">#REF!</definedName>
    <definedName name="BExMMIQH5BABNZVCIQ7TBCQ10AY5" localSheetId="17" hidden="1">#REF!</definedName>
    <definedName name="BExMMIQH5BABNZVCIQ7TBCQ10AY5" localSheetId="18" hidden="1">#REF!</definedName>
    <definedName name="BExMMIQH5BABNZVCIQ7TBCQ10AY5" localSheetId="19" hidden="1">#REF!</definedName>
    <definedName name="BExMMIQH5BABNZVCIQ7TBCQ10AY5" localSheetId="13" hidden="1">#REF!</definedName>
    <definedName name="BExMMIQH5BABNZVCIQ7TBCQ10AY5" hidden="1">#REF!</definedName>
    <definedName name="BExMMNIZ2T7M22WECMUQXEF4NJ71" localSheetId="17" hidden="1">#REF!</definedName>
    <definedName name="BExMMNIZ2T7M22WECMUQXEF4NJ71" localSheetId="18" hidden="1">#REF!</definedName>
    <definedName name="BExMMNIZ2T7M22WECMUQXEF4NJ71" localSheetId="19" hidden="1">#REF!</definedName>
    <definedName name="BExMMNIZ2T7M22WECMUQXEF4NJ71" localSheetId="13" hidden="1">#REF!</definedName>
    <definedName name="BExMMNIZ2T7M22WECMUQXEF4NJ71" hidden="1">#REF!</definedName>
    <definedName name="BExMMPMIOU7BURTV0L1K6ACW9X73" localSheetId="17" hidden="1">#REF!</definedName>
    <definedName name="BExMMPMIOU7BURTV0L1K6ACW9X73" localSheetId="18" hidden="1">#REF!</definedName>
    <definedName name="BExMMPMIOU7BURTV0L1K6ACW9X73" localSheetId="19" hidden="1">#REF!</definedName>
    <definedName name="BExMMPMIOU7BURTV0L1K6ACW9X73" localSheetId="13" hidden="1">#REF!</definedName>
    <definedName name="BExMMPMIOU7BURTV0L1K6ACW9X73" hidden="1">#REF!</definedName>
    <definedName name="BExMMQ835AJDHS4B419SS645P67Q" localSheetId="17" hidden="1">#REF!</definedName>
    <definedName name="BExMMQ835AJDHS4B419SS645P67Q" localSheetId="18" hidden="1">#REF!</definedName>
    <definedName name="BExMMQ835AJDHS4B419SS645P67Q" localSheetId="19" hidden="1">#REF!</definedName>
    <definedName name="BExMMQ835AJDHS4B419SS645P67Q" localSheetId="13" hidden="1">#REF!</definedName>
    <definedName name="BExMMQ835AJDHS4B419SS645P67Q" hidden="1">#REF!</definedName>
    <definedName name="BExMMQIUVPCOBISTEJJYNCCLUCPY" localSheetId="17" hidden="1">#REF!</definedName>
    <definedName name="BExMMQIUVPCOBISTEJJYNCCLUCPY" localSheetId="18" hidden="1">#REF!</definedName>
    <definedName name="BExMMQIUVPCOBISTEJJYNCCLUCPY" localSheetId="19" hidden="1">#REF!</definedName>
    <definedName name="BExMMQIUVPCOBISTEJJYNCCLUCPY" localSheetId="13" hidden="1">#REF!</definedName>
    <definedName name="BExMMQIUVPCOBISTEJJYNCCLUCPY" hidden="1">#REF!</definedName>
    <definedName name="BExMMTIXETA5VAKBSOFDD5SRU887" localSheetId="17" hidden="1">#REF!</definedName>
    <definedName name="BExMMTIXETA5VAKBSOFDD5SRU887" localSheetId="18" hidden="1">#REF!</definedName>
    <definedName name="BExMMTIXETA5VAKBSOFDD5SRU887" localSheetId="19" hidden="1">#REF!</definedName>
    <definedName name="BExMMTIXETA5VAKBSOFDD5SRU887" localSheetId="13" hidden="1">#REF!</definedName>
    <definedName name="BExMMTIXETA5VAKBSOFDD5SRU887" hidden="1">#REF!</definedName>
    <definedName name="BExMMV0P6P5YS3C35G0JYYHI7992" localSheetId="17" hidden="1">#REF!</definedName>
    <definedName name="BExMMV0P6P5YS3C35G0JYYHI7992" localSheetId="18" hidden="1">#REF!</definedName>
    <definedName name="BExMMV0P6P5YS3C35G0JYYHI7992" localSheetId="19" hidden="1">#REF!</definedName>
    <definedName name="BExMMV0P6P5YS3C35G0JYYHI7992" localSheetId="13" hidden="1">#REF!</definedName>
    <definedName name="BExMMV0P6P5YS3C35G0JYYHI7992" hidden="1">#REF!</definedName>
    <definedName name="BExMNJLFWZBRN9PZF1IO9CYWV1B2" localSheetId="17" hidden="1">#REF!</definedName>
    <definedName name="BExMNJLFWZBRN9PZF1IO9CYWV1B2" localSheetId="18" hidden="1">#REF!</definedName>
    <definedName name="BExMNJLFWZBRN9PZF1IO9CYWV1B2" localSheetId="19" hidden="1">#REF!</definedName>
    <definedName name="BExMNJLFWZBRN9PZF1IO9CYWV1B2" localSheetId="13" hidden="1">#REF!</definedName>
    <definedName name="BExMNJLFWZBRN9PZF1IO9CYWV1B2" hidden="1">#REF!</definedName>
    <definedName name="BExMNKCJ0FA57YEUUAJE43U1QN5P" localSheetId="17" hidden="1">#REF!</definedName>
    <definedName name="BExMNKCJ0FA57YEUUAJE43U1QN5P" localSheetId="18" hidden="1">#REF!</definedName>
    <definedName name="BExMNKCJ0FA57YEUUAJE43U1QN5P" localSheetId="19" hidden="1">#REF!</definedName>
    <definedName name="BExMNKCJ0FA57YEUUAJE43U1QN5P" localSheetId="13" hidden="1">#REF!</definedName>
    <definedName name="BExMNKCJ0FA57YEUUAJE43U1QN5P" hidden="1">#REF!</definedName>
    <definedName name="BExMNKN5D1WEF2OOJVP6LZ6DLU3Y" localSheetId="17" hidden="1">#REF!</definedName>
    <definedName name="BExMNKN5D1WEF2OOJVP6LZ6DLU3Y" localSheetId="18" hidden="1">#REF!</definedName>
    <definedName name="BExMNKN5D1WEF2OOJVP6LZ6DLU3Y" localSheetId="19" hidden="1">#REF!</definedName>
    <definedName name="BExMNKN5D1WEF2OOJVP6LZ6DLU3Y" localSheetId="13" hidden="1">#REF!</definedName>
    <definedName name="BExMNKN5D1WEF2OOJVP6LZ6DLU3Y" hidden="1">#REF!</definedName>
    <definedName name="BExMNR38HMPLWAJRQ9MMS3ZAZ9IU" localSheetId="17" hidden="1">#REF!</definedName>
    <definedName name="BExMNR38HMPLWAJRQ9MMS3ZAZ9IU" localSheetId="18" hidden="1">#REF!</definedName>
    <definedName name="BExMNR38HMPLWAJRQ9MMS3ZAZ9IU" localSheetId="19" hidden="1">#REF!</definedName>
    <definedName name="BExMNR38HMPLWAJRQ9MMS3ZAZ9IU" localSheetId="13" hidden="1">#REF!</definedName>
    <definedName name="BExMNR38HMPLWAJRQ9MMS3ZAZ9IU" hidden="1">#REF!</definedName>
    <definedName name="BExMNRDZULKJMVY2VKIIRM2M5A1M" localSheetId="17" hidden="1">#REF!</definedName>
    <definedName name="BExMNRDZULKJMVY2VKIIRM2M5A1M" localSheetId="18" hidden="1">#REF!</definedName>
    <definedName name="BExMNRDZULKJMVY2VKIIRM2M5A1M" localSheetId="19" hidden="1">#REF!</definedName>
    <definedName name="BExMNRDZULKJMVY2VKIIRM2M5A1M" localSheetId="13" hidden="1">#REF!</definedName>
    <definedName name="BExMNRDZULKJMVY2VKIIRM2M5A1M" hidden="1">#REF!</definedName>
    <definedName name="BExMNVFKZIBQSCAH71DIF1CJG89T" localSheetId="17" hidden="1">#REF!</definedName>
    <definedName name="BExMNVFKZIBQSCAH71DIF1CJG89T" localSheetId="18" hidden="1">#REF!</definedName>
    <definedName name="BExMNVFKZIBQSCAH71DIF1CJG89T" localSheetId="19" hidden="1">#REF!</definedName>
    <definedName name="BExMNVFKZIBQSCAH71DIF1CJG89T" localSheetId="13" hidden="1">#REF!</definedName>
    <definedName name="BExMNVFKZIBQSCAH71DIF1CJG89T" hidden="1">#REF!</definedName>
    <definedName name="BExMNVVUQAGQY9SA29FGI7D7R5MN" localSheetId="17" hidden="1">#REF!</definedName>
    <definedName name="BExMNVVUQAGQY9SA29FGI7D7R5MN" localSheetId="18" hidden="1">#REF!</definedName>
    <definedName name="BExMNVVUQAGQY9SA29FGI7D7R5MN" localSheetId="19" hidden="1">#REF!</definedName>
    <definedName name="BExMNVVUQAGQY9SA29FGI7D7R5MN" localSheetId="13" hidden="1">#REF!</definedName>
    <definedName name="BExMNVVUQAGQY9SA29FGI7D7R5MN" hidden="1">#REF!</definedName>
    <definedName name="BExMO9IOWKTWHO8LQJJQI5P3INWY" localSheetId="17" hidden="1">#REF!</definedName>
    <definedName name="BExMO9IOWKTWHO8LQJJQI5P3INWY" localSheetId="18" hidden="1">#REF!</definedName>
    <definedName name="BExMO9IOWKTWHO8LQJJQI5P3INWY" localSheetId="19" hidden="1">#REF!</definedName>
    <definedName name="BExMO9IOWKTWHO8LQJJQI5P3INWY" localSheetId="13" hidden="1">#REF!</definedName>
    <definedName name="BExMO9IOWKTWHO8LQJJQI5P3INWY" hidden="1">#REF!</definedName>
    <definedName name="BExMOI29DOEK5R1A5QZPUDKF7N6T" localSheetId="17" hidden="1">#REF!</definedName>
    <definedName name="BExMOI29DOEK5R1A5QZPUDKF7N6T" localSheetId="18" hidden="1">#REF!</definedName>
    <definedName name="BExMOI29DOEK5R1A5QZPUDKF7N6T" localSheetId="19" hidden="1">#REF!</definedName>
    <definedName name="BExMOI29DOEK5R1A5QZPUDKF7N6T" localSheetId="13" hidden="1">#REF!</definedName>
    <definedName name="BExMOI29DOEK5R1A5QZPUDKF7N6T" hidden="1">#REF!</definedName>
    <definedName name="BExMONRAU0S904NLJHPI47RVQDBH" localSheetId="17" hidden="1">#REF!</definedName>
    <definedName name="BExMONRAU0S904NLJHPI47RVQDBH" localSheetId="18" hidden="1">#REF!</definedName>
    <definedName name="BExMONRAU0S904NLJHPI47RVQDBH" localSheetId="19" hidden="1">#REF!</definedName>
    <definedName name="BExMONRAU0S904NLJHPI47RVQDBH" localSheetId="13" hidden="1">#REF!</definedName>
    <definedName name="BExMONRAU0S904NLJHPI47RVQDBH" hidden="1">#REF!</definedName>
    <definedName name="BExMPAJ5AJAXGKGK3F6H3ODS6RF4" localSheetId="17" hidden="1">#REF!</definedName>
    <definedName name="BExMPAJ5AJAXGKGK3F6H3ODS6RF4" localSheetId="18" hidden="1">#REF!</definedName>
    <definedName name="BExMPAJ5AJAXGKGK3F6H3ODS6RF4" localSheetId="19" hidden="1">#REF!</definedName>
    <definedName name="BExMPAJ5AJAXGKGK3F6H3ODS6RF4" localSheetId="13" hidden="1">#REF!</definedName>
    <definedName name="BExMPAJ5AJAXGKGK3F6H3ODS6RF4" hidden="1">#REF!</definedName>
    <definedName name="BExMPD2X55FFBVJ6CBUKNPROIOEU" localSheetId="17" hidden="1">#REF!</definedName>
    <definedName name="BExMPD2X55FFBVJ6CBUKNPROIOEU" localSheetId="18" hidden="1">#REF!</definedName>
    <definedName name="BExMPD2X55FFBVJ6CBUKNPROIOEU" localSheetId="19" hidden="1">#REF!</definedName>
    <definedName name="BExMPD2X55FFBVJ6CBUKNPROIOEU" localSheetId="13" hidden="1">#REF!</definedName>
    <definedName name="BExMPD2X55FFBVJ6CBUKNPROIOEU" hidden="1">#REF!</definedName>
    <definedName name="BExMPGZ848E38FUH1JBQN97DGWAT" localSheetId="17" hidden="1">#REF!</definedName>
    <definedName name="BExMPGZ848E38FUH1JBQN97DGWAT" localSheetId="18" hidden="1">#REF!</definedName>
    <definedName name="BExMPGZ848E38FUH1JBQN97DGWAT" localSheetId="19" hidden="1">#REF!</definedName>
    <definedName name="BExMPGZ848E38FUH1JBQN97DGWAT" localSheetId="13" hidden="1">#REF!</definedName>
    <definedName name="BExMPGZ848E38FUH1JBQN97DGWAT" hidden="1">#REF!</definedName>
    <definedName name="BExMPMTICOSMQENOFKQ18K0ZT4S8" localSheetId="17" hidden="1">#REF!</definedName>
    <definedName name="BExMPMTICOSMQENOFKQ18K0ZT4S8" localSheetId="18" hidden="1">#REF!</definedName>
    <definedName name="BExMPMTICOSMQENOFKQ18K0ZT4S8" localSheetId="19" hidden="1">#REF!</definedName>
    <definedName name="BExMPMTICOSMQENOFKQ18K0ZT4S8" localSheetId="13" hidden="1">#REF!</definedName>
    <definedName name="BExMPMTICOSMQENOFKQ18K0ZT4S8" hidden="1">#REF!</definedName>
    <definedName name="BExMPMZ07II0R4KGWQQ7PGS3RZS4" localSheetId="17" hidden="1">#REF!</definedName>
    <definedName name="BExMPMZ07II0R4KGWQQ7PGS3RZS4" localSheetId="18" hidden="1">#REF!</definedName>
    <definedName name="BExMPMZ07II0R4KGWQQ7PGS3RZS4" localSheetId="19" hidden="1">#REF!</definedName>
    <definedName name="BExMPMZ07II0R4KGWQQ7PGS3RZS4" localSheetId="13" hidden="1">#REF!</definedName>
    <definedName name="BExMPMZ07II0R4KGWQQ7PGS3RZS4" hidden="1">#REF!</definedName>
    <definedName name="BExMPOBH04JMDO6Z8DMSEJZM4ANN" localSheetId="17" hidden="1">#REF!</definedName>
    <definedName name="BExMPOBH04JMDO6Z8DMSEJZM4ANN" localSheetId="18" hidden="1">#REF!</definedName>
    <definedName name="BExMPOBH04JMDO6Z8DMSEJZM4ANN" localSheetId="19" hidden="1">#REF!</definedName>
    <definedName name="BExMPOBH04JMDO6Z8DMSEJZM4ANN" localSheetId="13" hidden="1">#REF!</definedName>
    <definedName name="BExMPOBH04JMDO6Z8DMSEJZM4ANN" hidden="1">#REF!</definedName>
    <definedName name="BExMPSD77XQ3HA6A4FZOJK8G2JP3" localSheetId="17" hidden="1">#REF!</definedName>
    <definedName name="BExMPSD77XQ3HA6A4FZOJK8G2JP3" localSheetId="18" hidden="1">#REF!</definedName>
    <definedName name="BExMPSD77XQ3HA6A4FZOJK8G2JP3" localSheetId="19" hidden="1">#REF!</definedName>
    <definedName name="BExMPSD77XQ3HA6A4FZOJK8G2JP3" localSheetId="13" hidden="1">#REF!</definedName>
    <definedName name="BExMPSD77XQ3HA6A4FZOJK8G2JP3" hidden="1">#REF!</definedName>
    <definedName name="BExMQ4I3Q7F0BMPHSFMFW9TZ87UD" localSheetId="17" hidden="1">#REF!</definedName>
    <definedName name="BExMQ4I3Q7F0BMPHSFMFW9TZ87UD" localSheetId="18" hidden="1">#REF!</definedName>
    <definedName name="BExMQ4I3Q7F0BMPHSFMFW9TZ87UD" localSheetId="19" hidden="1">#REF!</definedName>
    <definedName name="BExMQ4I3Q7F0BMPHSFMFW9TZ87UD" localSheetId="13" hidden="1">#REF!</definedName>
    <definedName name="BExMQ4I3Q7F0BMPHSFMFW9TZ87UD" hidden="1">#REF!</definedName>
    <definedName name="BExMQ4SWDWI4N16AZ0T5CJ6HH8WC" localSheetId="17" hidden="1">#REF!</definedName>
    <definedName name="BExMQ4SWDWI4N16AZ0T5CJ6HH8WC" localSheetId="18" hidden="1">#REF!</definedName>
    <definedName name="BExMQ4SWDWI4N16AZ0T5CJ6HH8WC" localSheetId="19" hidden="1">#REF!</definedName>
    <definedName name="BExMQ4SWDWI4N16AZ0T5CJ6HH8WC" localSheetId="13" hidden="1">#REF!</definedName>
    <definedName name="BExMQ4SWDWI4N16AZ0T5CJ6HH8WC" hidden="1">#REF!</definedName>
    <definedName name="BExMQ71WHW50GVX45JU951AGPLFQ" localSheetId="17" hidden="1">#REF!</definedName>
    <definedName name="BExMQ71WHW50GVX45JU951AGPLFQ" localSheetId="18" hidden="1">#REF!</definedName>
    <definedName name="BExMQ71WHW50GVX45JU951AGPLFQ" localSheetId="19" hidden="1">#REF!</definedName>
    <definedName name="BExMQ71WHW50GVX45JU951AGPLFQ" localSheetId="13" hidden="1">#REF!</definedName>
    <definedName name="BExMQ71WHW50GVX45JU951AGPLFQ" hidden="1">#REF!</definedName>
    <definedName name="BExMQGXSLPT4A6N47LE6FBVHWBOF" localSheetId="17" hidden="1">#REF!</definedName>
    <definedName name="BExMQGXSLPT4A6N47LE6FBVHWBOF" localSheetId="18" hidden="1">#REF!</definedName>
    <definedName name="BExMQGXSLPT4A6N47LE6FBVHWBOF" localSheetId="19" hidden="1">#REF!</definedName>
    <definedName name="BExMQGXSLPT4A6N47LE6FBVHWBOF" localSheetId="13" hidden="1">#REF!</definedName>
    <definedName name="BExMQGXSLPT4A6N47LE6FBVHWBOF" hidden="1">#REF!</definedName>
    <definedName name="BExMQNZGFHW75W9HWRCR0FEF0XF0" localSheetId="17" hidden="1">#REF!</definedName>
    <definedName name="BExMQNZGFHW75W9HWRCR0FEF0XF0" localSheetId="18" hidden="1">#REF!</definedName>
    <definedName name="BExMQNZGFHW75W9HWRCR0FEF0XF0" localSheetId="19" hidden="1">#REF!</definedName>
    <definedName name="BExMQNZGFHW75W9HWRCR0FEF0XF0" localSheetId="13" hidden="1">#REF!</definedName>
    <definedName name="BExMQNZGFHW75W9HWRCR0FEF0XF0" hidden="1">#REF!</definedName>
    <definedName name="BExMQRKVQPDFPD0WQUA9QND8OV7P" localSheetId="17" hidden="1">#REF!</definedName>
    <definedName name="BExMQRKVQPDFPD0WQUA9QND8OV7P" localSheetId="18" hidden="1">#REF!</definedName>
    <definedName name="BExMQRKVQPDFPD0WQUA9QND8OV7P" localSheetId="19" hidden="1">#REF!</definedName>
    <definedName name="BExMQRKVQPDFPD0WQUA9QND8OV7P" localSheetId="13" hidden="1">#REF!</definedName>
    <definedName name="BExMQRKVQPDFPD0WQUA9QND8OV7P" hidden="1">#REF!</definedName>
    <definedName name="BExMQSBR7PL4KLB1Q4961QO45Y4G" localSheetId="17" hidden="1">#REF!</definedName>
    <definedName name="BExMQSBR7PL4KLB1Q4961QO45Y4G" localSheetId="18" hidden="1">#REF!</definedName>
    <definedName name="BExMQSBR7PL4KLB1Q4961QO45Y4G" localSheetId="19" hidden="1">#REF!</definedName>
    <definedName name="BExMQSBR7PL4KLB1Q4961QO45Y4G" localSheetId="13" hidden="1">#REF!</definedName>
    <definedName name="BExMQSBR7PL4KLB1Q4961QO45Y4G" hidden="1">#REF!</definedName>
    <definedName name="BExMR1MA4I1X77714ZEPUVC8W398" localSheetId="17" hidden="1">#REF!</definedName>
    <definedName name="BExMR1MA4I1X77714ZEPUVC8W398" localSheetId="18" hidden="1">#REF!</definedName>
    <definedName name="BExMR1MA4I1X77714ZEPUVC8W398" localSheetId="19" hidden="1">#REF!</definedName>
    <definedName name="BExMR1MA4I1X77714ZEPUVC8W398" localSheetId="13" hidden="1">#REF!</definedName>
    <definedName name="BExMR1MA4I1X77714ZEPUVC8W398" hidden="1">#REF!</definedName>
    <definedName name="BExMR8YQHA7N77HGHY4Y6R30I3XT" localSheetId="17" hidden="1">#REF!</definedName>
    <definedName name="BExMR8YQHA7N77HGHY4Y6R30I3XT" localSheetId="18" hidden="1">#REF!</definedName>
    <definedName name="BExMR8YQHA7N77HGHY4Y6R30I3XT" localSheetId="19" hidden="1">#REF!</definedName>
    <definedName name="BExMR8YQHA7N77HGHY4Y6R30I3XT" localSheetId="13" hidden="1">#REF!</definedName>
    <definedName name="BExMR8YQHA7N77HGHY4Y6R30I3XT" hidden="1">#REF!</definedName>
    <definedName name="BExMRENOIARWRYOIVPDIEBVNRDO7" localSheetId="17" hidden="1">#REF!</definedName>
    <definedName name="BExMRENOIARWRYOIVPDIEBVNRDO7" localSheetId="18" hidden="1">#REF!</definedName>
    <definedName name="BExMRENOIARWRYOIVPDIEBVNRDO7" localSheetId="19" hidden="1">#REF!</definedName>
    <definedName name="BExMRENOIARWRYOIVPDIEBVNRDO7" localSheetId="13" hidden="1">#REF!</definedName>
    <definedName name="BExMRENOIARWRYOIVPDIEBVNRDO7" hidden="1">#REF!</definedName>
    <definedName name="BExMRF3SCIUZL945WMMDCT29MTLN" localSheetId="17" hidden="1">#REF!</definedName>
    <definedName name="BExMRF3SCIUZL945WMMDCT29MTLN" localSheetId="18" hidden="1">#REF!</definedName>
    <definedName name="BExMRF3SCIUZL945WMMDCT29MTLN" localSheetId="19" hidden="1">#REF!</definedName>
    <definedName name="BExMRF3SCIUZL945WMMDCT29MTLN" localSheetId="13" hidden="1">#REF!</definedName>
    <definedName name="BExMRF3SCIUZL945WMMDCT29MTLN" hidden="1">#REF!</definedName>
    <definedName name="BExMRRJNUMGRSDD5GGKKGEIZ6FTS" localSheetId="17" hidden="1">#REF!</definedName>
    <definedName name="BExMRRJNUMGRSDD5GGKKGEIZ6FTS" localSheetId="18" hidden="1">#REF!</definedName>
    <definedName name="BExMRRJNUMGRSDD5GGKKGEIZ6FTS" localSheetId="19" hidden="1">#REF!</definedName>
    <definedName name="BExMRRJNUMGRSDD5GGKKGEIZ6FTS" localSheetId="13" hidden="1">#REF!</definedName>
    <definedName name="BExMRRJNUMGRSDD5GGKKGEIZ6FTS" hidden="1">#REF!</definedName>
    <definedName name="BExMRU3ACIU0RD2BNWO55LH5U2BR" localSheetId="17" hidden="1">#REF!</definedName>
    <definedName name="BExMRU3ACIU0RD2BNWO55LH5U2BR" localSheetId="18" hidden="1">#REF!</definedName>
    <definedName name="BExMRU3ACIU0RD2BNWO55LH5U2BR" localSheetId="19" hidden="1">#REF!</definedName>
    <definedName name="BExMRU3ACIU0RD2BNWO55LH5U2BR" localSheetId="13" hidden="1">#REF!</definedName>
    <definedName name="BExMRU3ACIU0RD2BNWO55LH5U2BR" hidden="1">#REF!</definedName>
    <definedName name="BExMRWC9LD1LDAVIUQHQWIYMK129" localSheetId="17" hidden="1">#REF!</definedName>
    <definedName name="BExMRWC9LD1LDAVIUQHQWIYMK129" localSheetId="18" hidden="1">#REF!</definedName>
    <definedName name="BExMRWC9LD1LDAVIUQHQWIYMK129" localSheetId="19" hidden="1">#REF!</definedName>
    <definedName name="BExMRWC9LD1LDAVIUQHQWIYMK129" localSheetId="13" hidden="1">#REF!</definedName>
    <definedName name="BExMRWC9LD1LDAVIUQHQWIYMK129" hidden="1">#REF!</definedName>
    <definedName name="BExMSBH3T898ERC4BT51ZURKDCH1" localSheetId="17" hidden="1">#REF!</definedName>
    <definedName name="BExMSBH3T898ERC4BT51ZURKDCH1" localSheetId="18" hidden="1">#REF!</definedName>
    <definedName name="BExMSBH3T898ERC4BT51ZURKDCH1" localSheetId="19" hidden="1">#REF!</definedName>
    <definedName name="BExMSBH3T898ERC4BT51ZURKDCH1" localSheetId="13" hidden="1">#REF!</definedName>
    <definedName name="BExMSBH3T898ERC4BT51ZURKDCH1" hidden="1">#REF!</definedName>
    <definedName name="BExMSQRCC40AP8BDUPL2I2DNC210" localSheetId="17" hidden="1">#REF!</definedName>
    <definedName name="BExMSQRCC40AP8BDUPL2I2DNC210" localSheetId="18" hidden="1">#REF!</definedName>
    <definedName name="BExMSQRCC40AP8BDUPL2I2DNC210" localSheetId="19" hidden="1">#REF!</definedName>
    <definedName name="BExMSQRCC40AP8BDUPL2I2DNC210" localSheetId="13" hidden="1">#REF!</definedName>
    <definedName name="BExMSQRCC40AP8BDUPL2I2DNC210" hidden="1">#REF!</definedName>
    <definedName name="BExO4J9LR712G00TVA82VNTG8O7H" localSheetId="17" hidden="1">#REF!</definedName>
    <definedName name="BExO4J9LR712G00TVA82VNTG8O7H" localSheetId="18" hidden="1">#REF!</definedName>
    <definedName name="BExO4J9LR712G00TVA82VNTG8O7H" localSheetId="19" hidden="1">#REF!</definedName>
    <definedName name="BExO4J9LR712G00TVA82VNTG8O7H" localSheetId="13" hidden="1">#REF!</definedName>
    <definedName name="BExO4J9LR712G00TVA82VNTG8O7H" hidden="1">#REF!</definedName>
    <definedName name="BExO55G2KVZ7MIJ30N827CLH0I2A" localSheetId="17" hidden="1">#REF!</definedName>
    <definedName name="BExO55G2KVZ7MIJ30N827CLH0I2A" localSheetId="18" hidden="1">#REF!</definedName>
    <definedName name="BExO55G2KVZ7MIJ30N827CLH0I2A" localSheetId="19" hidden="1">#REF!</definedName>
    <definedName name="BExO55G2KVZ7MIJ30N827CLH0I2A" localSheetId="13" hidden="1">#REF!</definedName>
    <definedName name="BExO55G2KVZ7MIJ30N827CLH0I2A" hidden="1">#REF!</definedName>
    <definedName name="BExO5A8PZD9EUHC5CMPU6N3SQ15L" localSheetId="17" hidden="1">#REF!</definedName>
    <definedName name="BExO5A8PZD9EUHC5CMPU6N3SQ15L" localSheetId="18" hidden="1">#REF!</definedName>
    <definedName name="BExO5A8PZD9EUHC5CMPU6N3SQ15L" localSheetId="19" hidden="1">#REF!</definedName>
    <definedName name="BExO5A8PZD9EUHC5CMPU6N3SQ15L" localSheetId="13" hidden="1">#REF!</definedName>
    <definedName name="BExO5A8PZD9EUHC5CMPU6N3SQ15L" hidden="1">#REF!</definedName>
    <definedName name="BExO5XMAHL7CY3X0B1OPKZ28DCJ5" localSheetId="17" hidden="1">#REF!</definedName>
    <definedName name="BExO5XMAHL7CY3X0B1OPKZ28DCJ5" localSheetId="18" hidden="1">#REF!</definedName>
    <definedName name="BExO5XMAHL7CY3X0B1OPKZ28DCJ5" localSheetId="19" hidden="1">#REF!</definedName>
    <definedName name="BExO5XMAHL7CY3X0B1OPKZ28DCJ5" localSheetId="13" hidden="1">#REF!</definedName>
    <definedName name="BExO5XMAHL7CY3X0B1OPKZ28DCJ5" hidden="1">#REF!</definedName>
    <definedName name="BExO66LZJKY4PTQVREELI6POS4AY" localSheetId="17" hidden="1">#REF!</definedName>
    <definedName name="BExO66LZJKY4PTQVREELI6POS4AY" localSheetId="18" hidden="1">#REF!</definedName>
    <definedName name="BExO66LZJKY4PTQVREELI6POS4AY" localSheetId="19" hidden="1">#REF!</definedName>
    <definedName name="BExO66LZJKY4PTQVREELI6POS4AY" localSheetId="13" hidden="1">#REF!</definedName>
    <definedName name="BExO66LZJKY4PTQVREELI6POS4AY" hidden="1">#REF!</definedName>
    <definedName name="BExO6LLHCYTF7CIVHKAO0NMET14Q" localSheetId="17" hidden="1">#REF!</definedName>
    <definedName name="BExO6LLHCYTF7CIVHKAO0NMET14Q" localSheetId="18" hidden="1">#REF!</definedName>
    <definedName name="BExO6LLHCYTF7CIVHKAO0NMET14Q" localSheetId="19" hidden="1">#REF!</definedName>
    <definedName name="BExO6LLHCYTF7CIVHKAO0NMET14Q" localSheetId="13" hidden="1">#REF!</definedName>
    <definedName name="BExO6LLHCYTF7CIVHKAO0NMET14Q" hidden="1">#REF!</definedName>
    <definedName name="BExO6NOZIPWELHV0XX25APL9UNOP" localSheetId="17" hidden="1">#REF!</definedName>
    <definedName name="BExO6NOZIPWELHV0XX25APL9UNOP" localSheetId="18" hidden="1">#REF!</definedName>
    <definedName name="BExO6NOZIPWELHV0XX25APL9UNOP" localSheetId="19" hidden="1">#REF!</definedName>
    <definedName name="BExO6NOZIPWELHV0XX25APL9UNOP" localSheetId="13" hidden="1">#REF!</definedName>
    <definedName name="BExO6NOZIPWELHV0XX25APL9UNOP" hidden="1">#REF!</definedName>
    <definedName name="BExO71MMHEBC11LG4HXDEQNHOII2" localSheetId="17" hidden="1">#REF!</definedName>
    <definedName name="BExO71MMHEBC11LG4HXDEQNHOII2" localSheetId="18" hidden="1">#REF!</definedName>
    <definedName name="BExO71MMHEBC11LG4HXDEQNHOII2" localSheetId="19" hidden="1">#REF!</definedName>
    <definedName name="BExO71MMHEBC11LG4HXDEQNHOII2" localSheetId="13" hidden="1">#REF!</definedName>
    <definedName name="BExO71MMHEBC11LG4HXDEQNHOII2" hidden="1">#REF!</definedName>
    <definedName name="BExO71S28H4XYOYYLAXOO93QV4TF" localSheetId="17" hidden="1">#REF!</definedName>
    <definedName name="BExO71S28H4XYOYYLAXOO93QV4TF" localSheetId="18" hidden="1">#REF!</definedName>
    <definedName name="BExO71S28H4XYOYYLAXOO93QV4TF" localSheetId="19" hidden="1">#REF!</definedName>
    <definedName name="BExO71S28H4XYOYYLAXOO93QV4TF" localSheetId="13" hidden="1">#REF!</definedName>
    <definedName name="BExO71S28H4XYOYYLAXOO93QV4TF" hidden="1">#REF!</definedName>
    <definedName name="BExO7BIP1737MIY7S6K4XYMTIO95" localSheetId="17" hidden="1">#REF!</definedName>
    <definedName name="BExO7BIP1737MIY7S6K4XYMTIO95" localSheetId="18" hidden="1">#REF!</definedName>
    <definedName name="BExO7BIP1737MIY7S6K4XYMTIO95" localSheetId="19" hidden="1">#REF!</definedName>
    <definedName name="BExO7BIP1737MIY7S6K4XYMTIO95" localSheetId="13" hidden="1">#REF!</definedName>
    <definedName name="BExO7BIP1737MIY7S6K4XYMTIO95" hidden="1">#REF!</definedName>
    <definedName name="BExO7OUQS3XTUQ2LDKGQ8AAQ3OJJ" localSheetId="17" hidden="1">#REF!</definedName>
    <definedName name="BExO7OUQS3XTUQ2LDKGQ8AAQ3OJJ" localSheetId="18" hidden="1">#REF!</definedName>
    <definedName name="BExO7OUQS3XTUQ2LDKGQ8AAQ3OJJ" localSheetId="19" hidden="1">#REF!</definedName>
    <definedName name="BExO7OUQS3XTUQ2LDKGQ8AAQ3OJJ" localSheetId="13" hidden="1">#REF!</definedName>
    <definedName name="BExO7OUQS3XTUQ2LDKGQ8AAQ3OJJ" hidden="1">#REF!</definedName>
    <definedName name="BExO85HMYXZJ7SONWBKKIAXMCI3C" localSheetId="17" hidden="1">#REF!</definedName>
    <definedName name="BExO85HMYXZJ7SONWBKKIAXMCI3C" localSheetId="18" hidden="1">#REF!</definedName>
    <definedName name="BExO85HMYXZJ7SONWBKKIAXMCI3C" localSheetId="19" hidden="1">#REF!</definedName>
    <definedName name="BExO85HMYXZJ7SONWBKKIAXMCI3C" localSheetId="13" hidden="1">#REF!</definedName>
    <definedName name="BExO85HMYXZJ7SONWBKKIAXMCI3C" hidden="1">#REF!</definedName>
    <definedName name="BExO863922O4PBGQMUNEQKGN3K96" localSheetId="17" hidden="1">#REF!</definedName>
    <definedName name="BExO863922O4PBGQMUNEQKGN3K96" localSheetId="18" hidden="1">#REF!</definedName>
    <definedName name="BExO863922O4PBGQMUNEQKGN3K96" localSheetId="19" hidden="1">#REF!</definedName>
    <definedName name="BExO863922O4PBGQMUNEQKGN3K96" localSheetId="13" hidden="1">#REF!</definedName>
    <definedName name="BExO863922O4PBGQMUNEQKGN3K96" hidden="1">#REF!</definedName>
    <definedName name="BExO89ZIOXN0HOKHY24F7HDZ87UT" localSheetId="17" hidden="1">#REF!</definedName>
    <definedName name="BExO89ZIOXN0HOKHY24F7HDZ87UT" localSheetId="18" hidden="1">#REF!</definedName>
    <definedName name="BExO89ZIOXN0HOKHY24F7HDZ87UT" localSheetId="19" hidden="1">#REF!</definedName>
    <definedName name="BExO89ZIOXN0HOKHY24F7HDZ87UT" localSheetId="13" hidden="1">#REF!</definedName>
    <definedName name="BExO89ZIOXN0HOKHY24F7HDZ87UT" hidden="1">#REF!</definedName>
    <definedName name="BExO8A4SWOKD9WI5E6DITCL3LZZC" localSheetId="17" hidden="1">#REF!</definedName>
    <definedName name="BExO8A4SWOKD9WI5E6DITCL3LZZC" localSheetId="18" hidden="1">#REF!</definedName>
    <definedName name="BExO8A4SWOKD9WI5E6DITCL3LZZC" localSheetId="19" hidden="1">#REF!</definedName>
    <definedName name="BExO8A4SWOKD9WI5E6DITCL3LZZC" localSheetId="13" hidden="1">#REF!</definedName>
    <definedName name="BExO8A4SWOKD9WI5E6DITCL3LZZC" hidden="1">#REF!</definedName>
    <definedName name="BExO8CDTBCABLEUD6PE2UM2EZ6C4" localSheetId="17" hidden="1">#REF!</definedName>
    <definedName name="BExO8CDTBCABLEUD6PE2UM2EZ6C4" localSheetId="18" hidden="1">#REF!</definedName>
    <definedName name="BExO8CDTBCABLEUD6PE2UM2EZ6C4" localSheetId="19" hidden="1">#REF!</definedName>
    <definedName name="BExO8CDTBCABLEUD6PE2UM2EZ6C4" localSheetId="13" hidden="1">#REF!</definedName>
    <definedName name="BExO8CDTBCABLEUD6PE2UM2EZ6C4" hidden="1">#REF!</definedName>
    <definedName name="BExO8UTAGQWDBQZEEF4HUNMLQCVU" localSheetId="17" hidden="1">#REF!</definedName>
    <definedName name="BExO8UTAGQWDBQZEEF4HUNMLQCVU" localSheetId="18" hidden="1">#REF!</definedName>
    <definedName name="BExO8UTAGQWDBQZEEF4HUNMLQCVU" localSheetId="19" hidden="1">#REF!</definedName>
    <definedName name="BExO8UTAGQWDBQZEEF4HUNMLQCVU" localSheetId="13" hidden="1">#REF!</definedName>
    <definedName name="BExO8UTAGQWDBQZEEF4HUNMLQCVU" hidden="1">#REF!</definedName>
    <definedName name="BExO937E20IHMGQOZMECL3VZC7OX" localSheetId="17" hidden="1">#REF!</definedName>
    <definedName name="BExO937E20IHMGQOZMECL3VZC7OX" localSheetId="18" hidden="1">#REF!</definedName>
    <definedName name="BExO937E20IHMGQOZMECL3VZC7OX" localSheetId="19" hidden="1">#REF!</definedName>
    <definedName name="BExO937E20IHMGQOZMECL3VZC7OX" localSheetId="13" hidden="1">#REF!</definedName>
    <definedName name="BExO937E20IHMGQOZMECL3VZC7OX" hidden="1">#REF!</definedName>
    <definedName name="BExO94UTJKQQ7TJTTJRTSR70YVJC" localSheetId="17" hidden="1">#REF!</definedName>
    <definedName name="BExO94UTJKQQ7TJTTJRTSR70YVJC" localSheetId="18" hidden="1">#REF!</definedName>
    <definedName name="BExO94UTJKQQ7TJTTJRTSR70YVJC" localSheetId="19" hidden="1">#REF!</definedName>
    <definedName name="BExO94UTJKQQ7TJTTJRTSR70YVJC" localSheetId="13" hidden="1">#REF!</definedName>
    <definedName name="BExO94UTJKQQ7TJTTJRTSR70YVJC" hidden="1">#REF!</definedName>
    <definedName name="BExO9EALFB2R8VULHML1AVRPHME0" localSheetId="17" hidden="1">#REF!</definedName>
    <definedName name="BExO9EALFB2R8VULHML1AVRPHME0" localSheetId="18" hidden="1">#REF!</definedName>
    <definedName name="BExO9EALFB2R8VULHML1AVRPHME0" localSheetId="19" hidden="1">#REF!</definedName>
    <definedName name="BExO9EALFB2R8VULHML1AVRPHME0" localSheetId="13" hidden="1">#REF!</definedName>
    <definedName name="BExO9EALFB2R8VULHML1AVRPHME0" hidden="1">#REF!</definedName>
    <definedName name="BExO9J3A438976RXIUX5U9SU5T55" localSheetId="17" hidden="1">#REF!</definedName>
    <definedName name="BExO9J3A438976RXIUX5U9SU5T55" localSheetId="18" hidden="1">#REF!</definedName>
    <definedName name="BExO9J3A438976RXIUX5U9SU5T55" localSheetId="19" hidden="1">#REF!</definedName>
    <definedName name="BExO9J3A438976RXIUX5U9SU5T55" localSheetId="13" hidden="1">#REF!</definedName>
    <definedName name="BExO9J3A438976RXIUX5U9SU5T55" hidden="1">#REF!</definedName>
    <definedName name="BExO9RS5RXFJ1911HL3CCK6M74EP" localSheetId="17" hidden="1">#REF!</definedName>
    <definedName name="BExO9RS5RXFJ1911HL3CCK6M74EP" localSheetId="18" hidden="1">#REF!</definedName>
    <definedName name="BExO9RS5RXFJ1911HL3CCK6M74EP" localSheetId="19" hidden="1">#REF!</definedName>
    <definedName name="BExO9RS5RXFJ1911HL3CCK6M74EP" localSheetId="13" hidden="1">#REF!</definedName>
    <definedName name="BExO9RS5RXFJ1911HL3CCK6M74EP" hidden="1">#REF!</definedName>
    <definedName name="BExO9SDRI1M6KMHXSG3AE5L0F2U3" localSheetId="17" hidden="1">#REF!</definedName>
    <definedName name="BExO9SDRI1M6KMHXSG3AE5L0F2U3" localSheetId="18" hidden="1">#REF!</definedName>
    <definedName name="BExO9SDRI1M6KMHXSG3AE5L0F2U3" localSheetId="19" hidden="1">#REF!</definedName>
    <definedName name="BExO9SDRI1M6KMHXSG3AE5L0F2U3" localSheetId="13" hidden="1">#REF!</definedName>
    <definedName name="BExO9SDRI1M6KMHXSG3AE5L0F2U3" hidden="1">#REF!</definedName>
    <definedName name="BExO9US253B9UNAYT7DWLMK2BO44" localSheetId="17" hidden="1">#REF!</definedName>
    <definedName name="BExO9US253B9UNAYT7DWLMK2BO44" localSheetId="18" hidden="1">#REF!</definedName>
    <definedName name="BExO9US253B9UNAYT7DWLMK2BO44" localSheetId="19" hidden="1">#REF!</definedName>
    <definedName name="BExO9US253B9UNAYT7DWLMK2BO44" localSheetId="13" hidden="1">#REF!</definedName>
    <definedName name="BExO9US253B9UNAYT7DWLMK2BO44" hidden="1">#REF!</definedName>
    <definedName name="BExO9V2U2YXAY904GYYGU6TD8Y7M" localSheetId="17" hidden="1">#REF!</definedName>
    <definedName name="BExO9V2U2YXAY904GYYGU6TD8Y7M" localSheetId="18" hidden="1">#REF!</definedName>
    <definedName name="BExO9V2U2YXAY904GYYGU6TD8Y7M" localSheetId="19" hidden="1">#REF!</definedName>
    <definedName name="BExO9V2U2YXAY904GYYGU6TD8Y7M" localSheetId="13" hidden="1">#REF!</definedName>
    <definedName name="BExO9V2U2YXAY904GYYGU6TD8Y7M" hidden="1">#REF!</definedName>
    <definedName name="BExOAAIG18X4V98C7122L5F65P5C" localSheetId="17" hidden="1">#REF!</definedName>
    <definedName name="BExOAAIG18X4V98C7122L5F65P5C" localSheetId="18" hidden="1">#REF!</definedName>
    <definedName name="BExOAAIG18X4V98C7122L5F65P5C" localSheetId="19" hidden="1">#REF!</definedName>
    <definedName name="BExOAAIG18X4V98C7122L5F65P5C" localSheetId="13" hidden="1">#REF!</definedName>
    <definedName name="BExOAAIG18X4V98C7122L5F65P5C" hidden="1">#REF!</definedName>
    <definedName name="BExOAQ3GKCT7YZW1EMVU3EILSZL2" localSheetId="17" hidden="1">#REF!</definedName>
    <definedName name="BExOAQ3GKCT7YZW1EMVU3EILSZL2" localSheetId="18" hidden="1">#REF!</definedName>
    <definedName name="BExOAQ3GKCT7YZW1EMVU3EILSZL2" localSheetId="19" hidden="1">#REF!</definedName>
    <definedName name="BExOAQ3GKCT7YZW1EMVU3EILSZL2" localSheetId="13" hidden="1">#REF!</definedName>
    <definedName name="BExOAQ3GKCT7YZW1EMVU3EILSZL2" hidden="1">#REF!</definedName>
    <definedName name="BExOATZQ6SF8DASYLBQ0Z6D2WPSC" localSheetId="17" hidden="1">#REF!</definedName>
    <definedName name="BExOATZQ6SF8DASYLBQ0Z6D2WPSC" localSheetId="18" hidden="1">#REF!</definedName>
    <definedName name="BExOATZQ6SF8DASYLBQ0Z6D2WPSC" localSheetId="19" hidden="1">#REF!</definedName>
    <definedName name="BExOATZQ6SF8DASYLBQ0Z6D2WPSC" localSheetId="13" hidden="1">#REF!</definedName>
    <definedName name="BExOATZQ6SF8DASYLBQ0Z6D2WPSC" hidden="1">#REF!</definedName>
    <definedName name="BExOB9KT2THGV4SPLDVFTFXS4B14" localSheetId="17" hidden="1">#REF!</definedName>
    <definedName name="BExOB9KT2THGV4SPLDVFTFXS4B14" localSheetId="18" hidden="1">#REF!</definedName>
    <definedName name="BExOB9KT2THGV4SPLDVFTFXS4B14" localSheetId="19" hidden="1">#REF!</definedName>
    <definedName name="BExOB9KT2THGV4SPLDVFTFXS4B14" localSheetId="13" hidden="1">#REF!</definedName>
    <definedName name="BExOB9KT2THGV4SPLDVFTFXS4B14" hidden="1">#REF!</definedName>
    <definedName name="BExOBEZ0IE2WBEYY3D3CMRI72N1K" localSheetId="17" hidden="1">#REF!</definedName>
    <definedName name="BExOBEZ0IE2WBEYY3D3CMRI72N1K" localSheetId="18" hidden="1">#REF!</definedName>
    <definedName name="BExOBEZ0IE2WBEYY3D3CMRI72N1K" localSheetId="19" hidden="1">#REF!</definedName>
    <definedName name="BExOBEZ0IE2WBEYY3D3CMRI72N1K" localSheetId="13" hidden="1">#REF!</definedName>
    <definedName name="BExOBEZ0IE2WBEYY3D3CMRI72N1K" hidden="1">#REF!</definedName>
    <definedName name="BExOBF9TFH4NSBTR7JD2Q1165NIU" localSheetId="17" hidden="1">#REF!</definedName>
    <definedName name="BExOBF9TFH4NSBTR7JD2Q1165NIU" localSheetId="18" hidden="1">#REF!</definedName>
    <definedName name="BExOBF9TFH4NSBTR7JD2Q1165NIU" localSheetId="19" hidden="1">#REF!</definedName>
    <definedName name="BExOBF9TFH4NSBTR7JD2Q1165NIU" localSheetId="13" hidden="1">#REF!</definedName>
    <definedName name="BExOBF9TFH4NSBTR7JD2Q1165NIU" hidden="1">#REF!</definedName>
    <definedName name="BExOBIPU8760ITY0C8N27XZ3KWEF" localSheetId="17" hidden="1">#REF!</definedName>
    <definedName name="BExOBIPU8760ITY0C8N27XZ3KWEF" localSheetId="18" hidden="1">#REF!</definedName>
    <definedName name="BExOBIPU8760ITY0C8N27XZ3KWEF" localSheetId="19" hidden="1">#REF!</definedName>
    <definedName name="BExOBIPU8760ITY0C8N27XZ3KWEF" localSheetId="13" hidden="1">#REF!</definedName>
    <definedName name="BExOBIPU8760ITY0C8N27XZ3KWEF" hidden="1">#REF!</definedName>
    <definedName name="BExOBM0I5L0MZ1G4H9MGMD87SBMZ" localSheetId="17" hidden="1">#REF!</definedName>
    <definedName name="BExOBM0I5L0MZ1G4H9MGMD87SBMZ" localSheetId="18" hidden="1">#REF!</definedName>
    <definedName name="BExOBM0I5L0MZ1G4H9MGMD87SBMZ" localSheetId="19" hidden="1">#REF!</definedName>
    <definedName name="BExOBM0I5L0MZ1G4H9MGMD87SBMZ" localSheetId="13" hidden="1">#REF!</definedName>
    <definedName name="BExOBM0I5L0MZ1G4H9MGMD87SBMZ" hidden="1">#REF!</definedName>
    <definedName name="BExOBOUXMP88KJY2BX2JLUJH5N0K" localSheetId="17" hidden="1">#REF!</definedName>
    <definedName name="BExOBOUXMP88KJY2BX2JLUJH5N0K" localSheetId="18" hidden="1">#REF!</definedName>
    <definedName name="BExOBOUXMP88KJY2BX2JLUJH5N0K" localSheetId="19" hidden="1">#REF!</definedName>
    <definedName name="BExOBOUXMP88KJY2BX2JLUJH5N0K" localSheetId="13" hidden="1">#REF!</definedName>
    <definedName name="BExOBOUXMP88KJY2BX2JLUJH5N0K" hidden="1">#REF!</definedName>
    <definedName name="BExOBP0FKQ4SVR59FB48UNLKCOR6" localSheetId="17" hidden="1">#REF!</definedName>
    <definedName name="BExOBP0FKQ4SVR59FB48UNLKCOR6" localSheetId="18" hidden="1">#REF!</definedName>
    <definedName name="BExOBP0FKQ4SVR59FB48UNLKCOR6" localSheetId="19" hidden="1">#REF!</definedName>
    <definedName name="BExOBP0FKQ4SVR59FB48UNLKCOR6" localSheetId="13" hidden="1">#REF!</definedName>
    <definedName name="BExOBP0FKQ4SVR59FB48UNLKCOR6" hidden="1">#REF!</definedName>
    <definedName name="BExOBTNR0XX9V82O76VVWUQABHT8" localSheetId="17" hidden="1">#REF!</definedName>
    <definedName name="BExOBTNR0XX9V82O76VVWUQABHT8" localSheetId="18" hidden="1">#REF!</definedName>
    <definedName name="BExOBTNR0XX9V82O76VVWUQABHT8" localSheetId="19" hidden="1">#REF!</definedName>
    <definedName name="BExOBTNR0XX9V82O76VVWUQABHT8" localSheetId="13" hidden="1">#REF!</definedName>
    <definedName name="BExOBTNR0XX9V82O76VVWUQABHT8" hidden="1">#REF!</definedName>
    <definedName name="BExOBYAVUCQ0IGM0Y6A75QHP0Q1A" localSheetId="17" hidden="1">#REF!</definedName>
    <definedName name="BExOBYAVUCQ0IGM0Y6A75QHP0Q1A" localSheetId="18" hidden="1">#REF!</definedName>
    <definedName name="BExOBYAVUCQ0IGM0Y6A75QHP0Q1A" localSheetId="19" hidden="1">#REF!</definedName>
    <definedName name="BExOBYAVUCQ0IGM0Y6A75QHP0Q1A" localSheetId="13" hidden="1">#REF!</definedName>
    <definedName name="BExOBYAVUCQ0IGM0Y6A75QHP0Q1A" hidden="1">#REF!</definedName>
    <definedName name="BExOC3UEHB1CZNINSQHZANWJYKR8" localSheetId="17" hidden="1">#REF!</definedName>
    <definedName name="BExOC3UEHB1CZNINSQHZANWJYKR8" localSheetId="18" hidden="1">#REF!</definedName>
    <definedName name="BExOC3UEHB1CZNINSQHZANWJYKR8" localSheetId="19" hidden="1">#REF!</definedName>
    <definedName name="BExOC3UEHB1CZNINSQHZANWJYKR8" localSheetId="13" hidden="1">#REF!</definedName>
    <definedName name="BExOC3UEHB1CZNINSQHZANWJYKR8" hidden="1">#REF!</definedName>
    <definedName name="BExOCBSF3XGO9YJ23LX2H78VOUR7" localSheetId="17" hidden="1">#REF!</definedName>
    <definedName name="BExOCBSF3XGO9YJ23LX2H78VOUR7" localSheetId="18" hidden="1">#REF!</definedName>
    <definedName name="BExOCBSF3XGO9YJ23LX2H78VOUR7" localSheetId="19" hidden="1">#REF!</definedName>
    <definedName name="BExOCBSF3XGO9YJ23LX2H78VOUR7" localSheetId="13" hidden="1">#REF!</definedName>
    <definedName name="BExOCBSF3XGO9YJ23LX2H78VOUR7" hidden="1">#REF!</definedName>
    <definedName name="BExOCEHJCLIUR23CB4TC9OEFJGFX" localSheetId="17" hidden="1">#REF!</definedName>
    <definedName name="BExOCEHJCLIUR23CB4TC9OEFJGFX" localSheetId="18" hidden="1">#REF!</definedName>
    <definedName name="BExOCEHJCLIUR23CB4TC9OEFJGFX" localSheetId="19" hidden="1">#REF!</definedName>
    <definedName name="BExOCEHJCLIUR23CB4TC9OEFJGFX" localSheetId="13" hidden="1">#REF!</definedName>
    <definedName name="BExOCEHJCLIUR23CB4TC9OEFJGFX" hidden="1">#REF!</definedName>
    <definedName name="BExOCKXFMOW6WPFEVX1I7R7FNDSS" localSheetId="17" hidden="1">#REF!</definedName>
    <definedName name="BExOCKXFMOW6WPFEVX1I7R7FNDSS" localSheetId="18" hidden="1">#REF!</definedName>
    <definedName name="BExOCKXFMOW6WPFEVX1I7R7FNDSS" localSheetId="19" hidden="1">#REF!</definedName>
    <definedName name="BExOCKXFMOW6WPFEVX1I7R7FNDSS" localSheetId="13" hidden="1">#REF!</definedName>
    <definedName name="BExOCKXFMOW6WPFEVX1I7R7FNDSS" hidden="1">#REF!</definedName>
    <definedName name="BExOCM4L30L6FV3N2PR4O6X8WY2M" localSheetId="17" hidden="1">#REF!</definedName>
    <definedName name="BExOCM4L30L6FV3N2PR4O6X8WY2M" localSheetId="18" hidden="1">#REF!</definedName>
    <definedName name="BExOCM4L30L6FV3N2PR4O6X8WY2M" localSheetId="19" hidden="1">#REF!</definedName>
    <definedName name="BExOCM4L30L6FV3N2PR4O6X8WY2M" localSheetId="13" hidden="1">#REF!</definedName>
    <definedName name="BExOCM4L30L6FV3N2PR4O6X8WY2M" hidden="1">#REF!</definedName>
    <definedName name="BExOCYEXOB95DH5NOB0M5NOYX398" localSheetId="17" hidden="1">#REF!</definedName>
    <definedName name="BExOCYEXOB95DH5NOB0M5NOYX398" localSheetId="18" hidden="1">#REF!</definedName>
    <definedName name="BExOCYEXOB95DH5NOB0M5NOYX398" localSheetId="19" hidden="1">#REF!</definedName>
    <definedName name="BExOCYEXOB95DH5NOB0M5NOYX398" localSheetId="13" hidden="1">#REF!</definedName>
    <definedName name="BExOCYEXOB95DH5NOB0M5NOYX398" hidden="1">#REF!</definedName>
    <definedName name="BExOD4ERMDMFD8X1016N4EXOUR0S" localSheetId="17" hidden="1">#REF!</definedName>
    <definedName name="BExOD4ERMDMFD8X1016N4EXOUR0S" localSheetId="18" hidden="1">#REF!</definedName>
    <definedName name="BExOD4ERMDMFD8X1016N4EXOUR0S" localSheetId="19" hidden="1">#REF!</definedName>
    <definedName name="BExOD4ERMDMFD8X1016N4EXOUR0S" localSheetId="13" hidden="1">#REF!</definedName>
    <definedName name="BExOD4ERMDMFD8X1016N4EXOUR0S" hidden="1">#REF!</definedName>
    <definedName name="BExOD55RS7BQUHRQ6H3USVGKR0P7" localSheetId="17" hidden="1">#REF!</definedName>
    <definedName name="BExOD55RS7BQUHRQ6H3USVGKR0P7" localSheetId="18" hidden="1">#REF!</definedName>
    <definedName name="BExOD55RS7BQUHRQ6H3USVGKR0P7" localSheetId="19" hidden="1">#REF!</definedName>
    <definedName name="BExOD55RS7BQUHRQ6H3USVGKR0P7" localSheetId="13" hidden="1">#REF!</definedName>
    <definedName name="BExOD55RS7BQUHRQ6H3USVGKR0P7" hidden="1">#REF!</definedName>
    <definedName name="BExODEWDDEABM4ZY3XREJIBZ8IVP" localSheetId="17" hidden="1">#REF!</definedName>
    <definedName name="BExODEWDDEABM4ZY3XREJIBZ8IVP" localSheetId="18" hidden="1">#REF!</definedName>
    <definedName name="BExODEWDDEABM4ZY3XREJIBZ8IVP" localSheetId="19" hidden="1">#REF!</definedName>
    <definedName name="BExODEWDDEABM4ZY3XREJIBZ8IVP" localSheetId="13" hidden="1">#REF!</definedName>
    <definedName name="BExODEWDDEABM4ZY3XREJIBZ8IVP" hidden="1">#REF!</definedName>
    <definedName name="BExODICDVVLFKWA22B3L0CKKTAZA" localSheetId="17" hidden="1">#REF!</definedName>
    <definedName name="BExODICDVVLFKWA22B3L0CKKTAZA" localSheetId="18" hidden="1">#REF!</definedName>
    <definedName name="BExODICDVVLFKWA22B3L0CKKTAZA" localSheetId="19" hidden="1">#REF!</definedName>
    <definedName name="BExODICDVVLFKWA22B3L0CKKTAZA" localSheetId="13" hidden="1">#REF!</definedName>
    <definedName name="BExODICDVVLFKWA22B3L0CKKTAZA" hidden="1">#REF!</definedName>
    <definedName name="BExODZFEIWV26E8RFU7XQYX1J458" localSheetId="17" hidden="1">#REF!</definedName>
    <definedName name="BExODZFEIWV26E8RFU7XQYX1J458" localSheetId="18" hidden="1">#REF!</definedName>
    <definedName name="BExODZFEIWV26E8RFU7XQYX1J458" localSheetId="19" hidden="1">#REF!</definedName>
    <definedName name="BExODZFEIWV26E8RFU7XQYX1J458" localSheetId="13" hidden="1">#REF!</definedName>
    <definedName name="BExODZFEIWV26E8RFU7XQYX1J458" hidden="1">#REF!</definedName>
    <definedName name="BExOE0S111KPTELH26PPXE94J3GJ" localSheetId="17" hidden="1">#REF!</definedName>
    <definedName name="BExOE0S111KPTELH26PPXE94J3GJ" localSheetId="18" hidden="1">#REF!</definedName>
    <definedName name="BExOE0S111KPTELH26PPXE94J3GJ" localSheetId="19" hidden="1">#REF!</definedName>
    <definedName name="BExOE0S111KPTELH26PPXE94J3GJ" localSheetId="13" hidden="1">#REF!</definedName>
    <definedName name="BExOE0S111KPTELH26PPXE94J3GJ" hidden="1">#REF!</definedName>
    <definedName name="BExOE5KH3JKKPZO401YAB3A11G1U" localSheetId="17" hidden="1">#REF!</definedName>
    <definedName name="BExOE5KH3JKKPZO401YAB3A11G1U" localSheetId="18" hidden="1">#REF!</definedName>
    <definedName name="BExOE5KH3JKKPZO401YAB3A11G1U" localSheetId="19" hidden="1">#REF!</definedName>
    <definedName name="BExOE5KH3JKKPZO401YAB3A11G1U" localSheetId="13" hidden="1">#REF!</definedName>
    <definedName name="BExOE5KH3JKKPZO401YAB3A11G1U" hidden="1">#REF!</definedName>
    <definedName name="BExOEBKG55EROA2VL360A06LKASE" localSheetId="17" hidden="1">#REF!</definedName>
    <definedName name="BExOEBKG55EROA2VL360A06LKASE" localSheetId="18" hidden="1">#REF!</definedName>
    <definedName name="BExOEBKG55EROA2VL360A06LKASE" localSheetId="19" hidden="1">#REF!</definedName>
    <definedName name="BExOEBKG55EROA2VL360A06LKASE" localSheetId="13" hidden="1">#REF!</definedName>
    <definedName name="BExOEBKG55EROA2VL360A06LKASE" hidden="1">#REF!</definedName>
    <definedName name="BExOEFWUBETCPIYF89P9SBDOI3X5" localSheetId="17" hidden="1">#REF!</definedName>
    <definedName name="BExOEFWUBETCPIYF89P9SBDOI3X5" localSheetId="18" hidden="1">#REF!</definedName>
    <definedName name="BExOEFWUBETCPIYF89P9SBDOI3X5" localSheetId="19" hidden="1">#REF!</definedName>
    <definedName name="BExOEFWUBETCPIYF89P9SBDOI3X5" localSheetId="13" hidden="1">#REF!</definedName>
    <definedName name="BExOEFWUBETCPIYF89P9SBDOI3X5" hidden="1">#REF!</definedName>
    <definedName name="BExOEL08MN74RQKVY0P43PFHPTVB" localSheetId="17" hidden="1">#REF!</definedName>
    <definedName name="BExOEL08MN74RQKVY0P43PFHPTVB" localSheetId="18" hidden="1">#REF!</definedName>
    <definedName name="BExOEL08MN74RQKVY0P43PFHPTVB" localSheetId="19" hidden="1">#REF!</definedName>
    <definedName name="BExOEL08MN74RQKVY0P43PFHPTVB" localSheetId="13" hidden="1">#REF!</definedName>
    <definedName name="BExOEL08MN74RQKVY0P43PFHPTVB" hidden="1">#REF!</definedName>
    <definedName name="BExOERG5LWXYYEN1DY1H2FWRJS9T" localSheetId="17" hidden="1">#REF!</definedName>
    <definedName name="BExOERG5LWXYYEN1DY1H2FWRJS9T" localSheetId="18" hidden="1">#REF!</definedName>
    <definedName name="BExOERG5LWXYYEN1DY1H2FWRJS9T" localSheetId="19" hidden="1">#REF!</definedName>
    <definedName name="BExOERG5LWXYYEN1DY1H2FWRJS9T" localSheetId="13" hidden="1">#REF!</definedName>
    <definedName name="BExOERG5LWXYYEN1DY1H2FWRJS9T" hidden="1">#REF!</definedName>
    <definedName name="BExOEV1S6JJVO5PP4BZ20SNGZR7D" localSheetId="17" hidden="1">#REF!</definedName>
    <definedName name="BExOEV1S6JJVO5PP4BZ20SNGZR7D" localSheetId="18" hidden="1">#REF!</definedName>
    <definedName name="BExOEV1S6JJVO5PP4BZ20SNGZR7D" localSheetId="19" hidden="1">#REF!</definedName>
    <definedName name="BExOEV1S6JJVO5PP4BZ20SNGZR7D" localSheetId="13" hidden="1">#REF!</definedName>
    <definedName name="BExOEV1S6JJVO5PP4BZ20SNGZR7D" hidden="1">#REF!</definedName>
    <definedName name="BExOEVNDLRXW33RF3AMMCDLTLROJ" localSheetId="17" hidden="1">#REF!</definedName>
    <definedName name="BExOEVNDLRXW33RF3AMMCDLTLROJ" localSheetId="18" hidden="1">#REF!</definedName>
    <definedName name="BExOEVNDLRXW33RF3AMMCDLTLROJ" localSheetId="19" hidden="1">#REF!</definedName>
    <definedName name="BExOEVNDLRXW33RF3AMMCDLTLROJ" localSheetId="13" hidden="1">#REF!</definedName>
    <definedName name="BExOEVNDLRXW33RF3AMMCDLTLROJ" hidden="1">#REF!</definedName>
    <definedName name="BExOEZOXV3VXUB6VGSS85GXATYAC" localSheetId="17" hidden="1">#REF!</definedName>
    <definedName name="BExOEZOXV3VXUB6VGSS85GXATYAC" localSheetId="18" hidden="1">#REF!</definedName>
    <definedName name="BExOEZOXV3VXUB6VGSS85GXATYAC" localSheetId="19" hidden="1">#REF!</definedName>
    <definedName name="BExOEZOXV3VXUB6VGSS85GXATYAC" localSheetId="13" hidden="1">#REF!</definedName>
    <definedName name="BExOEZOXV3VXUB6VGSS85GXATYAC" hidden="1">#REF!</definedName>
    <definedName name="BExOFDBSAZV60157PIDWCSSUN3MJ" localSheetId="17" hidden="1">#REF!</definedName>
    <definedName name="BExOFDBSAZV60157PIDWCSSUN3MJ" localSheetId="18" hidden="1">#REF!</definedName>
    <definedName name="BExOFDBSAZV60157PIDWCSSUN3MJ" localSheetId="19" hidden="1">#REF!</definedName>
    <definedName name="BExOFDBSAZV60157PIDWCSSUN3MJ" localSheetId="13" hidden="1">#REF!</definedName>
    <definedName name="BExOFDBSAZV60157PIDWCSSUN3MJ" hidden="1">#REF!</definedName>
    <definedName name="BExOFEDNCYI2TPTMQ8SJN3AW4YMF" localSheetId="17" hidden="1">#REF!</definedName>
    <definedName name="BExOFEDNCYI2TPTMQ8SJN3AW4YMF" localSheetId="18" hidden="1">#REF!</definedName>
    <definedName name="BExOFEDNCYI2TPTMQ8SJN3AW4YMF" localSheetId="19" hidden="1">#REF!</definedName>
    <definedName name="BExOFEDNCYI2TPTMQ8SJN3AW4YMF" localSheetId="13" hidden="1">#REF!</definedName>
    <definedName name="BExOFEDNCYI2TPTMQ8SJN3AW4YMF" hidden="1">#REF!</definedName>
    <definedName name="BExOFVLXVD6RVHSQO8KZOOACSV24" localSheetId="17" hidden="1">#REF!</definedName>
    <definedName name="BExOFVLXVD6RVHSQO8KZOOACSV24" localSheetId="18" hidden="1">#REF!</definedName>
    <definedName name="BExOFVLXVD6RVHSQO8KZOOACSV24" localSheetId="19" hidden="1">#REF!</definedName>
    <definedName name="BExOFVLXVD6RVHSQO8KZOOACSV24" localSheetId="13" hidden="1">#REF!</definedName>
    <definedName name="BExOFVLXVD6RVHSQO8KZOOACSV24" hidden="1">#REF!</definedName>
    <definedName name="BExOG2SW3XOGP9VAPQ3THV3VWV12" localSheetId="17" hidden="1">#REF!</definedName>
    <definedName name="BExOG2SW3XOGP9VAPQ3THV3VWV12" localSheetId="18" hidden="1">#REF!</definedName>
    <definedName name="BExOG2SW3XOGP9VAPQ3THV3VWV12" localSheetId="19" hidden="1">#REF!</definedName>
    <definedName name="BExOG2SW3XOGP9VAPQ3THV3VWV12" localSheetId="13" hidden="1">#REF!</definedName>
    <definedName name="BExOG2SW3XOGP9VAPQ3THV3VWV12" hidden="1">#REF!</definedName>
    <definedName name="BExOG45J81K4OPA40KW5VQU54KY3" localSheetId="17" hidden="1">#REF!</definedName>
    <definedName name="BExOG45J81K4OPA40KW5VQU54KY3" localSheetId="18" hidden="1">#REF!</definedName>
    <definedName name="BExOG45J81K4OPA40KW5VQU54KY3" localSheetId="19" hidden="1">#REF!</definedName>
    <definedName name="BExOG45J81K4OPA40KW5VQU54KY3" localSheetId="13" hidden="1">#REF!</definedName>
    <definedName name="BExOG45J81K4OPA40KW5VQU54KY3" hidden="1">#REF!</definedName>
    <definedName name="BExOGFE2SCL8HHT4DFAXKLUTJZOG" localSheetId="17" hidden="1">#REF!</definedName>
    <definedName name="BExOGFE2SCL8HHT4DFAXKLUTJZOG" localSheetId="18" hidden="1">#REF!</definedName>
    <definedName name="BExOGFE2SCL8HHT4DFAXKLUTJZOG" localSheetId="19" hidden="1">#REF!</definedName>
    <definedName name="BExOGFE2SCL8HHT4DFAXKLUTJZOG" localSheetId="13" hidden="1">#REF!</definedName>
    <definedName name="BExOGFE2SCL8HHT4DFAXKLUTJZOG" hidden="1">#REF!</definedName>
    <definedName name="BExOGH1IMADJCZMFDE6NMBBKO558" localSheetId="17" hidden="1">#REF!</definedName>
    <definedName name="BExOGH1IMADJCZMFDE6NMBBKO558" localSheetId="18" hidden="1">#REF!</definedName>
    <definedName name="BExOGH1IMADJCZMFDE6NMBBKO558" localSheetId="19" hidden="1">#REF!</definedName>
    <definedName name="BExOGH1IMADJCZMFDE6NMBBKO558" localSheetId="13" hidden="1">#REF!</definedName>
    <definedName name="BExOGH1IMADJCZMFDE6NMBBKO558" hidden="1">#REF!</definedName>
    <definedName name="BExOGT6D0LJ3C22RDW8COECKB1J5" localSheetId="17" hidden="1">#REF!</definedName>
    <definedName name="BExOGT6D0LJ3C22RDW8COECKB1J5" localSheetId="18" hidden="1">#REF!</definedName>
    <definedName name="BExOGT6D0LJ3C22RDW8COECKB1J5" localSheetId="19" hidden="1">#REF!</definedName>
    <definedName name="BExOGT6D0LJ3C22RDW8COECKB1J5" localSheetId="13" hidden="1">#REF!</definedName>
    <definedName name="BExOGT6D0LJ3C22RDW8COECKB1J5" hidden="1">#REF!</definedName>
    <definedName name="BExOGTMI1HT31M1RGWVRAVHAK7DE" localSheetId="17" hidden="1">#REF!</definedName>
    <definedName name="BExOGTMI1HT31M1RGWVRAVHAK7DE" localSheetId="18" hidden="1">#REF!</definedName>
    <definedName name="BExOGTMI1HT31M1RGWVRAVHAK7DE" localSheetId="19" hidden="1">#REF!</definedName>
    <definedName name="BExOGTMI1HT31M1RGWVRAVHAK7DE" localSheetId="13" hidden="1">#REF!</definedName>
    <definedName name="BExOGTMI1HT31M1RGWVRAVHAK7DE" hidden="1">#REF!</definedName>
    <definedName name="BExOGXO9JE5XSE9GC3I6O21UEKAO" localSheetId="17" hidden="1">#REF!</definedName>
    <definedName name="BExOGXO9JE5XSE9GC3I6O21UEKAO" localSheetId="18" hidden="1">#REF!</definedName>
    <definedName name="BExOGXO9JE5XSE9GC3I6O21UEKAO" localSheetId="19" hidden="1">#REF!</definedName>
    <definedName name="BExOGXO9JE5XSE9GC3I6O21UEKAO" localSheetId="13" hidden="1">#REF!</definedName>
    <definedName name="BExOGXO9JE5XSE9GC3I6O21UEKAO" hidden="1">#REF!</definedName>
    <definedName name="BExOH9ICQA5WPLVJIKJVPWUPKSYO" localSheetId="17" hidden="1">#REF!</definedName>
    <definedName name="BExOH9ICQA5WPLVJIKJVPWUPKSYO" localSheetId="18" hidden="1">#REF!</definedName>
    <definedName name="BExOH9ICQA5WPLVJIKJVPWUPKSYO" localSheetId="19" hidden="1">#REF!</definedName>
    <definedName name="BExOH9ICQA5WPLVJIKJVPWUPKSYO" localSheetId="13" hidden="1">#REF!</definedName>
    <definedName name="BExOH9ICQA5WPLVJIKJVPWUPKSYO" hidden="1">#REF!</definedName>
    <definedName name="BExOH9ICZ13C1LAW8OTYTR9S7ZP3" localSheetId="17" hidden="1">#REF!</definedName>
    <definedName name="BExOH9ICZ13C1LAW8OTYTR9S7ZP3" localSheetId="18" hidden="1">#REF!</definedName>
    <definedName name="BExOH9ICZ13C1LAW8OTYTR9S7ZP3" localSheetId="19" hidden="1">#REF!</definedName>
    <definedName name="BExOH9ICZ13C1LAW8OTYTR9S7ZP3" localSheetId="13" hidden="1">#REF!</definedName>
    <definedName name="BExOH9ICZ13C1LAW8OTYTR9S7ZP3" hidden="1">#REF!</definedName>
    <definedName name="BExOHGEJ8V8OXT32FSU173XLXBDH" localSheetId="17" hidden="1">#REF!</definedName>
    <definedName name="BExOHGEJ8V8OXT32FSU173XLXBDH" localSheetId="18" hidden="1">#REF!</definedName>
    <definedName name="BExOHGEJ8V8OXT32FSU173XLXBDH" localSheetId="19" hidden="1">#REF!</definedName>
    <definedName name="BExOHGEJ8V8OXT32FSU173XLXBDH" localSheetId="13" hidden="1">#REF!</definedName>
    <definedName name="BExOHGEJ8V8OXT32FSU173XLXBDH" hidden="1">#REF!</definedName>
    <definedName name="BExOHL75H3OT4WAKKPUXIVXWFVDS" localSheetId="17" hidden="1">#REF!</definedName>
    <definedName name="BExOHL75H3OT4WAKKPUXIVXWFVDS" localSheetId="18" hidden="1">#REF!</definedName>
    <definedName name="BExOHL75H3OT4WAKKPUXIVXWFVDS" localSheetId="19" hidden="1">#REF!</definedName>
    <definedName name="BExOHL75H3OT4WAKKPUXIVXWFVDS" localSheetId="13" hidden="1">#REF!</definedName>
    <definedName name="BExOHL75H3OT4WAKKPUXIVXWFVDS" hidden="1">#REF!</definedName>
    <definedName name="BExOHLHXXJL6363CC082M9M5VVXQ" localSheetId="17" hidden="1">#REF!</definedName>
    <definedName name="BExOHLHXXJL6363CC082M9M5VVXQ" localSheetId="18" hidden="1">#REF!</definedName>
    <definedName name="BExOHLHXXJL6363CC082M9M5VVXQ" localSheetId="19" hidden="1">#REF!</definedName>
    <definedName name="BExOHLHXXJL6363CC082M9M5VVXQ" localSheetId="13" hidden="1">#REF!</definedName>
    <definedName name="BExOHLHXXJL6363CC082M9M5VVXQ" hidden="1">#REF!</definedName>
    <definedName name="BExOHNAO5UDXSO73BK2ARHWKS90Y" localSheetId="17" hidden="1">#REF!</definedName>
    <definedName name="BExOHNAO5UDXSO73BK2ARHWKS90Y" localSheetId="18" hidden="1">#REF!</definedName>
    <definedName name="BExOHNAO5UDXSO73BK2ARHWKS90Y" localSheetId="19" hidden="1">#REF!</definedName>
    <definedName name="BExOHNAO5UDXSO73BK2ARHWKS90Y" localSheetId="13" hidden="1">#REF!</definedName>
    <definedName name="BExOHNAO5UDXSO73BK2ARHWKS90Y" hidden="1">#REF!</definedName>
    <definedName name="BExOHR1G1I9A9CI1HG94EWBLWNM2" localSheetId="17" hidden="1">#REF!</definedName>
    <definedName name="BExOHR1G1I9A9CI1HG94EWBLWNM2" localSheetId="18" hidden="1">#REF!</definedName>
    <definedName name="BExOHR1G1I9A9CI1HG94EWBLWNM2" localSheetId="19" hidden="1">#REF!</definedName>
    <definedName name="BExOHR1G1I9A9CI1HG94EWBLWNM2" localSheetId="13" hidden="1">#REF!</definedName>
    <definedName name="BExOHR1G1I9A9CI1HG94EWBLWNM2" hidden="1">#REF!</definedName>
    <definedName name="BExOHTQPP8LQ98L6PYUI6QW08YID" localSheetId="17" hidden="1">#REF!</definedName>
    <definedName name="BExOHTQPP8LQ98L6PYUI6QW08YID" localSheetId="18" hidden="1">#REF!</definedName>
    <definedName name="BExOHTQPP8LQ98L6PYUI6QW08YID" localSheetId="19" hidden="1">#REF!</definedName>
    <definedName name="BExOHTQPP8LQ98L6PYUI6QW08YID" localSheetId="13" hidden="1">#REF!</definedName>
    <definedName name="BExOHTQPP8LQ98L6PYUI6QW08YID" hidden="1">#REF!</definedName>
    <definedName name="BExOHUHN7UXHYAJFJJFU805UZ0NB" localSheetId="17" hidden="1">#REF!</definedName>
    <definedName name="BExOHUHN7UXHYAJFJJFU805UZ0NB" localSheetId="18" hidden="1">#REF!</definedName>
    <definedName name="BExOHUHN7UXHYAJFJJFU805UZ0NB" localSheetId="19" hidden="1">#REF!</definedName>
    <definedName name="BExOHUHN7UXHYAJFJJFU805UZ0NB" localSheetId="13" hidden="1">#REF!</definedName>
    <definedName name="BExOHUHN7UXHYAJFJJFU805UZ0NB" hidden="1">#REF!</definedName>
    <definedName name="BExOHX6Q6NJI793PGX59O5EKTP4G" localSheetId="17" hidden="1">#REF!</definedName>
    <definedName name="BExOHX6Q6NJI793PGX59O5EKTP4G" localSheetId="18" hidden="1">#REF!</definedName>
    <definedName name="BExOHX6Q6NJI793PGX59O5EKTP4G" localSheetId="19" hidden="1">#REF!</definedName>
    <definedName name="BExOHX6Q6NJI793PGX59O5EKTP4G" localSheetId="13" hidden="1">#REF!</definedName>
    <definedName name="BExOHX6Q6NJI793PGX59O5EKTP4G" hidden="1">#REF!</definedName>
    <definedName name="BExOI5VMTHH7Y8MQQ1N635CHYI0P" localSheetId="17" hidden="1">#REF!</definedName>
    <definedName name="BExOI5VMTHH7Y8MQQ1N635CHYI0P" localSheetId="18" hidden="1">#REF!</definedName>
    <definedName name="BExOI5VMTHH7Y8MQQ1N635CHYI0P" localSheetId="19" hidden="1">#REF!</definedName>
    <definedName name="BExOI5VMTHH7Y8MQQ1N635CHYI0P" localSheetId="13" hidden="1">#REF!</definedName>
    <definedName name="BExOI5VMTHH7Y8MQQ1N635CHYI0P" hidden="1">#REF!</definedName>
    <definedName name="BExOIEVCP4Y6VDS23AK84MCYYHRT" localSheetId="17" hidden="1">#REF!</definedName>
    <definedName name="BExOIEVCP4Y6VDS23AK84MCYYHRT" localSheetId="18" hidden="1">#REF!</definedName>
    <definedName name="BExOIEVCP4Y6VDS23AK84MCYYHRT" localSheetId="19" hidden="1">#REF!</definedName>
    <definedName name="BExOIEVCP4Y6VDS23AK84MCYYHRT" localSheetId="13" hidden="1">#REF!</definedName>
    <definedName name="BExOIEVCP4Y6VDS23AK84MCYYHRT" hidden="1">#REF!</definedName>
    <definedName name="BExOIFRP0HEHF5D7JSZ0X8ADJ79U" localSheetId="17" hidden="1">#REF!</definedName>
    <definedName name="BExOIFRP0HEHF5D7JSZ0X8ADJ79U" localSheetId="18" hidden="1">#REF!</definedName>
    <definedName name="BExOIFRP0HEHF5D7JSZ0X8ADJ79U" localSheetId="19" hidden="1">#REF!</definedName>
    <definedName name="BExOIFRP0HEHF5D7JSZ0X8ADJ79U" localSheetId="13" hidden="1">#REF!</definedName>
    <definedName name="BExOIFRP0HEHF5D7JSZ0X8ADJ79U" hidden="1">#REF!</definedName>
    <definedName name="BExOIHPQIXR0NDR5WD01BZKPKEO3" localSheetId="17" hidden="1">#REF!</definedName>
    <definedName name="BExOIHPQIXR0NDR5WD01BZKPKEO3" localSheetId="18" hidden="1">#REF!</definedName>
    <definedName name="BExOIHPQIXR0NDR5WD01BZKPKEO3" localSheetId="19" hidden="1">#REF!</definedName>
    <definedName name="BExOIHPQIXR0NDR5WD01BZKPKEO3" localSheetId="13" hidden="1">#REF!</definedName>
    <definedName name="BExOIHPQIXR0NDR5WD01BZKPKEO3" hidden="1">#REF!</definedName>
    <definedName name="BExOIM7L0Z3LSII9P7ZTV4KJ8RMA" localSheetId="17" hidden="1">#REF!</definedName>
    <definedName name="BExOIM7L0Z3LSII9P7ZTV4KJ8RMA" localSheetId="18" hidden="1">#REF!</definedName>
    <definedName name="BExOIM7L0Z3LSII9P7ZTV4KJ8RMA" localSheetId="19" hidden="1">#REF!</definedName>
    <definedName name="BExOIM7L0Z3LSII9P7ZTV4KJ8RMA" localSheetId="13" hidden="1">#REF!</definedName>
    <definedName name="BExOIM7L0Z3LSII9P7ZTV4KJ8RMA" hidden="1">#REF!</definedName>
    <definedName name="BExOIWJVMJ6MG6JC4SPD1L00OHU1" localSheetId="17" hidden="1">#REF!</definedName>
    <definedName name="BExOIWJVMJ6MG6JC4SPD1L00OHU1" localSheetId="18" hidden="1">#REF!</definedName>
    <definedName name="BExOIWJVMJ6MG6JC4SPD1L00OHU1" localSheetId="19" hidden="1">#REF!</definedName>
    <definedName name="BExOIWJVMJ6MG6JC4SPD1L00OHU1" localSheetId="13" hidden="1">#REF!</definedName>
    <definedName name="BExOIWJVMJ6MG6JC4SPD1L00OHU1" hidden="1">#REF!</definedName>
    <definedName name="BExOIYCN8Z4JK3OOG86KYUCV0ME8" localSheetId="17" hidden="1">#REF!</definedName>
    <definedName name="BExOIYCN8Z4JK3OOG86KYUCV0ME8" localSheetId="18" hidden="1">#REF!</definedName>
    <definedName name="BExOIYCN8Z4JK3OOG86KYUCV0ME8" localSheetId="19" hidden="1">#REF!</definedName>
    <definedName name="BExOIYCN8Z4JK3OOG86KYUCV0ME8" localSheetId="13" hidden="1">#REF!</definedName>
    <definedName name="BExOIYCN8Z4JK3OOG86KYUCV0ME8" hidden="1">#REF!</definedName>
    <definedName name="BExOJ3AKZ9BCBZT3KD8WMSLK6MN2" localSheetId="17" hidden="1">#REF!</definedName>
    <definedName name="BExOJ3AKZ9BCBZT3KD8WMSLK6MN2" localSheetId="18" hidden="1">#REF!</definedName>
    <definedName name="BExOJ3AKZ9BCBZT3KD8WMSLK6MN2" localSheetId="19" hidden="1">#REF!</definedName>
    <definedName name="BExOJ3AKZ9BCBZT3KD8WMSLK6MN2" localSheetId="13" hidden="1">#REF!</definedName>
    <definedName name="BExOJ3AKZ9BCBZT3KD8WMSLK6MN2" hidden="1">#REF!</definedName>
    <definedName name="BExOJ7XQK71I4YZDD29AKOOWZ47E" localSheetId="17" hidden="1">#REF!</definedName>
    <definedName name="BExOJ7XQK71I4YZDD29AKOOWZ47E" localSheetId="18" hidden="1">#REF!</definedName>
    <definedName name="BExOJ7XQK71I4YZDD29AKOOWZ47E" localSheetId="19" hidden="1">#REF!</definedName>
    <definedName name="BExOJ7XQK71I4YZDD29AKOOWZ47E" localSheetId="13" hidden="1">#REF!</definedName>
    <definedName name="BExOJ7XQK71I4YZDD29AKOOWZ47E" hidden="1">#REF!</definedName>
    <definedName name="BExOJAXS2THXXIJMV2F2LZKMI589" localSheetId="17" hidden="1">#REF!</definedName>
    <definedName name="BExOJAXS2THXXIJMV2F2LZKMI589" localSheetId="18" hidden="1">#REF!</definedName>
    <definedName name="BExOJAXS2THXXIJMV2F2LZKMI589" localSheetId="19" hidden="1">#REF!</definedName>
    <definedName name="BExOJAXS2THXXIJMV2F2LZKMI589" localSheetId="13" hidden="1">#REF!</definedName>
    <definedName name="BExOJAXS2THXXIJMV2F2LZKMI589" hidden="1">#REF!</definedName>
    <definedName name="BExOJDXKJ43BMD5CFWEMSU5R1BP9" localSheetId="17" hidden="1">#REF!</definedName>
    <definedName name="BExOJDXKJ43BMD5CFWEMSU5R1BP9" localSheetId="18" hidden="1">#REF!</definedName>
    <definedName name="BExOJDXKJ43BMD5CFWEMSU5R1BP9" localSheetId="19" hidden="1">#REF!</definedName>
    <definedName name="BExOJDXKJ43BMD5CFWEMSU5R1BP9" localSheetId="13" hidden="1">#REF!</definedName>
    <definedName name="BExOJDXKJ43BMD5CFWEMSU5R1BP9" hidden="1">#REF!</definedName>
    <definedName name="BExOJHZ9KOD9LEP7ES426LHOCXEY" localSheetId="17" hidden="1">#REF!</definedName>
    <definedName name="BExOJHZ9KOD9LEP7ES426LHOCXEY" localSheetId="18" hidden="1">#REF!</definedName>
    <definedName name="BExOJHZ9KOD9LEP7ES426LHOCXEY" localSheetId="19" hidden="1">#REF!</definedName>
    <definedName name="BExOJHZ9KOD9LEP7ES426LHOCXEY" localSheetId="13" hidden="1">#REF!</definedName>
    <definedName name="BExOJHZ9KOD9LEP7ES426LHOCXEY" hidden="1">#REF!</definedName>
    <definedName name="BExOJM0W6XGSW5MXPTTX0GNF6SFT" localSheetId="17" hidden="1">#REF!</definedName>
    <definedName name="BExOJM0W6XGSW5MXPTTX0GNF6SFT" localSheetId="18" hidden="1">#REF!</definedName>
    <definedName name="BExOJM0W6XGSW5MXPTTX0GNF6SFT" localSheetId="19" hidden="1">#REF!</definedName>
    <definedName name="BExOJM0W6XGSW5MXPTTX0GNF6SFT" localSheetId="13" hidden="1">#REF!</definedName>
    <definedName name="BExOJM0W6XGSW5MXPTTX0GNF6SFT" hidden="1">#REF!</definedName>
    <definedName name="BExOJQ7XL1X94G2GP88DSU6OTRKY" localSheetId="17" hidden="1">#REF!</definedName>
    <definedName name="BExOJQ7XL1X94G2GP88DSU6OTRKY" localSheetId="18" hidden="1">#REF!</definedName>
    <definedName name="BExOJQ7XL1X94G2GP88DSU6OTRKY" localSheetId="19" hidden="1">#REF!</definedName>
    <definedName name="BExOJQ7XL1X94G2GP88DSU6OTRKY" localSheetId="13" hidden="1">#REF!</definedName>
    <definedName name="BExOJQ7XL1X94G2GP88DSU6OTRKY" hidden="1">#REF!</definedName>
    <definedName name="BExOJXEUJJ9SYRJXKYYV2NCCDT2R" localSheetId="17" hidden="1">#REF!</definedName>
    <definedName name="BExOJXEUJJ9SYRJXKYYV2NCCDT2R" localSheetId="18" hidden="1">#REF!</definedName>
    <definedName name="BExOJXEUJJ9SYRJXKYYV2NCCDT2R" localSheetId="19" hidden="1">#REF!</definedName>
    <definedName name="BExOJXEUJJ9SYRJXKYYV2NCCDT2R" localSheetId="13" hidden="1">#REF!</definedName>
    <definedName name="BExOJXEUJJ9SYRJXKYYV2NCCDT2R" hidden="1">#REF!</definedName>
    <definedName name="BExOK0EQYM9JUMAGWOUN7QDH7VMZ" localSheetId="17" hidden="1">#REF!</definedName>
    <definedName name="BExOK0EQYM9JUMAGWOUN7QDH7VMZ" localSheetId="18" hidden="1">#REF!</definedName>
    <definedName name="BExOK0EQYM9JUMAGWOUN7QDH7VMZ" localSheetId="19" hidden="1">#REF!</definedName>
    <definedName name="BExOK0EQYM9JUMAGWOUN7QDH7VMZ" localSheetId="13" hidden="1">#REF!</definedName>
    <definedName name="BExOK0EQYM9JUMAGWOUN7QDH7VMZ" hidden="1">#REF!</definedName>
    <definedName name="BExOK10DBCM0O0CLRF8BB6EEWGB2" localSheetId="17" hidden="1">#REF!</definedName>
    <definedName name="BExOK10DBCM0O0CLRF8BB6EEWGB2" localSheetId="18" hidden="1">#REF!</definedName>
    <definedName name="BExOK10DBCM0O0CLRF8BB6EEWGB2" localSheetId="19" hidden="1">#REF!</definedName>
    <definedName name="BExOK10DBCM0O0CLRF8BB6EEWGB2" localSheetId="13" hidden="1">#REF!</definedName>
    <definedName name="BExOK10DBCM0O0CLRF8BB6EEWGB2" hidden="1">#REF!</definedName>
    <definedName name="BExOK45QZPFPJ08Z5BZOFLNGPHCZ" localSheetId="17" hidden="1">#REF!</definedName>
    <definedName name="BExOK45QZPFPJ08Z5BZOFLNGPHCZ" localSheetId="18" hidden="1">#REF!</definedName>
    <definedName name="BExOK45QZPFPJ08Z5BZOFLNGPHCZ" localSheetId="19" hidden="1">#REF!</definedName>
    <definedName name="BExOK45QZPFPJ08Z5BZOFLNGPHCZ" localSheetId="13" hidden="1">#REF!</definedName>
    <definedName name="BExOK45QZPFPJ08Z5BZOFLNGPHCZ" hidden="1">#REF!</definedName>
    <definedName name="BExOK4WM9O7QNG6O57FOASI5QSN1" localSheetId="17" hidden="1">#REF!</definedName>
    <definedName name="BExOK4WM9O7QNG6O57FOASI5QSN1" localSheetId="18" hidden="1">#REF!</definedName>
    <definedName name="BExOK4WM9O7QNG6O57FOASI5QSN1" localSheetId="19" hidden="1">#REF!</definedName>
    <definedName name="BExOK4WM9O7QNG6O57FOASI5QSN1" localSheetId="13" hidden="1">#REF!</definedName>
    <definedName name="BExOK4WM9O7QNG6O57FOASI5QSN1" hidden="1">#REF!</definedName>
    <definedName name="BExOK57E3HXBUDOQB4M87JK9OPNE" localSheetId="17" hidden="1">#REF!</definedName>
    <definedName name="BExOK57E3HXBUDOQB4M87JK9OPNE" localSheetId="18" hidden="1">#REF!</definedName>
    <definedName name="BExOK57E3HXBUDOQB4M87JK9OPNE" localSheetId="19" hidden="1">#REF!</definedName>
    <definedName name="BExOK57E3HXBUDOQB4M87JK9OPNE" localSheetId="13" hidden="1">#REF!</definedName>
    <definedName name="BExOK57E3HXBUDOQB4M87JK9OPNE" hidden="1">#REF!</definedName>
    <definedName name="BExOKJLBFD15HACQ01HQLY1U5SE2" localSheetId="17" hidden="1">#REF!</definedName>
    <definedName name="BExOKJLBFD15HACQ01HQLY1U5SE2" localSheetId="18" hidden="1">#REF!</definedName>
    <definedName name="BExOKJLBFD15HACQ01HQLY1U5SE2" localSheetId="19" hidden="1">#REF!</definedName>
    <definedName name="BExOKJLBFD15HACQ01HQLY1U5SE2" localSheetId="13" hidden="1">#REF!</definedName>
    <definedName name="BExOKJLBFD15HACQ01HQLY1U5SE2" hidden="1">#REF!</definedName>
    <definedName name="BExOKTXMJP351VXKH8VT6SXUNIMF" localSheetId="17" hidden="1">#REF!</definedName>
    <definedName name="BExOKTXMJP351VXKH8VT6SXUNIMF" localSheetId="18" hidden="1">#REF!</definedName>
    <definedName name="BExOKTXMJP351VXKH8VT6SXUNIMF" localSheetId="19" hidden="1">#REF!</definedName>
    <definedName name="BExOKTXMJP351VXKH8VT6SXUNIMF" localSheetId="13" hidden="1">#REF!</definedName>
    <definedName name="BExOKTXMJP351VXKH8VT6SXUNIMF" hidden="1">#REF!</definedName>
    <definedName name="BExOKU8GMLOCNVORDE329819XN67" localSheetId="17" hidden="1">#REF!</definedName>
    <definedName name="BExOKU8GMLOCNVORDE329819XN67" localSheetId="18" hidden="1">#REF!</definedName>
    <definedName name="BExOKU8GMLOCNVORDE329819XN67" localSheetId="19" hidden="1">#REF!</definedName>
    <definedName name="BExOKU8GMLOCNVORDE329819XN67" localSheetId="13" hidden="1">#REF!</definedName>
    <definedName name="BExOKU8GMLOCNVORDE329819XN67" hidden="1">#REF!</definedName>
    <definedName name="BExOL0Z3Z7IAMHPB91EO2MF49U57" localSheetId="17" hidden="1">#REF!</definedName>
    <definedName name="BExOL0Z3Z7IAMHPB91EO2MF49U57" localSheetId="18" hidden="1">#REF!</definedName>
    <definedName name="BExOL0Z3Z7IAMHPB91EO2MF49U57" localSheetId="19" hidden="1">#REF!</definedName>
    <definedName name="BExOL0Z3Z7IAMHPB91EO2MF49U57" localSheetId="13" hidden="1">#REF!</definedName>
    <definedName name="BExOL0Z3Z7IAMHPB91EO2MF49U57" hidden="1">#REF!</definedName>
    <definedName name="BExOL7KH12VAR0LG741SIOJTLWFD" localSheetId="17" hidden="1">#REF!</definedName>
    <definedName name="BExOL7KH12VAR0LG741SIOJTLWFD" localSheetId="18" hidden="1">#REF!</definedName>
    <definedName name="BExOL7KH12VAR0LG741SIOJTLWFD" localSheetId="19" hidden="1">#REF!</definedName>
    <definedName name="BExOL7KH12VAR0LG741SIOJTLWFD" localSheetId="13" hidden="1">#REF!</definedName>
    <definedName name="BExOL7KH12VAR0LG741SIOJTLWFD" hidden="1">#REF!</definedName>
    <definedName name="BExOLGUYDBS2V3UOK4DVPUW5JZN7" localSheetId="17" hidden="1">#REF!</definedName>
    <definedName name="BExOLGUYDBS2V3UOK4DVPUW5JZN7" localSheetId="18" hidden="1">#REF!</definedName>
    <definedName name="BExOLGUYDBS2V3UOK4DVPUW5JZN7" localSheetId="19" hidden="1">#REF!</definedName>
    <definedName name="BExOLGUYDBS2V3UOK4DVPUW5JZN7" localSheetId="13" hidden="1">#REF!</definedName>
    <definedName name="BExOLGUYDBS2V3UOK4DVPUW5JZN7" hidden="1">#REF!</definedName>
    <definedName name="BExOLICXFHJLILCJVFMJE5MGGWKR" localSheetId="17" hidden="1">#REF!</definedName>
    <definedName name="BExOLICXFHJLILCJVFMJE5MGGWKR" localSheetId="18" hidden="1">#REF!</definedName>
    <definedName name="BExOLICXFHJLILCJVFMJE5MGGWKR" localSheetId="19" hidden="1">#REF!</definedName>
    <definedName name="BExOLICXFHJLILCJVFMJE5MGGWKR" localSheetId="13" hidden="1">#REF!</definedName>
    <definedName name="BExOLICXFHJLILCJVFMJE5MGGWKR" hidden="1">#REF!</definedName>
    <definedName name="BExOLOI0WJS3QC12I3ISL0D9AWOF" localSheetId="17" hidden="1">#REF!</definedName>
    <definedName name="BExOLOI0WJS3QC12I3ISL0D9AWOF" localSheetId="18" hidden="1">#REF!</definedName>
    <definedName name="BExOLOI0WJS3QC12I3ISL0D9AWOF" localSheetId="19" hidden="1">#REF!</definedName>
    <definedName name="BExOLOI0WJS3QC12I3ISL0D9AWOF" localSheetId="13" hidden="1">#REF!</definedName>
    <definedName name="BExOLOI0WJS3QC12I3ISL0D9AWOF" hidden="1">#REF!</definedName>
    <definedName name="BExOLQ5A7IWI0W12J7315E7LBI0O" localSheetId="17" hidden="1">#REF!</definedName>
    <definedName name="BExOLQ5A7IWI0W12J7315E7LBI0O" localSheetId="18" hidden="1">#REF!</definedName>
    <definedName name="BExOLQ5A7IWI0W12J7315E7LBI0O" localSheetId="19" hidden="1">#REF!</definedName>
    <definedName name="BExOLQ5A7IWI0W12J7315E7LBI0O" localSheetId="13" hidden="1">#REF!</definedName>
    <definedName name="BExOLQ5A7IWI0W12J7315E7LBI0O" hidden="1">#REF!</definedName>
    <definedName name="BExOLYZNG5RBD0BTS1OEZJNU92Q5" localSheetId="17" hidden="1">#REF!</definedName>
    <definedName name="BExOLYZNG5RBD0BTS1OEZJNU92Q5" localSheetId="18" hidden="1">#REF!</definedName>
    <definedName name="BExOLYZNG5RBD0BTS1OEZJNU92Q5" localSheetId="19" hidden="1">#REF!</definedName>
    <definedName name="BExOLYZNG5RBD0BTS1OEZJNU92Q5" localSheetId="13" hidden="1">#REF!</definedName>
    <definedName name="BExOLYZNG5RBD0BTS1OEZJNU92Q5" hidden="1">#REF!</definedName>
    <definedName name="BExOM136CSOYSV2NE3NAU04Z4414" localSheetId="17" hidden="1">#REF!</definedName>
    <definedName name="BExOM136CSOYSV2NE3NAU04Z4414" localSheetId="18" hidden="1">#REF!</definedName>
    <definedName name="BExOM136CSOYSV2NE3NAU04Z4414" localSheetId="19" hidden="1">#REF!</definedName>
    <definedName name="BExOM136CSOYSV2NE3NAU04Z4414" localSheetId="13" hidden="1">#REF!</definedName>
    <definedName name="BExOM136CSOYSV2NE3NAU04Z4414" hidden="1">#REF!</definedName>
    <definedName name="BExOM3HIJ3UZPOKJI68KPBJAHPDC" localSheetId="17" hidden="1">#REF!</definedName>
    <definedName name="BExOM3HIJ3UZPOKJI68KPBJAHPDC" localSheetId="18" hidden="1">#REF!</definedName>
    <definedName name="BExOM3HIJ3UZPOKJI68KPBJAHPDC" localSheetId="19" hidden="1">#REF!</definedName>
    <definedName name="BExOM3HIJ3UZPOKJI68KPBJAHPDC" localSheetId="13" hidden="1">#REF!</definedName>
    <definedName name="BExOM3HIJ3UZPOKJI68KPBJAHPDC" hidden="1">#REF!</definedName>
    <definedName name="BExOM5QC0I90GVJG1G7NFAIINKAQ" localSheetId="17" hidden="1">#REF!</definedName>
    <definedName name="BExOM5QC0I90GVJG1G7NFAIINKAQ" localSheetId="18" hidden="1">#REF!</definedName>
    <definedName name="BExOM5QC0I90GVJG1G7NFAIINKAQ" localSheetId="19" hidden="1">#REF!</definedName>
    <definedName name="BExOM5QC0I90GVJG1G7NFAIINKAQ" localSheetId="13" hidden="1">#REF!</definedName>
    <definedName name="BExOM5QC0I90GVJG1G7NFAIINKAQ" hidden="1">#REF!</definedName>
    <definedName name="BExOMKPURE33YQ3K1JG9NVQD4W49" localSheetId="17" hidden="1">#REF!</definedName>
    <definedName name="BExOMKPURE33YQ3K1JG9NVQD4W49" localSheetId="18" hidden="1">#REF!</definedName>
    <definedName name="BExOMKPURE33YQ3K1JG9NVQD4W49" localSheetId="19" hidden="1">#REF!</definedName>
    <definedName name="BExOMKPURE33YQ3K1JG9NVQD4W49" localSheetId="13" hidden="1">#REF!</definedName>
    <definedName name="BExOMKPURE33YQ3K1JG9NVQD4W49" hidden="1">#REF!</definedName>
    <definedName name="BExOMP7NGCLUNFK50QD2LPKRG078" localSheetId="17" hidden="1">#REF!</definedName>
    <definedName name="BExOMP7NGCLUNFK50QD2LPKRG078" localSheetId="18" hidden="1">#REF!</definedName>
    <definedName name="BExOMP7NGCLUNFK50QD2LPKRG078" localSheetId="19" hidden="1">#REF!</definedName>
    <definedName name="BExOMP7NGCLUNFK50QD2LPKRG078" localSheetId="13" hidden="1">#REF!</definedName>
    <definedName name="BExOMP7NGCLUNFK50QD2LPKRG078" hidden="1">#REF!</definedName>
    <definedName name="BExOMPNX2853XA8AUM0BLA7CS86A" localSheetId="17" hidden="1">#REF!</definedName>
    <definedName name="BExOMPNX2853XA8AUM0BLA7CS86A" localSheetId="18" hidden="1">#REF!</definedName>
    <definedName name="BExOMPNX2853XA8AUM0BLA7CS86A" localSheetId="19" hidden="1">#REF!</definedName>
    <definedName name="BExOMPNX2853XA8AUM0BLA7CS86A" localSheetId="13" hidden="1">#REF!</definedName>
    <definedName name="BExOMPNX2853XA8AUM0BLA7CS86A" hidden="1">#REF!</definedName>
    <definedName name="BExOMU0A6XMY48SZRYL4WQZD13BI" localSheetId="17" hidden="1">#REF!</definedName>
    <definedName name="BExOMU0A6XMY48SZRYL4WQZD13BI" localSheetId="18" hidden="1">#REF!</definedName>
    <definedName name="BExOMU0A6XMY48SZRYL4WQZD13BI" localSheetId="19" hidden="1">#REF!</definedName>
    <definedName name="BExOMU0A6XMY48SZRYL4WQZD13BI" localSheetId="13" hidden="1">#REF!</definedName>
    <definedName name="BExOMU0A6XMY48SZRYL4WQZD13BI" hidden="1">#REF!</definedName>
    <definedName name="BExOMVT0HSNC59DJP4CLISASGHKL" localSheetId="17" hidden="1">#REF!</definedName>
    <definedName name="BExOMVT0HSNC59DJP4CLISASGHKL" localSheetId="18" hidden="1">#REF!</definedName>
    <definedName name="BExOMVT0HSNC59DJP4CLISASGHKL" localSheetId="19" hidden="1">#REF!</definedName>
    <definedName name="BExOMVT0HSNC59DJP4CLISASGHKL" localSheetId="13" hidden="1">#REF!</definedName>
    <definedName name="BExOMVT0HSNC59DJP4CLISASGHKL" hidden="1">#REF!</definedName>
    <definedName name="BExON0AX35F2SI0UCVMGWGVIUNI3" localSheetId="17" hidden="1">#REF!</definedName>
    <definedName name="BExON0AX35F2SI0UCVMGWGVIUNI3" localSheetId="18" hidden="1">#REF!</definedName>
    <definedName name="BExON0AX35F2SI0UCVMGWGVIUNI3" localSheetId="19" hidden="1">#REF!</definedName>
    <definedName name="BExON0AX35F2SI0UCVMGWGVIUNI3" localSheetId="13" hidden="1">#REF!</definedName>
    <definedName name="BExON0AX35F2SI0UCVMGWGVIUNI3" hidden="1">#REF!</definedName>
    <definedName name="BExON1I19LN0T10YIIYC5NE9UGMR" localSheetId="17" hidden="1">#REF!</definedName>
    <definedName name="BExON1I19LN0T10YIIYC5NE9UGMR" localSheetId="18" hidden="1">#REF!</definedName>
    <definedName name="BExON1I19LN0T10YIIYC5NE9UGMR" localSheetId="19" hidden="1">#REF!</definedName>
    <definedName name="BExON1I19LN0T10YIIYC5NE9UGMR" localSheetId="13" hidden="1">#REF!</definedName>
    <definedName name="BExON1I19LN0T10YIIYC5NE9UGMR" hidden="1">#REF!</definedName>
    <definedName name="BExON41U4296DV3DPG6I5EF3OEYF" localSheetId="17" hidden="1">#REF!</definedName>
    <definedName name="BExON41U4296DV3DPG6I5EF3OEYF" localSheetId="18" hidden="1">#REF!</definedName>
    <definedName name="BExON41U4296DV3DPG6I5EF3OEYF" localSheetId="19" hidden="1">#REF!</definedName>
    <definedName name="BExON41U4296DV3DPG6I5EF3OEYF" localSheetId="13" hidden="1">#REF!</definedName>
    <definedName name="BExON41U4296DV3DPG6I5EF3OEYF" hidden="1">#REF!</definedName>
    <definedName name="BExONB3A7CO4YD8RB41PHC93BQ9M" localSheetId="17" hidden="1">#REF!</definedName>
    <definedName name="BExONB3A7CO4YD8RB41PHC93BQ9M" localSheetId="18" hidden="1">#REF!</definedName>
    <definedName name="BExONB3A7CO4YD8RB41PHC93BQ9M" localSheetId="19" hidden="1">#REF!</definedName>
    <definedName name="BExONB3A7CO4YD8RB41PHC93BQ9M" localSheetId="13" hidden="1">#REF!</definedName>
    <definedName name="BExONB3A7CO4YD8RB41PHC93BQ9M" hidden="1">#REF!</definedName>
    <definedName name="BExONFQH6UUXF8V0GI4BRIST9RFO" localSheetId="17" hidden="1">#REF!</definedName>
    <definedName name="BExONFQH6UUXF8V0GI4BRIST9RFO" localSheetId="18" hidden="1">#REF!</definedName>
    <definedName name="BExONFQH6UUXF8V0GI4BRIST9RFO" localSheetId="19" hidden="1">#REF!</definedName>
    <definedName name="BExONFQH6UUXF8V0GI4BRIST9RFO" localSheetId="13" hidden="1">#REF!</definedName>
    <definedName name="BExONFQH6UUXF8V0GI4BRIST9RFO" hidden="1">#REF!</definedName>
    <definedName name="BExONIL31DZWU7IFVN3VV0XTXJA1" localSheetId="17" hidden="1">#REF!</definedName>
    <definedName name="BExONIL31DZWU7IFVN3VV0XTXJA1" localSheetId="18" hidden="1">#REF!</definedName>
    <definedName name="BExONIL31DZWU7IFVN3VV0XTXJA1" localSheetId="19" hidden="1">#REF!</definedName>
    <definedName name="BExONIL31DZWU7IFVN3VV0XTXJA1" localSheetId="13" hidden="1">#REF!</definedName>
    <definedName name="BExONIL31DZWU7IFVN3VV0XTXJA1" hidden="1">#REF!</definedName>
    <definedName name="BExONJ1BU17R0F5A2UP1UGJBOGKS" localSheetId="17" hidden="1">#REF!</definedName>
    <definedName name="BExONJ1BU17R0F5A2UP1UGJBOGKS" localSheetId="18" hidden="1">#REF!</definedName>
    <definedName name="BExONJ1BU17R0F5A2UP1UGJBOGKS" localSheetId="19" hidden="1">#REF!</definedName>
    <definedName name="BExONJ1BU17R0F5A2UP1UGJBOGKS" localSheetId="13" hidden="1">#REF!</definedName>
    <definedName name="BExONJ1BU17R0F5A2UP1UGJBOGKS" hidden="1">#REF!</definedName>
    <definedName name="BExONKZDHE8SS0P4YRLGEQR9KYHF" localSheetId="17" hidden="1">#REF!</definedName>
    <definedName name="BExONKZDHE8SS0P4YRLGEQR9KYHF" localSheetId="18" hidden="1">#REF!</definedName>
    <definedName name="BExONKZDHE8SS0P4YRLGEQR9KYHF" localSheetId="19" hidden="1">#REF!</definedName>
    <definedName name="BExONKZDHE8SS0P4YRLGEQR9KYHF" localSheetId="13" hidden="1">#REF!</definedName>
    <definedName name="BExONKZDHE8SS0P4YRLGEQR9KYHF" hidden="1">#REF!</definedName>
    <definedName name="BExONNZ9VMHVX3J6NLNJY7KZA61O" localSheetId="17" hidden="1">#REF!</definedName>
    <definedName name="BExONNZ9VMHVX3J6NLNJY7KZA61O" localSheetId="18" hidden="1">#REF!</definedName>
    <definedName name="BExONNZ9VMHVX3J6NLNJY7KZA61O" localSheetId="19" hidden="1">#REF!</definedName>
    <definedName name="BExONNZ9VMHVX3J6NLNJY7KZA61O" localSheetId="13" hidden="1">#REF!</definedName>
    <definedName name="BExONNZ9VMHVX3J6NLNJY7KZA61O" hidden="1">#REF!</definedName>
    <definedName name="BExONRQ1BAA4F3TXP2MYQ4YCZ09S" localSheetId="17" hidden="1">#REF!</definedName>
    <definedName name="BExONRQ1BAA4F3TXP2MYQ4YCZ09S" localSheetId="18" hidden="1">#REF!</definedName>
    <definedName name="BExONRQ1BAA4F3TXP2MYQ4YCZ09S" localSheetId="19" hidden="1">#REF!</definedName>
    <definedName name="BExONRQ1BAA4F3TXP2MYQ4YCZ09S" localSheetId="13" hidden="1">#REF!</definedName>
    <definedName name="BExONRQ1BAA4F3TXP2MYQ4YCZ09S" hidden="1">#REF!</definedName>
    <definedName name="BExONU4ENMND8RLZX0L5EHPYQQSB" localSheetId="17" hidden="1">#REF!</definedName>
    <definedName name="BExONU4ENMND8RLZX0L5EHPYQQSB" localSheetId="18" hidden="1">#REF!</definedName>
    <definedName name="BExONU4ENMND8RLZX0L5EHPYQQSB" localSheetId="19" hidden="1">#REF!</definedName>
    <definedName name="BExONU4ENMND8RLZX0L5EHPYQQSB" localSheetId="13" hidden="1">#REF!</definedName>
    <definedName name="BExONU4ENMND8RLZX0L5EHPYQQSB" hidden="1">#REF!</definedName>
    <definedName name="BExONXPUEU6ZRSIX4PDJ1DXY679I" localSheetId="17" hidden="1">#REF!</definedName>
    <definedName name="BExONXPUEU6ZRSIX4PDJ1DXY679I" localSheetId="18" hidden="1">#REF!</definedName>
    <definedName name="BExONXPUEU6ZRSIX4PDJ1DXY679I" localSheetId="19" hidden="1">#REF!</definedName>
    <definedName name="BExONXPUEU6ZRSIX4PDJ1DXY679I" localSheetId="13" hidden="1">#REF!</definedName>
    <definedName name="BExONXPUEU6ZRSIX4PDJ1DXY679I" hidden="1">#REF!</definedName>
    <definedName name="BExOO0KEG2WL5WKKMHN0S2UTIUNG" localSheetId="17" hidden="1">#REF!</definedName>
    <definedName name="BExOO0KEG2WL5WKKMHN0S2UTIUNG" localSheetId="18" hidden="1">#REF!</definedName>
    <definedName name="BExOO0KEG2WL5WKKMHN0S2UTIUNG" localSheetId="19" hidden="1">#REF!</definedName>
    <definedName name="BExOO0KEG2WL5WKKMHN0S2UTIUNG" localSheetId="13" hidden="1">#REF!</definedName>
    <definedName name="BExOO0KEG2WL5WKKMHN0S2UTIUNG" hidden="1">#REF!</definedName>
    <definedName name="BExOO1WWIZSGB0YTGKESB45TSVMZ" localSheetId="17" hidden="1">#REF!</definedName>
    <definedName name="BExOO1WWIZSGB0YTGKESB45TSVMZ" localSheetId="18" hidden="1">#REF!</definedName>
    <definedName name="BExOO1WWIZSGB0YTGKESB45TSVMZ" localSheetId="19" hidden="1">#REF!</definedName>
    <definedName name="BExOO1WWIZSGB0YTGKESB45TSVMZ" localSheetId="13" hidden="1">#REF!</definedName>
    <definedName name="BExOO1WWIZSGB0YTGKESB45TSVMZ" hidden="1">#REF!</definedName>
    <definedName name="BExOO4B8FPAFYPHCTYTX37P1TQM5" localSheetId="17" hidden="1">#REF!</definedName>
    <definedName name="BExOO4B8FPAFYPHCTYTX37P1TQM5" localSheetId="18" hidden="1">#REF!</definedName>
    <definedName name="BExOO4B8FPAFYPHCTYTX37P1TQM5" localSheetId="19" hidden="1">#REF!</definedName>
    <definedName name="BExOO4B8FPAFYPHCTYTX37P1TQM5" localSheetId="13" hidden="1">#REF!</definedName>
    <definedName name="BExOO4B8FPAFYPHCTYTX37P1TQM5" hidden="1">#REF!</definedName>
    <definedName name="BExOOIULUDOJRMYABWV5CCL906X6" localSheetId="17" hidden="1">#REF!</definedName>
    <definedName name="BExOOIULUDOJRMYABWV5CCL906X6" localSheetId="18" hidden="1">#REF!</definedName>
    <definedName name="BExOOIULUDOJRMYABWV5CCL906X6" localSheetId="19" hidden="1">#REF!</definedName>
    <definedName name="BExOOIULUDOJRMYABWV5CCL906X6" localSheetId="13" hidden="1">#REF!</definedName>
    <definedName name="BExOOIULUDOJRMYABWV5CCL906X6" hidden="1">#REF!</definedName>
    <definedName name="BExOOJLIWKJW5S7XWJXD8TYV5HQ9" localSheetId="17" hidden="1">#REF!</definedName>
    <definedName name="BExOOJLIWKJW5S7XWJXD8TYV5HQ9" localSheetId="18" hidden="1">#REF!</definedName>
    <definedName name="BExOOJLIWKJW5S7XWJXD8TYV5HQ9" localSheetId="19" hidden="1">#REF!</definedName>
    <definedName name="BExOOJLIWKJW5S7XWJXD8TYV5HQ9" localSheetId="13" hidden="1">#REF!</definedName>
    <definedName name="BExOOJLIWKJW5S7XWJXD8TYV5HQ9" hidden="1">#REF!</definedName>
    <definedName name="BExOOQ1JVWQ9LYXD0V94BRXKTA1I" localSheetId="17" hidden="1">#REF!</definedName>
    <definedName name="BExOOQ1JVWQ9LYXD0V94BRXKTA1I" localSheetId="18" hidden="1">#REF!</definedName>
    <definedName name="BExOOQ1JVWQ9LYXD0V94BRXKTA1I" localSheetId="19" hidden="1">#REF!</definedName>
    <definedName name="BExOOQ1JVWQ9LYXD0V94BRXKTA1I" localSheetId="13" hidden="1">#REF!</definedName>
    <definedName name="BExOOQ1JVWQ9LYXD0V94BRXKTA1I" hidden="1">#REF!</definedName>
    <definedName name="BExOOTN0KTXJCL7E476XBN1CJ553" localSheetId="17" hidden="1">#REF!</definedName>
    <definedName name="BExOOTN0KTXJCL7E476XBN1CJ553" localSheetId="18" hidden="1">#REF!</definedName>
    <definedName name="BExOOTN0KTXJCL7E476XBN1CJ553" localSheetId="19" hidden="1">#REF!</definedName>
    <definedName name="BExOOTN0KTXJCL7E476XBN1CJ553" localSheetId="13" hidden="1">#REF!</definedName>
    <definedName name="BExOOTN0KTXJCL7E476XBN1CJ553" hidden="1">#REF!</definedName>
    <definedName name="BExOOVVUJIJNAYDICUUQQ9O7O3TW" localSheetId="17" hidden="1">#REF!</definedName>
    <definedName name="BExOOVVUJIJNAYDICUUQQ9O7O3TW" localSheetId="18" hidden="1">#REF!</definedName>
    <definedName name="BExOOVVUJIJNAYDICUUQQ9O7O3TW" localSheetId="19" hidden="1">#REF!</definedName>
    <definedName name="BExOOVVUJIJNAYDICUUQQ9O7O3TW" localSheetId="13" hidden="1">#REF!</definedName>
    <definedName name="BExOOVVUJIJNAYDICUUQQ9O7O3TW" hidden="1">#REF!</definedName>
    <definedName name="BExOP9DDU5MZJKWGFT0MKL44YKIV" localSheetId="17" hidden="1">#REF!</definedName>
    <definedName name="BExOP9DDU5MZJKWGFT0MKL44YKIV" localSheetId="18" hidden="1">#REF!</definedName>
    <definedName name="BExOP9DDU5MZJKWGFT0MKL44YKIV" localSheetId="19" hidden="1">#REF!</definedName>
    <definedName name="BExOP9DDU5MZJKWGFT0MKL44YKIV" localSheetId="13" hidden="1">#REF!</definedName>
    <definedName name="BExOP9DDU5MZJKWGFT0MKL44YKIV" hidden="1">#REF!</definedName>
    <definedName name="BExOP9DEBV5W5P4Q25J3XCJBP5S9" localSheetId="17" hidden="1">#REF!</definedName>
    <definedName name="BExOP9DEBV5W5P4Q25J3XCJBP5S9" localSheetId="18" hidden="1">#REF!</definedName>
    <definedName name="BExOP9DEBV5W5P4Q25J3XCJBP5S9" localSheetId="19" hidden="1">#REF!</definedName>
    <definedName name="BExOP9DEBV5W5P4Q25J3XCJBP5S9" localSheetId="13" hidden="1">#REF!</definedName>
    <definedName name="BExOP9DEBV5W5P4Q25J3XCJBP5S9" hidden="1">#REF!</definedName>
    <definedName name="BExOPFNYRBL0BFM23LZBJTADNOE4" localSheetId="17" hidden="1">#REF!</definedName>
    <definedName name="BExOPFNYRBL0BFM23LZBJTADNOE4" localSheetId="18" hidden="1">#REF!</definedName>
    <definedName name="BExOPFNYRBL0BFM23LZBJTADNOE4" localSheetId="19" hidden="1">#REF!</definedName>
    <definedName name="BExOPFNYRBL0BFM23LZBJTADNOE4" localSheetId="13" hidden="1">#REF!</definedName>
    <definedName name="BExOPFNYRBL0BFM23LZBJTADNOE4" hidden="1">#REF!</definedName>
    <definedName name="BExOPINVFSIZMCVT9YGT2AODVCX3" localSheetId="17" hidden="1">#REF!</definedName>
    <definedName name="BExOPINVFSIZMCVT9YGT2AODVCX3" localSheetId="18" hidden="1">#REF!</definedName>
    <definedName name="BExOPINVFSIZMCVT9YGT2AODVCX3" localSheetId="19" hidden="1">#REF!</definedName>
    <definedName name="BExOPINVFSIZMCVT9YGT2AODVCX3" localSheetId="13" hidden="1">#REF!</definedName>
    <definedName name="BExOPINVFSIZMCVT9YGT2AODVCX3" hidden="1">#REF!</definedName>
    <definedName name="BExOQ1JN4SAC44RTMZIGHSW023WA" localSheetId="17" hidden="1">#REF!</definedName>
    <definedName name="BExOQ1JN4SAC44RTMZIGHSW023WA" localSheetId="18" hidden="1">#REF!</definedName>
    <definedName name="BExOQ1JN4SAC44RTMZIGHSW023WA" localSheetId="19" hidden="1">#REF!</definedName>
    <definedName name="BExOQ1JN4SAC44RTMZIGHSW023WA" localSheetId="13" hidden="1">#REF!</definedName>
    <definedName name="BExOQ1JN4SAC44RTMZIGHSW023WA" hidden="1">#REF!</definedName>
    <definedName name="BExOQ256YMF115DJL3KBPNKABJ90" localSheetId="17" hidden="1">#REF!</definedName>
    <definedName name="BExOQ256YMF115DJL3KBPNKABJ90" localSheetId="18" hidden="1">#REF!</definedName>
    <definedName name="BExOQ256YMF115DJL3KBPNKABJ90" localSheetId="19" hidden="1">#REF!</definedName>
    <definedName name="BExOQ256YMF115DJL3KBPNKABJ90" localSheetId="13" hidden="1">#REF!</definedName>
    <definedName name="BExOQ256YMF115DJL3KBPNKABJ90" hidden="1">#REF!</definedName>
    <definedName name="BExQ19DEUOLC11IW32E2AMVZLFF1" localSheetId="17" hidden="1">#REF!</definedName>
    <definedName name="BExQ19DEUOLC11IW32E2AMVZLFF1" localSheetId="18" hidden="1">#REF!</definedName>
    <definedName name="BExQ19DEUOLC11IW32E2AMVZLFF1" localSheetId="19" hidden="1">#REF!</definedName>
    <definedName name="BExQ19DEUOLC11IW32E2AMVZLFF1" localSheetId="13" hidden="1">#REF!</definedName>
    <definedName name="BExQ19DEUOLC11IW32E2AMVZLFF1" hidden="1">#REF!</definedName>
    <definedName name="BExQ1OCW3L24TN0BYVRE2NE3IK1O" localSheetId="17" hidden="1">#REF!</definedName>
    <definedName name="BExQ1OCW3L24TN0BYVRE2NE3IK1O" localSheetId="18" hidden="1">#REF!</definedName>
    <definedName name="BExQ1OCW3L24TN0BYVRE2NE3IK1O" localSheetId="19" hidden="1">#REF!</definedName>
    <definedName name="BExQ1OCW3L24TN0BYVRE2NE3IK1O" localSheetId="13" hidden="1">#REF!</definedName>
    <definedName name="BExQ1OCW3L24TN0BYVRE2NE3IK1O" hidden="1">#REF!</definedName>
    <definedName name="BExQ29C73XR33S3668YYSYZAIHTG" localSheetId="17" hidden="1">#REF!</definedName>
    <definedName name="BExQ29C73XR33S3668YYSYZAIHTG" localSheetId="18" hidden="1">#REF!</definedName>
    <definedName name="BExQ29C73XR33S3668YYSYZAIHTG" localSheetId="19" hidden="1">#REF!</definedName>
    <definedName name="BExQ29C73XR33S3668YYSYZAIHTG" localSheetId="13" hidden="1">#REF!</definedName>
    <definedName name="BExQ29C73XR33S3668YYSYZAIHTG" hidden="1">#REF!</definedName>
    <definedName name="BExQ2FS228IUDUP2023RA1D4AO4C" localSheetId="17" hidden="1">#REF!</definedName>
    <definedName name="BExQ2FS228IUDUP2023RA1D4AO4C" localSheetId="18" hidden="1">#REF!</definedName>
    <definedName name="BExQ2FS228IUDUP2023RA1D4AO4C" localSheetId="19" hidden="1">#REF!</definedName>
    <definedName name="BExQ2FS228IUDUP2023RA1D4AO4C" localSheetId="13" hidden="1">#REF!</definedName>
    <definedName name="BExQ2FS228IUDUP2023RA1D4AO4C" hidden="1">#REF!</definedName>
    <definedName name="BExQ2L0XYWLY9VPZWXYYFRIRQRJ1" localSheetId="17" hidden="1">#REF!</definedName>
    <definedName name="BExQ2L0XYWLY9VPZWXYYFRIRQRJ1" localSheetId="18" hidden="1">#REF!</definedName>
    <definedName name="BExQ2L0XYWLY9VPZWXYYFRIRQRJ1" localSheetId="19" hidden="1">#REF!</definedName>
    <definedName name="BExQ2L0XYWLY9VPZWXYYFRIRQRJ1" localSheetId="13" hidden="1">#REF!</definedName>
    <definedName name="BExQ2L0XYWLY9VPZWXYYFRIRQRJ1" hidden="1">#REF!</definedName>
    <definedName name="BExQ2M841F5Z1BQYR8DG5FKK0LIU" localSheetId="17" hidden="1">#REF!</definedName>
    <definedName name="BExQ2M841F5Z1BQYR8DG5FKK0LIU" localSheetId="18" hidden="1">#REF!</definedName>
    <definedName name="BExQ2M841F5Z1BQYR8DG5FKK0LIU" localSheetId="19" hidden="1">#REF!</definedName>
    <definedName name="BExQ2M841F5Z1BQYR8DG5FKK0LIU" localSheetId="13" hidden="1">#REF!</definedName>
    <definedName name="BExQ2M841F5Z1BQYR8DG5FKK0LIU" hidden="1">#REF!</definedName>
    <definedName name="BExQ2STHO7AXYTS1VPPHQMX1WT30" localSheetId="17" hidden="1">#REF!</definedName>
    <definedName name="BExQ2STHO7AXYTS1VPPHQMX1WT30" localSheetId="18" hidden="1">#REF!</definedName>
    <definedName name="BExQ2STHO7AXYTS1VPPHQMX1WT30" localSheetId="19" hidden="1">#REF!</definedName>
    <definedName name="BExQ2STHO7AXYTS1VPPHQMX1WT30" localSheetId="13" hidden="1">#REF!</definedName>
    <definedName name="BExQ2STHO7AXYTS1VPPHQMX1WT30" hidden="1">#REF!</definedName>
    <definedName name="BExQ2XWXHMQMQ99FF9293AEQHABB" localSheetId="17" hidden="1">#REF!</definedName>
    <definedName name="BExQ2XWXHMQMQ99FF9293AEQHABB" localSheetId="18" hidden="1">#REF!</definedName>
    <definedName name="BExQ2XWXHMQMQ99FF9293AEQHABB" localSheetId="19" hidden="1">#REF!</definedName>
    <definedName name="BExQ2XWXHMQMQ99FF9293AEQHABB" localSheetId="13" hidden="1">#REF!</definedName>
    <definedName name="BExQ2XWXHMQMQ99FF9293AEQHABB" hidden="1">#REF!</definedName>
    <definedName name="BExQ300G8I8TK45A0MVHV15422EU" localSheetId="17" hidden="1">#REF!</definedName>
    <definedName name="BExQ300G8I8TK45A0MVHV15422EU" localSheetId="18" hidden="1">#REF!</definedName>
    <definedName name="BExQ300G8I8TK45A0MVHV15422EU" localSheetId="19" hidden="1">#REF!</definedName>
    <definedName name="BExQ300G8I8TK45A0MVHV15422EU" localSheetId="13" hidden="1">#REF!</definedName>
    <definedName name="BExQ300G8I8TK45A0MVHV15422EU" hidden="1">#REF!</definedName>
    <definedName name="BExQ305RBEODGNAETZ0EZQLLDZZD" localSheetId="17" hidden="1">#REF!</definedName>
    <definedName name="BExQ305RBEODGNAETZ0EZQLLDZZD" localSheetId="18" hidden="1">#REF!</definedName>
    <definedName name="BExQ305RBEODGNAETZ0EZQLLDZZD" localSheetId="19" hidden="1">#REF!</definedName>
    <definedName name="BExQ305RBEODGNAETZ0EZQLLDZZD" localSheetId="13" hidden="1">#REF!</definedName>
    <definedName name="BExQ305RBEODGNAETZ0EZQLLDZZD" hidden="1">#REF!</definedName>
    <definedName name="BExQ37SZQJSC2C73FY2IJY852LVP" localSheetId="17" hidden="1">#REF!</definedName>
    <definedName name="BExQ37SZQJSC2C73FY2IJY852LVP" localSheetId="18" hidden="1">#REF!</definedName>
    <definedName name="BExQ37SZQJSC2C73FY2IJY852LVP" localSheetId="19" hidden="1">#REF!</definedName>
    <definedName name="BExQ37SZQJSC2C73FY2IJY852LVP" localSheetId="13" hidden="1">#REF!</definedName>
    <definedName name="BExQ37SZQJSC2C73FY2IJY852LVP" hidden="1">#REF!</definedName>
    <definedName name="BExQ39R28MXSG2SEV956F0KZ20AN" localSheetId="17" hidden="1">#REF!</definedName>
    <definedName name="BExQ39R28MXSG2SEV956F0KZ20AN" localSheetId="18" hidden="1">#REF!</definedName>
    <definedName name="BExQ39R28MXSG2SEV956F0KZ20AN" localSheetId="19" hidden="1">#REF!</definedName>
    <definedName name="BExQ39R28MXSG2SEV956F0KZ20AN" localSheetId="13" hidden="1">#REF!</definedName>
    <definedName name="BExQ39R28MXSG2SEV956F0KZ20AN" hidden="1">#REF!</definedName>
    <definedName name="BExQ3D1P3M5Z3HLMEZ17E0BLEE4U" localSheetId="17" hidden="1">#REF!</definedName>
    <definedName name="BExQ3D1P3M5Z3HLMEZ17E0BLEE4U" localSheetId="18" hidden="1">#REF!</definedName>
    <definedName name="BExQ3D1P3M5Z3HLMEZ17E0BLEE4U" localSheetId="19" hidden="1">#REF!</definedName>
    <definedName name="BExQ3D1P3M5Z3HLMEZ17E0BLEE4U" localSheetId="13" hidden="1">#REF!</definedName>
    <definedName name="BExQ3D1P3M5Z3HLMEZ17E0BLEE4U" hidden="1">#REF!</definedName>
    <definedName name="BExQ3EZX6BA2WHKI84SG78UPRTSE" localSheetId="17" hidden="1">#REF!</definedName>
    <definedName name="BExQ3EZX6BA2WHKI84SG78UPRTSE" localSheetId="18" hidden="1">#REF!</definedName>
    <definedName name="BExQ3EZX6BA2WHKI84SG78UPRTSE" localSheetId="19" hidden="1">#REF!</definedName>
    <definedName name="BExQ3EZX6BA2WHKI84SG78UPRTSE" localSheetId="13" hidden="1">#REF!</definedName>
    <definedName name="BExQ3EZX6BA2WHKI84SG78UPRTSE" hidden="1">#REF!</definedName>
    <definedName name="BExQ3KOX6620WUSBG7PGACNC936P" localSheetId="17" hidden="1">#REF!</definedName>
    <definedName name="BExQ3KOX6620WUSBG7PGACNC936P" localSheetId="18" hidden="1">#REF!</definedName>
    <definedName name="BExQ3KOX6620WUSBG7PGACNC936P" localSheetId="19" hidden="1">#REF!</definedName>
    <definedName name="BExQ3KOX6620WUSBG7PGACNC936P" localSheetId="13" hidden="1">#REF!</definedName>
    <definedName name="BExQ3KOX6620WUSBG7PGACNC936P" hidden="1">#REF!</definedName>
    <definedName name="BExQ3O4W7QF8BOXTUT4IOGF6YKUD" localSheetId="17" hidden="1">#REF!</definedName>
    <definedName name="BExQ3O4W7QF8BOXTUT4IOGF6YKUD" localSheetId="18" hidden="1">#REF!</definedName>
    <definedName name="BExQ3O4W7QF8BOXTUT4IOGF6YKUD" localSheetId="19" hidden="1">#REF!</definedName>
    <definedName name="BExQ3O4W7QF8BOXTUT4IOGF6YKUD" localSheetId="13" hidden="1">#REF!</definedName>
    <definedName name="BExQ3O4W7QF8BOXTUT4IOGF6YKUD" hidden="1">#REF!</definedName>
    <definedName name="BExQ3PXOWSN8561ZR8IEY8ZASI3B" localSheetId="17" hidden="1">#REF!</definedName>
    <definedName name="BExQ3PXOWSN8561ZR8IEY8ZASI3B" localSheetId="18" hidden="1">#REF!</definedName>
    <definedName name="BExQ3PXOWSN8561ZR8IEY8ZASI3B" localSheetId="19" hidden="1">#REF!</definedName>
    <definedName name="BExQ3PXOWSN8561ZR8IEY8ZASI3B" localSheetId="13" hidden="1">#REF!</definedName>
    <definedName name="BExQ3PXOWSN8561ZR8IEY8ZASI3B" hidden="1">#REF!</definedName>
    <definedName name="BExQ3TZF04IPY0B0UG9CQQ5736UA" localSheetId="17" hidden="1">#REF!</definedName>
    <definedName name="BExQ3TZF04IPY0B0UG9CQQ5736UA" localSheetId="18" hidden="1">#REF!</definedName>
    <definedName name="BExQ3TZF04IPY0B0UG9CQQ5736UA" localSheetId="19" hidden="1">#REF!</definedName>
    <definedName name="BExQ3TZF04IPY0B0UG9CQQ5736UA" localSheetId="13" hidden="1">#REF!</definedName>
    <definedName name="BExQ3TZF04IPY0B0UG9CQQ5736UA" hidden="1">#REF!</definedName>
    <definedName name="BExQ42IU9MNDYLODP41DL6YTZMAR" localSheetId="17" hidden="1">#REF!</definedName>
    <definedName name="BExQ42IU9MNDYLODP41DL6YTZMAR" localSheetId="18" hidden="1">#REF!</definedName>
    <definedName name="BExQ42IU9MNDYLODP41DL6YTZMAR" localSheetId="19" hidden="1">#REF!</definedName>
    <definedName name="BExQ42IU9MNDYLODP41DL6YTZMAR" localSheetId="13" hidden="1">#REF!</definedName>
    <definedName name="BExQ42IU9MNDYLODP41DL6YTZMAR" hidden="1">#REF!</definedName>
    <definedName name="BExQ42O4PHH156IHXSW0JAYAC0NJ" localSheetId="17" hidden="1">#REF!</definedName>
    <definedName name="BExQ42O4PHH156IHXSW0JAYAC0NJ" localSheetId="18" hidden="1">#REF!</definedName>
    <definedName name="BExQ42O4PHH156IHXSW0JAYAC0NJ" localSheetId="19" hidden="1">#REF!</definedName>
    <definedName name="BExQ42O4PHH156IHXSW0JAYAC0NJ" localSheetId="13" hidden="1">#REF!</definedName>
    <definedName name="BExQ42O4PHH156IHXSW0JAYAC0NJ" hidden="1">#REF!</definedName>
    <definedName name="BExQ452HF7N1HYPXJXQ8WD6SOWUV" localSheetId="17" hidden="1">#REF!</definedName>
    <definedName name="BExQ452HF7N1HYPXJXQ8WD6SOWUV" localSheetId="18" hidden="1">#REF!</definedName>
    <definedName name="BExQ452HF7N1HYPXJXQ8WD6SOWUV" localSheetId="19" hidden="1">#REF!</definedName>
    <definedName name="BExQ452HF7N1HYPXJXQ8WD6SOWUV" localSheetId="13" hidden="1">#REF!</definedName>
    <definedName name="BExQ452HF7N1HYPXJXQ8WD6SOWUV" hidden="1">#REF!</definedName>
    <definedName name="BExQ4BTBSHPHVEDRCXC2ROW8PLFC" localSheetId="17" hidden="1">#REF!</definedName>
    <definedName name="BExQ4BTBSHPHVEDRCXC2ROW8PLFC" localSheetId="18" hidden="1">#REF!</definedName>
    <definedName name="BExQ4BTBSHPHVEDRCXC2ROW8PLFC" localSheetId="19" hidden="1">#REF!</definedName>
    <definedName name="BExQ4BTBSHPHVEDRCXC2ROW8PLFC" localSheetId="13" hidden="1">#REF!</definedName>
    <definedName name="BExQ4BTBSHPHVEDRCXC2ROW8PLFC" hidden="1">#REF!</definedName>
    <definedName name="BExQ4DGKF54SRKQUTUT4B1CZSS62" localSheetId="17" hidden="1">#REF!</definedName>
    <definedName name="BExQ4DGKF54SRKQUTUT4B1CZSS62" localSheetId="18" hidden="1">#REF!</definedName>
    <definedName name="BExQ4DGKF54SRKQUTUT4B1CZSS62" localSheetId="19" hidden="1">#REF!</definedName>
    <definedName name="BExQ4DGKF54SRKQUTUT4B1CZSS62" localSheetId="13" hidden="1">#REF!</definedName>
    <definedName name="BExQ4DGKF54SRKQUTUT4B1CZSS62" hidden="1">#REF!</definedName>
    <definedName name="BExQ4T74LQ5PYTV1MUQUW75A4BDY" localSheetId="17" hidden="1">#REF!</definedName>
    <definedName name="BExQ4T74LQ5PYTV1MUQUW75A4BDY" localSheetId="18" hidden="1">#REF!</definedName>
    <definedName name="BExQ4T74LQ5PYTV1MUQUW75A4BDY" localSheetId="19" hidden="1">#REF!</definedName>
    <definedName name="BExQ4T74LQ5PYTV1MUQUW75A4BDY" localSheetId="13" hidden="1">#REF!</definedName>
    <definedName name="BExQ4T74LQ5PYTV1MUQUW75A4BDY" hidden="1">#REF!</definedName>
    <definedName name="BExQ4XJHD7EJCNH7S1MJDZJ2MNWG" localSheetId="17" hidden="1">#REF!</definedName>
    <definedName name="BExQ4XJHD7EJCNH7S1MJDZJ2MNWG" localSheetId="18" hidden="1">#REF!</definedName>
    <definedName name="BExQ4XJHD7EJCNH7S1MJDZJ2MNWG" localSheetId="19" hidden="1">#REF!</definedName>
    <definedName name="BExQ4XJHD7EJCNH7S1MJDZJ2MNWG" localSheetId="13" hidden="1">#REF!</definedName>
    <definedName name="BExQ4XJHD7EJCNH7S1MJDZJ2MNWG" hidden="1">#REF!</definedName>
    <definedName name="BExQ5039ZCEWBUJHU682G4S89J03" localSheetId="17" hidden="1">#REF!</definedName>
    <definedName name="BExQ5039ZCEWBUJHU682G4S89J03" localSheetId="18" hidden="1">#REF!</definedName>
    <definedName name="BExQ5039ZCEWBUJHU682G4S89J03" localSheetId="19" hidden="1">#REF!</definedName>
    <definedName name="BExQ5039ZCEWBUJHU682G4S89J03" localSheetId="13" hidden="1">#REF!</definedName>
    <definedName name="BExQ5039ZCEWBUJHU682G4S89J03" hidden="1">#REF!</definedName>
    <definedName name="BExQ56Z9W6YHZHRXOFFI8EFA7CDI" localSheetId="17" hidden="1">#REF!</definedName>
    <definedName name="BExQ56Z9W6YHZHRXOFFI8EFA7CDI" localSheetId="18" hidden="1">#REF!</definedName>
    <definedName name="BExQ56Z9W6YHZHRXOFFI8EFA7CDI" localSheetId="19" hidden="1">#REF!</definedName>
    <definedName name="BExQ56Z9W6YHZHRXOFFI8EFA7CDI" localSheetId="13" hidden="1">#REF!</definedName>
    <definedName name="BExQ56Z9W6YHZHRXOFFI8EFA7CDI" hidden="1">#REF!</definedName>
    <definedName name="BExQ58MP5FO5Q5CIXVMMYWWPEFW3" localSheetId="17" hidden="1">#REF!</definedName>
    <definedName name="BExQ58MP5FO5Q5CIXVMMYWWPEFW3" localSheetId="18" hidden="1">#REF!</definedName>
    <definedName name="BExQ58MP5FO5Q5CIXVMMYWWPEFW3" localSheetId="19" hidden="1">#REF!</definedName>
    <definedName name="BExQ58MP5FO5Q5CIXVMMYWWPEFW3" localSheetId="13" hidden="1">#REF!</definedName>
    <definedName name="BExQ58MP5FO5Q5CIXVMMYWWPEFW3" hidden="1">#REF!</definedName>
    <definedName name="BExQ5KX3Z668H1KUCKZ9J24HUQ1F" localSheetId="17" hidden="1">#REF!</definedName>
    <definedName name="BExQ5KX3Z668H1KUCKZ9J24HUQ1F" localSheetId="18" hidden="1">#REF!</definedName>
    <definedName name="BExQ5KX3Z668H1KUCKZ9J24HUQ1F" localSheetId="19" hidden="1">#REF!</definedName>
    <definedName name="BExQ5KX3Z668H1KUCKZ9J24HUQ1F" localSheetId="13" hidden="1">#REF!</definedName>
    <definedName name="BExQ5KX3Z668H1KUCKZ9J24HUQ1F" hidden="1">#REF!</definedName>
    <definedName name="BExQ5SPMSOCJYLAY20NB5A6O32RE" localSheetId="17" hidden="1">#REF!</definedName>
    <definedName name="BExQ5SPMSOCJYLAY20NB5A6O32RE" localSheetId="18" hidden="1">#REF!</definedName>
    <definedName name="BExQ5SPMSOCJYLAY20NB5A6O32RE" localSheetId="19" hidden="1">#REF!</definedName>
    <definedName name="BExQ5SPMSOCJYLAY20NB5A6O32RE" localSheetId="13" hidden="1">#REF!</definedName>
    <definedName name="BExQ5SPMSOCJYLAY20NB5A6O32RE" hidden="1">#REF!</definedName>
    <definedName name="BExQ5UICMGTMK790KTLK49MAGXRC" localSheetId="17" hidden="1">#REF!</definedName>
    <definedName name="BExQ5UICMGTMK790KTLK49MAGXRC" localSheetId="18" hidden="1">#REF!</definedName>
    <definedName name="BExQ5UICMGTMK790KTLK49MAGXRC" localSheetId="19" hidden="1">#REF!</definedName>
    <definedName name="BExQ5UICMGTMK790KTLK49MAGXRC" localSheetId="13" hidden="1">#REF!</definedName>
    <definedName name="BExQ5UICMGTMK790KTLK49MAGXRC" hidden="1">#REF!</definedName>
    <definedName name="BExQ5YUUK9FD0QGTY4WD0W90O7OL" localSheetId="17" hidden="1">#REF!</definedName>
    <definedName name="BExQ5YUUK9FD0QGTY4WD0W90O7OL" localSheetId="18" hidden="1">#REF!</definedName>
    <definedName name="BExQ5YUUK9FD0QGTY4WD0W90O7OL" localSheetId="19" hidden="1">#REF!</definedName>
    <definedName name="BExQ5YUUK9FD0QGTY4WD0W90O7OL" localSheetId="13" hidden="1">#REF!</definedName>
    <definedName name="BExQ5YUUK9FD0QGTY4WD0W90O7OL" hidden="1">#REF!</definedName>
    <definedName name="BExQ62WGBSDPG7ZU34W0N8X45R3X" localSheetId="17" hidden="1">#REF!</definedName>
    <definedName name="BExQ62WGBSDPG7ZU34W0N8X45R3X" localSheetId="18" hidden="1">#REF!</definedName>
    <definedName name="BExQ62WGBSDPG7ZU34W0N8X45R3X" localSheetId="19" hidden="1">#REF!</definedName>
    <definedName name="BExQ62WGBSDPG7ZU34W0N8X45R3X" localSheetId="13" hidden="1">#REF!</definedName>
    <definedName name="BExQ62WGBSDPG7ZU34W0N8X45R3X" hidden="1">#REF!</definedName>
    <definedName name="BExQ63793YQ9BH7JLCNRIATIGTRG" localSheetId="17" hidden="1">#REF!</definedName>
    <definedName name="BExQ63793YQ9BH7JLCNRIATIGTRG" localSheetId="18" hidden="1">#REF!</definedName>
    <definedName name="BExQ63793YQ9BH7JLCNRIATIGTRG" localSheetId="19" hidden="1">#REF!</definedName>
    <definedName name="BExQ63793YQ9BH7JLCNRIATIGTRG" localSheetId="13" hidden="1">#REF!</definedName>
    <definedName name="BExQ63793YQ9BH7JLCNRIATIGTRG" hidden="1">#REF!</definedName>
    <definedName name="BExQ6CN1EF2UPZ57ZYMGK8TUJQSS" localSheetId="17" hidden="1">#REF!</definedName>
    <definedName name="BExQ6CN1EF2UPZ57ZYMGK8TUJQSS" localSheetId="18" hidden="1">#REF!</definedName>
    <definedName name="BExQ6CN1EF2UPZ57ZYMGK8TUJQSS" localSheetId="19" hidden="1">#REF!</definedName>
    <definedName name="BExQ6CN1EF2UPZ57ZYMGK8TUJQSS" localSheetId="13" hidden="1">#REF!</definedName>
    <definedName name="BExQ6CN1EF2UPZ57ZYMGK8TUJQSS" hidden="1">#REF!</definedName>
    <definedName name="BExQ6FSF8BMWVLJI7Y7MKPG9SU5O" localSheetId="17" hidden="1">#REF!</definedName>
    <definedName name="BExQ6FSF8BMWVLJI7Y7MKPG9SU5O" localSheetId="18" hidden="1">#REF!</definedName>
    <definedName name="BExQ6FSF8BMWVLJI7Y7MKPG9SU5O" localSheetId="19" hidden="1">#REF!</definedName>
    <definedName name="BExQ6FSF8BMWVLJI7Y7MKPG9SU5O" localSheetId="13" hidden="1">#REF!</definedName>
    <definedName name="BExQ6FSF8BMWVLJI7Y7MKPG9SU5O" hidden="1">#REF!</definedName>
    <definedName name="BExQ6M2YXJ8AMRJF3QGHC40ADAHZ" localSheetId="17" hidden="1">#REF!</definedName>
    <definedName name="BExQ6M2YXJ8AMRJF3QGHC40ADAHZ" localSheetId="18" hidden="1">#REF!</definedName>
    <definedName name="BExQ6M2YXJ8AMRJF3QGHC40ADAHZ" localSheetId="19" hidden="1">#REF!</definedName>
    <definedName name="BExQ6M2YXJ8AMRJF3QGHC40ADAHZ" localSheetId="13" hidden="1">#REF!</definedName>
    <definedName name="BExQ6M2YXJ8AMRJF3QGHC40ADAHZ" hidden="1">#REF!</definedName>
    <definedName name="BExQ6M8B0X44N9TV56ATUVHGDI00" localSheetId="17" hidden="1">#REF!</definedName>
    <definedName name="BExQ6M8B0X44N9TV56ATUVHGDI00" localSheetId="18" hidden="1">#REF!</definedName>
    <definedName name="BExQ6M8B0X44N9TV56ATUVHGDI00" localSheetId="19" hidden="1">#REF!</definedName>
    <definedName name="BExQ6M8B0X44N9TV56ATUVHGDI00" localSheetId="13" hidden="1">#REF!</definedName>
    <definedName name="BExQ6M8B0X44N9TV56ATUVHGDI00" hidden="1">#REF!</definedName>
    <definedName name="BExQ6POH065GV0I74XXVD0VUPBJW" localSheetId="17" hidden="1">#REF!</definedName>
    <definedName name="BExQ6POH065GV0I74XXVD0VUPBJW" localSheetId="18" hidden="1">#REF!</definedName>
    <definedName name="BExQ6POH065GV0I74XXVD0VUPBJW" localSheetId="19" hidden="1">#REF!</definedName>
    <definedName name="BExQ6POH065GV0I74XXVD0VUPBJW" localSheetId="13" hidden="1">#REF!</definedName>
    <definedName name="BExQ6POH065GV0I74XXVD0VUPBJW" hidden="1">#REF!</definedName>
    <definedName name="BExQ6WV9KPSMXPPLGZ3KK4WNYTHU" localSheetId="17" hidden="1">#REF!</definedName>
    <definedName name="BExQ6WV9KPSMXPPLGZ3KK4WNYTHU" localSheetId="18" hidden="1">#REF!</definedName>
    <definedName name="BExQ6WV9KPSMXPPLGZ3KK4WNYTHU" localSheetId="19" hidden="1">#REF!</definedName>
    <definedName name="BExQ6WV9KPSMXPPLGZ3KK4WNYTHU" localSheetId="13" hidden="1">#REF!</definedName>
    <definedName name="BExQ6WV9KPSMXPPLGZ3KK4WNYTHU" hidden="1">#REF!</definedName>
    <definedName name="BExQ7541G92R52ECOIYO6UXIWJJ4" localSheetId="17" hidden="1">#REF!</definedName>
    <definedName name="BExQ7541G92R52ECOIYO6UXIWJJ4" localSheetId="18" hidden="1">#REF!</definedName>
    <definedName name="BExQ7541G92R52ECOIYO6UXIWJJ4" localSheetId="19" hidden="1">#REF!</definedName>
    <definedName name="BExQ7541G92R52ECOIYO6UXIWJJ4" localSheetId="13" hidden="1">#REF!</definedName>
    <definedName name="BExQ7541G92R52ECOIYO6UXIWJJ4" hidden="1">#REF!</definedName>
    <definedName name="BExQ783XTMM2A9I3UKCFWJH1PP2N" localSheetId="17" hidden="1">#REF!</definedName>
    <definedName name="BExQ783XTMM2A9I3UKCFWJH1PP2N" localSheetId="18" hidden="1">#REF!</definedName>
    <definedName name="BExQ783XTMM2A9I3UKCFWJH1PP2N" localSheetId="19" hidden="1">#REF!</definedName>
    <definedName name="BExQ783XTMM2A9I3UKCFWJH1PP2N" localSheetId="13" hidden="1">#REF!</definedName>
    <definedName name="BExQ783XTMM2A9I3UKCFWJH1PP2N" hidden="1">#REF!</definedName>
    <definedName name="BExQ79LX01ZPQB8EGD1ZHR2VK2H3" localSheetId="17" hidden="1">#REF!</definedName>
    <definedName name="BExQ79LX01ZPQB8EGD1ZHR2VK2H3" localSheetId="18" hidden="1">#REF!</definedName>
    <definedName name="BExQ79LX01ZPQB8EGD1ZHR2VK2H3" localSheetId="19" hidden="1">#REF!</definedName>
    <definedName name="BExQ79LX01ZPQB8EGD1ZHR2VK2H3" localSheetId="13" hidden="1">#REF!</definedName>
    <definedName name="BExQ79LX01ZPQB8EGD1ZHR2VK2H3" hidden="1">#REF!</definedName>
    <definedName name="BExQ7B3V9MGDK2OIJ61XXFBFLJFZ" localSheetId="17" hidden="1">#REF!</definedName>
    <definedName name="BExQ7B3V9MGDK2OIJ61XXFBFLJFZ" localSheetId="18" hidden="1">#REF!</definedName>
    <definedName name="BExQ7B3V9MGDK2OIJ61XXFBFLJFZ" localSheetId="19" hidden="1">#REF!</definedName>
    <definedName name="BExQ7B3V9MGDK2OIJ61XXFBFLJFZ" localSheetId="13" hidden="1">#REF!</definedName>
    <definedName name="BExQ7B3V9MGDK2OIJ61XXFBFLJFZ" hidden="1">#REF!</definedName>
    <definedName name="BExQ7CB046NVPF9ZXDGA7OXOLSLX" localSheetId="17" hidden="1">#REF!</definedName>
    <definedName name="BExQ7CB046NVPF9ZXDGA7OXOLSLX" localSheetId="18" hidden="1">#REF!</definedName>
    <definedName name="BExQ7CB046NVPF9ZXDGA7OXOLSLX" localSheetId="19" hidden="1">#REF!</definedName>
    <definedName name="BExQ7CB046NVPF9ZXDGA7OXOLSLX" localSheetId="13" hidden="1">#REF!</definedName>
    <definedName name="BExQ7CB046NVPF9ZXDGA7OXOLSLX" hidden="1">#REF!</definedName>
    <definedName name="BExQ7IWDCGGOO1HTJ97YGO1CK3R9" localSheetId="17" hidden="1">#REF!</definedName>
    <definedName name="BExQ7IWDCGGOO1HTJ97YGO1CK3R9" localSheetId="18" hidden="1">#REF!</definedName>
    <definedName name="BExQ7IWDCGGOO1HTJ97YGO1CK3R9" localSheetId="19" hidden="1">#REF!</definedName>
    <definedName name="BExQ7IWDCGGOO1HTJ97YGO1CK3R9" localSheetId="13" hidden="1">#REF!</definedName>
    <definedName name="BExQ7IWDCGGOO1HTJ97YGO1CK3R9" hidden="1">#REF!</definedName>
    <definedName name="BExQ7JNFIEGS2HKNBALH3Q2N5G7Z" localSheetId="17" hidden="1">#REF!</definedName>
    <definedName name="BExQ7JNFIEGS2HKNBALH3Q2N5G7Z" localSheetId="18" hidden="1">#REF!</definedName>
    <definedName name="BExQ7JNFIEGS2HKNBALH3Q2N5G7Z" localSheetId="19" hidden="1">#REF!</definedName>
    <definedName name="BExQ7JNFIEGS2HKNBALH3Q2N5G7Z" localSheetId="13" hidden="1">#REF!</definedName>
    <definedName name="BExQ7JNFIEGS2HKNBALH3Q2N5G7Z" hidden="1">#REF!</definedName>
    <definedName name="BExQ7MY3U2Z1IZ71U5LJUD00VVB4" localSheetId="17" hidden="1">#REF!</definedName>
    <definedName name="BExQ7MY3U2Z1IZ71U5LJUD00VVB4" localSheetId="18" hidden="1">#REF!</definedName>
    <definedName name="BExQ7MY3U2Z1IZ71U5LJUD00VVB4" localSheetId="19" hidden="1">#REF!</definedName>
    <definedName name="BExQ7MY3U2Z1IZ71U5LJUD00VVB4" localSheetId="13" hidden="1">#REF!</definedName>
    <definedName name="BExQ7MY3U2Z1IZ71U5LJUD00VVB4" hidden="1">#REF!</definedName>
    <definedName name="BExQ7XL2Q1GVUFL1F9KK0K0EXMWG" localSheetId="17" hidden="1">#REF!</definedName>
    <definedName name="BExQ7XL2Q1GVUFL1F9KK0K0EXMWG" localSheetId="18" hidden="1">#REF!</definedName>
    <definedName name="BExQ7XL2Q1GVUFL1F9KK0K0EXMWG" localSheetId="19" hidden="1">#REF!</definedName>
    <definedName name="BExQ7XL2Q1GVUFL1F9KK0K0EXMWG" localSheetId="13" hidden="1">#REF!</definedName>
    <definedName name="BExQ7XL2Q1GVUFL1F9KK0K0EXMWG" hidden="1">#REF!</definedName>
    <definedName name="BExQ8469L3ZRZ3KYZPYMSJIDL7Y5" localSheetId="17" hidden="1">#REF!</definedName>
    <definedName name="BExQ8469L3ZRZ3KYZPYMSJIDL7Y5" localSheetId="18" hidden="1">#REF!</definedName>
    <definedName name="BExQ8469L3ZRZ3KYZPYMSJIDL7Y5" localSheetId="19" hidden="1">#REF!</definedName>
    <definedName name="BExQ8469L3ZRZ3KYZPYMSJIDL7Y5" localSheetId="13" hidden="1">#REF!</definedName>
    <definedName name="BExQ8469L3ZRZ3KYZPYMSJIDL7Y5" hidden="1">#REF!</definedName>
    <definedName name="BExQ84MJB94HL3BWRN50M4NCB6Z0" localSheetId="17" hidden="1">#REF!</definedName>
    <definedName name="BExQ84MJB94HL3BWRN50M4NCB6Z0" localSheetId="18" hidden="1">#REF!</definedName>
    <definedName name="BExQ84MJB94HL3BWRN50M4NCB6Z0" localSheetId="19" hidden="1">#REF!</definedName>
    <definedName name="BExQ84MJB94HL3BWRN50M4NCB6Z0" localSheetId="13" hidden="1">#REF!</definedName>
    <definedName name="BExQ84MJB94HL3BWRN50M4NCB6Z0" hidden="1">#REF!</definedName>
    <definedName name="BExQ8583ZE00NW7T9OF11OT9IA14" localSheetId="17" hidden="1">#REF!</definedName>
    <definedName name="BExQ8583ZE00NW7T9OF11OT9IA14" localSheetId="18" hidden="1">#REF!</definedName>
    <definedName name="BExQ8583ZE00NW7T9OF11OT9IA14" localSheetId="19" hidden="1">#REF!</definedName>
    <definedName name="BExQ8583ZE00NW7T9OF11OT9IA14" localSheetId="13" hidden="1">#REF!</definedName>
    <definedName name="BExQ8583ZE00NW7T9OF11OT9IA14" hidden="1">#REF!</definedName>
    <definedName name="BExQ8A0RPE3IMIFIZLUE7KD2N21W" localSheetId="17" hidden="1">#REF!</definedName>
    <definedName name="BExQ8A0RPE3IMIFIZLUE7KD2N21W" localSheetId="18" hidden="1">#REF!</definedName>
    <definedName name="BExQ8A0RPE3IMIFIZLUE7KD2N21W" localSheetId="19" hidden="1">#REF!</definedName>
    <definedName name="BExQ8A0RPE3IMIFIZLUE7KD2N21W" localSheetId="13" hidden="1">#REF!</definedName>
    <definedName name="BExQ8A0RPE3IMIFIZLUE7KD2N21W" hidden="1">#REF!</definedName>
    <definedName name="BExQ8ABK6H1ADV2R2OYT8NFFYG2N" localSheetId="17" hidden="1">#REF!</definedName>
    <definedName name="BExQ8ABK6H1ADV2R2OYT8NFFYG2N" localSheetId="18" hidden="1">#REF!</definedName>
    <definedName name="BExQ8ABK6H1ADV2R2OYT8NFFYG2N" localSheetId="19" hidden="1">#REF!</definedName>
    <definedName name="BExQ8ABK6H1ADV2R2OYT8NFFYG2N" localSheetId="13" hidden="1">#REF!</definedName>
    <definedName name="BExQ8ABK6H1ADV2R2OYT8NFFYG2N" hidden="1">#REF!</definedName>
    <definedName name="BExQ8DM90XJ6GCJIK9LC5O82I2TJ" localSheetId="17" hidden="1">#REF!</definedName>
    <definedName name="BExQ8DM90XJ6GCJIK9LC5O82I2TJ" localSheetId="18" hidden="1">#REF!</definedName>
    <definedName name="BExQ8DM90XJ6GCJIK9LC5O82I2TJ" localSheetId="19" hidden="1">#REF!</definedName>
    <definedName name="BExQ8DM90XJ6GCJIK9LC5O82I2TJ" localSheetId="13" hidden="1">#REF!</definedName>
    <definedName name="BExQ8DM90XJ6GCJIK9LC5O82I2TJ" hidden="1">#REF!</definedName>
    <definedName name="BExQ8G0K46ZORA0QVQTDI7Z8LXGF" localSheetId="17" hidden="1">#REF!</definedName>
    <definedName name="BExQ8G0K46ZORA0QVQTDI7Z8LXGF" localSheetId="18" hidden="1">#REF!</definedName>
    <definedName name="BExQ8G0K46ZORA0QVQTDI7Z8LXGF" localSheetId="19" hidden="1">#REF!</definedName>
    <definedName name="BExQ8G0K46ZORA0QVQTDI7Z8LXGF" localSheetId="13" hidden="1">#REF!</definedName>
    <definedName name="BExQ8G0K46ZORA0QVQTDI7Z8LXGF" hidden="1">#REF!</definedName>
    <definedName name="BExQ8O3WEU8HNTTGKTW5T0QSKCLP" localSheetId="17" hidden="1">#REF!</definedName>
    <definedName name="BExQ8O3WEU8HNTTGKTW5T0QSKCLP" localSheetId="18" hidden="1">#REF!</definedName>
    <definedName name="BExQ8O3WEU8HNTTGKTW5T0QSKCLP" localSheetId="19" hidden="1">#REF!</definedName>
    <definedName name="BExQ8O3WEU8HNTTGKTW5T0QSKCLP" localSheetId="13" hidden="1">#REF!</definedName>
    <definedName name="BExQ8O3WEU8HNTTGKTW5T0QSKCLP" hidden="1">#REF!</definedName>
    <definedName name="BExQ8ZCEDBOBJA3D9LDP5TU2WYGR" localSheetId="17" hidden="1">#REF!</definedName>
    <definedName name="BExQ8ZCEDBOBJA3D9LDP5TU2WYGR" localSheetId="18" hidden="1">#REF!</definedName>
    <definedName name="BExQ8ZCEDBOBJA3D9LDP5TU2WYGR" localSheetId="19" hidden="1">#REF!</definedName>
    <definedName name="BExQ8ZCEDBOBJA3D9LDP5TU2WYGR" localSheetId="13" hidden="1">#REF!</definedName>
    <definedName name="BExQ8ZCEDBOBJA3D9LDP5TU2WYGR" hidden="1">#REF!</definedName>
    <definedName name="BExQ94LAW6MAQBWY25WTBFV5PPZJ" localSheetId="17" hidden="1">#REF!</definedName>
    <definedName name="BExQ94LAW6MAQBWY25WTBFV5PPZJ" localSheetId="18" hidden="1">#REF!</definedName>
    <definedName name="BExQ94LAW6MAQBWY25WTBFV5PPZJ" localSheetId="19" hidden="1">#REF!</definedName>
    <definedName name="BExQ94LAW6MAQBWY25WTBFV5PPZJ" localSheetId="13" hidden="1">#REF!</definedName>
    <definedName name="BExQ94LAW6MAQBWY25WTBFV5PPZJ" hidden="1">#REF!</definedName>
    <definedName name="BExQ968K8V66L55PCVI3B4VR4FW6" localSheetId="17" hidden="1">#REF!</definedName>
    <definedName name="BExQ968K8V66L55PCVI3B4VR4FW6" localSheetId="18" hidden="1">#REF!</definedName>
    <definedName name="BExQ968K8V66L55PCVI3B4VR4FW6" localSheetId="19" hidden="1">#REF!</definedName>
    <definedName name="BExQ968K8V66L55PCVI3B4VR4FW6" localSheetId="13" hidden="1">#REF!</definedName>
    <definedName name="BExQ968K8V66L55PCVI3B4VR4FW6" hidden="1">#REF!</definedName>
    <definedName name="BExQ97QIPOSSRK978N8P234Y1XA4" localSheetId="17" hidden="1">#REF!</definedName>
    <definedName name="BExQ97QIPOSSRK978N8P234Y1XA4" localSheetId="18" hidden="1">#REF!</definedName>
    <definedName name="BExQ97QIPOSSRK978N8P234Y1XA4" localSheetId="19" hidden="1">#REF!</definedName>
    <definedName name="BExQ97QIPOSSRK978N8P234Y1XA4" localSheetId="13" hidden="1">#REF!</definedName>
    <definedName name="BExQ97QIPOSSRK978N8P234Y1XA4" hidden="1">#REF!</definedName>
    <definedName name="BExQ9DFHXLBKBS9DWH05G83SL12Z" localSheetId="17" hidden="1">#REF!</definedName>
    <definedName name="BExQ9DFHXLBKBS9DWH05G83SL12Z" localSheetId="18" hidden="1">#REF!</definedName>
    <definedName name="BExQ9DFHXLBKBS9DWH05G83SL12Z" localSheetId="19" hidden="1">#REF!</definedName>
    <definedName name="BExQ9DFHXLBKBS9DWH05G83SL12Z" localSheetId="13" hidden="1">#REF!</definedName>
    <definedName name="BExQ9DFHXLBKBS9DWH05G83SL12Z" hidden="1">#REF!</definedName>
    <definedName name="BExQ9E6FBAXTHGF3RXANFIA77GXP" localSheetId="17" hidden="1">#REF!</definedName>
    <definedName name="BExQ9E6FBAXTHGF3RXANFIA77GXP" localSheetId="18" hidden="1">#REF!</definedName>
    <definedName name="BExQ9E6FBAXTHGF3RXANFIA77GXP" localSheetId="19" hidden="1">#REF!</definedName>
    <definedName name="BExQ9E6FBAXTHGF3RXANFIA77GXP" localSheetId="13" hidden="1">#REF!</definedName>
    <definedName name="BExQ9E6FBAXTHGF3RXANFIA77GXP" hidden="1">#REF!</definedName>
    <definedName name="BExQ9J4ID0TGFFFJSQ9PFAMXOYZ1" localSheetId="17" hidden="1">#REF!</definedName>
    <definedName name="BExQ9J4ID0TGFFFJSQ9PFAMXOYZ1" localSheetId="18" hidden="1">#REF!</definedName>
    <definedName name="BExQ9J4ID0TGFFFJSQ9PFAMXOYZ1" localSheetId="19" hidden="1">#REF!</definedName>
    <definedName name="BExQ9J4ID0TGFFFJSQ9PFAMXOYZ1" localSheetId="13" hidden="1">#REF!</definedName>
    <definedName name="BExQ9J4ID0TGFFFJSQ9PFAMXOYZ1" hidden="1">#REF!</definedName>
    <definedName name="BExQ9KX9734KIAK7IMRLHCPYDHO2" localSheetId="17" hidden="1">#REF!</definedName>
    <definedName name="BExQ9KX9734KIAK7IMRLHCPYDHO2" localSheetId="18" hidden="1">#REF!</definedName>
    <definedName name="BExQ9KX9734KIAK7IMRLHCPYDHO2" localSheetId="19" hidden="1">#REF!</definedName>
    <definedName name="BExQ9KX9734KIAK7IMRLHCPYDHO2" localSheetId="13" hidden="1">#REF!</definedName>
    <definedName name="BExQ9KX9734KIAK7IMRLHCPYDHO2" hidden="1">#REF!</definedName>
    <definedName name="BExQ9L81FF4I7816VTPFBDWVU4CW" localSheetId="17" hidden="1">#REF!</definedName>
    <definedName name="BExQ9L81FF4I7816VTPFBDWVU4CW" localSheetId="18" hidden="1">#REF!</definedName>
    <definedName name="BExQ9L81FF4I7816VTPFBDWVU4CW" localSheetId="19" hidden="1">#REF!</definedName>
    <definedName name="BExQ9L81FF4I7816VTPFBDWVU4CW" localSheetId="13" hidden="1">#REF!</definedName>
    <definedName name="BExQ9L81FF4I7816VTPFBDWVU4CW" hidden="1">#REF!</definedName>
    <definedName name="BExQ9M4E2ACZOWWWP1JJIQO8AHUM" localSheetId="17" hidden="1">#REF!</definedName>
    <definedName name="BExQ9M4E2ACZOWWWP1JJIQO8AHUM" localSheetId="18" hidden="1">#REF!</definedName>
    <definedName name="BExQ9M4E2ACZOWWWP1JJIQO8AHUM" localSheetId="19" hidden="1">#REF!</definedName>
    <definedName name="BExQ9M4E2ACZOWWWP1JJIQO8AHUM" localSheetId="13" hidden="1">#REF!</definedName>
    <definedName name="BExQ9M4E2ACZOWWWP1JJIQO8AHUM" hidden="1">#REF!</definedName>
    <definedName name="BExQ9TBCP5IJKSQLYEBE6FQLF16I" localSheetId="17" hidden="1">#REF!</definedName>
    <definedName name="BExQ9TBCP5IJKSQLYEBE6FQLF16I" localSheetId="18" hidden="1">#REF!</definedName>
    <definedName name="BExQ9TBCP5IJKSQLYEBE6FQLF16I" localSheetId="19" hidden="1">#REF!</definedName>
    <definedName name="BExQ9TBCP5IJKSQLYEBE6FQLF16I" localSheetId="13" hidden="1">#REF!</definedName>
    <definedName name="BExQ9TBCP5IJKSQLYEBE6FQLF16I" hidden="1">#REF!</definedName>
    <definedName name="BExQ9UTANMJCK7LJ4OQMD6F2Q01L" localSheetId="17" hidden="1">#REF!</definedName>
    <definedName name="BExQ9UTANMJCK7LJ4OQMD6F2Q01L" localSheetId="18" hidden="1">#REF!</definedName>
    <definedName name="BExQ9UTANMJCK7LJ4OQMD6F2Q01L" localSheetId="19" hidden="1">#REF!</definedName>
    <definedName name="BExQ9UTANMJCK7LJ4OQMD6F2Q01L" localSheetId="13" hidden="1">#REF!</definedName>
    <definedName name="BExQ9UTANMJCK7LJ4OQMD6F2Q01L" hidden="1">#REF!</definedName>
    <definedName name="BExQ9ZLYHWABXAA9NJDW8ZS0UQ9P" localSheetId="17" hidden="1">#REF!</definedName>
    <definedName name="BExQ9ZLYHWABXAA9NJDW8ZS0UQ9P" localSheetId="18" hidden="1">#REF!</definedName>
    <definedName name="BExQ9ZLYHWABXAA9NJDW8ZS0UQ9P" localSheetId="19" hidden="1">#REF!</definedName>
    <definedName name="BExQ9ZLYHWABXAA9NJDW8ZS0UQ9P" localSheetId="13" hidden="1">#REF!</definedName>
    <definedName name="BExQ9ZLYHWABXAA9NJDW8ZS0UQ9P" hidden="1">#REF!</definedName>
    <definedName name="BExQ9ZWQ19KSRZNZNPY6ZNWEST1J" localSheetId="17" hidden="1">#REF!</definedName>
    <definedName name="BExQ9ZWQ19KSRZNZNPY6ZNWEST1J" localSheetId="18" hidden="1">#REF!</definedName>
    <definedName name="BExQ9ZWQ19KSRZNZNPY6ZNWEST1J" localSheetId="19" hidden="1">#REF!</definedName>
    <definedName name="BExQ9ZWQ19KSRZNZNPY6ZNWEST1J" localSheetId="13" hidden="1">#REF!</definedName>
    <definedName name="BExQ9ZWQ19KSRZNZNPY6ZNWEST1J" hidden="1">#REF!</definedName>
    <definedName name="BExQA324HSCK40ENJUT9CS9EC71B" localSheetId="17" hidden="1">#REF!</definedName>
    <definedName name="BExQA324HSCK40ENJUT9CS9EC71B" localSheetId="18" hidden="1">#REF!</definedName>
    <definedName name="BExQA324HSCK40ENJUT9CS9EC71B" localSheetId="19" hidden="1">#REF!</definedName>
    <definedName name="BExQA324HSCK40ENJUT9CS9EC71B" localSheetId="13" hidden="1">#REF!</definedName>
    <definedName name="BExQA324HSCK40ENJUT9CS9EC71B" hidden="1">#REF!</definedName>
    <definedName name="BExQA55GY0STSNBWQCWN8E31ZXCS" localSheetId="17" hidden="1">#REF!</definedName>
    <definedName name="BExQA55GY0STSNBWQCWN8E31ZXCS" localSheetId="18" hidden="1">#REF!</definedName>
    <definedName name="BExQA55GY0STSNBWQCWN8E31ZXCS" localSheetId="19" hidden="1">#REF!</definedName>
    <definedName name="BExQA55GY0STSNBWQCWN8E31ZXCS" localSheetId="13" hidden="1">#REF!</definedName>
    <definedName name="BExQA55GY0STSNBWQCWN8E31ZXCS" hidden="1">#REF!</definedName>
    <definedName name="BExQA7URC7M82I0T9RUF90GCS15S" localSheetId="17" hidden="1">#REF!</definedName>
    <definedName name="BExQA7URC7M82I0T9RUF90GCS15S" localSheetId="18" hidden="1">#REF!</definedName>
    <definedName name="BExQA7URC7M82I0T9RUF90GCS15S" localSheetId="19" hidden="1">#REF!</definedName>
    <definedName name="BExQA7URC7M82I0T9RUF90GCS15S" localSheetId="13" hidden="1">#REF!</definedName>
    <definedName name="BExQA7URC7M82I0T9RUF90GCS15S" hidden="1">#REF!</definedName>
    <definedName name="BExQA9HZIN9XEMHEEVHT99UU9Z82" localSheetId="17" hidden="1">#REF!</definedName>
    <definedName name="BExQA9HZIN9XEMHEEVHT99UU9Z82" localSheetId="18" hidden="1">#REF!</definedName>
    <definedName name="BExQA9HZIN9XEMHEEVHT99UU9Z82" localSheetId="19" hidden="1">#REF!</definedName>
    <definedName name="BExQA9HZIN9XEMHEEVHT99UU9Z82" localSheetId="13" hidden="1">#REF!</definedName>
    <definedName name="BExQA9HZIN9XEMHEEVHT99UU9Z82" hidden="1">#REF!</definedName>
    <definedName name="BExQAELFYH92K8CJL155181UDORO" localSheetId="17" hidden="1">#REF!</definedName>
    <definedName name="BExQAELFYH92K8CJL155181UDORO" localSheetId="18" hidden="1">#REF!</definedName>
    <definedName name="BExQAELFYH92K8CJL155181UDORO" localSheetId="19" hidden="1">#REF!</definedName>
    <definedName name="BExQAELFYH92K8CJL155181UDORO" localSheetId="13" hidden="1">#REF!</definedName>
    <definedName name="BExQAELFYH92K8CJL155181UDORO" hidden="1">#REF!</definedName>
    <definedName name="BExQAG8PP8R5NJKNQD1U4QOSD6X5" localSheetId="17" hidden="1">#REF!</definedName>
    <definedName name="BExQAG8PP8R5NJKNQD1U4QOSD6X5" localSheetId="18" hidden="1">#REF!</definedName>
    <definedName name="BExQAG8PP8R5NJKNQD1U4QOSD6X5" localSheetId="19" hidden="1">#REF!</definedName>
    <definedName name="BExQAG8PP8R5NJKNQD1U4QOSD6X5" localSheetId="13" hidden="1">#REF!</definedName>
    <definedName name="BExQAG8PP8R5NJKNQD1U4QOSD6X5" hidden="1">#REF!</definedName>
    <definedName name="BExQAVTR32SDHZQ69KNYF6UXXKS2" localSheetId="17" hidden="1">#REF!</definedName>
    <definedName name="BExQAVTR32SDHZQ69KNYF6UXXKS2" localSheetId="18" hidden="1">#REF!</definedName>
    <definedName name="BExQAVTR32SDHZQ69KNYF6UXXKS2" localSheetId="19" hidden="1">#REF!</definedName>
    <definedName name="BExQAVTR32SDHZQ69KNYF6UXXKS2" localSheetId="13" hidden="1">#REF!</definedName>
    <definedName name="BExQAVTR32SDHZQ69KNYF6UXXKS2" hidden="1">#REF!</definedName>
    <definedName name="BExQBBETZJ7LHJ9CLAL3GEKQFEGR" localSheetId="17" hidden="1">#REF!</definedName>
    <definedName name="BExQBBETZJ7LHJ9CLAL3GEKQFEGR" localSheetId="18" hidden="1">#REF!</definedName>
    <definedName name="BExQBBETZJ7LHJ9CLAL3GEKQFEGR" localSheetId="19" hidden="1">#REF!</definedName>
    <definedName name="BExQBBETZJ7LHJ9CLAL3GEKQFEGR" localSheetId="13" hidden="1">#REF!</definedName>
    <definedName name="BExQBBETZJ7LHJ9CLAL3GEKQFEGR" hidden="1">#REF!</definedName>
    <definedName name="BExQBDICMZTSA1X73TMHNO4JSFLN" localSheetId="17" hidden="1">#REF!</definedName>
    <definedName name="BExQBDICMZTSA1X73TMHNO4JSFLN" localSheetId="18" hidden="1">#REF!</definedName>
    <definedName name="BExQBDICMZTSA1X73TMHNO4JSFLN" localSheetId="19" hidden="1">#REF!</definedName>
    <definedName name="BExQBDICMZTSA1X73TMHNO4JSFLN" localSheetId="13" hidden="1">#REF!</definedName>
    <definedName name="BExQBDICMZTSA1X73TMHNO4JSFLN" hidden="1">#REF!</definedName>
    <definedName name="BExQBEER6CRCRPSSL61S0OMH57ZA" localSheetId="17" hidden="1">#REF!</definedName>
    <definedName name="BExQBEER6CRCRPSSL61S0OMH57ZA" localSheetId="18" hidden="1">#REF!</definedName>
    <definedName name="BExQBEER6CRCRPSSL61S0OMH57ZA" localSheetId="19" hidden="1">#REF!</definedName>
    <definedName name="BExQBEER6CRCRPSSL61S0OMH57ZA" localSheetId="13" hidden="1">#REF!</definedName>
    <definedName name="BExQBEER6CRCRPSSL61S0OMH57ZA" hidden="1">#REF!</definedName>
    <definedName name="BExQBFR753FNBMC27WEQJT8UKANJ" localSheetId="17" hidden="1">#REF!</definedName>
    <definedName name="BExQBFR753FNBMC27WEQJT8UKANJ" localSheetId="18" hidden="1">#REF!</definedName>
    <definedName name="BExQBFR753FNBMC27WEQJT8UKANJ" localSheetId="19" hidden="1">#REF!</definedName>
    <definedName name="BExQBFR753FNBMC27WEQJT8UKANJ" localSheetId="13" hidden="1">#REF!</definedName>
    <definedName name="BExQBFR753FNBMC27WEQJT8UKANJ" hidden="1">#REF!</definedName>
    <definedName name="BExQBIGGY5TXI2FJVVZSLZ0LTZYH" localSheetId="17" hidden="1">#REF!</definedName>
    <definedName name="BExQBIGGY5TXI2FJVVZSLZ0LTZYH" localSheetId="18" hidden="1">#REF!</definedName>
    <definedName name="BExQBIGGY5TXI2FJVVZSLZ0LTZYH" localSheetId="19" hidden="1">#REF!</definedName>
    <definedName name="BExQBIGGY5TXI2FJVVZSLZ0LTZYH" localSheetId="13" hidden="1">#REF!</definedName>
    <definedName name="BExQBIGGY5TXI2FJVVZSLZ0LTZYH" hidden="1">#REF!</definedName>
    <definedName name="BExQBM1RUSIQ85LLMM2159BYDPIP" localSheetId="17" hidden="1">#REF!</definedName>
    <definedName name="BExQBM1RUSIQ85LLMM2159BYDPIP" localSheetId="18" hidden="1">#REF!</definedName>
    <definedName name="BExQBM1RUSIQ85LLMM2159BYDPIP" localSheetId="19" hidden="1">#REF!</definedName>
    <definedName name="BExQBM1RUSIQ85LLMM2159BYDPIP" localSheetId="13" hidden="1">#REF!</definedName>
    <definedName name="BExQBM1RUSIQ85LLMM2159BYDPIP" hidden="1">#REF!</definedName>
    <definedName name="BExQBOWE543K7PGA5S7SVU2QKPM3" localSheetId="17" hidden="1">#REF!</definedName>
    <definedName name="BExQBOWE543K7PGA5S7SVU2QKPM3" localSheetId="18" hidden="1">#REF!</definedName>
    <definedName name="BExQBOWE543K7PGA5S7SVU2QKPM3" localSheetId="19" hidden="1">#REF!</definedName>
    <definedName name="BExQBOWE543K7PGA5S7SVU2QKPM3" localSheetId="13" hidden="1">#REF!</definedName>
    <definedName name="BExQBOWE543K7PGA5S7SVU2QKPM3" hidden="1">#REF!</definedName>
    <definedName name="BExQBPSOZ47V81YAEURP0NQJNTJH" localSheetId="17" hidden="1">#REF!</definedName>
    <definedName name="BExQBPSOZ47V81YAEURP0NQJNTJH" localSheetId="18" hidden="1">#REF!</definedName>
    <definedName name="BExQBPSOZ47V81YAEURP0NQJNTJH" localSheetId="19" hidden="1">#REF!</definedName>
    <definedName name="BExQBPSOZ47V81YAEURP0NQJNTJH" localSheetId="13" hidden="1">#REF!</definedName>
    <definedName name="BExQBPSOZ47V81YAEURP0NQJNTJH" hidden="1">#REF!</definedName>
    <definedName name="BExQC5TWT21CGBKD0IHAXTIN2QB8" localSheetId="17" hidden="1">#REF!</definedName>
    <definedName name="BExQC5TWT21CGBKD0IHAXTIN2QB8" localSheetId="18" hidden="1">#REF!</definedName>
    <definedName name="BExQC5TWT21CGBKD0IHAXTIN2QB8" localSheetId="19" hidden="1">#REF!</definedName>
    <definedName name="BExQC5TWT21CGBKD0IHAXTIN2QB8" localSheetId="13" hidden="1">#REF!</definedName>
    <definedName name="BExQC5TWT21CGBKD0IHAXTIN2QB8" hidden="1">#REF!</definedName>
    <definedName name="BExQC94JL9F5GW4S8DQCAF4WB2DA" localSheetId="17" hidden="1">#REF!</definedName>
    <definedName name="BExQC94JL9F5GW4S8DQCAF4WB2DA" localSheetId="18" hidden="1">#REF!</definedName>
    <definedName name="BExQC94JL9F5GW4S8DQCAF4WB2DA" localSheetId="19" hidden="1">#REF!</definedName>
    <definedName name="BExQC94JL9F5GW4S8DQCAF4WB2DA" localSheetId="13" hidden="1">#REF!</definedName>
    <definedName name="BExQC94JL9F5GW4S8DQCAF4WB2DA" hidden="1">#REF!</definedName>
    <definedName name="BExQCKTD8AT0824LGWREXM1B5D1X" localSheetId="17" hidden="1">#REF!</definedName>
    <definedName name="BExQCKTD8AT0824LGWREXM1B5D1X" localSheetId="18" hidden="1">#REF!</definedName>
    <definedName name="BExQCKTD8AT0824LGWREXM1B5D1X" localSheetId="19" hidden="1">#REF!</definedName>
    <definedName name="BExQCKTD8AT0824LGWREXM1B5D1X" localSheetId="13" hidden="1">#REF!</definedName>
    <definedName name="BExQCKTD8AT0824LGWREXM1B5D1X" hidden="1">#REF!</definedName>
    <definedName name="BExQCQ7KF4HVXSD72FF3DJGNNO3M" localSheetId="17" hidden="1">#REF!</definedName>
    <definedName name="BExQCQ7KF4HVXSD72FF3DJGNNO3M" localSheetId="18" hidden="1">#REF!</definedName>
    <definedName name="BExQCQ7KF4HVXSD72FF3DJGNNO3M" localSheetId="19" hidden="1">#REF!</definedName>
    <definedName name="BExQCQ7KF4HVXSD72FF3DJGNNO3M" localSheetId="13" hidden="1">#REF!</definedName>
    <definedName name="BExQCQ7KF4HVXSD72FF3DJGNNO3M" hidden="1">#REF!</definedName>
    <definedName name="BExQCRPJXI0WNJUFFAC39C0PFUFK" localSheetId="17" hidden="1">#REF!</definedName>
    <definedName name="BExQCRPJXI0WNJUFFAC39C0PFUFK" localSheetId="18" hidden="1">#REF!</definedName>
    <definedName name="BExQCRPJXI0WNJUFFAC39C0PFUFK" localSheetId="19" hidden="1">#REF!</definedName>
    <definedName name="BExQCRPJXI0WNJUFFAC39C0PFUFK" localSheetId="13" hidden="1">#REF!</definedName>
    <definedName name="BExQCRPJXI0WNJUFFAC39C0PFUFK" hidden="1">#REF!</definedName>
    <definedName name="BExQD571YWOXKR2SX85K5MKQ0AO2" localSheetId="17" hidden="1">#REF!</definedName>
    <definedName name="BExQD571YWOXKR2SX85K5MKQ0AO2" localSheetId="18" hidden="1">#REF!</definedName>
    <definedName name="BExQD571YWOXKR2SX85K5MKQ0AO2" localSheetId="19" hidden="1">#REF!</definedName>
    <definedName name="BExQD571YWOXKR2SX85K5MKQ0AO2" localSheetId="13" hidden="1">#REF!</definedName>
    <definedName name="BExQD571YWOXKR2SX85K5MKQ0AO2" hidden="1">#REF!</definedName>
    <definedName name="BExQDB6VCHN8PNX8EA6JNIEQ2JC2" localSheetId="17" hidden="1">#REF!</definedName>
    <definedName name="BExQDB6VCHN8PNX8EA6JNIEQ2JC2" localSheetId="18" hidden="1">#REF!</definedName>
    <definedName name="BExQDB6VCHN8PNX8EA6JNIEQ2JC2" localSheetId="19" hidden="1">#REF!</definedName>
    <definedName name="BExQDB6VCHN8PNX8EA6JNIEQ2JC2" localSheetId="13" hidden="1">#REF!</definedName>
    <definedName name="BExQDB6VCHN8PNX8EA6JNIEQ2JC2" hidden="1">#REF!</definedName>
    <definedName name="BExQDE1B6U2Q9B73KBENABP71YM1" localSheetId="17" hidden="1">#REF!</definedName>
    <definedName name="BExQDE1B6U2Q9B73KBENABP71YM1" localSheetId="18" hidden="1">#REF!</definedName>
    <definedName name="BExQDE1B6U2Q9B73KBENABP71YM1" localSheetId="19" hidden="1">#REF!</definedName>
    <definedName name="BExQDE1B6U2Q9B73KBENABP71YM1" localSheetId="13" hidden="1">#REF!</definedName>
    <definedName name="BExQDE1B6U2Q9B73KBENABP71YM1" hidden="1">#REF!</definedName>
    <definedName name="BExQDGQCN7ZW41QDUHOBJUGQAX40" localSheetId="17" hidden="1">#REF!</definedName>
    <definedName name="BExQDGQCN7ZW41QDUHOBJUGQAX40" localSheetId="18" hidden="1">#REF!</definedName>
    <definedName name="BExQDGQCN7ZW41QDUHOBJUGQAX40" localSheetId="19" hidden="1">#REF!</definedName>
    <definedName name="BExQDGQCN7ZW41QDUHOBJUGQAX40" localSheetId="13" hidden="1">#REF!</definedName>
    <definedName name="BExQDGQCN7ZW41QDUHOBJUGQAX40" hidden="1">#REF!</definedName>
    <definedName name="BExQED8ZZUEH0WRNOHXI7V9TVC8K" localSheetId="17" hidden="1">#REF!</definedName>
    <definedName name="BExQED8ZZUEH0WRNOHXI7V9TVC8K" localSheetId="18" hidden="1">#REF!</definedName>
    <definedName name="BExQED8ZZUEH0WRNOHXI7V9TVC8K" localSheetId="19" hidden="1">#REF!</definedName>
    <definedName name="BExQED8ZZUEH0WRNOHXI7V9TVC8K" localSheetId="13" hidden="1">#REF!</definedName>
    <definedName name="BExQED8ZZUEH0WRNOHXI7V9TVC8K" hidden="1">#REF!</definedName>
    <definedName name="BExQEF1PIJIB9J24OB0M4X1WLBB0" localSheetId="17" hidden="1">#REF!</definedName>
    <definedName name="BExQEF1PIJIB9J24OB0M4X1WLBB0" localSheetId="18" hidden="1">#REF!</definedName>
    <definedName name="BExQEF1PIJIB9J24OB0M4X1WLBB0" localSheetId="19" hidden="1">#REF!</definedName>
    <definedName name="BExQEF1PIJIB9J24OB0M4X1WLBB0" localSheetId="13" hidden="1">#REF!</definedName>
    <definedName name="BExQEF1PIJIB9J24OB0M4X1WLBB0" hidden="1">#REF!</definedName>
    <definedName name="BExQEMUA4HEFM4OVO8M8MA8PIAW1" localSheetId="17" hidden="1">#REF!</definedName>
    <definedName name="BExQEMUA4HEFM4OVO8M8MA8PIAW1" localSheetId="18" hidden="1">#REF!</definedName>
    <definedName name="BExQEMUA4HEFM4OVO8M8MA8PIAW1" localSheetId="19" hidden="1">#REF!</definedName>
    <definedName name="BExQEMUA4HEFM4OVO8M8MA8PIAW1" localSheetId="13" hidden="1">#REF!</definedName>
    <definedName name="BExQEMUA4HEFM4OVO8M8MA8PIAW1" hidden="1">#REF!</definedName>
    <definedName name="BExQEP38QPDKB85WG2WOL17IMB5S" localSheetId="17" hidden="1">#REF!</definedName>
    <definedName name="BExQEP38QPDKB85WG2WOL17IMB5S" localSheetId="18" hidden="1">#REF!</definedName>
    <definedName name="BExQEP38QPDKB85WG2WOL17IMB5S" localSheetId="19" hidden="1">#REF!</definedName>
    <definedName name="BExQEP38QPDKB85WG2WOL17IMB5S" localSheetId="13" hidden="1">#REF!</definedName>
    <definedName name="BExQEP38QPDKB85WG2WOL17IMB5S" hidden="1">#REF!</definedName>
    <definedName name="BExQEQ4XZQFIKUXNU9H7WE7AMZ1U" localSheetId="17" hidden="1">#REF!</definedName>
    <definedName name="BExQEQ4XZQFIKUXNU9H7WE7AMZ1U" localSheetId="18" hidden="1">#REF!</definedName>
    <definedName name="BExQEQ4XZQFIKUXNU9H7WE7AMZ1U" localSheetId="19" hidden="1">#REF!</definedName>
    <definedName name="BExQEQ4XZQFIKUXNU9H7WE7AMZ1U" localSheetId="13" hidden="1">#REF!</definedName>
    <definedName name="BExQEQ4XZQFIKUXNU9H7WE7AMZ1U" hidden="1">#REF!</definedName>
    <definedName name="BExQF1OEB07CRAP6ALNNMJNJ3P2D" localSheetId="17" hidden="1">#REF!</definedName>
    <definedName name="BExQF1OEB07CRAP6ALNNMJNJ3P2D" localSheetId="18" hidden="1">#REF!</definedName>
    <definedName name="BExQF1OEB07CRAP6ALNNMJNJ3P2D" localSheetId="19" hidden="1">#REF!</definedName>
    <definedName name="BExQF1OEB07CRAP6ALNNMJNJ3P2D" localSheetId="13" hidden="1">#REF!</definedName>
    <definedName name="BExQF1OEB07CRAP6ALNNMJNJ3P2D" hidden="1">#REF!</definedName>
    <definedName name="BExQF8KKL224NYD20XYLLM2RE7EW" localSheetId="17" hidden="1">#REF!</definedName>
    <definedName name="BExQF8KKL224NYD20XYLLM2RE7EW" localSheetId="18" hidden="1">#REF!</definedName>
    <definedName name="BExQF8KKL224NYD20XYLLM2RE7EW" localSheetId="19" hidden="1">#REF!</definedName>
    <definedName name="BExQF8KKL224NYD20XYLLM2RE7EW" localSheetId="13" hidden="1">#REF!</definedName>
    <definedName name="BExQF8KKL224NYD20XYLLM2RE7EW" hidden="1">#REF!</definedName>
    <definedName name="BExQF9X2AQPFJZTCHTU5PTTR0JAH" localSheetId="17" hidden="1">#REF!</definedName>
    <definedName name="BExQF9X2AQPFJZTCHTU5PTTR0JAH" localSheetId="18" hidden="1">#REF!</definedName>
    <definedName name="BExQF9X2AQPFJZTCHTU5PTTR0JAH" localSheetId="19" hidden="1">#REF!</definedName>
    <definedName name="BExQF9X2AQPFJZTCHTU5PTTR0JAH" localSheetId="13" hidden="1">#REF!</definedName>
    <definedName name="BExQF9X2AQPFJZTCHTU5PTTR0JAH" hidden="1">#REF!</definedName>
    <definedName name="BExQFAINO9ODQZX6NSM8EBTRD04E" localSheetId="17" hidden="1">#REF!</definedName>
    <definedName name="BExQFAINO9ODQZX6NSM8EBTRD04E" localSheetId="18" hidden="1">#REF!</definedName>
    <definedName name="BExQFAINO9ODQZX6NSM8EBTRD04E" localSheetId="19" hidden="1">#REF!</definedName>
    <definedName name="BExQFAINO9ODQZX6NSM8EBTRD04E" localSheetId="13" hidden="1">#REF!</definedName>
    <definedName name="BExQFAINO9ODQZX6NSM8EBTRD04E" hidden="1">#REF!</definedName>
    <definedName name="BExQFC0M9KKFMQKPLPEO2RQDB7MM" localSheetId="17" hidden="1">#REF!</definedName>
    <definedName name="BExQFC0M9KKFMQKPLPEO2RQDB7MM" localSheetId="18" hidden="1">#REF!</definedName>
    <definedName name="BExQFC0M9KKFMQKPLPEO2RQDB7MM" localSheetId="19" hidden="1">#REF!</definedName>
    <definedName name="BExQFC0M9KKFMQKPLPEO2RQDB7MM" localSheetId="13" hidden="1">#REF!</definedName>
    <definedName name="BExQFC0M9KKFMQKPLPEO2RQDB7MM" hidden="1">#REF!</definedName>
    <definedName name="BExQFEEV7627R8TYZCM28C6V6WHE" localSheetId="17" hidden="1">#REF!</definedName>
    <definedName name="BExQFEEV7627R8TYZCM28C6V6WHE" localSheetId="18" hidden="1">#REF!</definedName>
    <definedName name="BExQFEEV7627R8TYZCM28C6V6WHE" localSheetId="19" hidden="1">#REF!</definedName>
    <definedName name="BExQFEEV7627R8TYZCM28C6V6WHE" localSheetId="13" hidden="1">#REF!</definedName>
    <definedName name="BExQFEEV7627R8TYZCM28C6V6WHE" hidden="1">#REF!</definedName>
    <definedName name="BExQFEK8NUD04X2OBRA275ADPSDL" localSheetId="17" hidden="1">#REF!</definedName>
    <definedName name="BExQFEK8NUD04X2OBRA275ADPSDL" localSheetId="18" hidden="1">#REF!</definedName>
    <definedName name="BExQFEK8NUD04X2OBRA275ADPSDL" localSheetId="19" hidden="1">#REF!</definedName>
    <definedName name="BExQFEK8NUD04X2OBRA275ADPSDL" localSheetId="13" hidden="1">#REF!</definedName>
    <definedName name="BExQFEK8NUD04X2OBRA275ADPSDL" hidden="1">#REF!</definedName>
    <definedName name="BExQFGYIWDR4W0YF7XR6E4EWWJ02" localSheetId="17" hidden="1">#REF!</definedName>
    <definedName name="BExQFGYIWDR4W0YF7XR6E4EWWJ02" localSheetId="18" hidden="1">#REF!</definedName>
    <definedName name="BExQFGYIWDR4W0YF7XR6E4EWWJ02" localSheetId="19" hidden="1">#REF!</definedName>
    <definedName name="BExQFGYIWDR4W0YF7XR6E4EWWJ02" localSheetId="13" hidden="1">#REF!</definedName>
    <definedName name="BExQFGYIWDR4W0YF7XR6E4EWWJ02" hidden="1">#REF!</definedName>
    <definedName name="BExQFPNFKA36IAPS22LAUMBDI4KE" localSheetId="17" hidden="1">#REF!</definedName>
    <definedName name="BExQFPNFKA36IAPS22LAUMBDI4KE" localSheetId="18" hidden="1">#REF!</definedName>
    <definedName name="BExQFPNFKA36IAPS22LAUMBDI4KE" localSheetId="19" hidden="1">#REF!</definedName>
    <definedName name="BExQFPNFKA36IAPS22LAUMBDI4KE" localSheetId="13" hidden="1">#REF!</definedName>
    <definedName name="BExQFPNFKA36IAPS22LAUMBDI4KE" hidden="1">#REF!</definedName>
    <definedName name="BExQFPSWEMA8WBUZ4WK20LR13VSU" localSheetId="17" hidden="1">#REF!</definedName>
    <definedName name="BExQFPSWEMA8WBUZ4WK20LR13VSU" localSheetId="18" hidden="1">#REF!</definedName>
    <definedName name="BExQFPSWEMA8WBUZ4WK20LR13VSU" localSheetId="19" hidden="1">#REF!</definedName>
    <definedName name="BExQFPSWEMA8WBUZ4WK20LR13VSU" localSheetId="13" hidden="1">#REF!</definedName>
    <definedName name="BExQFPSWEMA8WBUZ4WK20LR13VSU" hidden="1">#REF!</definedName>
    <definedName name="BExQFVSPOSCCPF1TLJPIWYWYB8A9" localSheetId="17" hidden="1">#REF!</definedName>
    <definedName name="BExQFVSPOSCCPF1TLJPIWYWYB8A9" localSheetId="18" hidden="1">#REF!</definedName>
    <definedName name="BExQFVSPOSCCPF1TLJPIWYWYB8A9" localSheetId="19" hidden="1">#REF!</definedName>
    <definedName name="BExQFVSPOSCCPF1TLJPIWYWYB8A9" localSheetId="13" hidden="1">#REF!</definedName>
    <definedName name="BExQFVSPOSCCPF1TLJPIWYWYB8A9" hidden="1">#REF!</definedName>
    <definedName name="BExQFWJQXNQAW6LUMOEDS6KMJMYL" localSheetId="17" hidden="1">#REF!</definedName>
    <definedName name="BExQFWJQXNQAW6LUMOEDS6KMJMYL" localSheetId="18" hidden="1">#REF!</definedName>
    <definedName name="BExQFWJQXNQAW6LUMOEDS6KMJMYL" localSheetId="19" hidden="1">#REF!</definedName>
    <definedName name="BExQFWJQXNQAW6LUMOEDS6KMJMYL" localSheetId="13" hidden="1">#REF!</definedName>
    <definedName name="BExQFWJQXNQAW6LUMOEDS6KMJMYL" hidden="1">#REF!</definedName>
    <definedName name="BExQG8TYRD2G42UA5ZPCRLNKUDMX" localSheetId="17" hidden="1">#REF!</definedName>
    <definedName name="BExQG8TYRD2G42UA5ZPCRLNKUDMX" localSheetId="18" hidden="1">#REF!</definedName>
    <definedName name="BExQG8TYRD2G42UA5ZPCRLNKUDMX" localSheetId="19" hidden="1">#REF!</definedName>
    <definedName name="BExQG8TYRD2G42UA5ZPCRLNKUDMX" localSheetId="13" hidden="1">#REF!</definedName>
    <definedName name="BExQG8TYRD2G42UA5ZPCRLNKUDMX" hidden="1">#REF!</definedName>
    <definedName name="BExQG9A8OZ31BDN5QEGQGWG59A43" localSheetId="17" hidden="1">#REF!</definedName>
    <definedName name="BExQG9A8OZ31BDN5QEGQGWG59A43" localSheetId="18" hidden="1">#REF!</definedName>
    <definedName name="BExQG9A8OZ31BDN5QEGQGWG59A43" localSheetId="19" hidden="1">#REF!</definedName>
    <definedName name="BExQG9A8OZ31BDN5QEGQGWG59A43" localSheetId="13" hidden="1">#REF!</definedName>
    <definedName name="BExQG9A8OZ31BDN5QEGQGWG59A43" hidden="1">#REF!</definedName>
    <definedName name="BExQGGBQ2CMSPV4NV4RA7NMBQER6" localSheetId="17" hidden="1">#REF!</definedName>
    <definedName name="BExQGGBQ2CMSPV4NV4RA7NMBQER6" localSheetId="18" hidden="1">#REF!</definedName>
    <definedName name="BExQGGBQ2CMSPV4NV4RA7NMBQER6" localSheetId="19" hidden="1">#REF!</definedName>
    <definedName name="BExQGGBQ2CMSPV4NV4RA7NMBQER6" localSheetId="13" hidden="1">#REF!</definedName>
    <definedName name="BExQGGBQ2CMSPV4NV4RA7NMBQER6" hidden="1">#REF!</definedName>
    <definedName name="BExQGO48J9MPCDQ96RBB9UN9AIGT" localSheetId="17" hidden="1">#REF!</definedName>
    <definedName name="BExQGO48J9MPCDQ96RBB9UN9AIGT" localSheetId="18" hidden="1">#REF!</definedName>
    <definedName name="BExQGO48J9MPCDQ96RBB9UN9AIGT" localSheetId="19" hidden="1">#REF!</definedName>
    <definedName name="BExQGO48J9MPCDQ96RBB9UN9AIGT" localSheetId="13" hidden="1">#REF!</definedName>
    <definedName name="BExQGO48J9MPCDQ96RBB9UN9AIGT" hidden="1">#REF!</definedName>
    <definedName name="BExQGSBB6MJWDW7AYWA0MSFTXKRR" localSheetId="17" hidden="1">#REF!</definedName>
    <definedName name="BExQGSBB6MJWDW7AYWA0MSFTXKRR" localSheetId="18" hidden="1">#REF!</definedName>
    <definedName name="BExQGSBB6MJWDW7AYWA0MSFTXKRR" localSheetId="19" hidden="1">#REF!</definedName>
    <definedName name="BExQGSBB6MJWDW7AYWA0MSFTXKRR" localSheetId="13" hidden="1">#REF!</definedName>
    <definedName name="BExQGSBB6MJWDW7AYWA0MSFTXKRR" hidden="1">#REF!</definedName>
    <definedName name="BExQH0UURAJ13AVO5UI04HSRGVYW" localSheetId="17" hidden="1">#REF!</definedName>
    <definedName name="BExQH0UURAJ13AVO5UI04HSRGVYW" localSheetId="18" hidden="1">#REF!</definedName>
    <definedName name="BExQH0UURAJ13AVO5UI04HSRGVYW" localSheetId="19" hidden="1">#REF!</definedName>
    <definedName name="BExQH0UURAJ13AVO5UI04HSRGVYW" localSheetId="13" hidden="1">#REF!</definedName>
    <definedName name="BExQH0UURAJ13AVO5UI04HSRGVYW" hidden="1">#REF!</definedName>
    <definedName name="BExQH5I0FUT0822E2ITR6M5724UF" localSheetId="17" hidden="1">#REF!</definedName>
    <definedName name="BExQH5I0FUT0822E2ITR6M5724UF" localSheetId="18" hidden="1">#REF!</definedName>
    <definedName name="BExQH5I0FUT0822E2ITR6M5724UF" localSheetId="19" hidden="1">#REF!</definedName>
    <definedName name="BExQH5I0FUT0822E2ITR6M5724UF" localSheetId="13" hidden="1">#REF!</definedName>
    <definedName name="BExQH5I0FUT0822E2ITR6M5724UF" hidden="1">#REF!</definedName>
    <definedName name="BExQH6ZZY0NR8SE48PSI9D0CU1TC" localSheetId="17" hidden="1">#REF!</definedName>
    <definedName name="BExQH6ZZY0NR8SE48PSI9D0CU1TC" localSheetId="18" hidden="1">#REF!</definedName>
    <definedName name="BExQH6ZZY0NR8SE48PSI9D0CU1TC" localSheetId="19" hidden="1">#REF!</definedName>
    <definedName name="BExQH6ZZY0NR8SE48PSI9D0CU1TC" localSheetId="13" hidden="1">#REF!</definedName>
    <definedName name="BExQH6ZZY0NR8SE48PSI9D0CU1TC" hidden="1">#REF!</definedName>
    <definedName name="BExQH9P2MCXAJOVEO4GFQT6MNW22" localSheetId="17" hidden="1">#REF!</definedName>
    <definedName name="BExQH9P2MCXAJOVEO4GFQT6MNW22" localSheetId="18" hidden="1">#REF!</definedName>
    <definedName name="BExQH9P2MCXAJOVEO4GFQT6MNW22" localSheetId="19" hidden="1">#REF!</definedName>
    <definedName name="BExQH9P2MCXAJOVEO4GFQT6MNW22" localSheetId="13" hidden="1">#REF!</definedName>
    <definedName name="BExQH9P2MCXAJOVEO4GFQT6MNW22" hidden="1">#REF!</definedName>
    <definedName name="BExQHCZSBYUY8OKKJXFYWKBBM6AH" localSheetId="17" hidden="1">#REF!</definedName>
    <definedName name="BExQHCZSBYUY8OKKJXFYWKBBM6AH" localSheetId="18" hidden="1">#REF!</definedName>
    <definedName name="BExQHCZSBYUY8OKKJXFYWKBBM6AH" localSheetId="19" hidden="1">#REF!</definedName>
    <definedName name="BExQHCZSBYUY8OKKJXFYWKBBM6AH" localSheetId="13" hidden="1">#REF!</definedName>
    <definedName name="BExQHCZSBYUY8OKKJXFYWKBBM6AH" hidden="1">#REF!</definedName>
    <definedName name="BExQHML1J3V7M9VZ3S2S198637RP" localSheetId="17" hidden="1">#REF!</definedName>
    <definedName name="BExQHML1J3V7M9VZ3S2S198637RP" localSheetId="18" hidden="1">#REF!</definedName>
    <definedName name="BExQHML1J3V7M9VZ3S2S198637RP" localSheetId="19" hidden="1">#REF!</definedName>
    <definedName name="BExQHML1J3V7M9VZ3S2S198637RP" localSheetId="13" hidden="1">#REF!</definedName>
    <definedName name="BExQHML1J3V7M9VZ3S2S198637RP" hidden="1">#REF!</definedName>
    <definedName name="BExQHPKXZ1K33V2F90NZIQRZYIAW" localSheetId="17" hidden="1">#REF!</definedName>
    <definedName name="BExQHPKXZ1K33V2F90NZIQRZYIAW" localSheetId="18" hidden="1">#REF!</definedName>
    <definedName name="BExQHPKXZ1K33V2F90NZIQRZYIAW" localSheetId="19" hidden="1">#REF!</definedName>
    <definedName name="BExQHPKXZ1K33V2F90NZIQRZYIAW" localSheetId="13" hidden="1">#REF!</definedName>
    <definedName name="BExQHPKXZ1K33V2F90NZIQRZYIAW" hidden="1">#REF!</definedName>
    <definedName name="BExQHRDNW8YFGT2B35K9CYSS1VAI" localSheetId="17" hidden="1">#REF!</definedName>
    <definedName name="BExQHRDNW8YFGT2B35K9CYSS1VAI" localSheetId="18" hidden="1">#REF!</definedName>
    <definedName name="BExQHRDNW8YFGT2B35K9CYSS1VAI" localSheetId="19" hidden="1">#REF!</definedName>
    <definedName name="BExQHRDNW8YFGT2B35K9CYSS1VAI" localSheetId="13" hidden="1">#REF!</definedName>
    <definedName name="BExQHRDNW8YFGT2B35K9CYSS1VAI" hidden="1">#REF!</definedName>
    <definedName name="BExQHRZ9FBLUG6G6CC88UZA6V39L" localSheetId="17" hidden="1">#REF!</definedName>
    <definedName name="BExQHRZ9FBLUG6G6CC88UZA6V39L" localSheetId="18" hidden="1">#REF!</definedName>
    <definedName name="BExQHRZ9FBLUG6G6CC88UZA6V39L" localSheetId="19" hidden="1">#REF!</definedName>
    <definedName name="BExQHRZ9FBLUG6G6CC88UZA6V39L" localSheetId="13" hidden="1">#REF!</definedName>
    <definedName name="BExQHRZ9FBLUG6G6CC88UZA6V39L" hidden="1">#REF!</definedName>
    <definedName name="BExQHVF9KD06AG2RXUQJ9X4PVGX4" localSheetId="17" hidden="1">#REF!</definedName>
    <definedName name="BExQHVF9KD06AG2RXUQJ9X4PVGX4" localSheetId="18" hidden="1">#REF!</definedName>
    <definedName name="BExQHVF9KD06AG2RXUQJ9X4PVGX4" localSheetId="19" hidden="1">#REF!</definedName>
    <definedName name="BExQHVF9KD06AG2RXUQJ9X4PVGX4" localSheetId="13" hidden="1">#REF!</definedName>
    <definedName name="BExQHVF9KD06AG2RXUQJ9X4PVGX4" hidden="1">#REF!</definedName>
    <definedName name="BExQHZBHVN2L4HC7ACTR73T5OCV0" localSheetId="17" hidden="1">#REF!</definedName>
    <definedName name="BExQHZBHVN2L4HC7ACTR73T5OCV0" localSheetId="18" hidden="1">#REF!</definedName>
    <definedName name="BExQHZBHVN2L4HC7ACTR73T5OCV0" localSheetId="19" hidden="1">#REF!</definedName>
    <definedName name="BExQHZBHVN2L4HC7ACTR73T5OCV0" localSheetId="13" hidden="1">#REF!</definedName>
    <definedName name="BExQHZBHVN2L4HC7ACTR73T5OCV0" hidden="1">#REF!</definedName>
    <definedName name="BExQI3O3BBL6MXZNJD1S3UD8WBUU" localSheetId="17" hidden="1">#REF!</definedName>
    <definedName name="BExQI3O3BBL6MXZNJD1S3UD8WBUU" localSheetId="18" hidden="1">#REF!</definedName>
    <definedName name="BExQI3O3BBL6MXZNJD1S3UD8WBUU" localSheetId="19" hidden="1">#REF!</definedName>
    <definedName name="BExQI3O3BBL6MXZNJD1S3UD8WBUU" localSheetId="13" hidden="1">#REF!</definedName>
    <definedName name="BExQI3O3BBL6MXZNJD1S3UD8WBUU" hidden="1">#REF!</definedName>
    <definedName name="BExQI7431UOEBYKYPVVMNXBZ2ZP2" localSheetId="17" hidden="1">#REF!</definedName>
    <definedName name="BExQI7431UOEBYKYPVVMNXBZ2ZP2" localSheetId="18" hidden="1">#REF!</definedName>
    <definedName name="BExQI7431UOEBYKYPVVMNXBZ2ZP2" localSheetId="19" hidden="1">#REF!</definedName>
    <definedName name="BExQI7431UOEBYKYPVVMNXBZ2ZP2" localSheetId="13" hidden="1">#REF!</definedName>
    <definedName name="BExQI7431UOEBYKYPVVMNXBZ2ZP2" hidden="1">#REF!</definedName>
    <definedName name="BExQI85V9TNLDJT5LTRZS10Y26SG" localSheetId="17" hidden="1">#REF!</definedName>
    <definedName name="BExQI85V9TNLDJT5LTRZS10Y26SG" localSheetId="18" hidden="1">#REF!</definedName>
    <definedName name="BExQI85V9TNLDJT5LTRZS10Y26SG" localSheetId="19" hidden="1">#REF!</definedName>
    <definedName name="BExQI85V9TNLDJT5LTRZS10Y26SG" localSheetId="13" hidden="1">#REF!</definedName>
    <definedName name="BExQI85V9TNLDJT5LTRZS10Y26SG" hidden="1">#REF!</definedName>
    <definedName name="BExQI9ICYVAAXE7L1BQSE1VWSQA9" localSheetId="17" hidden="1">#REF!</definedName>
    <definedName name="BExQI9ICYVAAXE7L1BQSE1VWSQA9" localSheetId="18" hidden="1">#REF!</definedName>
    <definedName name="BExQI9ICYVAAXE7L1BQSE1VWSQA9" localSheetId="19" hidden="1">#REF!</definedName>
    <definedName name="BExQI9ICYVAAXE7L1BQSE1VWSQA9" localSheetId="13" hidden="1">#REF!</definedName>
    <definedName name="BExQI9ICYVAAXE7L1BQSE1VWSQA9" hidden="1">#REF!</definedName>
    <definedName name="BExQIAPKHVEV8CU1L3TTHJW67FJ5" localSheetId="17" hidden="1">#REF!</definedName>
    <definedName name="BExQIAPKHVEV8CU1L3TTHJW67FJ5" localSheetId="18" hidden="1">#REF!</definedName>
    <definedName name="BExQIAPKHVEV8CU1L3TTHJW67FJ5" localSheetId="19" hidden="1">#REF!</definedName>
    <definedName name="BExQIAPKHVEV8CU1L3TTHJW67FJ5" localSheetId="13" hidden="1">#REF!</definedName>
    <definedName name="BExQIAPKHVEV8CU1L3TTHJW67FJ5" hidden="1">#REF!</definedName>
    <definedName name="BExQIAV02RGEQG6AF0CWXU3MS9BZ" localSheetId="17" hidden="1">#REF!</definedName>
    <definedName name="BExQIAV02RGEQG6AF0CWXU3MS9BZ" localSheetId="18" hidden="1">#REF!</definedName>
    <definedName name="BExQIAV02RGEQG6AF0CWXU3MS9BZ" localSheetId="19" hidden="1">#REF!</definedName>
    <definedName name="BExQIAV02RGEQG6AF0CWXU3MS9BZ" localSheetId="13" hidden="1">#REF!</definedName>
    <definedName name="BExQIAV02RGEQG6AF0CWXU3MS9BZ" hidden="1">#REF!</definedName>
    <definedName name="BExQIBB4I3Z6AUU0HYV1DHRS13M4" localSheetId="17" hidden="1">#REF!</definedName>
    <definedName name="BExQIBB4I3Z6AUU0HYV1DHRS13M4" localSheetId="18" hidden="1">#REF!</definedName>
    <definedName name="BExQIBB4I3Z6AUU0HYV1DHRS13M4" localSheetId="19" hidden="1">#REF!</definedName>
    <definedName name="BExQIBB4I3Z6AUU0HYV1DHRS13M4" localSheetId="13" hidden="1">#REF!</definedName>
    <definedName name="BExQIBB4I3Z6AUU0HYV1DHRS13M4" hidden="1">#REF!</definedName>
    <definedName name="BExQIBWPAXU7HJZLKGJZY3EB7MIS" localSheetId="17" hidden="1">#REF!</definedName>
    <definedName name="BExQIBWPAXU7HJZLKGJZY3EB7MIS" localSheetId="18" hidden="1">#REF!</definedName>
    <definedName name="BExQIBWPAXU7HJZLKGJZY3EB7MIS" localSheetId="19" hidden="1">#REF!</definedName>
    <definedName name="BExQIBWPAXU7HJZLKGJZY3EB7MIS" localSheetId="13" hidden="1">#REF!</definedName>
    <definedName name="BExQIBWPAXU7HJZLKGJZY3EB7MIS" hidden="1">#REF!</definedName>
    <definedName name="BExQIHLP9AT969BKBF22IGW76GLI" localSheetId="17" hidden="1">#REF!</definedName>
    <definedName name="BExQIHLP9AT969BKBF22IGW76GLI" localSheetId="18" hidden="1">#REF!</definedName>
    <definedName name="BExQIHLP9AT969BKBF22IGW76GLI" localSheetId="19" hidden="1">#REF!</definedName>
    <definedName name="BExQIHLP9AT969BKBF22IGW76GLI" localSheetId="13" hidden="1">#REF!</definedName>
    <definedName name="BExQIHLP9AT969BKBF22IGW76GLI" hidden="1">#REF!</definedName>
    <definedName name="BExQIS8O6R36CI01XRY9ISM99TW9" localSheetId="17" hidden="1">#REF!</definedName>
    <definedName name="BExQIS8O6R36CI01XRY9ISM99TW9" localSheetId="18" hidden="1">#REF!</definedName>
    <definedName name="BExQIS8O6R36CI01XRY9ISM99TW9" localSheetId="19" hidden="1">#REF!</definedName>
    <definedName name="BExQIS8O6R36CI01XRY9ISM99TW9" localSheetId="13" hidden="1">#REF!</definedName>
    <definedName name="BExQIS8O6R36CI01XRY9ISM99TW9" hidden="1">#REF!</definedName>
    <definedName name="BExQIVJB9MJ25NDUHTCVMSODJY2C" localSheetId="17" hidden="1">#REF!</definedName>
    <definedName name="BExQIVJB9MJ25NDUHTCVMSODJY2C" localSheetId="18" hidden="1">#REF!</definedName>
    <definedName name="BExQIVJB9MJ25NDUHTCVMSODJY2C" localSheetId="19" hidden="1">#REF!</definedName>
    <definedName name="BExQIVJB9MJ25NDUHTCVMSODJY2C" localSheetId="13" hidden="1">#REF!</definedName>
    <definedName name="BExQIVJB9MJ25NDUHTCVMSODJY2C" hidden="1">#REF!</definedName>
    <definedName name="BExQIWAEMVTWAU39DWIXT17K2A9Z" localSheetId="17" hidden="1">#REF!</definedName>
    <definedName name="BExQIWAEMVTWAU39DWIXT17K2A9Z" localSheetId="18" hidden="1">#REF!</definedName>
    <definedName name="BExQIWAEMVTWAU39DWIXT17K2A9Z" localSheetId="19" hidden="1">#REF!</definedName>
    <definedName name="BExQIWAEMVTWAU39DWIXT17K2A9Z" localSheetId="13" hidden="1">#REF!</definedName>
    <definedName name="BExQIWAEMVTWAU39DWIXT17K2A9Z" hidden="1">#REF!</definedName>
    <definedName name="BExQJ72T8UR0U461ZLEGOOEPCDIG" localSheetId="17" hidden="1">#REF!</definedName>
    <definedName name="BExQJ72T8UR0U461ZLEGOOEPCDIG" localSheetId="18" hidden="1">#REF!</definedName>
    <definedName name="BExQJ72T8UR0U461ZLEGOOEPCDIG" localSheetId="19" hidden="1">#REF!</definedName>
    <definedName name="BExQJ72T8UR0U461ZLEGOOEPCDIG" localSheetId="13" hidden="1">#REF!</definedName>
    <definedName name="BExQJ72T8UR0U461ZLEGOOEPCDIG" hidden="1">#REF!</definedName>
    <definedName name="BExQJAZ2QDORCR0K8PR9VHQZ4Y3P" localSheetId="17" hidden="1">#REF!</definedName>
    <definedName name="BExQJAZ2QDORCR0K8PR9VHQZ4Y3P" localSheetId="18" hidden="1">#REF!</definedName>
    <definedName name="BExQJAZ2QDORCR0K8PR9VHQZ4Y3P" localSheetId="19" hidden="1">#REF!</definedName>
    <definedName name="BExQJAZ2QDORCR0K8PR9VHQZ4Y3P" localSheetId="13" hidden="1">#REF!</definedName>
    <definedName name="BExQJAZ2QDORCR0K8PR9VHQZ4Y3P" hidden="1">#REF!</definedName>
    <definedName name="BExQJBF7LAX128WR7VTMJC88ZLPG" localSheetId="17" hidden="1">#REF!</definedName>
    <definedName name="BExQJBF7LAX128WR7VTMJC88ZLPG" localSheetId="18" hidden="1">#REF!</definedName>
    <definedName name="BExQJBF7LAX128WR7VTMJC88ZLPG" localSheetId="19" hidden="1">#REF!</definedName>
    <definedName name="BExQJBF7LAX128WR7VTMJC88ZLPG" localSheetId="13" hidden="1">#REF!</definedName>
    <definedName name="BExQJBF7LAX128WR7VTMJC88ZLPG" hidden="1">#REF!</definedName>
    <definedName name="BExQJEVCKX6KZHNCLYXY7D0MX5KN" localSheetId="17" hidden="1">#REF!</definedName>
    <definedName name="BExQJEVCKX6KZHNCLYXY7D0MX5KN" localSheetId="18" hidden="1">#REF!</definedName>
    <definedName name="BExQJEVCKX6KZHNCLYXY7D0MX5KN" localSheetId="19" hidden="1">#REF!</definedName>
    <definedName name="BExQJEVCKX6KZHNCLYXY7D0MX5KN" localSheetId="13" hidden="1">#REF!</definedName>
    <definedName name="BExQJEVCKX6KZHNCLYXY7D0MX5KN" hidden="1">#REF!</definedName>
    <definedName name="BExQJJYSDX8B0J1QGF2HL071KKA3" localSheetId="17" hidden="1">#REF!</definedName>
    <definedName name="BExQJJYSDX8B0J1QGF2HL071KKA3" localSheetId="18" hidden="1">#REF!</definedName>
    <definedName name="BExQJJYSDX8B0J1QGF2HL071KKA3" localSheetId="19" hidden="1">#REF!</definedName>
    <definedName name="BExQJJYSDX8B0J1QGF2HL071KKA3" localSheetId="13" hidden="1">#REF!</definedName>
    <definedName name="BExQJJYSDX8B0J1QGF2HL071KKA3" hidden="1">#REF!</definedName>
    <definedName name="BExQK1HV6SQQ7CP8H8IUKI9TYXTD" localSheetId="17" hidden="1">#REF!</definedName>
    <definedName name="BExQK1HV6SQQ7CP8H8IUKI9TYXTD" localSheetId="18" hidden="1">#REF!</definedName>
    <definedName name="BExQK1HV6SQQ7CP8H8IUKI9TYXTD" localSheetId="19" hidden="1">#REF!</definedName>
    <definedName name="BExQK1HV6SQQ7CP8H8IUKI9TYXTD" localSheetId="13" hidden="1">#REF!</definedName>
    <definedName name="BExQK1HV6SQQ7CP8H8IUKI9TYXTD" hidden="1">#REF!</definedName>
    <definedName name="BExQK3LE5CSBW1E4H4KHW548FL2R" localSheetId="17" hidden="1">#REF!</definedName>
    <definedName name="BExQK3LE5CSBW1E4H4KHW548FL2R" localSheetId="18" hidden="1">#REF!</definedName>
    <definedName name="BExQK3LE5CSBW1E4H4KHW548FL2R" localSheetId="19" hidden="1">#REF!</definedName>
    <definedName name="BExQK3LE5CSBW1E4H4KHW548FL2R" localSheetId="13" hidden="1">#REF!</definedName>
    <definedName name="BExQK3LE5CSBW1E4H4KHW548FL2R" hidden="1">#REF!</definedName>
    <definedName name="BExQKG6LD6PLNDGNGO9DJXY865BR" localSheetId="17" hidden="1">#REF!</definedName>
    <definedName name="BExQKG6LD6PLNDGNGO9DJXY865BR" localSheetId="18" hidden="1">#REF!</definedName>
    <definedName name="BExQKG6LD6PLNDGNGO9DJXY865BR" localSheetId="19" hidden="1">#REF!</definedName>
    <definedName name="BExQKG6LD6PLNDGNGO9DJXY865BR" localSheetId="13" hidden="1">#REF!</definedName>
    <definedName name="BExQKG6LD6PLNDGNGO9DJXY865BR" hidden="1">#REF!</definedName>
    <definedName name="BExQKUKG8I4CGS9QYSD0H7NHP4JN" localSheetId="17" hidden="1">#REF!</definedName>
    <definedName name="BExQKUKG8I4CGS9QYSD0H7NHP4JN" localSheetId="18" hidden="1">#REF!</definedName>
    <definedName name="BExQKUKG8I4CGS9QYSD0H7NHP4JN" localSheetId="19" hidden="1">#REF!</definedName>
    <definedName name="BExQKUKG8I4CGS9QYSD0H7NHP4JN" localSheetId="13" hidden="1">#REF!</definedName>
    <definedName name="BExQKUKG8I4CGS9QYSD0H7NHP4JN" hidden="1">#REF!</definedName>
    <definedName name="BExQL2NSE8OYZFXQH8A23RMVMFW7" localSheetId="17" hidden="1">#REF!</definedName>
    <definedName name="BExQL2NSE8OYZFXQH8A23RMVMFW7" localSheetId="18" hidden="1">#REF!</definedName>
    <definedName name="BExQL2NSE8OYZFXQH8A23RMVMFW7" localSheetId="19" hidden="1">#REF!</definedName>
    <definedName name="BExQL2NSE8OYZFXQH8A23RMVMFW7" localSheetId="13" hidden="1">#REF!</definedName>
    <definedName name="BExQL2NSE8OYZFXQH8A23RMVMFW7" hidden="1">#REF!</definedName>
    <definedName name="BExQL4GJ3LZJL6JDEHT7UDXW90TV" localSheetId="17" hidden="1">#REF!</definedName>
    <definedName name="BExQL4GJ3LZJL6JDEHT7UDXW90TV" localSheetId="18" hidden="1">#REF!</definedName>
    <definedName name="BExQL4GJ3LZJL6JDEHT7UDXW90TV" localSheetId="19" hidden="1">#REF!</definedName>
    <definedName name="BExQL4GJ3LZJL6JDEHT7UDXW90TV" localSheetId="13" hidden="1">#REF!</definedName>
    <definedName name="BExQL4GJ3LZJL6JDEHT7UDXW90TV" hidden="1">#REF!</definedName>
    <definedName name="BExQLE1TOW3A287TQB0AVWENT8O1" localSheetId="17" hidden="1">#REF!</definedName>
    <definedName name="BExQLE1TOW3A287TQB0AVWENT8O1" localSheetId="18" hidden="1">#REF!</definedName>
    <definedName name="BExQLE1TOW3A287TQB0AVWENT8O1" localSheetId="19" hidden="1">#REF!</definedName>
    <definedName name="BExQLE1TOW3A287TQB0AVWENT8O1" localSheetId="13" hidden="1">#REF!</definedName>
    <definedName name="BExQLE1TOW3A287TQB0AVWENT8O1" hidden="1">#REF!</definedName>
    <definedName name="BExRYOYB4A3E5F6MTROY69LR0PMG" localSheetId="17" hidden="1">#REF!</definedName>
    <definedName name="BExRYOYB4A3E5F6MTROY69LR0PMG" localSheetId="18" hidden="1">#REF!</definedName>
    <definedName name="BExRYOYB4A3E5F6MTROY69LR0PMG" localSheetId="19" hidden="1">#REF!</definedName>
    <definedName name="BExRYOYB4A3E5F6MTROY69LR0PMG" localSheetId="13" hidden="1">#REF!</definedName>
    <definedName name="BExRYOYB4A3E5F6MTROY69LR0PMG" hidden="1">#REF!</definedName>
    <definedName name="BExRYZLA9EW71H4SXQR525S72LLP" localSheetId="17" hidden="1">#REF!</definedName>
    <definedName name="BExRYZLA9EW71H4SXQR525S72LLP" localSheetId="18" hidden="1">#REF!</definedName>
    <definedName name="BExRYZLA9EW71H4SXQR525S72LLP" localSheetId="19" hidden="1">#REF!</definedName>
    <definedName name="BExRYZLA9EW71H4SXQR525S72LLP" localSheetId="13" hidden="1">#REF!</definedName>
    <definedName name="BExRYZLA9EW71H4SXQR525S72LLP" hidden="1">#REF!</definedName>
    <definedName name="BExRZ66M8G9FQ0VFP077QSZBSOA5" localSheetId="17" hidden="1">#REF!</definedName>
    <definedName name="BExRZ66M8G9FQ0VFP077QSZBSOA5" localSheetId="18" hidden="1">#REF!</definedName>
    <definedName name="BExRZ66M8G9FQ0VFP077QSZBSOA5" localSheetId="19" hidden="1">#REF!</definedName>
    <definedName name="BExRZ66M8G9FQ0VFP077QSZBSOA5" localSheetId="13" hidden="1">#REF!</definedName>
    <definedName name="BExRZ66M8G9FQ0VFP077QSZBSOA5" hidden="1">#REF!</definedName>
    <definedName name="BExRZ8FMQQL46I8AQWU17LRNZD5T" localSheetId="17" hidden="1">#REF!</definedName>
    <definedName name="BExRZ8FMQQL46I8AQWU17LRNZD5T" localSheetId="18" hidden="1">#REF!</definedName>
    <definedName name="BExRZ8FMQQL46I8AQWU17LRNZD5T" localSheetId="19" hidden="1">#REF!</definedName>
    <definedName name="BExRZ8FMQQL46I8AQWU17LRNZD5T" localSheetId="13" hidden="1">#REF!</definedName>
    <definedName name="BExRZ8FMQQL46I8AQWU17LRNZD5T" hidden="1">#REF!</definedName>
    <definedName name="BExRZIRRIXRUMZ5GOO95S7460BMP" localSheetId="17" hidden="1">#REF!</definedName>
    <definedName name="BExRZIRRIXRUMZ5GOO95S7460BMP" localSheetId="18" hidden="1">#REF!</definedName>
    <definedName name="BExRZIRRIXRUMZ5GOO95S7460BMP" localSheetId="19" hidden="1">#REF!</definedName>
    <definedName name="BExRZIRRIXRUMZ5GOO95S7460BMP" localSheetId="13" hidden="1">#REF!</definedName>
    <definedName name="BExRZIRRIXRUMZ5GOO95S7460BMP" hidden="1">#REF!</definedName>
    <definedName name="BExRZJTNBKKPK7SB4LA31O3OH6PO" localSheetId="17" hidden="1">#REF!</definedName>
    <definedName name="BExRZJTNBKKPK7SB4LA31O3OH6PO" localSheetId="18" hidden="1">#REF!</definedName>
    <definedName name="BExRZJTNBKKPK7SB4LA31O3OH6PO" localSheetId="19" hidden="1">#REF!</definedName>
    <definedName name="BExRZJTNBKKPK7SB4LA31O3OH6PO" localSheetId="13" hidden="1">#REF!</definedName>
    <definedName name="BExRZJTNBKKPK7SB4LA31O3OH6PO" hidden="1">#REF!</definedName>
    <definedName name="BExRZK9RAHMM0ZLTNSK7A4LDC42D" localSheetId="17" hidden="1">#REF!</definedName>
    <definedName name="BExRZK9RAHMM0ZLTNSK7A4LDC42D" localSheetId="18" hidden="1">#REF!</definedName>
    <definedName name="BExRZK9RAHMM0ZLTNSK7A4LDC42D" localSheetId="19" hidden="1">#REF!</definedName>
    <definedName name="BExRZK9RAHMM0ZLTNSK7A4LDC42D" localSheetId="13" hidden="1">#REF!</definedName>
    <definedName name="BExRZK9RAHMM0ZLTNSK7A4LDC42D" hidden="1">#REF!</definedName>
    <definedName name="BExRZNF461H0WDF36L3U0UQSJGZB" localSheetId="17" hidden="1">#REF!</definedName>
    <definedName name="BExRZNF461H0WDF36L3U0UQSJGZB" localSheetId="18" hidden="1">#REF!</definedName>
    <definedName name="BExRZNF461H0WDF36L3U0UQSJGZB" localSheetId="19" hidden="1">#REF!</definedName>
    <definedName name="BExRZNF461H0WDF36L3U0UQSJGZB" localSheetId="13" hidden="1">#REF!</definedName>
    <definedName name="BExRZNF461H0WDF36L3U0UQSJGZB" hidden="1">#REF!</definedName>
    <definedName name="BExRZOGSR69INI6GAEPHDWSNK5Q4" localSheetId="17" hidden="1">#REF!</definedName>
    <definedName name="BExRZOGSR69INI6GAEPHDWSNK5Q4" localSheetId="18" hidden="1">#REF!</definedName>
    <definedName name="BExRZOGSR69INI6GAEPHDWSNK5Q4" localSheetId="19" hidden="1">#REF!</definedName>
    <definedName name="BExRZOGSR69INI6GAEPHDWSNK5Q4" localSheetId="13" hidden="1">#REF!</definedName>
    <definedName name="BExRZOGSR69INI6GAEPHDWSNK5Q4" hidden="1">#REF!</definedName>
    <definedName name="BExS0ASQBKRTPDWFK0KUDFOS9LE5" localSheetId="17" hidden="1">#REF!</definedName>
    <definedName name="BExS0ASQBKRTPDWFK0KUDFOS9LE5" localSheetId="18" hidden="1">#REF!</definedName>
    <definedName name="BExS0ASQBKRTPDWFK0KUDFOS9LE5" localSheetId="19" hidden="1">#REF!</definedName>
    <definedName name="BExS0ASQBKRTPDWFK0KUDFOS9LE5" localSheetId="13" hidden="1">#REF!</definedName>
    <definedName name="BExS0ASQBKRTPDWFK0KUDFOS9LE5" hidden="1">#REF!</definedName>
    <definedName name="BExS0GHQUF6YT0RU3TKDEO8CSJYB" localSheetId="17" hidden="1">#REF!</definedName>
    <definedName name="BExS0GHQUF6YT0RU3TKDEO8CSJYB" localSheetId="18" hidden="1">#REF!</definedName>
    <definedName name="BExS0GHQUF6YT0RU3TKDEO8CSJYB" localSheetId="19" hidden="1">#REF!</definedName>
    <definedName name="BExS0GHQUF6YT0RU3TKDEO8CSJYB" localSheetId="13" hidden="1">#REF!</definedName>
    <definedName name="BExS0GHQUF6YT0RU3TKDEO8CSJYB" hidden="1">#REF!</definedName>
    <definedName name="BExS0K8IHC45I78DMZBOJ1P13KQA" localSheetId="17" hidden="1">#REF!</definedName>
    <definedName name="BExS0K8IHC45I78DMZBOJ1P13KQA" localSheetId="18" hidden="1">#REF!</definedName>
    <definedName name="BExS0K8IHC45I78DMZBOJ1P13KQA" localSheetId="19" hidden="1">#REF!</definedName>
    <definedName name="BExS0K8IHC45I78DMZBOJ1P13KQA" localSheetId="13" hidden="1">#REF!</definedName>
    <definedName name="BExS0K8IHC45I78DMZBOJ1P13KQA" hidden="1">#REF!</definedName>
    <definedName name="BExS0L4WP69XXUFHED98XIEPB593" localSheetId="17" hidden="1">#REF!</definedName>
    <definedName name="BExS0L4WP69XXUFHED98XIEPB593" localSheetId="18" hidden="1">#REF!</definedName>
    <definedName name="BExS0L4WP69XXUFHED98XIEPB593" localSheetId="19" hidden="1">#REF!</definedName>
    <definedName name="BExS0L4WP69XXUFHED98XIEPB593" localSheetId="13" hidden="1">#REF!</definedName>
    <definedName name="BExS0L4WP69XXUFHED98XIEPB593" hidden="1">#REF!</definedName>
    <definedName name="BExS0Z2O2N4AJXFEPN87NU9ZGAHG" localSheetId="17" hidden="1">#REF!</definedName>
    <definedName name="BExS0Z2O2N4AJXFEPN87NU9ZGAHG" localSheetId="18" hidden="1">#REF!</definedName>
    <definedName name="BExS0Z2O2N4AJXFEPN87NU9ZGAHG" localSheetId="19" hidden="1">#REF!</definedName>
    <definedName name="BExS0Z2O2N4AJXFEPN87NU9ZGAHG" localSheetId="13" hidden="1">#REF!</definedName>
    <definedName name="BExS0Z2O2N4AJXFEPN87NU9ZGAHG" hidden="1">#REF!</definedName>
    <definedName name="BExS15IJV0WW662NXQUVT3FGP4ST" localSheetId="17" hidden="1">#REF!</definedName>
    <definedName name="BExS15IJV0WW662NXQUVT3FGP4ST" localSheetId="18" hidden="1">#REF!</definedName>
    <definedName name="BExS15IJV0WW662NXQUVT3FGP4ST" localSheetId="19" hidden="1">#REF!</definedName>
    <definedName name="BExS15IJV0WW662NXQUVT3FGP4ST" localSheetId="13" hidden="1">#REF!</definedName>
    <definedName name="BExS15IJV0WW662NXQUVT3FGP4ST" hidden="1">#REF!</definedName>
    <definedName name="BExS18T8TBNEPF4AU1VJ268XLF3L" localSheetId="17" hidden="1">#REF!</definedName>
    <definedName name="BExS18T8TBNEPF4AU1VJ268XLF3L" localSheetId="18" hidden="1">#REF!</definedName>
    <definedName name="BExS18T8TBNEPF4AU1VJ268XLF3L" localSheetId="19" hidden="1">#REF!</definedName>
    <definedName name="BExS18T8TBNEPF4AU1VJ268XLF3L" localSheetId="13" hidden="1">#REF!</definedName>
    <definedName name="BExS18T8TBNEPF4AU1VJ268XLF3L" hidden="1">#REF!</definedName>
    <definedName name="BExS194110MR25BYJI3CJ2EGZ8XT" localSheetId="17" hidden="1">#REF!</definedName>
    <definedName name="BExS194110MR25BYJI3CJ2EGZ8XT" localSheetId="18" hidden="1">#REF!</definedName>
    <definedName name="BExS194110MR25BYJI3CJ2EGZ8XT" localSheetId="19" hidden="1">#REF!</definedName>
    <definedName name="BExS194110MR25BYJI3CJ2EGZ8XT" localSheetId="13" hidden="1">#REF!</definedName>
    <definedName name="BExS194110MR25BYJI3CJ2EGZ8XT" hidden="1">#REF!</definedName>
    <definedName name="BExS1BNVGNSGD4EP90QL8WXYWZ66" localSheetId="17" hidden="1">#REF!</definedName>
    <definedName name="BExS1BNVGNSGD4EP90QL8WXYWZ66" localSheetId="18" hidden="1">#REF!</definedName>
    <definedName name="BExS1BNVGNSGD4EP90QL8WXYWZ66" localSheetId="19" hidden="1">#REF!</definedName>
    <definedName name="BExS1BNVGNSGD4EP90QL8WXYWZ66" localSheetId="13" hidden="1">#REF!</definedName>
    <definedName name="BExS1BNVGNSGD4EP90QL8WXYWZ66" hidden="1">#REF!</definedName>
    <definedName name="BExS1UE39N6NCND7MAARSBWXS6HU" localSheetId="17" hidden="1">#REF!</definedName>
    <definedName name="BExS1UE39N6NCND7MAARSBWXS6HU" localSheetId="18" hidden="1">#REF!</definedName>
    <definedName name="BExS1UE39N6NCND7MAARSBWXS6HU" localSheetId="19" hidden="1">#REF!</definedName>
    <definedName name="BExS1UE39N6NCND7MAARSBWXS6HU" localSheetId="13" hidden="1">#REF!</definedName>
    <definedName name="BExS1UE39N6NCND7MAARSBWXS6HU" hidden="1">#REF!</definedName>
    <definedName name="BExS226HTWL5WVC76MP5A1IBI8WD" localSheetId="17" hidden="1">#REF!</definedName>
    <definedName name="BExS226HTWL5WVC76MP5A1IBI8WD" localSheetId="18" hidden="1">#REF!</definedName>
    <definedName name="BExS226HTWL5WVC76MP5A1IBI8WD" localSheetId="19" hidden="1">#REF!</definedName>
    <definedName name="BExS226HTWL5WVC76MP5A1IBI8WD" localSheetId="13" hidden="1">#REF!</definedName>
    <definedName name="BExS226HTWL5WVC76MP5A1IBI8WD" hidden="1">#REF!</definedName>
    <definedName name="BExS26OI2QNNAH2WMDD95Z400048" localSheetId="17" hidden="1">#REF!</definedName>
    <definedName name="BExS26OI2QNNAH2WMDD95Z400048" localSheetId="18" hidden="1">#REF!</definedName>
    <definedName name="BExS26OI2QNNAH2WMDD95Z400048" localSheetId="19" hidden="1">#REF!</definedName>
    <definedName name="BExS26OI2QNNAH2WMDD95Z400048" localSheetId="13" hidden="1">#REF!</definedName>
    <definedName name="BExS26OI2QNNAH2WMDD95Z400048" hidden="1">#REF!</definedName>
    <definedName name="BExS2D4EI622QRKZKVDPRE66M4XA" localSheetId="17" hidden="1">#REF!</definedName>
    <definedName name="BExS2D4EI622QRKZKVDPRE66M4XA" localSheetId="18" hidden="1">#REF!</definedName>
    <definedName name="BExS2D4EI622QRKZKVDPRE66M4XA" localSheetId="19" hidden="1">#REF!</definedName>
    <definedName name="BExS2D4EI622QRKZKVDPRE66M4XA" localSheetId="13" hidden="1">#REF!</definedName>
    <definedName name="BExS2D4EI622QRKZKVDPRE66M4XA" hidden="1">#REF!</definedName>
    <definedName name="BExS2DF6B4ZUF3VZLI4G6LJ3BF38" localSheetId="17" hidden="1">#REF!</definedName>
    <definedName name="BExS2DF6B4ZUF3VZLI4G6LJ3BF38" localSheetId="18" hidden="1">#REF!</definedName>
    <definedName name="BExS2DF6B4ZUF3VZLI4G6LJ3BF38" localSheetId="19" hidden="1">#REF!</definedName>
    <definedName name="BExS2DF6B4ZUF3VZLI4G6LJ3BF38" localSheetId="13" hidden="1">#REF!</definedName>
    <definedName name="BExS2DF6B4ZUF3VZLI4G6LJ3BF38" hidden="1">#REF!</definedName>
    <definedName name="BExS2GKEA6VM3PDWKD7XI0KRUHTW" localSheetId="17" hidden="1">#REF!</definedName>
    <definedName name="BExS2GKEA6VM3PDWKD7XI0KRUHTW" localSheetId="18" hidden="1">#REF!</definedName>
    <definedName name="BExS2GKEA6VM3PDWKD7XI0KRUHTW" localSheetId="19" hidden="1">#REF!</definedName>
    <definedName name="BExS2GKEA6VM3PDWKD7XI0KRUHTW" localSheetId="13" hidden="1">#REF!</definedName>
    <definedName name="BExS2GKEA6VM3PDWKD7XI0KRUHTW" hidden="1">#REF!</definedName>
    <definedName name="BExS2I2HVU314TXI2DYFRY8XV913" localSheetId="17" hidden="1">#REF!</definedName>
    <definedName name="BExS2I2HVU314TXI2DYFRY8XV913" localSheetId="18" hidden="1">#REF!</definedName>
    <definedName name="BExS2I2HVU314TXI2DYFRY8XV913" localSheetId="19" hidden="1">#REF!</definedName>
    <definedName name="BExS2I2HVU314TXI2DYFRY8XV913" localSheetId="13" hidden="1">#REF!</definedName>
    <definedName name="BExS2I2HVU314TXI2DYFRY8XV913" hidden="1">#REF!</definedName>
    <definedName name="BExS2QB5FS5LYTFYO4BROTWG3OV5" localSheetId="17" hidden="1">#REF!</definedName>
    <definedName name="BExS2QB5FS5LYTFYO4BROTWG3OV5" localSheetId="18" hidden="1">#REF!</definedName>
    <definedName name="BExS2QB5FS5LYTFYO4BROTWG3OV5" localSheetId="19" hidden="1">#REF!</definedName>
    <definedName name="BExS2QB5FS5LYTFYO4BROTWG3OV5" localSheetId="13" hidden="1">#REF!</definedName>
    <definedName name="BExS2QB5FS5LYTFYO4BROTWG3OV5" hidden="1">#REF!</definedName>
    <definedName name="BExS2TLU1HONYV6S3ZD9T12D7CIG" localSheetId="17" hidden="1">#REF!</definedName>
    <definedName name="BExS2TLU1HONYV6S3ZD9T12D7CIG" localSheetId="18" hidden="1">#REF!</definedName>
    <definedName name="BExS2TLU1HONYV6S3ZD9T12D7CIG" localSheetId="19" hidden="1">#REF!</definedName>
    <definedName name="BExS2TLU1HONYV6S3ZD9T12D7CIG" localSheetId="13" hidden="1">#REF!</definedName>
    <definedName name="BExS2TLU1HONYV6S3ZD9T12D7CIG" hidden="1">#REF!</definedName>
    <definedName name="BExS2WLQUVBRZJWQTWUU4CYDY4IN" localSheetId="17" hidden="1">#REF!</definedName>
    <definedName name="BExS2WLQUVBRZJWQTWUU4CYDY4IN" localSheetId="18" hidden="1">#REF!</definedName>
    <definedName name="BExS2WLQUVBRZJWQTWUU4CYDY4IN" localSheetId="19" hidden="1">#REF!</definedName>
    <definedName name="BExS2WLQUVBRZJWQTWUU4CYDY4IN" localSheetId="13" hidden="1">#REF!</definedName>
    <definedName name="BExS2WLQUVBRZJWQTWUU4CYDY4IN" hidden="1">#REF!</definedName>
    <definedName name="BExS2YJQV4NUX6135T90Z1Y5R26Q" localSheetId="17" hidden="1">#REF!</definedName>
    <definedName name="BExS2YJQV4NUX6135T90Z1Y5R26Q" localSheetId="18" hidden="1">#REF!</definedName>
    <definedName name="BExS2YJQV4NUX6135T90Z1Y5R26Q" localSheetId="19" hidden="1">#REF!</definedName>
    <definedName name="BExS2YJQV4NUX6135T90Z1Y5R26Q" localSheetId="13" hidden="1">#REF!</definedName>
    <definedName name="BExS2YJQV4NUX6135T90Z1Y5R26Q" hidden="1">#REF!</definedName>
    <definedName name="BExS318UV9I2FXPQQWUKKX00QLPJ" localSheetId="17" hidden="1">#REF!</definedName>
    <definedName name="BExS318UV9I2FXPQQWUKKX00QLPJ" localSheetId="18" hidden="1">#REF!</definedName>
    <definedName name="BExS318UV9I2FXPQQWUKKX00QLPJ" localSheetId="19" hidden="1">#REF!</definedName>
    <definedName name="BExS318UV9I2FXPQQWUKKX00QLPJ" localSheetId="13" hidden="1">#REF!</definedName>
    <definedName name="BExS318UV9I2FXPQQWUKKX00QLPJ" hidden="1">#REF!</definedName>
    <definedName name="BExS3LBS0SMTHALVM4NRI1BAV1NP" localSheetId="17" hidden="1">#REF!</definedName>
    <definedName name="BExS3LBS0SMTHALVM4NRI1BAV1NP" localSheetId="18" hidden="1">#REF!</definedName>
    <definedName name="BExS3LBS0SMTHALVM4NRI1BAV1NP" localSheetId="19" hidden="1">#REF!</definedName>
    <definedName name="BExS3LBS0SMTHALVM4NRI1BAV1NP" localSheetId="13" hidden="1">#REF!</definedName>
    <definedName name="BExS3LBS0SMTHALVM4NRI1BAV1NP" hidden="1">#REF!</definedName>
    <definedName name="BExS3MTQ75VBXDGEBURP6YT8RROE" localSheetId="17" hidden="1">#REF!</definedName>
    <definedName name="BExS3MTQ75VBXDGEBURP6YT8RROE" localSheetId="18" hidden="1">#REF!</definedName>
    <definedName name="BExS3MTQ75VBXDGEBURP6YT8RROE" localSheetId="19" hidden="1">#REF!</definedName>
    <definedName name="BExS3MTQ75VBXDGEBURP6YT8RROE" localSheetId="13" hidden="1">#REF!</definedName>
    <definedName name="BExS3MTQ75VBXDGEBURP6YT8RROE" hidden="1">#REF!</definedName>
    <definedName name="BExS3OMGYO0DFN5186UFKEXZ2RX3" localSheetId="17" hidden="1">#REF!</definedName>
    <definedName name="BExS3OMGYO0DFN5186UFKEXZ2RX3" localSheetId="18" hidden="1">#REF!</definedName>
    <definedName name="BExS3OMGYO0DFN5186UFKEXZ2RX3" localSheetId="19" hidden="1">#REF!</definedName>
    <definedName name="BExS3OMGYO0DFN5186UFKEXZ2RX3" localSheetId="13" hidden="1">#REF!</definedName>
    <definedName name="BExS3OMGYO0DFN5186UFKEXZ2RX3" hidden="1">#REF!</definedName>
    <definedName name="BExS3SDERJ27OER67TIGOVZU13A2" localSheetId="17" hidden="1">#REF!</definedName>
    <definedName name="BExS3SDERJ27OER67TIGOVZU13A2" localSheetId="18" hidden="1">#REF!</definedName>
    <definedName name="BExS3SDERJ27OER67TIGOVZU13A2" localSheetId="19" hidden="1">#REF!</definedName>
    <definedName name="BExS3SDERJ27OER67TIGOVZU13A2" localSheetId="13" hidden="1">#REF!</definedName>
    <definedName name="BExS3SDERJ27OER67TIGOVZU13A2" hidden="1">#REF!</definedName>
    <definedName name="BExS3STIH9SFG0R6H30P191QZE98" localSheetId="17" hidden="1">#REF!</definedName>
    <definedName name="BExS3STIH9SFG0R6H30P191QZE98" localSheetId="18" hidden="1">#REF!</definedName>
    <definedName name="BExS3STIH9SFG0R6H30P191QZE98" localSheetId="19" hidden="1">#REF!</definedName>
    <definedName name="BExS3STIH9SFG0R6H30P191QZE98" localSheetId="13" hidden="1">#REF!</definedName>
    <definedName name="BExS3STIH9SFG0R6H30P191QZE98" hidden="1">#REF!</definedName>
    <definedName name="BExS46R5WDNU5KL04FKY5LHJUCB8" localSheetId="17" hidden="1">#REF!</definedName>
    <definedName name="BExS46R5WDNU5KL04FKY5LHJUCB8" localSheetId="18" hidden="1">#REF!</definedName>
    <definedName name="BExS46R5WDNU5KL04FKY5LHJUCB8" localSheetId="19" hidden="1">#REF!</definedName>
    <definedName name="BExS46R5WDNU5KL04FKY5LHJUCB8" localSheetId="13" hidden="1">#REF!</definedName>
    <definedName name="BExS46R5WDNU5KL04FKY5LHJUCB8" hidden="1">#REF!</definedName>
    <definedName name="BExS4ASWKM93XA275AXHYP8AG6SU" localSheetId="17" hidden="1">#REF!</definedName>
    <definedName name="BExS4ASWKM93XA275AXHYP8AG6SU" localSheetId="18" hidden="1">#REF!</definedName>
    <definedName name="BExS4ASWKM93XA275AXHYP8AG6SU" localSheetId="19" hidden="1">#REF!</definedName>
    <definedName name="BExS4ASWKM93XA275AXHYP8AG6SU" localSheetId="13" hidden="1">#REF!</definedName>
    <definedName name="BExS4ASWKM93XA275AXHYP8AG6SU" hidden="1">#REF!</definedName>
    <definedName name="BExS4IANBC4RO7HIK0MZZ2RPQU78" localSheetId="17" hidden="1">#REF!</definedName>
    <definedName name="BExS4IANBC4RO7HIK0MZZ2RPQU78" localSheetId="18" hidden="1">#REF!</definedName>
    <definedName name="BExS4IANBC4RO7HIK0MZZ2RPQU78" localSheetId="19" hidden="1">#REF!</definedName>
    <definedName name="BExS4IANBC4RO7HIK0MZZ2RPQU78" localSheetId="13" hidden="1">#REF!</definedName>
    <definedName name="BExS4IANBC4RO7HIK0MZZ2RPQU78" hidden="1">#REF!</definedName>
    <definedName name="BExS4JN3Y6SVBKILQK0R9HS45Y52" localSheetId="17" hidden="1">#REF!</definedName>
    <definedName name="BExS4JN3Y6SVBKILQK0R9HS45Y52" localSheetId="18" hidden="1">#REF!</definedName>
    <definedName name="BExS4JN3Y6SVBKILQK0R9HS45Y52" localSheetId="19" hidden="1">#REF!</definedName>
    <definedName name="BExS4JN3Y6SVBKILQK0R9HS45Y52" localSheetId="13" hidden="1">#REF!</definedName>
    <definedName name="BExS4JN3Y6SVBKILQK0R9HS45Y52" hidden="1">#REF!</definedName>
    <definedName name="BExS4P6S41O6Z6BED77U3GD9PNH1" localSheetId="17" hidden="1">#REF!</definedName>
    <definedName name="BExS4P6S41O6Z6BED77U3GD9PNH1" localSheetId="18" hidden="1">#REF!</definedName>
    <definedName name="BExS4P6S41O6Z6BED77U3GD9PNH1" localSheetId="19" hidden="1">#REF!</definedName>
    <definedName name="BExS4P6S41O6Z6BED77U3GD9PNH1" localSheetId="13" hidden="1">#REF!</definedName>
    <definedName name="BExS4P6S41O6Z6BED77U3GD9PNH1" hidden="1">#REF!</definedName>
    <definedName name="BExS4PXPURUHFBOKYFJD5J1J2RXC" localSheetId="17" hidden="1">#REF!</definedName>
    <definedName name="BExS4PXPURUHFBOKYFJD5J1J2RXC" localSheetId="18" hidden="1">#REF!</definedName>
    <definedName name="BExS4PXPURUHFBOKYFJD5J1J2RXC" localSheetId="19" hidden="1">#REF!</definedName>
    <definedName name="BExS4PXPURUHFBOKYFJD5J1J2RXC" localSheetId="13" hidden="1">#REF!</definedName>
    <definedName name="BExS4PXPURUHFBOKYFJD5J1J2RXC" hidden="1">#REF!</definedName>
    <definedName name="BExS4T32HD3YGJ91HTJ2IGVX6V4O" localSheetId="17" hidden="1">#REF!</definedName>
    <definedName name="BExS4T32HD3YGJ91HTJ2IGVX6V4O" localSheetId="18" hidden="1">#REF!</definedName>
    <definedName name="BExS4T32HD3YGJ91HTJ2IGVX6V4O" localSheetId="19" hidden="1">#REF!</definedName>
    <definedName name="BExS4T32HD3YGJ91HTJ2IGVX6V4O" localSheetId="13" hidden="1">#REF!</definedName>
    <definedName name="BExS4T32HD3YGJ91HTJ2IGVX6V4O" hidden="1">#REF!</definedName>
    <definedName name="BExS51H0N51UT0FZOPZRCF1GU063" localSheetId="17" hidden="1">#REF!</definedName>
    <definedName name="BExS51H0N51UT0FZOPZRCF1GU063" localSheetId="18" hidden="1">#REF!</definedName>
    <definedName name="BExS51H0N51UT0FZOPZRCF1GU063" localSheetId="19" hidden="1">#REF!</definedName>
    <definedName name="BExS51H0N51UT0FZOPZRCF1GU063" localSheetId="13" hidden="1">#REF!</definedName>
    <definedName name="BExS51H0N51UT0FZOPZRCF1GU063" hidden="1">#REF!</definedName>
    <definedName name="BExS54X72TJFC41FJK72MLRR2OO7" localSheetId="17" hidden="1">#REF!</definedName>
    <definedName name="BExS54X72TJFC41FJK72MLRR2OO7" localSheetId="18" hidden="1">#REF!</definedName>
    <definedName name="BExS54X72TJFC41FJK72MLRR2OO7" localSheetId="19" hidden="1">#REF!</definedName>
    <definedName name="BExS54X72TJFC41FJK72MLRR2OO7" localSheetId="13" hidden="1">#REF!</definedName>
    <definedName name="BExS54X72TJFC41FJK72MLRR2OO7" hidden="1">#REF!</definedName>
    <definedName name="BExS59F0PA1V2ZC7S5TN6IT41SXP" localSheetId="17" hidden="1">#REF!</definedName>
    <definedName name="BExS59F0PA1V2ZC7S5TN6IT41SXP" localSheetId="18" hidden="1">#REF!</definedName>
    <definedName name="BExS59F0PA1V2ZC7S5TN6IT41SXP" localSheetId="19" hidden="1">#REF!</definedName>
    <definedName name="BExS59F0PA1V2ZC7S5TN6IT41SXP" localSheetId="13" hidden="1">#REF!</definedName>
    <definedName name="BExS59F0PA1V2ZC7S5TN6IT41SXP" hidden="1">#REF!</definedName>
    <definedName name="BExS5L3TGB8JVW9ROYWTKYTUPW27" localSheetId="17" hidden="1">#REF!</definedName>
    <definedName name="BExS5L3TGB8JVW9ROYWTKYTUPW27" localSheetId="18" hidden="1">#REF!</definedName>
    <definedName name="BExS5L3TGB8JVW9ROYWTKYTUPW27" localSheetId="19" hidden="1">#REF!</definedName>
    <definedName name="BExS5L3TGB8JVW9ROYWTKYTUPW27" localSheetId="13" hidden="1">#REF!</definedName>
    <definedName name="BExS5L3TGB8JVW9ROYWTKYTUPW27" hidden="1">#REF!</definedName>
    <definedName name="BExS6GKQ96EHVLYWNJDWXZXUZW90" localSheetId="17" hidden="1">#REF!</definedName>
    <definedName name="BExS6GKQ96EHVLYWNJDWXZXUZW90" localSheetId="18" hidden="1">#REF!</definedName>
    <definedName name="BExS6GKQ96EHVLYWNJDWXZXUZW90" localSheetId="19" hidden="1">#REF!</definedName>
    <definedName name="BExS6GKQ96EHVLYWNJDWXZXUZW90" localSheetId="13" hidden="1">#REF!</definedName>
    <definedName name="BExS6GKQ96EHVLYWNJDWXZXUZW90" hidden="1">#REF!</definedName>
    <definedName name="BExS6ITKSZFRR01YD5B0F676SYN7" localSheetId="17" hidden="1">#REF!</definedName>
    <definedName name="BExS6ITKSZFRR01YD5B0F676SYN7" localSheetId="18" hidden="1">#REF!</definedName>
    <definedName name="BExS6ITKSZFRR01YD5B0F676SYN7" localSheetId="19" hidden="1">#REF!</definedName>
    <definedName name="BExS6ITKSZFRR01YD5B0F676SYN7" localSheetId="13" hidden="1">#REF!</definedName>
    <definedName name="BExS6ITKSZFRR01YD5B0F676SYN7" hidden="1">#REF!</definedName>
    <definedName name="BExS6N0LI574IAC89EFW6CLTCQ33" localSheetId="17" hidden="1">#REF!</definedName>
    <definedName name="BExS6N0LI574IAC89EFW6CLTCQ33" localSheetId="18" hidden="1">#REF!</definedName>
    <definedName name="BExS6N0LI574IAC89EFW6CLTCQ33" localSheetId="19" hidden="1">#REF!</definedName>
    <definedName name="BExS6N0LI574IAC89EFW6CLTCQ33" localSheetId="13" hidden="1">#REF!</definedName>
    <definedName name="BExS6N0LI574IAC89EFW6CLTCQ33" hidden="1">#REF!</definedName>
    <definedName name="BExS6N0NEF7XCTT5R600QZ71A44O" localSheetId="17" hidden="1">#REF!</definedName>
    <definedName name="BExS6N0NEF7XCTT5R600QZ71A44O" localSheetId="18" hidden="1">#REF!</definedName>
    <definedName name="BExS6N0NEF7XCTT5R600QZ71A44O" localSheetId="19" hidden="1">#REF!</definedName>
    <definedName name="BExS6N0NEF7XCTT5R600QZ71A44O" localSheetId="13" hidden="1">#REF!</definedName>
    <definedName name="BExS6N0NEF7XCTT5R600QZ71A44O" hidden="1">#REF!</definedName>
    <definedName name="BExS6WRDBF3ST86ZOBBUL3GTCR11" localSheetId="17" hidden="1">#REF!</definedName>
    <definedName name="BExS6WRDBF3ST86ZOBBUL3GTCR11" localSheetId="18" hidden="1">#REF!</definedName>
    <definedName name="BExS6WRDBF3ST86ZOBBUL3GTCR11" localSheetId="19" hidden="1">#REF!</definedName>
    <definedName name="BExS6WRDBF3ST86ZOBBUL3GTCR11" localSheetId="13" hidden="1">#REF!</definedName>
    <definedName name="BExS6WRDBF3ST86ZOBBUL3GTCR11" hidden="1">#REF!</definedName>
    <definedName name="BExS6XNRKR0C3MTA0LV5B60UB908" localSheetId="17" hidden="1">#REF!</definedName>
    <definedName name="BExS6XNRKR0C3MTA0LV5B60UB908" localSheetId="18" hidden="1">#REF!</definedName>
    <definedName name="BExS6XNRKR0C3MTA0LV5B60UB908" localSheetId="19" hidden="1">#REF!</definedName>
    <definedName name="BExS6XNRKR0C3MTA0LV5B60UB908" localSheetId="13" hidden="1">#REF!</definedName>
    <definedName name="BExS6XNRKR0C3MTA0LV5B60UB908" hidden="1">#REF!</definedName>
    <definedName name="BExS73NELZEK2MDOLXO2Q7H3EG71" localSheetId="17" hidden="1">#REF!</definedName>
    <definedName name="BExS73NELZEK2MDOLXO2Q7H3EG71" localSheetId="18" hidden="1">#REF!</definedName>
    <definedName name="BExS73NELZEK2MDOLXO2Q7H3EG71" localSheetId="19" hidden="1">#REF!</definedName>
    <definedName name="BExS73NELZEK2MDOLXO2Q7H3EG71" localSheetId="13" hidden="1">#REF!</definedName>
    <definedName name="BExS73NELZEK2MDOLXO2Q7H3EG71" hidden="1">#REF!</definedName>
    <definedName name="BExS7DJF6AXTWAJD7K4ZCD7L6BHV" localSheetId="17" hidden="1">#REF!</definedName>
    <definedName name="BExS7DJF6AXTWAJD7K4ZCD7L6BHV" localSheetId="18" hidden="1">#REF!</definedName>
    <definedName name="BExS7DJF6AXTWAJD7K4ZCD7L6BHV" localSheetId="19" hidden="1">#REF!</definedName>
    <definedName name="BExS7DJF6AXTWAJD7K4ZCD7L6BHV" localSheetId="13" hidden="1">#REF!</definedName>
    <definedName name="BExS7DJF6AXTWAJD7K4ZCD7L6BHV" hidden="1">#REF!</definedName>
    <definedName name="BExS7GOTHHOK287MX2RC853NWQAL" localSheetId="17" hidden="1">#REF!</definedName>
    <definedName name="BExS7GOTHHOK287MX2RC853NWQAL" localSheetId="18" hidden="1">#REF!</definedName>
    <definedName name="BExS7GOTHHOK287MX2RC853NWQAL" localSheetId="19" hidden="1">#REF!</definedName>
    <definedName name="BExS7GOTHHOK287MX2RC853NWQAL" localSheetId="13" hidden="1">#REF!</definedName>
    <definedName name="BExS7GOTHHOK287MX2RC853NWQAL" hidden="1">#REF!</definedName>
    <definedName name="BExS7TKQYLRZGM93UY3ZJZJBQNFJ" localSheetId="17" hidden="1">#REF!</definedName>
    <definedName name="BExS7TKQYLRZGM93UY3ZJZJBQNFJ" localSheetId="18" hidden="1">#REF!</definedName>
    <definedName name="BExS7TKQYLRZGM93UY3ZJZJBQNFJ" localSheetId="19" hidden="1">#REF!</definedName>
    <definedName name="BExS7TKQYLRZGM93UY3ZJZJBQNFJ" localSheetId="13" hidden="1">#REF!</definedName>
    <definedName name="BExS7TKQYLRZGM93UY3ZJZJBQNFJ" hidden="1">#REF!</definedName>
    <definedName name="BExS7Y2LNGVHSIBKC7C3R6X4LDR6" localSheetId="17" hidden="1">#REF!</definedName>
    <definedName name="BExS7Y2LNGVHSIBKC7C3R6X4LDR6" localSheetId="18" hidden="1">#REF!</definedName>
    <definedName name="BExS7Y2LNGVHSIBKC7C3R6X4LDR6" localSheetId="19" hidden="1">#REF!</definedName>
    <definedName name="BExS7Y2LNGVHSIBKC7C3R6X4LDR6" localSheetId="13" hidden="1">#REF!</definedName>
    <definedName name="BExS7Y2LNGVHSIBKC7C3R6X4LDR6" hidden="1">#REF!</definedName>
    <definedName name="BExS81TE0EY44Y3W2M4Z4MGNP5OM" localSheetId="17" hidden="1">#REF!</definedName>
    <definedName name="BExS81TE0EY44Y3W2M4Z4MGNP5OM" localSheetId="18" hidden="1">#REF!</definedName>
    <definedName name="BExS81TE0EY44Y3W2M4Z4MGNP5OM" localSheetId="19" hidden="1">#REF!</definedName>
    <definedName name="BExS81TE0EY44Y3W2M4Z4MGNP5OM" localSheetId="13" hidden="1">#REF!</definedName>
    <definedName name="BExS81TE0EY44Y3W2M4Z4MGNP5OM" hidden="1">#REF!</definedName>
    <definedName name="BExS81YPDZDVJJVS15HV2HDXAC3Y" localSheetId="17" hidden="1">#REF!</definedName>
    <definedName name="BExS81YPDZDVJJVS15HV2HDXAC3Y" localSheetId="18" hidden="1">#REF!</definedName>
    <definedName name="BExS81YPDZDVJJVS15HV2HDXAC3Y" localSheetId="19" hidden="1">#REF!</definedName>
    <definedName name="BExS81YPDZDVJJVS15HV2HDXAC3Y" localSheetId="13" hidden="1">#REF!</definedName>
    <definedName name="BExS81YPDZDVJJVS15HV2HDXAC3Y" hidden="1">#REF!</definedName>
    <definedName name="BExS82PRVNUTEKQZS56YT2DVF6C2" localSheetId="17" hidden="1">#REF!</definedName>
    <definedName name="BExS82PRVNUTEKQZS56YT2DVF6C2" localSheetId="18" hidden="1">#REF!</definedName>
    <definedName name="BExS82PRVNUTEKQZS56YT2DVF6C2" localSheetId="19" hidden="1">#REF!</definedName>
    <definedName name="BExS82PRVNUTEKQZS56YT2DVF6C2" localSheetId="13" hidden="1">#REF!</definedName>
    <definedName name="BExS82PRVNUTEKQZS56YT2DVF6C2" hidden="1">#REF!</definedName>
    <definedName name="BExS83BCNFAV6DRCB1VTUF96491J" localSheetId="17" hidden="1">#REF!</definedName>
    <definedName name="BExS83BCNFAV6DRCB1VTUF96491J" localSheetId="18" hidden="1">#REF!</definedName>
    <definedName name="BExS83BCNFAV6DRCB1VTUF96491J" localSheetId="19" hidden="1">#REF!</definedName>
    <definedName name="BExS83BCNFAV6DRCB1VTUF96491J" localSheetId="13" hidden="1">#REF!</definedName>
    <definedName name="BExS83BCNFAV6DRCB1VTUF96491J" hidden="1">#REF!</definedName>
    <definedName name="BExS86GKM9ISCSNZD15BQ5E5L6A5" localSheetId="17" hidden="1">#REF!</definedName>
    <definedName name="BExS86GKM9ISCSNZD15BQ5E5L6A5" localSheetId="18" hidden="1">#REF!</definedName>
    <definedName name="BExS86GKM9ISCSNZD15BQ5E5L6A5" localSheetId="19" hidden="1">#REF!</definedName>
    <definedName name="BExS86GKM9ISCSNZD15BQ5E5L6A5" localSheetId="13" hidden="1">#REF!</definedName>
    <definedName name="BExS86GKM9ISCSNZD15BQ5E5L6A5" hidden="1">#REF!</definedName>
    <definedName name="BExS89GGRJ55EK546SM31UGE2K8T" localSheetId="17" hidden="1">#REF!</definedName>
    <definedName name="BExS89GGRJ55EK546SM31UGE2K8T" localSheetId="18" hidden="1">#REF!</definedName>
    <definedName name="BExS89GGRJ55EK546SM31UGE2K8T" localSheetId="19" hidden="1">#REF!</definedName>
    <definedName name="BExS89GGRJ55EK546SM31UGE2K8T" localSheetId="13" hidden="1">#REF!</definedName>
    <definedName name="BExS89GGRJ55EK546SM31UGE2K8T" hidden="1">#REF!</definedName>
    <definedName name="BExS8BPG5A0GR5AO1U951NDGGR0L" localSheetId="17" hidden="1">#REF!</definedName>
    <definedName name="BExS8BPG5A0GR5AO1U951NDGGR0L" localSheetId="18" hidden="1">#REF!</definedName>
    <definedName name="BExS8BPG5A0GR5AO1U951NDGGR0L" localSheetId="19" hidden="1">#REF!</definedName>
    <definedName name="BExS8BPG5A0GR5AO1U951NDGGR0L" localSheetId="13" hidden="1">#REF!</definedName>
    <definedName name="BExS8BPG5A0GR5AO1U951NDGGR0L" hidden="1">#REF!</definedName>
    <definedName name="BExS8CGI0JXFUBD41VFLI0SZSV8F" localSheetId="17" hidden="1">#REF!</definedName>
    <definedName name="BExS8CGI0JXFUBD41VFLI0SZSV8F" localSheetId="18" hidden="1">#REF!</definedName>
    <definedName name="BExS8CGI0JXFUBD41VFLI0SZSV8F" localSheetId="19" hidden="1">#REF!</definedName>
    <definedName name="BExS8CGI0JXFUBD41VFLI0SZSV8F" localSheetId="13" hidden="1">#REF!</definedName>
    <definedName name="BExS8CGI0JXFUBD41VFLI0SZSV8F" hidden="1">#REF!</definedName>
    <definedName name="BExS8D22FXVQKOEJP01LT0CDI3PS" localSheetId="17" hidden="1">#REF!</definedName>
    <definedName name="BExS8D22FXVQKOEJP01LT0CDI3PS" localSheetId="18" hidden="1">#REF!</definedName>
    <definedName name="BExS8D22FXVQKOEJP01LT0CDI3PS" localSheetId="19" hidden="1">#REF!</definedName>
    <definedName name="BExS8D22FXVQKOEJP01LT0CDI3PS" localSheetId="13" hidden="1">#REF!</definedName>
    <definedName name="BExS8D22FXVQKOEJP01LT0CDI3PS" hidden="1">#REF!</definedName>
    <definedName name="BExS8EEJOZFBUWZDOM3O25AJRUVU" localSheetId="17" hidden="1">#REF!</definedName>
    <definedName name="BExS8EEJOZFBUWZDOM3O25AJRUVU" localSheetId="18" hidden="1">#REF!</definedName>
    <definedName name="BExS8EEJOZFBUWZDOM3O25AJRUVU" localSheetId="19" hidden="1">#REF!</definedName>
    <definedName name="BExS8EEJOZFBUWZDOM3O25AJRUVU" localSheetId="13" hidden="1">#REF!</definedName>
    <definedName name="BExS8EEJOZFBUWZDOM3O25AJRUVU" hidden="1">#REF!</definedName>
    <definedName name="BExS8GSUS17UY50TEM2AWF36BR9Z" localSheetId="17" hidden="1">#REF!</definedName>
    <definedName name="BExS8GSUS17UY50TEM2AWF36BR9Z" localSheetId="18" hidden="1">#REF!</definedName>
    <definedName name="BExS8GSUS17UY50TEM2AWF36BR9Z" localSheetId="19" hidden="1">#REF!</definedName>
    <definedName name="BExS8GSUS17UY50TEM2AWF36BR9Z" localSheetId="13" hidden="1">#REF!</definedName>
    <definedName name="BExS8GSUS17UY50TEM2AWF36BR9Z" hidden="1">#REF!</definedName>
    <definedName name="BExS8HJRBVG0XI6PWA9KTMJZMQXK" localSheetId="17" hidden="1">#REF!</definedName>
    <definedName name="BExS8HJRBVG0XI6PWA9KTMJZMQXK" localSheetId="18" hidden="1">#REF!</definedName>
    <definedName name="BExS8HJRBVG0XI6PWA9KTMJZMQXK" localSheetId="19" hidden="1">#REF!</definedName>
    <definedName name="BExS8HJRBVG0XI6PWA9KTMJZMQXK" localSheetId="13" hidden="1">#REF!</definedName>
    <definedName name="BExS8HJRBVG0XI6PWA9KTMJZMQXK" hidden="1">#REF!</definedName>
    <definedName name="BExS8NE9HUZJH13OXLREOV1BX0OZ" localSheetId="17" hidden="1">#REF!</definedName>
    <definedName name="BExS8NE9HUZJH13OXLREOV1BX0OZ" localSheetId="18" hidden="1">#REF!</definedName>
    <definedName name="BExS8NE9HUZJH13OXLREOV1BX0OZ" localSheetId="19" hidden="1">#REF!</definedName>
    <definedName name="BExS8NE9HUZJH13OXLREOV1BX0OZ" localSheetId="13" hidden="1">#REF!</definedName>
    <definedName name="BExS8NE9HUZJH13OXLREOV1BX0OZ" hidden="1">#REF!</definedName>
    <definedName name="BExS8R51C8RM2FS6V6IRTYO9GA4A" localSheetId="17" hidden="1">#REF!</definedName>
    <definedName name="BExS8R51C8RM2FS6V6IRTYO9GA4A" localSheetId="18" hidden="1">#REF!</definedName>
    <definedName name="BExS8R51C8RM2FS6V6IRTYO9GA4A" localSheetId="19" hidden="1">#REF!</definedName>
    <definedName name="BExS8R51C8RM2FS6V6IRTYO9GA4A" localSheetId="13" hidden="1">#REF!</definedName>
    <definedName name="BExS8R51C8RM2FS6V6IRTYO9GA4A" hidden="1">#REF!</definedName>
    <definedName name="BExS8WDX408F60MH1X9B9UZ2H4R7" localSheetId="17" hidden="1">#REF!</definedName>
    <definedName name="BExS8WDX408F60MH1X9B9UZ2H4R7" localSheetId="18" hidden="1">#REF!</definedName>
    <definedName name="BExS8WDX408F60MH1X9B9UZ2H4R7" localSheetId="19" hidden="1">#REF!</definedName>
    <definedName name="BExS8WDX408F60MH1X9B9UZ2H4R7" localSheetId="13" hidden="1">#REF!</definedName>
    <definedName name="BExS8WDX408F60MH1X9B9UZ2H4R7" hidden="1">#REF!</definedName>
    <definedName name="BExS8X4UTVOFE2YEVLO8LTKMSI3A" localSheetId="17" hidden="1">#REF!</definedName>
    <definedName name="BExS8X4UTVOFE2YEVLO8LTKMSI3A" localSheetId="18" hidden="1">#REF!</definedName>
    <definedName name="BExS8X4UTVOFE2YEVLO8LTKMSI3A" localSheetId="19" hidden="1">#REF!</definedName>
    <definedName name="BExS8X4UTVOFE2YEVLO8LTKMSI3A" localSheetId="13" hidden="1">#REF!</definedName>
    <definedName name="BExS8X4UTVOFE2YEVLO8LTKMSI3A" hidden="1">#REF!</definedName>
    <definedName name="BExS8Z2W2QEC3MH0BZIYLDFQNUIP" localSheetId="17" hidden="1">#REF!</definedName>
    <definedName name="BExS8Z2W2QEC3MH0BZIYLDFQNUIP" localSheetId="18" hidden="1">#REF!</definedName>
    <definedName name="BExS8Z2W2QEC3MH0BZIYLDFQNUIP" localSheetId="19" hidden="1">#REF!</definedName>
    <definedName name="BExS8Z2W2QEC3MH0BZIYLDFQNUIP" localSheetId="13" hidden="1">#REF!</definedName>
    <definedName name="BExS8Z2W2QEC3MH0BZIYLDFQNUIP" hidden="1">#REF!</definedName>
    <definedName name="BExS92DKGRFFCIA9C0IXDOLO57EP" localSheetId="17" hidden="1">#REF!</definedName>
    <definedName name="BExS92DKGRFFCIA9C0IXDOLO57EP" localSheetId="18" hidden="1">#REF!</definedName>
    <definedName name="BExS92DKGRFFCIA9C0IXDOLO57EP" localSheetId="19" hidden="1">#REF!</definedName>
    <definedName name="BExS92DKGRFFCIA9C0IXDOLO57EP" localSheetId="13" hidden="1">#REF!</definedName>
    <definedName name="BExS92DKGRFFCIA9C0IXDOLO57EP" hidden="1">#REF!</definedName>
    <definedName name="BExS98OB4321YCHLCQ022PXKTT2W" localSheetId="17" hidden="1">#REF!</definedName>
    <definedName name="BExS98OB4321YCHLCQ022PXKTT2W" localSheetId="18" hidden="1">#REF!</definedName>
    <definedName name="BExS98OB4321YCHLCQ022PXKTT2W" localSheetId="19" hidden="1">#REF!</definedName>
    <definedName name="BExS98OB4321YCHLCQ022PXKTT2W" localSheetId="13" hidden="1">#REF!</definedName>
    <definedName name="BExS98OB4321YCHLCQ022PXKTT2W" hidden="1">#REF!</definedName>
    <definedName name="BExS9C9N8GFISC6HUERJ0EI06GB2" localSheetId="17" hidden="1">#REF!</definedName>
    <definedName name="BExS9C9N8GFISC6HUERJ0EI06GB2" localSheetId="18" hidden="1">#REF!</definedName>
    <definedName name="BExS9C9N8GFISC6HUERJ0EI06GB2" localSheetId="19" hidden="1">#REF!</definedName>
    <definedName name="BExS9C9N8GFISC6HUERJ0EI06GB2" localSheetId="13" hidden="1">#REF!</definedName>
    <definedName name="BExS9C9N8GFISC6HUERJ0EI06GB2" hidden="1">#REF!</definedName>
    <definedName name="BExS9D6619QNINF06KHZHYUAH0S9" localSheetId="17" hidden="1">#REF!</definedName>
    <definedName name="BExS9D6619QNINF06KHZHYUAH0S9" localSheetId="18" hidden="1">#REF!</definedName>
    <definedName name="BExS9D6619QNINF06KHZHYUAH0S9" localSheetId="19" hidden="1">#REF!</definedName>
    <definedName name="BExS9D6619QNINF06KHZHYUAH0S9" localSheetId="13" hidden="1">#REF!</definedName>
    <definedName name="BExS9D6619QNINF06KHZHYUAH0S9" hidden="1">#REF!</definedName>
    <definedName name="BExS9DX13CACP3J8JDREK30JB1SQ" localSheetId="17" hidden="1">#REF!</definedName>
    <definedName name="BExS9DX13CACP3J8JDREK30JB1SQ" localSheetId="18" hidden="1">#REF!</definedName>
    <definedName name="BExS9DX13CACP3J8JDREK30JB1SQ" localSheetId="19" hidden="1">#REF!</definedName>
    <definedName name="BExS9DX13CACP3J8JDREK30JB1SQ" localSheetId="13" hidden="1">#REF!</definedName>
    <definedName name="BExS9DX13CACP3J8JDREK30JB1SQ" hidden="1">#REF!</definedName>
    <definedName name="BExS9FPRS2KRRCS33SE6WFNF5GYL" localSheetId="17" hidden="1">#REF!</definedName>
    <definedName name="BExS9FPRS2KRRCS33SE6WFNF5GYL" localSheetId="18" hidden="1">#REF!</definedName>
    <definedName name="BExS9FPRS2KRRCS33SE6WFNF5GYL" localSheetId="19" hidden="1">#REF!</definedName>
    <definedName name="BExS9FPRS2KRRCS33SE6WFNF5GYL" localSheetId="13" hidden="1">#REF!</definedName>
    <definedName name="BExS9FPRS2KRRCS33SE6WFNF5GYL" hidden="1">#REF!</definedName>
    <definedName name="BExS9M5VN3VE822UH6TLACVY24CJ" localSheetId="17" hidden="1">#REF!</definedName>
    <definedName name="BExS9M5VN3VE822UH6TLACVY24CJ" localSheetId="18" hidden="1">#REF!</definedName>
    <definedName name="BExS9M5VN3VE822UH6TLACVY24CJ" localSheetId="19" hidden="1">#REF!</definedName>
    <definedName name="BExS9M5VN3VE822UH6TLACVY24CJ" localSheetId="13" hidden="1">#REF!</definedName>
    <definedName name="BExS9M5VN3VE822UH6TLACVY24CJ" hidden="1">#REF!</definedName>
    <definedName name="BExS9WI0A6PSEB8N9GPXF2Z7MWHM" localSheetId="17" hidden="1">#REF!</definedName>
    <definedName name="BExS9WI0A6PSEB8N9GPXF2Z7MWHM" localSheetId="18" hidden="1">#REF!</definedName>
    <definedName name="BExS9WI0A6PSEB8N9GPXF2Z7MWHM" localSheetId="19" hidden="1">#REF!</definedName>
    <definedName name="BExS9WI0A6PSEB8N9GPXF2Z7MWHM" localSheetId="13" hidden="1">#REF!</definedName>
    <definedName name="BExS9WI0A6PSEB8N9GPXF2Z7MWHM" hidden="1">#REF!</definedName>
    <definedName name="BExS9XJPZ07ND34OHX60QD382FV6" localSheetId="17" hidden="1">#REF!</definedName>
    <definedName name="BExS9XJPZ07ND34OHX60QD382FV6" localSheetId="18" hidden="1">#REF!</definedName>
    <definedName name="BExS9XJPZ07ND34OHX60QD382FV6" localSheetId="19" hidden="1">#REF!</definedName>
    <definedName name="BExS9XJPZ07ND34OHX60QD382FV6" localSheetId="13" hidden="1">#REF!</definedName>
    <definedName name="BExS9XJPZ07ND34OHX60QD382FV6" hidden="1">#REF!</definedName>
    <definedName name="BExSA4AJLEEN4R7HU4FRSMYR17TR" localSheetId="17" hidden="1">#REF!</definedName>
    <definedName name="BExSA4AJLEEN4R7HU4FRSMYR17TR" localSheetId="18" hidden="1">#REF!</definedName>
    <definedName name="BExSA4AJLEEN4R7HU4FRSMYR17TR" localSheetId="19" hidden="1">#REF!</definedName>
    <definedName name="BExSA4AJLEEN4R7HU4FRSMYR17TR" localSheetId="13" hidden="1">#REF!</definedName>
    <definedName name="BExSA4AJLEEN4R7HU4FRSMYR17TR" hidden="1">#REF!</definedName>
    <definedName name="BExSA5HP306TN9XJS0TU619DLRR7" localSheetId="17" hidden="1">#REF!</definedName>
    <definedName name="BExSA5HP306TN9XJS0TU619DLRR7" localSheetId="18" hidden="1">#REF!</definedName>
    <definedName name="BExSA5HP306TN9XJS0TU619DLRR7" localSheetId="19" hidden="1">#REF!</definedName>
    <definedName name="BExSA5HP306TN9XJS0TU619DLRR7" localSheetId="13" hidden="1">#REF!</definedName>
    <definedName name="BExSA5HP306TN9XJS0TU619DLRR7" hidden="1">#REF!</definedName>
    <definedName name="BExSAAVWQOOIA6B3JHQVGP08HFEM" localSheetId="17" hidden="1">#REF!</definedName>
    <definedName name="BExSAAVWQOOIA6B3JHQVGP08HFEM" localSheetId="18" hidden="1">#REF!</definedName>
    <definedName name="BExSAAVWQOOIA6B3JHQVGP08HFEM" localSheetId="19" hidden="1">#REF!</definedName>
    <definedName name="BExSAAVWQOOIA6B3JHQVGP08HFEM" localSheetId="13" hidden="1">#REF!</definedName>
    <definedName name="BExSAAVWQOOIA6B3JHQVGP08HFEM" hidden="1">#REF!</definedName>
    <definedName name="BExSAFJ3IICU2M7QPVE4ARYMXZKX" localSheetId="17" hidden="1">#REF!</definedName>
    <definedName name="BExSAFJ3IICU2M7QPVE4ARYMXZKX" localSheetId="18" hidden="1">#REF!</definedName>
    <definedName name="BExSAFJ3IICU2M7QPVE4ARYMXZKX" localSheetId="19" hidden="1">#REF!</definedName>
    <definedName name="BExSAFJ3IICU2M7QPVE4ARYMXZKX" localSheetId="13" hidden="1">#REF!</definedName>
    <definedName name="BExSAFJ3IICU2M7QPVE4ARYMXZKX" hidden="1">#REF!</definedName>
    <definedName name="BExSAH6ID8OHX379UXVNGFO8J6KQ" localSheetId="17" hidden="1">#REF!</definedName>
    <definedName name="BExSAH6ID8OHX379UXVNGFO8J6KQ" localSheetId="18" hidden="1">#REF!</definedName>
    <definedName name="BExSAH6ID8OHX379UXVNGFO8J6KQ" localSheetId="19" hidden="1">#REF!</definedName>
    <definedName name="BExSAH6ID8OHX379UXVNGFO8J6KQ" localSheetId="13" hidden="1">#REF!</definedName>
    <definedName name="BExSAH6ID8OHX379UXVNGFO8J6KQ" hidden="1">#REF!</definedName>
    <definedName name="BExSAQBHIXGQRNIRGCJMBXUPCZQA" localSheetId="17" hidden="1">#REF!</definedName>
    <definedName name="BExSAQBHIXGQRNIRGCJMBXUPCZQA" localSheetId="18" hidden="1">#REF!</definedName>
    <definedName name="BExSAQBHIXGQRNIRGCJMBXUPCZQA" localSheetId="19" hidden="1">#REF!</definedName>
    <definedName name="BExSAQBHIXGQRNIRGCJMBXUPCZQA" localSheetId="13" hidden="1">#REF!</definedName>
    <definedName name="BExSAQBHIXGQRNIRGCJMBXUPCZQA" hidden="1">#REF!</definedName>
    <definedName name="BExSAUTCT4P7JP57NOR9MTX33QJZ" localSheetId="17" hidden="1">#REF!</definedName>
    <definedName name="BExSAUTCT4P7JP57NOR9MTX33QJZ" localSheetId="18" hidden="1">#REF!</definedName>
    <definedName name="BExSAUTCT4P7JP57NOR9MTX33QJZ" localSheetId="19" hidden="1">#REF!</definedName>
    <definedName name="BExSAUTCT4P7JP57NOR9MTX33QJZ" localSheetId="13" hidden="1">#REF!</definedName>
    <definedName name="BExSAUTCT4P7JP57NOR9MTX33QJZ" hidden="1">#REF!</definedName>
    <definedName name="BExSAY9CA9TFXQ9M9FBJRGJO9T9E" localSheetId="17" hidden="1">#REF!</definedName>
    <definedName name="BExSAY9CA9TFXQ9M9FBJRGJO9T9E" localSheetId="18" hidden="1">#REF!</definedName>
    <definedName name="BExSAY9CA9TFXQ9M9FBJRGJO9T9E" localSheetId="19" hidden="1">#REF!</definedName>
    <definedName name="BExSAY9CA9TFXQ9M9FBJRGJO9T9E" localSheetId="13" hidden="1">#REF!</definedName>
    <definedName name="BExSAY9CA9TFXQ9M9FBJRGJO9T9E" hidden="1">#REF!</definedName>
    <definedName name="BExSB4JYKQ3MINI7RAYK5M8BLJDC" localSheetId="17" hidden="1">#REF!</definedName>
    <definedName name="BExSB4JYKQ3MINI7RAYK5M8BLJDC" localSheetId="18" hidden="1">#REF!</definedName>
    <definedName name="BExSB4JYKQ3MINI7RAYK5M8BLJDC" localSheetId="19" hidden="1">#REF!</definedName>
    <definedName name="BExSB4JYKQ3MINI7RAYK5M8BLJDC" localSheetId="13" hidden="1">#REF!</definedName>
    <definedName name="BExSB4JYKQ3MINI7RAYK5M8BLJDC" hidden="1">#REF!</definedName>
    <definedName name="BExSBCY73CG3Q15P5BDLDT994XRL" localSheetId="17" hidden="1">#REF!</definedName>
    <definedName name="BExSBCY73CG3Q15P5BDLDT994XRL" localSheetId="18" hidden="1">#REF!</definedName>
    <definedName name="BExSBCY73CG3Q15P5BDLDT994XRL" localSheetId="19" hidden="1">#REF!</definedName>
    <definedName name="BExSBCY73CG3Q15P5BDLDT994XRL" localSheetId="13" hidden="1">#REF!</definedName>
    <definedName name="BExSBCY73CG3Q15P5BDLDT994XRL" hidden="1">#REF!</definedName>
    <definedName name="BExSBMOS41ZRLWYLOU29V6Y7YORR" localSheetId="17" hidden="1">#REF!</definedName>
    <definedName name="BExSBMOS41ZRLWYLOU29V6Y7YORR" localSheetId="18" hidden="1">#REF!</definedName>
    <definedName name="BExSBMOS41ZRLWYLOU29V6Y7YORR" localSheetId="19" hidden="1">#REF!</definedName>
    <definedName name="BExSBMOS41ZRLWYLOU29V6Y7YORR" localSheetId="13" hidden="1">#REF!</definedName>
    <definedName name="BExSBMOS41ZRLWYLOU29V6Y7YORR" hidden="1">#REF!</definedName>
    <definedName name="BExSBPZG22WAMZYIF7CZ686E8X80" localSheetId="17" hidden="1">#REF!</definedName>
    <definedName name="BExSBPZG22WAMZYIF7CZ686E8X80" localSheetId="18" hidden="1">#REF!</definedName>
    <definedName name="BExSBPZG22WAMZYIF7CZ686E8X80" localSheetId="19" hidden="1">#REF!</definedName>
    <definedName name="BExSBPZG22WAMZYIF7CZ686E8X80" localSheetId="13" hidden="1">#REF!</definedName>
    <definedName name="BExSBPZG22WAMZYIF7CZ686E8X80" hidden="1">#REF!</definedName>
    <definedName name="BExSBRBXXQMBU1TYDW1BXTEVEPRU" localSheetId="17" hidden="1">#REF!</definedName>
    <definedName name="BExSBRBXXQMBU1TYDW1BXTEVEPRU" localSheetId="18" hidden="1">#REF!</definedName>
    <definedName name="BExSBRBXXQMBU1TYDW1BXTEVEPRU" localSheetId="19" hidden="1">#REF!</definedName>
    <definedName name="BExSBRBXXQMBU1TYDW1BXTEVEPRU" localSheetId="13" hidden="1">#REF!</definedName>
    <definedName name="BExSBRBXXQMBU1TYDW1BXTEVEPRU" hidden="1">#REF!</definedName>
    <definedName name="BExSC54998WTZ21DSL0R8UN0Y9JH" localSheetId="17" hidden="1">#REF!</definedName>
    <definedName name="BExSC54998WTZ21DSL0R8UN0Y9JH" localSheetId="18" hidden="1">#REF!</definedName>
    <definedName name="BExSC54998WTZ21DSL0R8UN0Y9JH" localSheetId="19" hidden="1">#REF!</definedName>
    <definedName name="BExSC54998WTZ21DSL0R8UN0Y9JH" localSheetId="13" hidden="1">#REF!</definedName>
    <definedName name="BExSC54998WTZ21DSL0R8UN0Y9JH" hidden="1">#REF!</definedName>
    <definedName name="BExSC60N7WR9PJSNC9B7ORCX9NGY" localSheetId="17" hidden="1">#REF!</definedName>
    <definedName name="BExSC60N7WR9PJSNC9B7ORCX9NGY" localSheetId="18" hidden="1">#REF!</definedName>
    <definedName name="BExSC60N7WR9PJSNC9B7ORCX9NGY" localSheetId="19" hidden="1">#REF!</definedName>
    <definedName name="BExSC60N7WR9PJSNC9B7ORCX9NGY" localSheetId="13" hidden="1">#REF!</definedName>
    <definedName name="BExSC60N7WR9PJSNC9B7ORCX9NGY" hidden="1">#REF!</definedName>
    <definedName name="BExSCE99EZTILTTCE4NJJF96OYYM" localSheetId="17" hidden="1">#REF!</definedName>
    <definedName name="BExSCE99EZTILTTCE4NJJF96OYYM" localSheetId="18" hidden="1">#REF!</definedName>
    <definedName name="BExSCE99EZTILTTCE4NJJF96OYYM" localSheetId="19" hidden="1">#REF!</definedName>
    <definedName name="BExSCE99EZTILTTCE4NJJF96OYYM" localSheetId="13" hidden="1">#REF!</definedName>
    <definedName name="BExSCE99EZTILTTCE4NJJF96OYYM" hidden="1">#REF!</definedName>
    <definedName name="BExSCFWOMYELUEPWVJIRGIQZH5BV" localSheetId="17" hidden="1">#REF!</definedName>
    <definedName name="BExSCFWOMYELUEPWVJIRGIQZH5BV" localSheetId="18" hidden="1">#REF!</definedName>
    <definedName name="BExSCFWOMYELUEPWVJIRGIQZH5BV" localSheetId="19" hidden="1">#REF!</definedName>
    <definedName name="BExSCFWOMYELUEPWVJIRGIQZH5BV" localSheetId="13" hidden="1">#REF!</definedName>
    <definedName name="BExSCFWOMYELUEPWVJIRGIQZH5BV" hidden="1">#REF!</definedName>
    <definedName name="BExSCHUQZ2HFEWS54X67DIS8OSXZ" localSheetId="17" hidden="1">#REF!</definedName>
    <definedName name="BExSCHUQZ2HFEWS54X67DIS8OSXZ" localSheetId="18" hidden="1">#REF!</definedName>
    <definedName name="BExSCHUQZ2HFEWS54X67DIS8OSXZ" localSheetId="19" hidden="1">#REF!</definedName>
    <definedName name="BExSCHUQZ2HFEWS54X67DIS8OSXZ" localSheetId="13" hidden="1">#REF!</definedName>
    <definedName name="BExSCHUQZ2HFEWS54X67DIS8OSXZ" hidden="1">#REF!</definedName>
    <definedName name="BExSCOG41SKKG4GYU76WRWW1CTE6" localSheetId="17" hidden="1">#REF!</definedName>
    <definedName name="BExSCOG41SKKG4GYU76WRWW1CTE6" localSheetId="18" hidden="1">#REF!</definedName>
    <definedName name="BExSCOG41SKKG4GYU76WRWW1CTE6" localSheetId="19" hidden="1">#REF!</definedName>
    <definedName name="BExSCOG41SKKG4GYU76WRWW1CTE6" localSheetId="13" hidden="1">#REF!</definedName>
    <definedName name="BExSCOG41SKKG4GYU76WRWW1CTE6" hidden="1">#REF!</definedName>
    <definedName name="BExSCVC9P86YVFMRKKUVRV29MZXZ" localSheetId="17" hidden="1">#REF!</definedName>
    <definedName name="BExSCVC9P86YVFMRKKUVRV29MZXZ" localSheetId="18" hidden="1">#REF!</definedName>
    <definedName name="BExSCVC9P86YVFMRKKUVRV29MZXZ" localSheetId="19" hidden="1">#REF!</definedName>
    <definedName name="BExSCVC9P86YVFMRKKUVRV29MZXZ" localSheetId="13" hidden="1">#REF!</definedName>
    <definedName name="BExSCVC9P86YVFMRKKUVRV29MZXZ" hidden="1">#REF!</definedName>
    <definedName name="BExSD233CH4MU9ZMGNRF97ZV7KWU" localSheetId="17" hidden="1">#REF!</definedName>
    <definedName name="BExSD233CH4MU9ZMGNRF97ZV7KWU" localSheetId="18" hidden="1">#REF!</definedName>
    <definedName name="BExSD233CH4MU9ZMGNRF97ZV7KWU" localSheetId="19" hidden="1">#REF!</definedName>
    <definedName name="BExSD233CH4MU9ZMGNRF97ZV7KWU" localSheetId="13" hidden="1">#REF!</definedName>
    <definedName name="BExSD233CH4MU9ZMGNRF97ZV7KWU" hidden="1">#REF!</definedName>
    <definedName name="BExSD2U0F3BN6IN9N4R2DTTJG15H" localSheetId="17" hidden="1">#REF!</definedName>
    <definedName name="BExSD2U0F3BN6IN9N4R2DTTJG15H" localSheetId="18" hidden="1">#REF!</definedName>
    <definedName name="BExSD2U0F3BN6IN9N4R2DTTJG15H" localSheetId="19" hidden="1">#REF!</definedName>
    <definedName name="BExSD2U0F3BN6IN9N4R2DTTJG15H" localSheetId="13" hidden="1">#REF!</definedName>
    <definedName name="BExSD2U0F3BN6IN9N4R2DTTJG15H" hidden="1">#REF!</definedName>
    <definedName name="BExSD6A6NY15YSMFH51ST6XJY429" localSheetId="17" hidden="1">#REF!</definedName>
    <definedName name="BExSD6A6NY15YSMFH51ST6XJY429" localSheetId="18" hidden="1">#REF!</definedName>
    <definedName name="BExSD6A6NY15YSMFH51ST6XJY429" localSheetId="19" hidden="1">#REF!</definedName>
    <definedName name="BExSD6A6NY15YSMFH51ST6XJY429" localSheetId="13" hidden="1">#REF!</definedName>
    <definedName name="BExSD6A6NY15YSMFH51ST6XJY429" hidden="1">#REF!</definedName>
    <definedName name="BExSD9VH6PF6RQ135VOEE08YXPAW" localSheetId="17" hidden="1">#REF!</definedName>
    <definedName name="BExSD9VH6PF6RQ135VOEE08YXPAW" localSheetId="18" hidden="1">#REF!</definedName>
    <definedName name="BExSD9VH6PF6RQ135VOEE08YXPAW" localSheetId="19" hidden="1">#REF!</definedName>
    <definedName name="BExSD9VH6PF6RQ135VOEE08YXPAW" localSheetId="13" hidden="1">#REF!</definedName>
    <definedName name="BExSD9VH6PF6RQ135VOEE08YXPAW" hidden="1">#REF!</definedName>
    <definedName name="BExSDI9QWFD49GEZWZ3KOGM27XRB" localSheetId="17" hidden="1">#REF!</definedName>
    <definedName name="BExSDI9QWFD49GEZWZ3KOGM27XRB" localSheetId="18" hidden="1">#REF!</definedName>
    <definedName name="BExSDI9QWFD49GEZWZ3KOGM27XRB" localSheetId="19" hidden="1">#REF!</definedName>
    <definedName name="BExSDI9QWFD49GEZWZ3KOGM27XRB" localSheetId="13" hidden="1">#REF!</definedName>
    <definedName name="BExSDI9QWFD49GEZWZ3KOGM27XRB" hidden="1">#REF!</definedName>
    <definedName name="BExSDP5Y04WWMX2WWRITWOX8R5I9" localSheetId="17" hidden="1">#REF!</definedName>
    <definedName name="BExSDP5Y04WWMX2WWRITWOX8R5I9" localSheetId="18" hidden="1">#REF!</definedName>
    <definedName name="BExSDP5Y04WWMX2WWRITWOX8R5I9" localSheetId="19" hidden="1">#REF!</definedName>
    <definedName name="BExSDP5Y04WWMX2WWRITWOX8R5I9" localSheetId="13" hidden="1">#REF!</definedName>
    <definedName name="BExSDP5Y04WWMX2WWRITWOX8R5I9" hidden="1">#REF!</definedName>
    <definedName name="BExSDSGM203BJTNS9MKCBX453HMD" localSheetId="17" hidden="1">#REF!</definedName>
    <definedName name="BExSDSGM203BJTNS9MKCBX453HMD" localSheetId="18" hidden="1">#REF!</definedName>
    <definedName name="BExSDSGM203BJTNS9MKCBX453HMD" localSheetId="19" hidden="1">#REF!</definedName>
    <definedName name="BExSDSGM203BJTNS9MKCBX453HMD" localSheetId="13" hidden="1">#REF!</definedName>
    <definedName name="BExSDSGM203BJTNS9MKCBX453HMD" hidden="1">#REF!</definedName>
    <definedName name="BExSDT20XUFXTDM37M148AXAP7HN" localSheetId="17" hidden="1">#REF!</definedName>
    <definedName name="BExSDT20XUFXTDM37M148AXAP7HN" localSheetId="18" hidden="1">#REF!</definedName>
    <definedName name="BExSDT20XUFXTDM37M148AXAP7HN" localSheetId="19" hidden="1">#REF!</definedName>
    <definedName name="BExSDT20XUFXTDM37M148AXAP7HN" localSheetId="13" hidden="1">#REF!</definedName>
    <definedName name="BExSDT20XUFXTDM37M148AXAP7HN" hidden="1">#REF!</definedName>
    <definedName name="BExSDYLOWNTKCY92LFEDAV8LO7D3" localSheetId="17" hidden="1">#REF!</definedName>
    <definedName name="BExSDYLOWNTKCY92LFEDAV8LO7D3" localSheetId="18" hidden="1">#REF!</definedName>
    <definedName name="BExSDYLOWNTKCY92LFEDAV8LO7D3" localSheetId="19" hidden="1">#REF!</definedName>
    <definedName name="BExSDYLOWNTKCY92LFEDAV8LO7D3" localSheetId="13" hidden="1">#REF!</definedName>
    <definedName name="BExSDYLOWNTKCY92LFEDAV8LO7D3" hidden="1">#REF!</definedName>
    <definedName name="BExSE277VXZ807WBUB6A1UGQ1SF9" localSheetId="17" hidden="1">#REF!</definedName>
    <definedName name="BExSE277VXZ807WBUB6A1UGQ1SF9" localSheetId="18" hidden="1">#REF!</definedName>
    <definedName name="BExSE277VXZ807WBUB6A1UGQ1SF9" localSheetId="19" hidden="1">#REF!</definedName>
    <definedName name="BExSE277VXZ807WBUB6A1UGQ1SF9" localSheetId="13" hidden="1">#REF!</definedName>
    <definedName name="BExSE277VXZ807WBUB6A1UGQ1SF9" hidden="1">#REF!</definedName>
    <definedName name="BExSE3EDSP4UL6G0I3DZ5SBHMUBU" localSheetId="17" hidden="1">#REF!</definedName>
    <definedName name="BExSE3EDSP4UL6G0I3DZ5SBHMUBU" localSheetId="18" hidden="1">#REF!</definedName>
    <definedName name="BExSE3EDSP4UL6G0I3DZ5SBHMUBU" localSheetId="19" hidden="1">#REF!</definedName>
    <definedName name="BExSE3EDSP4UL6G0I3DZ5SBHMUBU" localSheetId="13" hidden="1">#REF!</definedName>
    <definedName name="BExSE3EDSP4UL6G0I3DZ5SBHMUBU" hidden="1">#REF!</definedName>
    <definedName name="BExSEEHK1VLWD7JBV9SVVVIKQZ3I" localSheetId="17" hidden="1">#REF!</definedName>
    <definedName name="BExSEEHK1VLWD7JBV9SVVVIKQZ3I" localSheetId="18" hidden="1">#REF!</definedName>
    <definedName name="BExSEEHK1VLWD7JBV9SVVVIKQZ3I" localSheetId="19" hidden="1">#REF!</definedName>
    <definedName name="BExSEEHK1VLWD7JBV9SVVVIKQZ3I" localSheetId="13" hidden="1">#REF!</definedName>
    <definedName name="BExSEEHK1VLWD7JBV9SVVVIKQZ3I" hidden="1">#REF!</definedName>
    <definedName name="BExSEITYG8XAMWJ1C8VKU1MB4TEO" localSheetId="17" hidden="1">#REF!</definedName>
    <definedName name="BExSEITYG8XAMWJ1C8VKU1MB4TEO" localSheetId="18" hidden="1">#REF!</definedName>
    <definedName name="BExSEITYG8XAMWJ1C8VKU1MB4TEO" localSheetId="19" hidden="1">#REF!</definedName>
    <definedName name="BExSEITYG8XAMWJ1C8VKU1MB4TEO" localSheetId="13" hidden="1">#REF!</definedName>
    <definedName name="BExSEITYG8XAMWJ1C8VKU1MB4TEO" hidden="1">#REF!</definedName>
    <definedName name="BExSEJKZLX37P3V33TRTFJ30BFRK" localSheetId="17" hidden="1">#REF!</definedName>
    <definedName name="BExSEJKZLX37P3V33TRTFJ30BFRK" localSheetId="18" hidden="1">#REF!</definedName>
    <definedName name="BExSEJKZLX37P3V33TRTFJ30BFRK" localSheetId="19" hidden="1">#REF!</definedName>
    <definedName name="BExSEJKZLX37P3V33TRTFJ30BFRK" localSheetId="13" hidden="1">#REF!</definedName>
    <definedName name="BExSEJKZLX37P3V33TRTFJ30BFRK" hidden="1">#REF!</definedName>
    <definedName name="BExSEKXG1AW54E28IG5EODEM0JJV" localSheetId="17" hidden="1">#REF!</definedName>
    <definedName name="BExSEKXG1AW54E28IG5EODEM0JJV" localSheetId="18" hidden="1">#REF!</definedName>
    <definedName name="BExSEKXG1AW54E28IG5EODEM0JJV" localSheetId="19" hidden="1">#REF!</definedName>
    <definedName name="BExSEKXG1AW54E28IG5EODEM0JJV" localSheetId="13" hidden="1">#REF!</definedName>
    <definedName name="BExSEKXG1AW54E28IG5EODEM0JJV" hidden="1">#REF!</definedName>
    <definedName name="BExSEO84KVM8R2IV5MFH0XI3IZSN" localSheetId="17" hidden="1">#REF!</definedName>
    <definedName name="BExSEO84KVM8R2IV5MFH0XI3IZSN" localSheetId="18" hidden="1">#REF!</definedName>
    <definedName name="BExSEO84KVM8R2IV5MFH0XI3IZSN" localSheetId="19" hidden="1">#REF!</definedName>
    <definedName name="BExSEO84KVM8R2IV5MFH0XI3IZSN" localSheetId="13" hidden="1">#REF!</definedName>
    <definedName name="BExSEO84KVM8R2IV5MFH0XI3IZSN" hidden="1">#REF!</definedName>
    <definedName name="BExSEP9UVOAI6TMXKNK587PQ3328" localSheetId="17" hidden="1">#REF!</definedName>
    <definedName name="BExSEP9UVOAI6TMXKNK587PQ3328" localSheetId="18" hidden="1">#REF!</definedName>
    <definedName name="BExSEP9UVOAI6TMXKNK587PQ3328" localSheetId="19" hidden="1">#REF!</definedName>
    <definedName name="BExSEP9UVOAI6TMXKNK587PQ3328" localSheetId="13" hidden="1">#REF!</definedName>
    <definedName name="BExSEP9UVOAI6TMXKNK587PQ3328" hidden="1">#REF!</definedName>
    <definedName name="BExSERIU9MUGR4NPZAUJCVXUZ74I" localSheetId="17" hidden="1">#REF!</definedName>
    <definedName name="BExSERIU9MUGR4NPZAUJCVXUZ74I" localSheetId="18" hidden="1">#REF!</definedName>
    <definedName name="BExSERIU9MUGR4NPZAUJCVXUZ74I" localSheetId="19" hidden="1">#REF!</definedName>
    <definedName name="BExSERIU9MUGR4NPZAUJCVXUZ74I" localSheetId="13" hidden="1">#REF!</definedName>
    <definedName name="BExSERIU9MUGR4NPZAUJCVXUZ74I" hidden="1">#REF!</definedName>
    <definedName name="BExSF07QFLZCO4P6K6QF05XG7PH1" localSheetId="17" hidden="1">#REF!</definedName>
    <definedName name="BExSF07QFLZCO4P6K6QF05XG7PH1" localSheetId="18" hidden="1">#REF!</definedName>
    <definedName name="BExSF07QFLZCO4P6K6QF05XG7PH1" localSheetId="19" hidden="1">#REF!</definedName>
    <definedName name="BExSF07QFLZCO4P6K6QF05XG7PH1" localSheetId="13" hidden="1">#REF!</definedName>
    <definedName name="BExSF07QFLZCO4P6K6QF05XG7PH1" hidden="1">#REF!</definedName>
    <definedName name="BExSFJ8ZAGQ63A4MVMZRQWLVRGQ5" localSheetId="17" hidden="1">#REF!</definedName>
    <definedName name="BExSFJ8ZAGQ63A4MVMZRQWLVRGQ5" localSheetId="18" hidden="1">#REF!</definedName>
    <definedName name="BExSFJ8ZAGQ63A4MVMZRQWLVRGQ5" localSheetId="19" hidden="1">#REF!</definedName>
    <definedName name="BExSFJ8ZAGQ63A4MVMZRQWLVRGQ5" localSheetId="13" hidden="1">#REF!</definedName>
    <definedName name="BExSFJ8ZAGQ63A4MVMZRQWLVRGQ5" hidden="1">#REF!</definedName>
    <definedName name="BExSFKQRST2S9KXWWLCXYLKSF4G1" localSheetId="17" hidden="1">#REF!</definedName>
    <definedName name="BExSFKQRST2S9KXWWLCXYLKSF4G1" localSheetId="18" hidden="1">#REF!</definedName>
    <definedName name="BExSFKQRST2S9KXWWLCXYLKSF4G1" localSheetId="19" hidden="1">#REF!</definedName>
    <definedName name="BExSFKQRST2S9KXWWLCXYLKSF4G1" localSheetId="13" hidden="1">#REF!</definedName>
    <definedName name="BExSFKQRST2S9KXWWLCXYLKSF4G1" hidden="1">#REF!</definedName>
    <definedName name="BExSFOHO6VZ5Y463KL3XYTZBVE3P" localSheetId="17" hidden="1">#REF!</definedName>
    <definedName name="BExSFOHO6VZ5Y463KL3XYTZBVE3P" localSheetId="18" hidden="1">#REF!</definedName>
    <definedName name="BExSFOHO6VZ5Y463KL3XYTZBVE3P" localSheetId="19" hidden="1">#REF!</definedName>
    <definedName name="BExSFOHO6VZ5Y463KL3XYTZBVE3P" localSheetId="13" hidden="1">#REF!</definedName>
    <definedName name="BExSFOHO6VZ5Y463KL3XYTZBVE3P" hidden="1">#REF!</definedName>
    <definedName name="BExSFY2ZJOYUEYBX21QZ7AMN2WK1" localSheetId="17" hidden="1">#REF!</definedName>
    <definedName name="BExSFY2ZJOYUEYBX21QZ7AMN2WK1" localSheetId="18" hidden="1">#REF!</definedName>
    <definedName name="BExSFY2ZJOYUEYBX21QZ7AMN2WK1" localSheetId="19" hidden="1">#REF!</definedName>
    <definedName name="BExSFY2ZJOYUEYBX21QZ7AMN2WK1" localSheetId="13" hidden="1">#REF!</definedName>
    <definedName name="BExSFY2ZJOYUEYBX21QZ7AMN2WK1" hidden="1">#REF!</definedName>
    <definedName name="BExSFYDRRTAZVPXRWUF5PDQ97WFF" localSheetId="17" hidden="1">#REF!</definedName>
    <definedName name="BExSFYDRRTAZVPXRWUF5PDQ97WFF" localSheetId="18" hidden="1">#REF!</definedName>
    <definedName name="BExSFYDRRTAZVPXRWUF5PDQ97WFF" localSheetId="19" hidden="1">#REF!</definedName>
    <definedName name="BExSFYDRRTAZVPXRWUF5PDQ97WFF" localSheetId="13" hidden="1">#REF!</definedName>
    <definedName name="BExSFYDRRTAZVPXRWUF5PDQ97WFF" hidden="1">#REF!</definedName>
    <definedName name="BExSFZVPFTXA3F0IJ2NGH1GXX9R7" localSheetId="17" hidden="1">#REF!</definedName>
    <definedName name="BExSFZVPFTXA3F0IJ2NGH1GXX9R7" localSheetId="18" hidden="1">#REF!</definedName>
    <definedName name="BExSFZVPFTXA3F0IJ2NGH1GXX9R7" localSheetId="19" hidden="1">#REF!</definedName>
    <definedName name="BExSFZVPFTXA3F0IJ2NGH1GXX9R7" localSheetId="13" hidden="1">#REF!</definedName>
    <definedName name="BExSFZVPFTXA3F0IJ2NGH1GXX9R7" hidden="1">#REF!</definedName>
    <definedName name="BExSG2Q34XRC1K28H4XG6PQM3FTW" localSheetId="17" hidden="1">#REF!</definedName>
    <definedName name="BExSG2Q34XRC1K28H4XG6PQM3FTW" localSheetId="18" hidden="1">#REF!</definedName>
    <definedName name="BExSG2Q34XRC1K28H4XG6PQM3FTW" localSheetId="19" hidden="1">#REF!</definedName>
    <definedName name="BExSG2Q34XRC1K28H4XG6PQM3FTW" localSheetId="13" hidden="1">#REF!</definedName>
    <definedName name="BExSG2Q34XRC1K28H4XG6PQM3FTW" hidden="1">#REF!</definedName>
    <definedName name="BExSG90Q4ZUU2IPGDYOM169NJV9S" localSheetId="17" hidden="1">#REF!</definedName>
    <definedName name="BExSG90Q4ZUU2IPGDYOM169NJV9S" localSheetId="18" hidden="1">#REF!</definedName>
    <definedName name="BExSG90Q4ZUU2IPGDYOM169NJV9S" localSheetId="19" hidden="1">#REF!</definedName>
    <definedName name="BExSG90Q4ZUU2IPGDYOM169NJV9S" localSheetId="13" hidden="1">#REF!</definedName>
    <definedName name="BExSG90Q4ZUU2IPGDYOM169NJV9S" hidden="1">#REF!</definedName>
    <definedName name="BExSG9X3DU845PNXYJGGLBQY2UHG" localSheetId="17" hidden="1">#REF!</definedName>
    <definedName name="BExSG9X3DU845PNXYJGGLBQY2UHG" localSheetId="18" hidden="1">#REF!</definedName>
    <definedName name="BExSG9X3DU845PNXYJGGLBQY2UHG" localSheetId="19" hidden="1">#REF!</definedName>
    <definedName name="BExSG9X3DU845PNXYJGGLBQY2UHG" localSheetId="13" hidden="1">#REF!</definedName>
    <definedName name="BExSG9X3DU845PNXYJGGLBQY2UHG" hidden="1">#REF!</definedName>
    <definedName name="BExSGE45J27MDUUNXW7Z8Q33UAON" localSheetId="17" hidden="1">#REF!</definedName>
    <definedName name="BExSGE45J27MDUUNXW7Z8Q33UAON" localSheetId="18" hidden="1">#REF!</definedName>
    <definedName name="BExSGE45J27MDUUNXW7Z8Q33UAON" localSheetId="19" hidden="1">#REF!</definedName>
    <definedName name="BExSGE45J27MDUUNXW7Z8Q33UAON" localSheetId="13" hidden="1">#REF!</definedName>
    <definedName name="BExSGE45J27MDUUNXW7Z8Q33UAON" hidden="1">#REF!</definedName>
    <definedName name="BExSGE9LY91Q0URHB4YAMX0UAMYI" localSheetId="17" hidden="1">#REF!</definedName>
    <definedName name="BExSGE9LY91Q0URHB4YAMX0UAMYI" localSheetId="18" hidden="1">#REF!</definedName>
    <definedName name="BExSGE9LY91Q0URHB4YAMX0UAMYI" localSheetId="19" hidden="1">#REF!</definedName>
    <definedName name="BExSGE9LY91Q0URHB4YAMX0UAMYI" localSheetId="13" hidden="1">#REF!</definedName>
    <definedName name="BExSGE9LY91Q0URHB4YAMX0UAMYI" hidden="1">#REF!</definedName>
    <definedName name="BExSGLB2URTLBCKBB4Y885W925F2" localSheetId="17" hidden="1">#REF!</definedName>
    <definedName name="BExSGLB2URTLBCKBB4Y885W925F2" localSheetId="18" hidden="1">#REF!</definedName>
    <definedName name="BExSGLB2URTLBCKBB4Y885W925F2" localSheetId="19" hidden="1">#REF!</definedName>
    <definedName name="BExSGLB2URTLBCKBB4Y885W925F2" localSheetId="13" hidden="1">#REF!</definedName>
    <definedName name="BExSGLB2URTLBCKBB4Y885W925F2" hidden="1">#REF!</definedName>
    <definedName name="BExSGNEL2G0PC04ATVS20W5179EK" localSheetId="17" hidden="1">#REF!</definedName>
    <definedName name="BExSGNEL2G0PC04ATVS20W5179EK" localSheetId="18" hidden="1">#REF!</definedName>
    <definedName name="BExSGNEL2G0PC04ATVS20W5179EK" localSheetId="19" hidden="1">#REF!</definedName>
    <definedName name="BExSGNEL2G0PC04ATVS20W5179EK" localSheetId="13" hidden="1">#REF!</definedName>
    <definedName name="BExSGNEL2G0PC04ATVS20W5179EK" hidden="1">#REF!</definedName>
    <definedName name="BExSGOAYG73SFWOPAQV80P710GID" localSheetId="17" hidden="1">#REF!</definedName>
    <definedName name="BExSGOAYG73SFWOPAQV80P710GID" localSheetId="18" hidden="1">#REF!</definedName>
    <definedName name="BExSGOAYG73SFWOPAQV80P710GID" localSheetId="19" hidden="1">#REF!</definedName>
    <definedName name="BExSGOAYG73SFWOPAQV80P710GID" localSheetId="13" hidden="1">#REF!</definedName>
    <definedName name="BExSGOAYG73SFWOPAQV80P710GID" hidden="1">#REF!</definedName>
    <definedName name="BExSGOWJHRW7FWKLO2EHUOOGHNAF" localSheetId="17" hidden="1">#REF!</definedName>
    <definedName name="BExSGOWJHRW7FWKLO2EHUOOGHNAF" localSheetId="18" hidden="1">#REF!</definedName>
    <definedName name="BExSGOWJHRW7FWKLO2EHUOOGHNAF" localSheetId="19" hidden="1">#REF!</definedName>
    <definedName name="BExSGOWJHRW7FWKLO2EHUOOGHNAF" localSheetId="13" hidden="1">#REF!</definedName>
    <definedName name="BExSGOWJHRW7FWKLO2EHUOOGHNAF" hidden="1">#REF!</definedName>
    <definedName name="BExSGOWJTAP41ZV5Q23H7MI9C76W" localSheetId="17" hidden="1">#REF!</definedName>
    <definedName name="BExSGOWJTAP41ZV5Q23H7MI9C76W" localSheetId="18" hidden="1">#REF!</definedName>
    <definedName name="BExSGOWJTAP41ZV5Q23H7MI9C76W" localSheetId="19" hidden="1">#REF!</definedName>
    <definedName name="BExSGOWJTAP41ZV5Q23H7MI9C76W" localSheetId="13" hidden="1">#REF!</definedName>
    <definedName name="BExSGOWJTAP41ZV5Q23H7MI9C76W" hidden="1">#REF!</definedName>
    <definedName name="BExSGR5JQVX2HQ0PKCGZNSSUM1RV" localSheetId="17" hidden="1">#REF!</definedName>
    <definedName name="BExSGR5JQVX2HQ0PKCGZNSSUM1RV" localSheetId="18" hidden="1">#REF!</definedName>
    <definedName name="BExSGR5JQVX2HQ0PKCGZNSSUM1RV" localSheetId="19" hidden="1">#REF!</definedName>
    <definedName name="BExSGR5JQVX2HQ0PKCGZNSSUM1RV" localSheetId="13" hidden="1">#REF!</definedName>
    <definedName name="BExSGR5JQVX2HQ0PKCGZNSSUM1RV" hidden="1">#REF!</definedName>
    <definedName name="BExSGT3MKX7YVLVP6YLL6KVO8UGV" localSheetId="17" hidden="1">#REF!</definedName>
    <definedName name="BExSGT3MKX7YVLVP6YLL6KVO8UGV" localSheetId="18" hidden="1">#REF!</definedName>
    <definedName name="BExSGT3MKX7YVLVP6YLL6KVO8UGV" localSheetId="19" hidden="1">#REF!</definedName>
    <definedName name="BExSGT3MKX7YVLVP6YLL6KVO8UGV" localSheetId="13" hidden="1">#REF!</definedName>
    <definedName name="BExSGT3MKX7YVLVP6YLL6KVO8UGV" hidden="1">#REF!</definedName>
    <definedName name="BExSGVHX69GJZHD99DKE4RZ042B1" localSheetId="17" hidden="1">#REF!</definedName>
    <definedName name="BExSGVHX69GJZHD99DKE4RZ042B1" localSheetId="18" hidden="1">#REF!</definedName>
    <definedName name="BExSGVHX69GJZHD99DKE4RZ042B1" localSheetId="19" hidden="1">#REF!</definedName>
    <definedName name="BExSGVHX69GJZHD99DKE4RZ042B1" localSheetId="13" hidden="1">#REF!</definedName>
    <definedName name="BExSGVHX69GJZHD99DKE4RZ042B1" hidden="1">#REF!</definedName>
    <definedName name="BExSGZJO4J4ZO04E2N2ECVYS9DEZ" localSheetId="17" hidden="1">#REF!</definedName>
    <definedName name="BExSGZJO4J4ZO04E2N2ECVYS9DEZ" localSheetId="18" hidden="1">#REF!</definedName>
    <definedName name="BExSGZJO4J4ZO04E2N2ECVYS9DEZ" localSheetId="19" hidden="1">#REF!</definedName>
    <definedName name="BExSGZJO4J4ZO04E2N2ECVYS9DEZ" localSheetId="13" hidden="1">#REF!</definedName>
    <definedName name="BExSGZJO4J4ZO04E2N2ECVYS9DEZ" hidden="1">#REF!</definedName>
    <definedName name="BExSHAHFHS7MMNJR8JPVABRGBVIT" localSheetId="17" hidden="1">#REF!</definedName>
    <definedName name="BExSHAHFHS7MMNJR8JPVABRGBVIT" localSheetId="18" hidden="1">#REF!</definedName>
    <definedName name="BExSHAHFHS7MMNJR8JPVABRGBVIT" localSheetId="19" hidden="1">#REF!</definedName>
    <definedName name="BExSHAHFHS7MMNJR8JPVABRGBVIT" localSheetId="13" hidden="1">#REF!</definedName>
    <definedName name="BExSHAHFHS7MMNJR8JPVABRGBVIT" hidden="1">#REF!</definedName>
    <definedName name="BExSHGH88QZWW4RNAX4YKAZ5JEBL" localSheetId="17" hidden="1">#REF!</definedName>
    <definedName name="BExSHGH88QZWW4RNAX4YKAZ5JEBL" localSheetId="18" hidden="1">#REF!</definedName>
    <definedName name="BExSHGH88QZWW4RNAX4YKAZ5JEBL" localSheetId="19" hidden="1">#REF!</definedName>
    <definedName name="BExSHGH88QZWW4RNAX4YKAZ5JEBL" localSheetId="13" hidden="1">#REF!</definedName>
    <definedName name="BExSHGH88QZWW4RNAX4YKAZ5JEBL" hidden="1">#REF!</definedName>
    <definedName name="BExSHOKK1OO3CX9Z28C58E5J1D9W" localSheetId="17" hidden="1">#REF!</definedName>
    <definedName name="BExSHOKK1OO3CX9Z28C58E5J1D9W" localSheetId="18" hidden="1">#REF!</definedName>
    <definedName name="BExSHOKK1OO3CX9Z28C58E5J1D9W" localSheetId="19" hidden="1">#REF!</definedName>
    <definedName name="BExSHOKK1OO3CX9Z28C58E5J1D9W" localSheetId="13" hidden="1">#REF!</definedName>
    <definedName name="BExSHOKK1OO3CX9Z28C58E5J1D9W" hidden="1">#REF!</definedName>
    <definedName name="BExSHQD8KYLTQGDXIRKCHQQ7MKIH" localSheetId="17" hidden="1">#REF!</definedName>
    <definedName name="BExSHQD8KYLTQGDXIRKCHQQ7MKIH" localSheetId="18" hidden="1">#REF!</definedName>
    <definedName name="BExSHQD8KYLTQGDXIRKCHQQ7MKIH" localSheetId="19" hidden="1">#REF!</definedName>
    <definedName name="BExSHQD8KYLTQGDXIRKCHQQ7MKIH" localSheetId="13" hidden="1">#REF!</definedName>
    <definedName name="BExSHQD8KYLTQGDXIRKCHQQ7MKIH" hidden="1">#REF!</definedName>
    <definedName name="BExSHVGPIAHXI97UBLI9G4I4M29F" localSheetId="17" hidden="1">#REF!</definedName>
    <definedName name="BExSHVGPIAHXI97UBLI9G4I4M29F" localSheetId="18" hidden="1">#REF!</definedName>
    <definedName name="BExSHVGPIAHXI97UBLI9G4I4M29F" localSheetId="19" hidden="1">#REF!</definedName>
    <definedName name="BExSHVGPIAHXI97UBLI9G4I4M29F" localSheetId="13" hidden="1">#REF!</definedName>
    <definedName name="BExSHVGPIAHXI97UBLI9G4I4M29F" hidden="1">#REF!</definedName>
    <definedName name="BExSI0K2YL3HTCQAD8A7TR4QCUR6" localSheetId="17" hidden="1">#REF!</definedName>
    <definedName name="BExSI0K2YL3HTCQAD8A7TR4QCUR6" localSheetId="18" hidden="1">#REF!</definedName>
    <definedName name="BExSI0K2YL3HTCQAD8A7TR4QCUR6" localSheetId="19" hidden="1">#REF!</definedName>
    <definedName name="BExSI0K2YL3HTCQAD8A7TR4QCUR6" localSheetId="13" hidden="1">#REF!</definedName>
    <definedName name="BExSI0K2YL3HTCQAD8A7TR4QCUR6" hidden="1">#REF!</definedName>
    <definedName name="BExSIFUDNRWXWIWNGCCFOOD8WIAZ" localSheetId="17" hidden="1">#REF!</definedName>
    <definedName name="BExSIFUDNRWXWIWNGCCFOOD8WIAZ" localSheetId="18" hidden="1">#REF!</definedName>
    <definedName name="BExSIFUDNRWXWIWNGCCFOOD8WIAZ" localSheetId="19" hidden="1">#REF!</definedName>
    <definedName name="BExSIFUDNRWXWIWNGCCFOOD8WIAZ" localSheetId="13" hidden="1">#REF!</definedName>
    <definedName name="BExSIFUDNRWXWIWNGCCFOOD8WIAZ" hidden="1">#REF!</definedName>
    <definedName name="BExTTZNS2PBCR93C9IUW49UZ4I6T" localSheetId="17" hidden="1">#REF!</definedName>
    <definedName name="BExTTZNS2PBCR93C9IUW49UZ4I6T" localSheetId="18" hidden="1">#REF!</definedName>
    <definedName name="BExTTZNS2PBCR93C9IUW49UZ4I6T" localSheetId="19" hidden="1">#REF!</definedName>
    <definedName name="BExTTZNS2PBCR93C9IUW49UZ4I6T" localSheetId="13" hidden="1">#REF!</definedName>
    <definedName name="BExTTZNS2PBCR93C9IUW49UZ4I6T" hidden="1">#REF!</definedName>
    <definedName name="BExTU2YFQ25JQ6MEMRHHN66VLTPJ" localSheetId="17" hidden="1">#REF!</definedName>
    <definedName name="BExTU2YFQ25JQ6MEMRHHN66VLTPJ" localSheetId="18" hidden="1">#REF!</definedName>
    <definedName name="BExTU2YFQ25JQ6MEMRHHN66VLTPJ" localSheetId="19" hidden="1">#REF!</definedName>
    <definedName name="BExTU2YFQ25JQ6MEMRHHN66VLTPJ" localSheetId="13" hidden="1">#REF!</definedName>
    <definedName name="BExTU2YFQ25JQ6MEMRHHN66VLTPJ" hidden="1">#REF!</definedName>
    <definedName name="BExTU75IOII1V5O0C9X2VAYYVJUG" localSheetId="17" hidden="1">#REF!</definedName>
    <definedName name="BExTU75IOII1V5O0C9X2VAYYVJUG" localSheetId="18" hidden="1">#REF!</definedName>
    <definedName name="BExTU75IOII1V5O0C9X2VAYYVJUG" localSheetId="19" hidden="1">#REF!</definedName>
    <definedName name="BExTU75IOII1V5O0C9X2VAYYVJUG" localSheetId="13" hidden="1">#REF!</definedName>
    <definedName name="BExTU75IOII1V5O0C9X2VAYYVJUG" hidden="1">#REF!</definedName>
    <definedName name="BExTUA5F7V4LUIIAM17J3A8XF3JE" localSheetId="17" hidden="1">#REF!</definedName>
    <definedName name="BExTUA5F7V4LUIIAM17J3A8XF3JE" localSheetId="18" hidden="1">#REF!</definedName>
    <definedName name="BExTUA5F7V4LUIIAM17J3A8XF3JE" localSheetId="19" hidden="1">#REF!</definedName>
    <definedName name="BExTUA5F7V4LUIIAM17J3A8XF3JE" localSheetId="13" hidden="1">#REF!</definedName>
    <definedName name="BExTUA5F7V4LUIIAM17J3A8XF3JE" hidden="1">#REF!</definedName>
    <definedName name="BExTUBY3AA9B91YRRWFOT21LUL8Q" localSheetId="17" hidden="1">#REF!</definedName>
    <definedName name="BExTUBY3AA9B91YRRWFOT21LUL8Q" localSheetId="18" hidden="1">#REF!</definedName>
    <definedName name="BExTUBY3AA9B91YRRWFOT21LUL8Q" localSheetId="19" hidden="1">#REF!</definedName>
    <definedName name="BExTUBY3AA9B91YRRWFOT21LUL8Q" localSheetId="13" hidden="1">#REF!</definedName>
    <definedName name="BExTUBY3AA9B91YRRWFOT21LUL8Q" hidden="1">#REF!</definedName>
    <definedName name="BExTUJ53ANGZ3H1KDK4CR4Q0OD6P" localSheetId="17" hidden="1">#REF!</definedName>
    <definedName name="BExTUJ53ANGZ3H1KDK4CR4Q0OD6P" localSheetId="18" hidden="1">#REF!</definedName>
    <definedName name="BExTUJ53ANGZ3H1KDK4CR4Q0OD6P" localSheetId="19" hidden="1">#REF!</definedName>
    <definedName name="BExTUJ53ANGZ3H1KDK4CR4Q0OD6P" localSheetId="13" hidden="1">#REF!</definedName>
    <definedName name="BExTUJ53ANGZ3H1KDK4CR4Q0OD6P" hidden="1">#REF!</definedName>
    <definedName name="BExTUKXSZBM7C57G6NGLWGU4WOHY" localSheetId="17" hidden="1">#REF!</definedName>
    <definedName name="BExTUKXSZBM7C57G6NGLWGU4WOHY" localSheetId="18" hidden="1">#REF!</definedName>
    <definedName name="BExTUKXSZBM7C57G6NGLWGU4WOHY" localSheetId="19" hidden="1">#REF!</definedName>
    <definedName name="BExTUKXSZBM7C57G6NGLWGU4WOHY" localSheetId="13" hidden="1">#REF!</definedName>
    <definedName name="BExTUKXSZBM7C57G6NGLWGU4WOHY" hidden="1">#REF!</definedName>
    <definedName name="BExTUNC5INBE8Y5OA5GQUTXX6QJW" localSheetId="17" hidden="1">#REF!</definedName>
    <definedName name="BExTUNC5INBE8Y5OA5GQUTXX6QJW" localSheetId="18" hidden="1">#REF!</definedName>
    <definedName name="BExTUNC5INBE8Y5OA5GQUTXX6QJW" localSheetId="19" hidden="1">#REF!</definedName>
    <definedName name="BExTUNC5INBE8Y5OA5GQUTXX6QJW" localSheetId="13" hidden="1">#REF!</definedName>
    <definedName name="BExTUNC5INBE8Y5OA5GQUTXX6QJW" hidden="1">#REF!</definedName>
    <definedName name="BExTUSQCFFYZCDNHWHADBC2E1ZP1" localSheetId="17" hidden="1">#REF!</definedName>
    <definedName name="BExTUSQCFFYZCDNHWHADBC2E1ZP1" localSheetId="18" hidden="1">#REF!</definedName>
    <definedName name="BExTUSQCFFYZCDNHWHADBC2E1ZP1" localSheetId="19" hidden="1">#REF!</definedName>
    <definedName name="BExTUSQCFFYZCDNHWHADBC2E1ZP1" localSheetId="13" hidden="1">#REF!</definedName>
    <definedName name="BExTUSQCFFYZCDNHWHADBC2E1ZP1" hidden="1">#REF!</definedName>
    <definedName name="BExTUV4NQDZVAENZPSZGF7A3DDFN" localSheetId="17" hidden="1">#REF!</definedName>
    <definedName name="BExTUV4NQDZVAENZPSZGF7A3DDFN" localSheetId="18" hidden="1">#REF!</definedName>
    <definedName name="BExTUV4NQDZVAENZPSZGF7A3DDFN" localSheetId="19" hidden="1">#REF!</definedName>
    <definedName name="BExTUV4NQDZVAENZPSZGF7A3DDFN" localSheetId="13" hidden="1">#REF!</definedName>
    <definedName name="BExTUV4NQDZVAENZPSZGF7A3DDFN" hidden="1">#REF!</definedName>
    <definedName name="BExTUVFGOJEYS28JURA5KHQFDU5J" localSheetId="17" hidden="1">#REF!</definedName>
    <definedName name="BExTUVFGOJEYS28JURA5KHQFDU5J" localSheetId="18" hidden="1">#REF!</definedName>
    <definedName name="BExTUVFGOJEYS28JURA5KHQFDU5J" localSheetId="19" hidden="1">#REF!</definedName>
    <definedName name="BExTUVFGOJEYS28JURA5KHQFDU5J" localSheetId="13" hidden="1">#REF!</definedName>
    <definedName name="BExTUVFGOJEYS28JURA5KHQFDU5J" hidden="1">#REF!</definedName>
    <definedName name="BExTUW10U40QCYGHM5NJ3YR1O5SP" localSheetId="17" hidden="1">#REF!</definedName>
    <definedName name="BExTUW10U40QCYGHM5NJ3YR1O5SP" localSheetId="18" hidden="1">#REF!</definedName>
    <definedName name="BExTUW10U40QCYGHM5NJ3YR1O5SP" localSheetId="19" hidden="1">#REF!</definedName>
    <definedName name="BExTUW10U40QCYGHM5NJ3YR1O5SP" localSheetId="13" hidden="1">#REF!</definedName>
    <definedName name="BExTUW10U40QCYGHM5NJ3YR1O5SP" hidden="1">#REF!</definedName>
    <definedName name="BExTUWXFQHINU66YG82BI20ATMB5" localSheetId="17" hidden="1">#REF!</definedName>
    <definedName name="BExTUWXFQHINU66YG82BI20ATMB5" localSheetId="18" hidden="1">#REF!</definedName>
    <definedName name="BExTUWXFQHINU66YG82BI20ATMB5" localSheetId="19" hidden="1">#REF!</definedName>
    <definedName name="BExTUWXFQHINU66YG82BI20ATMB5" localSheetId="13" hidden="1">#REF!</definedName>
    <definedName name="BExTUWXFQHINU66YG82BI20ATMB5" hidden="1">#REF!</definedName>
    <definedName name="BExTUY9WNSJ91GV8CP0SKJTEIV82" localSheetId="17" hidden="1">#REF!</definedName>
    <definedName name="BExTUY9WNSJ91GV8CP0SKJTEIV82" localSheetId="18" hidden="1">#REF!</definedName>
    <definedName name="BExTUY9WNSJ91GV8CP0SKJTEIV82" localSheetId="19" hidden="1">#REF!</definedName>
    <definedName name="BExTUY9WNSJ91GV8CP0SKJTEIV82" localSheetId="13" hidden="1">#REF!</definedName>
    <definedName name="BExTUY9WNSJ91GV8CP0SKJTEIV82" hidden="1">#REF!</definedName>
    <definedName name="BExTV67VIM8PV6KO253M4DUBJQLC" localSheetId="17" hidden="1">#REF!</definedName>
    <definedName name="BExTV67VIM8PV6KO253M4DUBJQLC" localSheetId="18" hidden="1">#REF!</definedName>
    <definedName name="BExTV67VIM8PV6KO253M4DUBJQLC" localSheetId="19" hidden="1">#REF!</definedName>
    <definedName name="BExTV67VIM8PV6KO253M4DUBJQLC" localSheetId="13" hidden="1">#REF!</definedName>
    <definedName name="BExTV67VIM8PV6KO253M4DUBJQLC" hidden="1">#REF!</definedName>
    <definedName name="BExTVELZCF2YA5L6F23BYZZR6WHF" localSheetId="17" hidden="1">#REF!</definedName>
    <definedName name="BExTVELZCF2YA5L6F23BYZZR6WHF" localSheetId="18" hidden="1">#REF!</definedName>
    <definedName name="BExTVELZCF2YA5L6F23BYZZR6WHF" localSheetId="19" hidden="1">#REF!</definedName>
    <definedName name="BExTVELZCF2YA5L6F23BYZZR6WHF" localSheetId="13" hidden="1">#REF!</definedName>
    <definedName name="BExTVELZCF2YA5L6F23BYZZR6WHF" hidden="1">#REF!</definedName>
    <definedName name="BExTVGPIQZ99YFXUC8OONUX5BD42" localSheetId="17" hidden="1">#REF!</definedName>
    <definedName name="BExTVGPIQZ99YFXUC8OONUX5BD42" localSheetId="18" hidden="1">#REF!</definedName>
    <definedName name="BExTVGPIQZ99YFXUC8OONUX5BD42" localSheetId="19" hidden="1">#REF!</definedName>
    <definedName name="BExTVGPIQZ99YFXUC8OONUX5BD42" localSheetId="13" hidden="1">#REF!</definedName>
    <definedName name="BExTVGPIQZ99YFXUC8OONUX5BD42" hidden="1">#REF!</definedName>
    <definedName name="BExTVQG4F5RF0LZXG06AZ6EU1GQ3" localSheetId="17" hidden="1">#REF!</definedName>
    <definedName name="BExTVQG4F5RF0LZXG06AZ6EU1GQ3" localSheetId="18" hidden="1">#REF!</definedName>
    <definedName name="BExTVQG4F5RF0LZXG06AZ6EU1GQ3" localSheetId="19" hidden="1">#REF!</definedName>
    <definedName name="BExTVQG4F5RF0LZXG06AZ6EU1GQ3" localSheetId="13" hidden="1">#REF!</definedName>
    <definedName name="BExTVQG4F5RF0LZXG06AZ6EU1GQ3" hidden="1">#REF!</definedName>
    <definedName name="BExTVZQLP9VFLEYQ9280W13X7E8K" localSheetId="17" hidden="1">#REF!</definedName>
    <definedName name="BExTVZQLP9VFLEYQ9280W13X7E8K" localSheetId="18" hidden="1">#REF!</definedName>
    <definedName name="BExTVZQLP9VFLEYQ9280W13X7E8K" localSheetId="19" hidden="1">#REF!</definedName>
    <definedName name="BExTVZQLP9VFLEYQ9280W13X7E8K" localSheetId="13" hidden="1">#REF!</definedName>
    <definedName name="BExTVZQLP9VFLEYQ9280W13X7E8K" hidden="1">#REF!</definedName>
    <definedName name="BExTWB4LA1PODQOH4LDTHQKBN16K" localSheetId="17" hidden="1">#REF!</definedName>
    <definedName name="BExTWB4LA1PODQOH4LDTHQKBN16K" localSheetId="18" hidden="1">#REF!</definedName>
    <definedName name="BExTWB4LA1PODQOH4LDTHQKBN16K" localSheetId="19" hidden="1">#REF!</definedName>
    <definedName name="BExTWB4LA1PODQOH4LDTHQKBN16K" localSheetId="13" hidden="1">#REF!</definedName>
    <definedName name="BExTWB4LA1PODQOH4LDTHQKBN16K" hidden="1">#REF!</definedName>
    <definedName name="BExTWI0Q8AWXUA3ZN7I5V3QK2KM1" localSheetId="17" hidden="1">#REF!</definedName>
    <definedName name="BExTWI0Q8AWXUA3ZN7I5V3QK2KM1" localSheetId="18" hidden="1">#REF!</definedName>
    <definedName name="BExTWI0Q8AWXUA3ZN7I5V3QK2KM1" localSheetId="19" hidden="1">#REF!</definedName>
    <definedName name="BExTWI0Q8AWXUA3ZN7I5V3QK2KM1" localSheetId="13" hidden="1">#REF!</definedName>
    <definedName name="BExTWI0Q8AWXUA3ZN7I5V3QK2KM1" hidden="1">#REF!</definedName>
    <definedName name="BExTWJTIA3WUW1PUWXAOP9O8NKLZ" localSheetId="17" hidden="1">#REF!</definedName>
    <definedName name="BExTWJTIA3WUW1PUWXAOP9O8NKLZ" localSheetId="18" hidden="1">#REF!</definedName>
    <definedName name="BExTWJTIA3WUW1PUWXAOP9O8NKLZ" localSheetId="19" hidden="1">#REF!</definedName>
    <definedName name="BExTWJTIA3WUW1PUWXAOP9O8NKLZ" localSheetId="13" hidden="1">#REF!</definedName>
    <definedName name="BExTWJTIA3WUW1PUWXAOP9O8NKLZ" hidden="1">#REF!</definedName>
    <definedName name="BExTWW95OX07FNA01WF5MSSSFQLX" localSheetId="17" hidden="1">#REF!</definedName>
    <definedName name="BExTWW95OX07FNA01WF5MSSSFQLX" localSheetId="18" hidden="1">#REF!</definedName>
    <definedName name="BExTWW95OX07FNA01WF5MSSSFQLX" localSheetId="19" hidden="1">#REF!</definedName>
    <definedName name="BExTWW95OX07FNA01WF5MSSSFQLX" localSheetId="13" hidden="1">#REF!</definedName>
    <definedName name="BExTWW95OX07FNA01WF5MSSSFQLX" hidden="1">#REF!</definedName>
    <definedName name="BExTX005F4GLW03J0PLPRPMI1SEG" localSheetId="17" hidden="1">#REF!</definedName>
    <definedName name="BExTX005F4GLW03J0PLPRPMI1SEG" localSheetId="18" hidden="1">#REF!</definedName>
    <definedName name="BExTX005F4GLW03J0PLPRPMI1SEG" localSheetId="19" hidden="1">#REF!</definedName>
    <definedName name="BExTX005F4GLW03J0PLPRPMI1SEG" localSheetId="13" hidden="1">#REF!</definedName>
    <definedName name="BExTX005F4GLW03J0PLPRPMI1SEG" hidden="1">#REF!</definedName>
    <definedName name="BExTX476KI0RNB71XI5TYMANSGBG" localSheetId="17" hidden="1">#REF!</definedName>
    <definedName name="BExTX476KI0RNB71XI5TYMANSGBG" localSheetId="18" hidden="1">#REF!</definedName>
    <definedName name="BExTX476KI0RNB71XI5TYMANSGBG" localSheetId="19" hidden="1">#REF!</definedName>
    <definedName name="BExTX476KI0RNB71XI5TYMANSGBG" localSheetId="13" hidden="1">#REF!</definedName>
    <definedName name="BExTX476KI0RNB71XI5TYMANSGBG" hidden="1">#REF!</definedName>
    <definedName name="BExTXBJFKNSCUO7IOL6CSKERP06D" localSheetId="17" hidden="1">#REF!</definedName>
    <definedName name="BExTXBJFKNSCUO7IOL6CSKERP06D" localSheetId="18" hidden="1">#REF!</definedName>
    <definedName name="BExTXBJFKNSCUO7IOL6CSKERP06D" localSheetId="19" hidden="1">#REF!</definedName>
    <definedName name="BExTXBJFKNSCUO7IOL6CSKERP06D" localSheetId="13" hidden="1">#REF!</definedName>
    <definedName name="BExTXBJFKNSCUO7IOL6CSKERP06D" hidden="1">#REF!</definedName>
    <definedName name="BExTXDMZDQ9U1FD9T7F79J29SYYN" localSheetId="17" hidden="1">#REF!</definedName>
    <definedName name="BExTXDMZDQ9U1FD9T7F79J29SYYN" localSheetId="18" hidden="1">#REF!</definedName>
    <definedName name="BExTXDMZDQ9U1FD9T7F79J29SYYN" localSheetId="19" hidden="1">#REF!</definedName>
    <definedName name="BExTXDMZDQ9U1FD9T7F79J29SYYN" localSheetId="13" hidden="1">#REF!</definedName>
    <definedName name="BExTXDMZDQ9U1FD9T7F79J29SYYN" hidden="1">#REF!</definedName>
    <definedName name="BExTXJ6HBAIXMMWKZTJNFDYVZCAY" localSheetId="17" hidden="1">#REF!</definedName>
    <definedName name="BExTXJ6HBAIXMMWKZTJNFDYVZCAY" localSheetId="18" hidden="1">#REF!</definedName>
    <definedName name="BExTXJ6HBAIXMMWKZTJNFDYVZCAY" localSheetId="19" hidden="1">#REF!</definedName>
    <definedName name="BExTXJ6HBAIXMMWKZTJNFDYVZCAY" localSheetId="13" hidden="1">#REF!</definedName>
    <definedName name="BExTXJ6HBAIXMMWKZTJNFDYVZCAY" hidden="1">#REF!</definedName>
    <definedName name="BExTXT812NQT8GAEGH738U29BI0D" localSheetId="17" hidden="1">#REF!</definedName>
    <definedName name="BExTXT812NQT8GAEGH738U29BI0D" localSheetId="18" hidden="1">#REF!</definedName>
    <definedName name="BExTXT812NQT8GAEGH738U29BI0D" localSheetId="19" hidden="1">#REF!</definedName>
    <definedName name="BExTXT812NQT8GAEGH738U29BI0D" localSheetId="13" hidden="1">#REF!</definedName>
    <definedName name="BExTXT812NQT8GAEGH738U29BI0D" hidden="1">#REF!</definedName>
    <definedName name="BExTXWIP2TFPTQ76NHFOB72NICRZ" localSheetId="17" hidden="1">#REF!</definedName>
    <definedName name="BExTXWIP2TFPTQ76NHFOB72NICRZ" localSheetId="18" hidden="1">#REF!</definedName>
    <definedName name="BExTXWIP2TFPTQ76NHFOB72NICRZ" localSheetId="19" hidden="1">#REF!</definedName>
    <definedName name="BExTXWIP2TFPTQ76NHFOB72NICRZ" localSheetId="13" hidden="1">#REF!</definedName>
    <definedName name="BExTXWIP2TFPTQ76NHFOB72NICRZ" hidden="1">#REF!</definedName>
    <definedName name="BExTY5T62H651VC86QM4X7E28JVA" localSheetId="17" hidden="1">#REF!</definedName>
    <definedName name="BExTY5T62H651VC86QM4X7E28JVA" localSheetId="18" hidden="1">#REF!</definedName>
    <definedName name="BExTY5T62H651VC86QM4X7E28JVA" localSheetId="19" hidden="1">#REF!</definedName>
    <definedName name="BExTY5T62H651VC86QM4X7E28JVA" localSheetId="13" hidden="1">#REF!</definedName>
    <definedName name="BExTY5T62H651VC86QM4X7E28JVA" hidden="1">#REF!</definedName>
    <definedName name="BExTYB7EHGVTJ4RSYOXWSG87U5WI" localSheetId="17" hidden="1">#REF!</definedName>
    <definedName name="BExTYB7EHGVTJ4RSYOXWSG87U5WI" localSheetId="18" hidden="1">#REF!</definedName>
    <definedName name="BExTYB7EHGVTJ4RSYOXWSG87U5WI" localSheetId="19" hidden="1">#REF!</definedName>
    <definedName name="BExTYB7EHGVTJ4RSYOXWSG87U5WI" localSheetId="13" hidden="1">#REF!</definedName>
    <definedName name="BExTYB7EHGVTJ4RSYOXWSG87U5WI" hidden="1">#REF!</definedName>
    <definedName name="BExTYC93RS0KNKFOD35WG37LS9LY" localSheetId="17" hidden="1">#REF!</definedName>
    <definedName name="BExTYC93RS0KNKFOD35WG37LS9LY" localSheetId="18" hidden="1">#REF!</definedName>
    <definedName name="BExTYC93RS0KNKFOD35WG37LS9LY" localSheetId="19" hidden="1">#REF!</definedName>
    <definedName name="BExTYC93RS0KNKFOD35WG37LS9LY" localSheetId="13" hidden="1">#REF!</definedName>
    <definedName name="BExTYC93RS0KNKFOD35WG37LS9LY" hidden="1">#REF!</definedName>
    <definedName name="BExTYKCEFJ83LZM95M1V7CSFQVEA" localSheetId="17" hidden="1">#REF!</definedName>
    <definedName name="BExTYKCEFJ83LZM95M1V7CSFQVEA" localSheetId="18" hidden="1">#REF!</definedName>
    <definedName name="BExTYKCEFJ83LZM95M1V7CSFQVEA" localSheetId="19" hidden="1">#REF!</definedName>
    <definedName name="BExTYKCEFJ83LZM95M1V7CSFQVEA" localSheetId="13" hidden="1">#REF!</definedName>
    <definedName name="BExTYKCEFJ83LZM95M1V7CSFQVEA" hidden="1">#REF!</definedName>
    <definedName name="BExTYPLA9N640MFRJJQPKXT7P88M" localSheetId="17" hidden="1">#REF!</definedName>
    <definedName name="BExTYPLA9N640MFRJJQPKXT7P88M" localSheetId="18" hidden="1">#REF!</definedName>
    <definedName name="BExTYPLA9N640MFRJJQPKXT7P88M" localSheetId="19" hidden="1">#REF!</definedName>
    <definedName name="BExTYPLA9N640MFRJJQPKXT7P88M" localSheetId="13" hidden="1">#REF!</definedName>
    <definedName name="BExTYPLA9N640MFRJJQPKXT7P88M" hidden="1">#REF!</definedName>
    <definedName name="BExTYW1794M1TLJ2QQQCEEUZN18F" localSheetId="17" hidden="1">#REF!</definedName>
    <definedName name="BExTYW1794M1TLJ2QQQCEEUZN18F" localSheetId="18" hidden="1">#REF!</definedName>
    <definedName name="BExTYW1794M1TLJ2QQQCEEUZN18F" localSheetId="19" hidden="1">#REF!</definedName>
    <definedName name="BExTYW1794M1TLJ2QQQCEEUZN18F" localSheetId="13" hidden="1">#REF!</definedName>
    <definedName name="BExTYW1794M1TLJ2QQQCEEUZN18F" hidden="1">#REF!</definedName>
    <definedName name="BExTZ7F71SNTOX4LLZCK5R9VUMIJ" localSheetId="17" hidden="1">#REF!</definedName>
    <definedName name="BExTZ7F71SNTOX4LLZCK5R9VUMIJ" localSheetId="18" hidden="1">#REF!</definedName>
    <definedName name="BExTZ7F71SNTOX4LLZCK5R9VUMIJ" localSheetId="19" hidden="1">#REF!</definedName>
    <definedName name="BExTZ7F71SNTOX4LLZCK5R9VUMIJ" localSheetId="13" hidden="1">#REF!</definedName>
    <definedName name="BExTZ7F71SNTOX4LLZCK5R9VUMIJ" hidden="1">#REF!</definedName>
    <definedName name="BExTZ80SWE36T1QSIIPJU7NJ65JL" localSheetId="17" hidden="1">#REF!</definedName>
    <definedName name="BExTZ80SWE36T1QSIIPJU7NJ65JL" localSheetId="18" hidden="1">#REF!</definedName>
    <definedName name="BExTZ80SWE36T1QSIIPJU7NJ65JL" localSheetId="19" hidden="1">#REF!</definedName>
    <definedName name="BExTZ80SWE36T1QSIIPJU7NJ65JL" localSheetId="13" hidden="1">#REF!</definedName>
    <definedName name="BExTZ80SWE36T1QSIIPJU7NJ65JL" hidden="1">#REF!</definedName>
    <definedName name="BExTZ869RSO739T4Q78JLOVO7G0C" localSheetId="17" hidden="1">#REF!</definedName>
    <definedName name="BExTZ869RSO739T4Q78JLOVO7G0C" localSheetId="18" hidden="1">#REF!</definedName>
    <definedName name="BExTZ869RSO739T4Q78JLOVO7G0C" localSheetId="19" hidden="1">#REF!</definedName>
    <definedName name="BExTZ869RSO739T4Q78JLOVO7G0C" localSheetId="13" hidden="1">#REF!</definedName>
    <definedName name="BExTZ869RSO739T4Q78JLOVO7G0C" hidden="1">#REF!</definedName>
    <definedName name="BExTZ8X5G9S3PA4FPSNK7T69W7QT" localSheetId="17" hidden="1">#REF!</definedName>
    <definedName name="BExTZ8X5G9S3PA4FPSNK7T69W7QT" localSheetId="18" hidden="1">#REF!</definedName>
    <definedName name="BExTZ8X5G9S3PA4FPSNK7T69W7QT" localSheetId="19" hidden="1">#REF!</definedName>
    <definedName name="BExTZ8X5G9S3PA4FPSNK7T69W7QT" localSheetId="13" hidden="1">#REF!</definedName>
    <definedName name="BExTZ8X5G9S3PA4FPSNK7T69W7QT" hidden="1">#REF!</definedName>
    <definedName name="BExTZ97Y0RMR8V5BI9F2H4MFB77O" localSheetId="17" hidden="1">#REF!</definedName>
    <definedName name="BExTZ97Y0RMR8V5BI9F2H4MFB77O" localSheetId="18" hidden="1">#REF!</definedName>
    <definedName name="BExTZ97Y0RMR8V5BI9F2H4MFB77O" localSheetId="19" hidden="1">#REF!</definedName>
    <definedName name="BExTZ97Y0RMR8V5BI9F2H4MFB77O" localSheetId="13" hidden="1">#REF!</definedName>
    <definedName name="BExTZ97Y0RMR8V5BI9F2H4MFB77O" hidden="1">#REF!</definedName>
    <definedName name="BExTZK5PMCAXJL4DUIGL6H9Y8U4C" localSheetId="17" hidden="1">#REF!</definedName>
    <definedName name="BExTZK5PMCAXJL4DUIGL6H9Y8U4C" localSheetId="18" hidden="1">#REF!</definedName>
    <definedName name="BExTZK5PMCAXJL4DUIGL6H9Y8U4C" localSheetId="19" hidden="1">#REF!</definedName>
    <definedName name="BExTZK5PMCAXJL4DUIGL6H9Y8U4C" localSheetId="13" hidden="1">#REF!</definedName>
    <definedName name="BExTZK5PMCAXJL4DUIGL6H9Y8U4C" hidden="1">#REF!</definedName>
    <definedName name="BExTZKB6L5SXV5UN71YVTCBEIGWY" localSheetId="17" hidden="1">#REF!</definedName>
    <definedName name="BExTZKB6L5SXV5UN71YVTCBEIGWY" localSheetId="18" hidden="1">#REF!</definedName>
    <definedName name="BExTZKB6L5SXV5UN71YVTCBEIGWY" localSheetId="19" hidden="1">#REF!</definedName>
    <definedName name="BExTZKB6L5SXV5UN71YVTCBEIGWY" localSheetId="13" hidden="1">#REF!</definedName>
    <definedName name="BExTZKB6L5SXV5UN71YVTCBEIGWY" hidden="1">#REF!</definedName>
    <definedName name="BExTZLICVKK4NBJFEGL270GJ2VQO" localSheetId="17" hidden="1">#REF!</definedName>
    <definedName name="BExTZLICVKK4NBJFEGL270GJ2VQO" localSheetId="18" hidden="1">#REF!</definedName>
    <definedName name="BExTZLICVKK4NBJFEGL270GJ2VQO" localSheetId="19" hidden="1">#REF!</definedName>
    <definedName name="BExTZLICVKK4NBJFEGL270GJ2VQO" localSheetId="13" hidden="1">#REF!</definedName>
    <definedName name="BExTZLICVKK4NBJFEGL270GJ2VQO" hidden="1">#REF!</definedName>
    <definedName name="BExTZO2596CBZKPI7YNA1QQNPAIJ" localSheetId="17" hidden="1">#REF!</definedName>
    <definedName name="BExTZO2596CBZKPI7YNA1QQNPAIJ" localSheetId="18" hidden="1">#REF!</definedName>
    <definedName name="BExTZO2596CBZKPI7YNA1QQNPAIJ" localSheetId="19" hidden="1">#REF!</definedName>
    <definedName name="BExTZO2596CBZKPI7YNA1QQNPAIJ" localSheetId="13" hidden="1">#REF!</definedName>
    <definedName name="BExTZO2596CBZKPI7YNA1QQNPAIJ" hidden="1">#REF!</definedName>
    <definedName name="BExTZY8TDV4U7FQL7O10G6VKWKPJ" localSheetId="17" hidden="1">#REF!</definedName>
    <definedName name="BExTZY8TDV4U7FQL7O10G6VKWKPJ" localSheetId="18" hidden="1">#REF!</definedName>
    <definedName name="BExTZY8TDV4U7FQL7O10G6VKWKPJ" localSheetId="19" hidden="1">#REF!</definedName>
    <definedName name="BExTZY8TDV4U7FQL7O10G6VKWKPJ" localSheetId="13" hidden="1">#REF!</definedName>
    <definedName name="BExTZY8TDV4U7FQL7O10G6VKWKPJ" hidden="1">#REF!</definedName>
    <definedName name="BExU02QNT4LT7H9JPUC4FXTLVGZT" localSheetId="17" hidden="1">#REF!</definedName>
    <definedName name="BExU02QNT4LT7H9JPUC4FXTLVGZT" localSheetId="18" hidden="1">#REF!</definedName>
    <definedName name="BExU02QNT4LT7H9JPUC4FXTLVGZT" localSheetId="19" hidden="1">#REF!</definedName>
    <definedName name="BExU02QNT4LT7H9JPUC4FXTLVGZT" localSheetId="13" hidden="1">#REF!</definedName>
    <definedName name="BExU02QNT4LT7H9JPUC4FXTLVGZT" hidden="1">#REF!</definedName>
    <definedName name="BExU0BFJJQO1HJZKI14QGOQ6JROO" localSheetId="17" hidden="1">#REF!</definedName>
    <definedName name="BExU0BFJJQO1HJZKI14QGOQ6JROO" localSheetId="18" hidden="1">#REF!</definedName>
    <definedName name="BExU0BFJJQO1HJZKI14QGOQ6JROO" localSheetId="19" hidden="1">#REF!</definedName>
    <definedName name="BExU0BFJJQO1HJZKI14QGOQ6JROO" localSheetId="13" hidden="1">#REF!</definedName>
    <definedName name="BExU0BFJJQO1HJZKI14QGOQ6JROO" hidden="1">#REF!</definedName>
    <definedName name="BExU0FH5WTGW8MRFUFMDDSMJ6YQ5" localSheetId="17" hidden="1">#REF!</definedName>
    <definedName name="BExU0FH5WTGW8MRFUFMDDSMJ6YQ5" localSheetId="18" hidden="1">#REF!</definedName>
    <definedName name="BExU0FH5WTGW8MRFUFMDDSMJ6YQ5" localSheetId="19" hidden="1">#REF!</definedName>
    <definedName name="BExU0FH5WTGW8MRFUFMDDSMJ6YQ5" localSheetId="13" hidden="1">#REF!</definedName>
    <definedName name="BExU0FH5WTGW8MRFUFMDDSMJ6YQ5" hidden="1">#REF!</definedName>
    <definedName name="BExU0GDOIL9U33QGU9ZU3YX3V1I4" localSheetId="17" hidden="1">#REF!</definedName>
    <definedName name="BExU0GDOIL9U33QGU9ZU3YX3V1I4" localSheetId="18" hidden="1">#REF!</definedName>
    <definedName name="BExU0GDOIL9U33QGU9ZU3YX3V1I4" localSheetId="19" hidden="1">#REF!</definedName>
    <definedName name="BExU0GDOIL9U33QGU9ZU3YX3V1I4" localSheetId="13" hidden="1">#REF!</definedName>
    <definedName name="BExU0GDOIL9U33QGU9ZU3YX3V1I4" hidden="1">#REF!</definedName>
    <definedName name="BExU0HKTO8WJDQDWRTUK5TETM3HS" localSheetId="17" hidden="1">#REF!</definedName>
    <definedName name="BExU0HKTO8WJDQDWRTUK5TETM3HS" localSheetId="18" hidden="1">#REF!</definedName>
    <definedName name="BExU0HKTO8WJDQDWRTUK5TETM3HS" localSheetId="19" hidden="1">#REF!</definedName>
    <definedName name="BExU0HKTO8WJDQDWRTUK5TETM3HS" localSheetId="13" hidden="1">#REF!</definedName>
    <definedName name="BExU0HKTO8WJDQDWRTUK5TETM3HS" hidden="1">#REF!</definedName>
    <definedName name="BExU0MTJQPE041ZN7H8UKGV6MZT7" localSheetId="17" hidden="1">#REF!</definedName>
    <definedName name="BExU0MTJQPE041ZN7H8UKGV6MZT7" localSheetId="18" hidden="1">#REF!</definedName>
    <definedName name="BExU0MTJQPE041ZN7H8UKGV6MZT7" localSheetId="19" hidden="1">#REF!</definedName>
    <definedName name="BExU0MTJQPE041ZN7H8UKGV6MZT7" localSheetId="13" hidden="1">#REF!</definedName>
    <definedName name="BExU0MTJQPE041ZN7H8UKGV6MZT7" hidden="1">#REF!</definedName>
    <definedName name="BExU0ZUUFYHLUK4M4E8GLGIBBNT0" localSheetId="17" hidden="1">#REF!</definedName>
    <definedName name="BExU0ZUUFYHLUK4M4E8GLGIBBNT0" localSheetId="18" hidden="1">#REF!</definedName>
    <definedName name="BExU0ZUUFYHLUK4M4E8GLGIBBNT0" localSheetId="19" hidden="1">#REF!</definedName>
    <definedName name="BExU0ZUUFYHLUK4M4E8GLGIBBNT0" localSheetId="13" hidden="1">#REF!</definedName>
    <definedName name="BExU0ZUUFYHLUK4M4E8GLGIBBNT0" hidden="1">#REF!</definedName>
    <definedName name="BExU147D6RPG6ZVTSXRKFSVRHSBG" localSheetId="17" hidden="1">#REF!</definedName>
    <definedName name="BExU147D6RPG6ZVTSXRKFSVRHSBG" localSheetId="18" hidden="1">#REF!</definedName>
    <definedName name="BExU147D6RPG6ZVTSXRKFSVRHSBG" localSheetId="19" hidden="1">#REF!</definedName>
    <definedName name="BExU147D6RPG6ZVTSXRKFSVRHSBG" localSheetId="13" hidden="1">#REF!</definedName>
    <definedName name="BExU147D6RPG6ZVTSXRKFSVRHSBG" hidden="1">#REF!</definedName>
    <definedName name="BExU16R10W1SOAPNG4CDJ01T7JRE" localSheetId="17" hidden="1">#REF!</definedName>
    <definedName name="BExU16R10W1SOAPNG4CDJ01T7JRE" localSheetId="18" hidden="1">#REF!</definedName>
    <definedName name="BExU16R10W1SOAPNG4CDJ01T7JRE" localSheetId="19" hidden="1">#REF!</definedName>
    <definedName name="BExU16R10W1SOAPNG4CDJ01T7JRE" localSheetId="13" hidden="1">#REF!</definedName>
    <definedName name="BExU16R10W1SOAPNG4CDJ01T7JRE" hidden="1">#REF!</definedName>
    <definedName name="BExU17CKOR3GNIHDNVLH9L1IOJS9" localSheetId="17" hidden="1">#REF!</definedName>
    <definedName name="BExU17CKOR3GNIHDNVLH9L1IOJS9" localSheetId="18" hidden="1">#REF!</definedName>
    <definedName name="BExU17CKOR3GNIHDNVLH9L1IOJS9" localSheetId="19" hidden="1">#REF!</definedName>
    <definedName name="BExU17CKOR3GNIHDNVLH9L1IOJS9" localSheetId="13" hidden="1">#REF!</definedName>
    <definedName name="BExU17CKOR3GNIHDNVLH9L1IOJS9" hidden="1">#REF!</definedName>
    <definedName name="BExU1DXYI5DAD9DSFIEAUOB5XFZ9" localSheetId="17" hidden="1">#REF!</definedName>
    <definedName name="BExU1DXYI5DAD9DSFIEAUOB5XFZ9" localSheetId="18" hidden="1">#REF!</definedName>
    <definedName name="BExU1DXYI5DAD9DSFIEAUOB5XFZ9" localSheetId="19" hidden="1">#REF!</definedName>
    <definedName name="BExU1DXYI5DAD9DSFIEAUOB5XFZ9" localSheetId="13" hidden="1">#REF!</definedName>
    <definedName name="BExU1DXYI5DAD9DSFIEAUOB5XFZ9" hidden="1">#REF!</definedName>
    <definedName name="BExU1GXUTLRPJN4MRINLAPHSZQFG" localSheetId="17" hidden="1">#REF!</definedName>
    <definedName name="BExU1GXUTLRPJN4MRINLAPHSZQFG" localSheetId="18" hidden="1">#REF!</definedName>
    <definedName name="BExU1GXUTLRPJN4MRINLAPHSZQFG" localSheetId="19" hidden="1">#REF!</definedName>
    <definedName name="BExU1GXUTLRPJN4MRINLAPHSZQFG" localSheetId="13" hidden="1">#REF!</definedName>
    <definedName name="BExU1GXUTLRPJN4MRINLAPHSZQFG" hidden="1">#REF!</definedName>
    <definedName name="BExU1IL9AOHFO85BZB6S60DK3N8H" localSheetId="17" hidden="1">#REF!</definedName>
    <definedName name="BExU1IL9AOHFO85BZB6S60DK3N8H" localSheetId="18" hidden="1">#REF!</definedName>
    <definedName name="BExU1IL9AOHFO85BZB6S60DK3N8H" localSheetId="19" hidden="1">#REF!</definedName>
    <definedName name="BExU1IL9AOHFO85BZB6S60DK3N8H" localSheetId="13" hidden="1">#REF!</definedName>
    <definedName name="BExU1IL9AOHFO85BZB6S60DK3N8H" hidden="1">#REF!</definedName>
    <definedName name="BExU1LAEKWJ0U6NP9G2AC9CTBYH6" localSheetId="17" hidden="1">#REF!</definedName>
    <definedName name="BExU1LAEKWJ0U6NP9G2AC9CTBYH6" localSheetId="18" hidden="1">#REF!</definedName>
    <definedName name="BExU1LAEKWJ0U6NP9G2AC9CTBYH6" localSheetId="19" hidden="1">#REF!</definedName>
    <definedName name="BExU1LAEKWJ0U6NP9G2AC9CTBYH6" localSheetId="13" hidden="1">#REF!</definedName>
    <definedName name="BExU1LAEKWJ0U6NP9G2AC9CTBYH6" hidden="1">#REF!</definedName>
    <definedName name="BExU1NOPS09CLFZL1O31RAF9BQNQ" localSheetId="17" hidden="1">#REF!</definedName>
    <definedName name="BExU1NOPS09CLFZL1O31RAF9BQNQ" localSheetId="18" hidden="1">#REF!</definedName>
    <definedName name="BExU1NOPS09CLFZL1O31RAF9BQNQ" localSheetId="19" hidden="1">#REF!</definedName>
    <definedName name="BExU1NOPS09CLFZL1O31RAF9BQNQ" localSheetId="13" hidden="1">#REF!</definedName>
    <definedName name="BExU1NOPS09CLFZL1O31RAF9BQNQ" hidden="1">#REF!</definedName>
    <definedName name="BExU1PH9MOEX1JZVZ3D5M9DXB191" localSheetId="17" hidden="1">#REF!</definedName>
    <definedName name="BExU1PH9MOEX1JZVZ3D5M9DXB191" localSheetId="18" hidden="1">#REF!</definedName>
    <definedName name="BExU1PH9MOEX1JZVZ3D5M9DXB191" localSheetId="19" hidden="1">#REF!</definedName>
    <definedName name="BExU1PH9MOEX1JZVZ3D5M9DXB191" localSheetId="13" hidden="1">#REF!</definedName>
    <definedName name="BExU1PH9MOEX1JZVZ3D5M9DXB191" hidden="1">#REF!</definedName>
    <definedName name="BExU1QZEEKJA35IMEOLOJ3ODX0ZA" localSheetId="17" hidden="1">#REF!</definedName>
    <definedName name="BExU1QZEEKJA35IMEOLOJ3ODX0ZA" localSheetId="18" hidden="1">#REF!</definedName>
    <definedName name="BExU1QZEEKJA35IMEOLOJ3ODX0ZA" localSheetId="19" hidden="1">#REF!</definedName>
    <definedName name="BExU1QZEEKJA35IMEOLOJ3ODX0ZA" localSheetId="13" hidden="1">#REF!</definedName>
    <definedName name="BExU1QZEEKJA35IMEOLOJ3ODX0ZA" hidden="1">#REF!</definedName>
    <definedName name="BExU1VRURIWWVJ95O40WA23LMTJD" localSheetId="17" hidden="1">#REF!</definedName>
    <definedName name="BExU1VRURIWWVJ95O40WA23LMTJD" localSheetId="18" hidden="1">#REF!</definedName>
    <definedName name="BExU1VRURIWWVJ95O40WA23LMTJD" localSheetId="19" hidden="1">#REF!</definedName>
    <definedName name="BExU1VRURIWWVJ95O40WA23LMTJD" localSheetId="13" hidden="1">#REF!</definedName>
    <definedName name="BExU1VRURIWWVJ95O40WA23LMTJD" hidden="1">#REF!</definedName>
    <definedName name="BExU2A0FXVBDX9LO3VWEXB4TLFT0" localSheetId="17" hidden="1">#REF!</definedName>
    <definedName name="BExU2A0FXVBDX9LO3VWEXB4TLFT0" localSheetId="18" hidden="1">#REF!</definedName>
    <definedName name="BExU2A0FXVBDX9LO3VWEXB4TLFT0" localSheetId="19" hidden="1">#REF!</definedName>
    <definedName name="BExU2A0FXVBDX9LO3VWEXB4TLFT0" localSheetId="13" hidden="1">#REF!</definedName>
    <definedName name="BExU2A0FXVBDX9LO3VWEXB4TLFT0" hidden="1">#REF!</definedName>
    <definedName name="BExU2LEH667H33V81XVEZUP2O0UQ" localSheetId="17" hidden="1">#REF!</definedName>
    <definedName name="BExU2LEH667H33V81XVEZUP2O0UQ" localSheetId="18" hidden="1">#REF!</definedName>
    <definedName name="BExU2LEH667H33V81XVEZUP2O0UQ" localSheetId="19" hidden="1">#REF!</definedName>
    <definedName name="BExU2LEH667H33V81XVEZUP2O0UQ" localSheetId="13" hidden="1">#REF!</definedName>
    <definedName name="BExU2LEH667H33V81XVEZUP2O0UQ" hidden="1">#REF!</definedName>
    <definedName name="BExU2M5CK6XK55UIHDVYRXJJJRI4" localSheetId="17" hidden="1">#REF!</definedName>
    <definedName name="BExU2M5CK6XK55UIHDVYRXJJJRI4" localSheetId="18" hidden="1">#REF!</definedName>
    <definedName name="BExU2M5CK6XK55UIHDVYRXJJJRI4" localSheetId="19" hidden="1">#REF!</definedName>
    <definedName name="BExU2M5CK6XK55UIHDVYRXJJJRI4" localSheetId="13" hidden="1">#REF!</definedName>
    <definedName name="BExU2M5CK6XK55UIHDVYRXJJJRI4" hidden="1">#REF!</definedName>
    <definedName name="BExU2TXVT25ZTOFQAF6CM53Z1RLF" localSheetId="17" hidden="1">#REF!</definedName>
    <definedName name="BExU2TXVT25ZTOFQAF6CM53Z1RLF" localSheetId="18" hidden="1">#REF!</definedName>
    <definedName name="BExU2TXVT25ZTOFQAF6CM53Z1RLF" localSheetId="19" hidden="1">#REF!</definedName>
    <definedName name="BExU2TXVT25ZTOFQAF6CM53Z1RLF" localSheetId="13" hidden="1">#REF!</definedName>
    <definedName name="BExU2TXVT25ZTOFQAF6CM53Z1RLF" hidden="1">#REF!</definedName>
    <definedName name="BExU2XZLYIU19G7358W5T9E87AFR" localSheetId="17" hidden="1">#REF!</definedName>
    <definedName name="BExU2XZLYIU19G7358W5T9E87AFR" localSheetId="18" hidden="1">#REF!</definedName>
    <definedName name="BExU2XZLYIU19G7358W5T9E87AFR" localSheetId="19" hidden="1">#REF!</definedName>
    <definedName name="BExU2XZLYIU19G7358W5T9E87AFR" localSheetId="13" hidden="1">#REF!</definedName>
    <definedName name="BExU2XZLYIU19G7358W5T9E87AFR" hidden="1">#REF!</definedName>
    <definedName name="BExU2ZXMKRBQEX0CT3ZPZ3UFZP1G" localSheetId="17" hidden="1">#REF!</definedName>
    <definedName name="BExU2ZXMKRBQEX0CT3ZPZ3UFZP1G" localSheetId="18" hidden="1">#REF!</definedName>
    <definedName name="BExU2ZXMKRBQEX0CT3ZPZ3UFZP1G" localSheetId="19" hidden="1">#REF!</definedName>
    <definedName name="BExU2ZXMKRBQEX0CT3ZPZ3UFZP1G" localSheetId="13" hidden="1">#REF!</definedName>
    <definedName name="BExU2ZXMKRBQEX0CT3ZPZ3UFZP1G" hidden="1">#REF!</definedName>
    <definedName name="BExU35XHF1K1XEQUSZ292S5T61YA" localSheetId="17" hidden="1">#REF!</definedName>
    <definedName name="BExU35XHF1K1XEQUSZ292S5T61YA" localSheetId="18" hidden="1">#REF!</definedName>
    <definedName name="BExU35XHF1K1XEQUSZ292S5T61YA" localSheetId="19" hidden="1">#REF!</definedName>
    <definedName name="BExU35XHF1K1XEQUSZ292S5T61YA" localSheetId="13" hidden="1">#REF!</definedName>
    <definedName name="BExU35XHF1K1XEQUSZ292S5T61YA" hidden="1">#REF!</definedName>
    <definedName name="BExU38S1U5IC1T5A3P2TZU5OV0LN" localSheetId="17" hidden="1">#REF!</definedName>
    <definedName name="BExU38S1U5IC1T5A3P2TZU5OV0LN" localSheetId="18" hidden="1">#REF!</definedName>
    <definedName name="BExU38S1U5IC1T5A3P2TZU5OV0LN" localSheetId="19" hidden="1">#REF!</definedName>
    <definedName name="BExU38S1U5IC1T5A3P2TZU5OV0LN" localSheetId="13" hidden="1">#REF!</definedName>
    <definedName name="BExU38S1U5IC1T5A3P2TZU5OV0LN" hidden="1">#REF!</definedName>
    <definedName name="BExU3B66MCKJFSKT3HL8B5EJGVX0" localSheetId="17" hidden="1">#REF!</definedName>
    <definedName name="BExU3B66MCKJFSKT3HL8B5EJGVX0" localSheetId="18" hidden="1">#REF!</definedName>
    <definedName name="BExU3B66MCKJFSKT3HL8B5EJGVX0" localSheetId="19" hidden="1">#REF!</definedName>
    <definedName name="BExU3B66MCKJFSKT3HL8B5EJGVX0" localSheetId="13" hidden="1">#REF!</definedName>
    <definedName name="BExU3B66MCKJFSKT3HL8B5EJGVX0" hidden="1">#REF!</definedName>
    <definedName name="BExU3FDFDB2NVPYUR5V7OA3HF474" localSheetId="17" hidden="1">#REF!</definedName>
    <definedName name="BExU3FDFDB2NVPYUR5V7OA3HF474" localSheetId="18" hidden="1">#REF!</definedName>
    <definedName name="BExU3FDFDB2NVPYUR5V7OA3HF474" localSheetId="19" hidden="1">#REF!</definedName>
    <definedName name="BExU3FDFDB2NVPYUR5V7OA3HF474" localSheetId="13" hidden="1">#REF!</definedName>
    <definedName name="BExU3FDFDB2NVPYUR5V7OA3HF474" hidden="1">#REF!</definedName>
    <definedName name="BExU3R7J076KUCCEUGKAYMANTUT5" localSheetId="17" hidden="1">#REF!</definedName>
    <definedName name="BExU3R7J076KUCCEUGKAYMANTUT5" localSheetId="18" hidden="1">#REF!</definedName>
    <definedName name="BExU3R7J076KUCCEUGKAYMANTUT5" localSheetId="19" hidden="1">#REF!</definedName>
    <definedName name="BExU3R7J076KUCCEUGKAYMANTUT5" localSheetId="13" hidden="1">#REF!</definedName>
    <definedName name="BExU3R7J076KUCCEUGKAYMANTUT5" hidden="1">#REF!</definedName>
    <definedName name="BExU3UNI9NR1RNZR07NSLSZMDOQQ" localSheetId="17" hidden="1">#REF!</definedName>
    <definedName name="BExU3UNI9NR1RNZR07NSLSZMDOQQ" localSheetId="18" hidden="1">#REF!</definedName>
    <definedName name="BExU3UNI9NR1RNZR07NSLSZMDOQQ" localSheetId="19" hidden="1">#REF!</definedName>
    <definedName name="BExU3UNI9NR1RNZR07NSLSZMDOQQ" localSheetId="13" hidden="1">#REF!</definedName>
    <definedName name="BExU3UNI9NR1RNZR07NSLSZMDOQQ" hidden="1">#REF!</definedName>
    <definedName name="BExU401R18N6XKZKL7CNFOZQCM14" localSheetId="17" hidden="1">#REF!</definedName>
    <definedName name="BExU401R18N6XKZKL7CNFOZQCM14" localSheetId="18" hidden="1">#REF!</definedName>
    <definedName name="BExU401R18N6XKZKL7CNFOZQCM14" localSheetId="19" hidden="1">#REF!</definedName>
    <definedName name="BExU401R18N6XKZKL7CNFOZQCM14" localSheetId="13" hidden="1">#REF!</definedName>
    <definedName name="BExU401R18N6XKZKL7CNFOZQCM14" hidden="1">#REF!</definedName>
    <definedName name="BExU42QVGY7TK39W1BIN6CDRG2OE" localSheetId="17" hidden="1">#REF!</definedName>
    <definedName name="BExU42QVGY7TK39W1BIN6CDRG2OE" localSheetId="18" hidden="1">#REF!</definedName>
    <definedName name="BExU42QVGY7TK39W1BIN6CDRG2OE" localSheetId="19" hidden="1">#REF!</definedName>
    <definedName name="BExU42QVGY7TK39W1BIN6CDRG2OE" localSheetId="13" hidden="1">#REF!</definedName>
    <definedName name="BExU42QVGY7TK39W1BIN6CDRG2OE" hidden="1">#REF!</definedName>
    <definedName name="BExU431LXP7LIUNGJB9OSXEANFGX" localSheetId="17" hidden="1">#REF!</definedName>
    <definedName name="BExU431LXP7LIUNGJB9OSXEANFGX" localSheetId="18" hidden="1">#REF!</definedName>
    <definedName name="BExU431LXP7LIUNGJB9OSXEANFGX" localSheetId="19" hidden="1">#REF!</definedName>
    <definedName name="BExU431LXP7LIUNGJB9OSXEANFGX" localSheetId="13" hidden="1">#REF!</definedName>
    <definedName name="BExU431LXP7LIUNGJB9OSXEANFGX" hidden="1">#REF!</definedName>
    <definedName name="BExU47OZMS6TCWMEHHF0UCSFLLPI" localSheetId="17" hidden="1">#REF!</definedName>
    <definedName name="BExU47OZMS6TCWMEHHF0UCSFLLPI" localSheetId="18" hidden="1">#REF!</definedName>
    <definedName name="BExU47OZMS6TCWMEHHF0UCSFLLPI" localSheetId="19" hidden="1">#REF!</definedName>
    <definedName name="BExU47OZMS6TCWMEHHF0UCSFLLPI" localSheetId="13" hidden="1">#REF!</definedName>
    <definedName name="BExU47OZMS6TCWMEHHF0UCSFLLPI" hidden="1">#REF!</definedName>
    <definedName name="BExU4D36E8TXN0M8KSNGEAFYP4DQ" localSheetId="17" hidden="1">#REF!</definedName>
    <definedName name="BExU4D36E8TXN0M8KSNGEAFYP4DQ" localSheetId="18" hidden="1">#REF!</definedName>
    <definedName name="BExU4D36E8TXN0M8KSNGEAFYP4DQ" localSheetId="19" hidden="1">#REF!</definedName>
    <definedName name="BExU4D36E8TXN0M8KSNGEAFYP4DQ" localSheetId="13" hidden="1">#REF!</definedName>
    <definedName name="BExU4D36E8TXN0M8KSNGEAFYP4DQ" hidden="1">#REF!</definedName>
    <definedName name="BExU4G31RRVLJ3AC6E1FNEFMXM3O" localSheetId="17" hidden="1">#REF!</definedName>
    <definedName name="BExU4G31RRVLJ3AC6E1FNEFMXM3O" localSheetId="18" hidden="1">#REF!</definedName>
    <definedName name="BExU4G31RRVLJ3AC6E1FNEFMXM3O" localSheetId="19" hidden="1">#REF!</definedName>
    <definedName name="BExU4G31RRVLJ3AC6E1FNEFMXM3O" localSheetId="13" hidden="1">#REF!</definedName>
    <definedName name="BExU4G31RRVLJ3AC6E1FNEFMXM3O" hidden="1">#REF!</definedName>
    <definedName name="BExU4GDVLPUEWBA4MRYRTQAUNO7B" localSheetId="17" hidden="1">#REF!</definedName>
    <definedName name="BExU4GDVLPUEWBA4MRYRTQAUNO7B" localSheetId="18" hidden="1">#REF!</definedName>
    <definedName name="BExU4GDVLPUEWBA4MRYRTQAUNO7B" localSheetId="19" hidden="1">#REF!</definedName>
    <definedName name="BExU4GDVLPUEWBA4MRYRTQAUNO7B" localSheetId="13" hidden="1">#REF!</definedName>
    <definedName name="BExU4GDVLPUEWBA4MRYRTQAUNO7B" hidden="1">#REF!</definedName>
    <definedName name="BExU4H4RAMAX0XVAWT5WFYQNPAL3" localSheetId="17" hidden="1">#REF!</definedName>
    <definedName name="BExU4H4RAMAX0XVAWT5WFYQNPAL3" localSheetId="18" hidden="1">#REF!</definedName>
    <definedName name="BExU4H4RAMAX0XVAWT5WFYQNPAL3" localSheetId="19" hidden="1">#REF!</definedName>
    <definedName name="BExU4H4RAMAX0XVAWT5WFYQNPAL3" localSheetId="13" hidden="1">#REF!</definedName>
    <definedName name="BExU4H4RAMAX0XVAWT5WFYQNPAL3" hidden="1">#REF!</definedName>
    <definedName name="BExU4I148DA7PRCCISLWQ6ABXFK6" localSheetId="17" hidden="1">#REF!</definedName>
    <definedName name="BExU4I148DA7PRCCISLWQ6ABXFK6" localSheetId="18" hidden="1">#REF!</definedName>
    <definedName name="BExU4I148DA7PRCCISLWQ6ABXFK6" localSheetId="19" hidden="1">#REF!</definedName>
    <definedName name="BExU4I148DA7PRCCISLWQ6ABXFK6" localSheetId="13" hidden="1">#REF!</definedName>
    <definedName name="BExU4I148DA7PRCCISLWQ6ABXFK6" hidden="1">#REF!</definedName>
    <definedName name="BExU4L101H2KQHVKCKQ4PBAWZV6K" localSheetId="17" hidden="1">#REF!</definedName>
    <definedName name="BExU4L101H2KQHVKCKQ4PBAWZV6K" localSheetId="18" hidden="1">#REF!</definedName>
    <definedName name="BExU4L101H2KQHVKCKQ4PBAWZV6K" localSheetId="19" hidden="1">#REF!</definedName>
    <definedName name="BExU4L101H2KQHVKCKQ4PBAWZV6K" localSheetId="13" hidden="1">#REF!</definedName>
    <definedName name="BExU4L101H2KQHVKCKQ4PBAWZV6K" hidden="1">#REF!</definedName>
    <definedName name="BExU4LML14Q7KDTYIKJWXF68W7X1" localSheetId="17" hidden="1">#REF!</definedName>
    <definedName name="BExU4LML14Q7KDTYIKJWXF68W7X1" localSheetId="18" hidden="1">#REF!</definedName>
    <definedName name="BExU4LML14Q7KDTYIKJWXF68W7X1" localSheetId="19" hidden="1">#REF!</definedName>
    <definedName name="BExU4LML14Q7KDTYIKJWXF68W7X1" localSheetId="13" hidden="1">#REF!</definedName>
    <definedName name="BExU4LML14Q7KDTYIKJWXF68W7X1" hidden="1">#REF!</definedName>
    <definedName name="BExU4NA00RRRBGRT6TOB0MXZRCRZ" localSheetId="17" hidden="1">#REF!</definedName>
    <definedName name="BExU4NA00RRRBGRT6TOB0MXZRCRZ" localSheetId="18" hidden="1">#REF!</definedName>
    <definedName name="BExU4NA00RRRBGRT6TOB0MXZRCRZ" localSheetId="19" hidden="1">#REF!</definedName>
    <definedName name="BExU4NA00RRRBGRT6TOB0MXZRCRZ" localSheetId="13" hidden="1">#REF!</definedName>
    <definedName name="BExU4NA00RRRBGRT6TOB0MXZRCRZ" hidden="1">#REF!</definedName>
    <definedName name="BExU529I6YHVOG83TJHWSILIQU1S" localSheetId="17" hidden="1">#REF!</definedName>
    <definedName name="BExU529I6YHVOG83TJHWSILIQU1S" localSheetId="18" hidden="1">#REF!</definedName>
    <definedName name="BExU529I6YHVOG83TJHWSILIQU1S" localSheetId="19" hidden="1">#REF!</definedName>
    <definedName name="BExU529I6YHVOG83TJHWSILIQU1S" localSheetId="13" hidden="1">#REF!</definedName>
    <definedName name="BExU529I6YHVOG83TJHWSILIQU1S" hidden="1">#REF!</definedName>
    <definedName name="BExU57YCIKPRD8QWL6EU0YR3NG3J" localSheetId="17" hidden="1">#REF!</definedName>
    <definedName name="BExU57YCIKPRD8QWL6EU0YR3NG3J" localSheetId="18" hidden="1">#REF!</definedName>
    <definedName name="BExU57YCIKPRD8QWL6EU0YR3NG3J" localSheetId="19" hidden="1">#REF!</definedName>
    <definedName name="BExU57YCIKPRD8QWL6EU0YR3NG3J" localSheetId="13" hidden="1">#REF!</definedName>
    <definedName name="BExU57YCIKPRD8QWL6EU0YR3NG3J" hidden="1">#REF!</definedName>
    <definedName name="BExU5DSTBWXLN6E59B757KRWRI6E" localSheetId="17" hidden="1">#REF!</definedName>
    <definedName name="BExU5DSTBWXLN6E59B757KRWRI6E" localSheetId="18" hidden="1">#REF!</definedName>
    <definedName name="BExU5DSTBWXLN6E59B757KRWRI6E" localSheetId="19" hidden="1">#REF!</definedName>
    <definedName name="BExU5DSTBWXLN6E59B757KRWRI6E" localSheetId="13" hidden="1">#REF!</definedName>
    <definedName name="BExU5DSTBWXLN6E59B757KRWRI6E" hidden="1">#REF!</definedName>
    <definedName name="BExU5JSMO03X9M4WIRPP8JPSMQKJ" localSheetId="17" hidden="1">#REF!</definedName>
    <definedName name="BExU5JSMO03X9M4WIRPP8JPSMQKJ" localSheetId="18" hidden="1">#REF!</definedName>
    <definedName name="BExU5JSMO03X9M4WIRPP8JPSMQKJ" localSheetId="19" hidden="1">#REF!</definedName>
    <definedName name="BExU5JSMO03X9M4WIRPP8JPSMQKJ" localSheetId="13" hidden="1">#REF!</definedName>
    <definedName name="BExU5JSMO03X9M4WIRPP8JPSMQKJ" hidden="1">#REF!</definedName>
    <definedName name="BExU5TDWM8NNDHYPQ7OQODTQ368A" localSheetId="17" hidden="1">#REF!</definedName>
    <definedName name="BExU5TDWM8NNDHYPQ7OQODTQ368A" localSheetId="18" hidden="1">#REF!</definedName>
    <definedName name="BExU5TDWM8NNDHYPQ7OQODTQ368A" localSheetId="19" hidden="1">#REF!</definedName>
    <definedName name="BExU5TDWM8NNDHYPQ7OQODTQ368A" localSheetId="13" hidden="1">#REF!</definedName>
    <definedName name="BExU5TDWM8NNDHYPQ7OQODTQ368A" hidden="1">#REF!</definedName>
    <definedName name="BExU5X4OX1V1XHS6WSSORVQPP6Z3" localSheetId="17" hidden="1">#REF!</definedName>
    <definedName name="BExU5X4OX1V1XHS6WSSORVQPP6Z3" localSheetId="18" hidden="1">#REF!</definedName>
    <definedName name="BExU5X4OX1V1XHS6WSSORVQPP6Z3" localSheetId="19" hidden="1">#REF!</definedName>
    <definedName name="BExU5X4OX1V1XHS6WSSORVQPP6Z3" localSheetId="13" hidden="1">#REF!</definedName>
    <definedName name="BExU5X4OX1V1XHS6WSSORVQPP6Z3" hidden="1">#REF!</definedName>
    <definedName name="BExU5XVPARTFMRYHNUTBKDIL4UJN" localSheetId="17" hidden="1">#REF!</definedName>
    <definedName name="BExU5XVPARTFMRYHNUTBKDIL4UJN" localSheetId="18" hidden="1">#REF!</definedName>
    <definedName name="BExU5XVPARTFMRYHNUTBKDIL4UJN" localSheetId="19" hidden="1">#REF!</definedName>
    <definedName name="BExU5XVPARTFMRYHNUTBKDIL4UJN" localSheetId="13" hidden="1">#REF!</definedName>
    <definedName name="BExU5XVPARTFMRYHNUTBKDIL4UJN" hidden="1">#REF!</definedName>
    <definedName name="BExU66KMFBAP8JCVG9VM1RD1TNFF" localSheetId="17" hidden="1">#REF!</definedName>
    <definedName name="BExU66KMFBAP8JCVG9VM1RD1TNFF" localSheetId="18" hidden="1">#REF!</definedName>
    <definedName name="BExU66KMFBAP8JCVG9VM1RD1TNFF" localSheetId="19" hidden="1">#REF!</definedName>
    <definedName name="BExU66KMFBAP8JCVG9VM1RD1TNFF" localSheetId="13" hidden="1">#REF!</definedName>
    <definedName name="BExU66KMFBAP8JCVG9VM1RD1TNFF" hidden="1">#REF!</definedName>
    <definedName name="BExU68IOM3CB3TACNAE9565TW7SH" localSheetId="17" hidden="1">#REF!</definedName>
    <definedName name="BExU68IOM3CB3TACNAE9565TW7SH" localSheetId="18" hidden="1">#REF!</definedName>
    <definedName name="BExU68IOM3CB3TACNAE9565TW7SH" localSheetId="19" hidden="1">#REF!</definedName>
    <definedName name="BExU68IOM3CB3TACNAE9565TW7SH" localSheetId="13" hidden="1">#REF!</definedName>
    <definedName name="BExU68IOM3CB3TACNAE9565TW7SH" hidden="1">#REF!</definedName>
    <definedName name="BExU6AM82KN21E82HMWVP3LWP9IL" localSheetId="17" hidden="1">#REF!</definedName>
    <definedName name="BExU6AM82KN21E82HMWVP3LWP9IL" localSheetId="18" hidden="1">#REF!</definedName>
    <definedName name="BExU6AM82KN21E82HMWVP3LWP9IL" localSheetId="19" hidden="1">#REF!</definedName>
    <definedName name="BExU6AM82KN21E82HMWVP3LWP9IL" localSheetId="13" hidden="1">#REF!</definedName>
    <definedName name="BExU6AM82KN21E82HMWVP3LWP9IL" hidden="1">#REF!</definedName>
    <definedName name="BExU6FEU1MRHU98R9YOJC5OKUJ6L" localSheetId="17" hidden="1">#REF!</definedName>
    <definedName name="BExU6FEU1MRHU98R9YOJC5OKUJ6L" localSheetId="18" hidden="1">#REF!</definedName>
    <definedName name="BExU6FEU1MRHU98R9YOJC5OKUJ6L" localSheetId="19" hidden="1">#REF!</definedName>
    <definedName name="BExU6FEU1MRHU98R9YOJC5OKUJ6L" localSheetId="13" hidden="1">#REF!</definedName>
    <definedName name="BExU6FEU1MRHU98R9YOJC5OKUJ6L" hidden="1">#REF!</definedName>
    <definedName name="BExU6KIAJ663Y8W8QMU4HCF183DF" localSheetId="17" hidden="1">#REF!</definedName>
    <definedName name="BExU6KIAJ663Y8W8QMU4HCF183DF" localSheetId="18" hidden="1">#REF!</definedName>
    <definedName name="BExU6KIAJ663Y8W8QMU4HCF183DF" localSheetId="19" hidden="1">#REF!</definedName>
    <definedName name="BExU6KIAJ663Y8W8QMU4HCF183DF" localSheetId="13" hidden="1">#REF!</definedName>
    <definedName name="BExU6KIAJ663Y8W8QMU4HCF183DF" hidden="1">#REF!</definedName>
    <definedName name="BExU6KT19B4PG6SHXFBGBPLM66KT" localSheetId="17" hidden="1">#REF!</definedName>
    <definedName name="BExU6KT19B4PG6SHXFBGBPLM66KT" localSheetId="18" hidden="1">#REF!</definedName>
    <definedName name="BExU6KT19B4PG6SHXFBGBPLM66KT" localSheetId="19" hidden="1">#REF!</definedName>
    <definedName name="BExU6KT19B4PG6SHXFBGBPLM66KT" localSheetId="13" hidden="1">#REF!</definedName>
    <definedName name="BExU6KT19B4PG6SHXFBGBPLM66KT" hidden="1">#REF!</definedName>
    <definedName name="BExU6PAVKIOAIMQ9XQIHHF1SUAGO" localSheetId="17" hidden="1">#REF!</definedName>
    <definedName name="BExU6PAVKIOAIMQ9XQIHHF1SUAGO" localSheetId="18" hidden="1">#REF!</definedName>
    <definedName name="BExU6PAVKIOAIMQ9XQIHHF1SUAGO" localSheetId="19" hidden="1">#REF!</definedName>
    <definedName name="BExU6PAVKIOAIMQ9XQIHHF1SUAGO" localSheetId="13" hidden="1">#REF!</definedName>
    <definedName name="BExU6PAVKIOAIMQ9XQIHHF1SUAGO" hidden="1">#REF!</definedName>
    <definedName name="BExU6SLKTWV0YINVLTI6BCG9ANZM" localSheetId="17" hidden="1">#REF!</definedName>
    <definedName name="BExU6SLKTWV0YINVLTI6BCG9ANZM" localSheetId="18" hidden="1">#REF!</definedName>
    <definedName name="BExU6SLKTWV0YINVLTI6BCG9ANZM" localSheetId="19" hidden="1">#REF!</definedName>
    <definedName name="BExU6SLKTWV0YINVLTI6BCG9ANZM" localSheetId="13" hidden="1">#REF!</definedName>
    <definedName name="BExU6SLKTWV0YINVLTI6BCG9ANZM" hidden="1">#REF!</definedName>
    <definedName name="BExU6WXXC7SSQDMHSLUN5C2V4IYX" localSheetId="17" hidden="1">#REF!</definedName>
    <definedName name="BExU6WXXC7SSQDMHSLUN5C2V4IYX" localSheetId="18" hidden="1">#REF!</definedName>
    <definedName name="BExU6WXXC7SSQDMHSLUN5C2V4IYX" localSheetId="19" hidden="1">#REF!</definedName>
    <definedName name="BExU6WXXC7SSQDMHSLUN5C2V4IYX" localSheetId="13" hidden="1">#REF!</definedName>
    <definedName name="BExU6WXXC7SSQDMHSLUN5C2V4IYX" hidden="1">#REF!</definedName>
    <definedName name="BExU73387E74XE8A9UKZLZNJYY65" localSheetId="17" hidden="1">#REF!</definedName>
    <definedName name="BExU73387E74XE8A9UKZLZNJYY65" localSheetId="18" hidden="1">#REF!</definedName>
    <definedName name="BExU73387E74XE8A9UKZLZNJYY65" localSheetId="19" hidden="1">#REF!</definedName>
    <definedName name="BExU73387E74XE8A9UKZLZNJYY65" localSheetId="13" hidden="1">#REF!</definedName>
    <definedName name="BExU73387E74XE8A9UKZLZNJYY65" hidden="1">#REF!</definedName>
    <definedName name="BExU76ZHCJM8I7VSICCMSTC33O6U" localSheetId="17" hidden="1">#REF!</definedName>
    <definedName name="BExU76ZHCJM8I7VSICCMSTC33O6U" localSheetId="18" hidden="1">#REF!</definedName>
    <definedName name="BExU76ZHCJM8I7VSICCMSTC33O6U" localSheetId="19" hidden="1">#REF!</definedName>
    <definedName name="BExU76ZHCJM8I7VSICCMSTC33O6U" localSheetId="13" hidden="1">#REF!</definedName>
    <definedName name="BExU76ZHCJM8I7VSICCMSTC33O6U" hidden="1">#REF!</definedName>
    <definedName name="BExU7BBTUF8BQ42DSGM94X5TG5GF" localSheetId="17" hidden="1">#REF!</definedName>
    <definedName name="BExU7BBTUF8BQ42DSGM94X5TG5GF" localSheetId="18" hidden="1">#REF!</definedName>
    <definedName name="BExU7BBTUF8BQ42DSGM94X5TG5GF" localSheetId="19" hidden="1">#REF!</definedName>
    <definedName name="BExU7BBTUF8BQ42DSGM94X5TG5GF" localSheetId="13" hidden="1">#REF!</definedName>
    <definedName name="BExU7BBTUF8BQ42DSGM94X5TG5GF" hidden="1">#REF!</definedName>
    <definedName name="BExU7HH4EAHFQHT4AXKGWAWZP3I0" localSheetId="17" hidden="1">#REF!</definedName>
    <definedName name="BExU7HH4EAHFQHT4AXKGWAWZP3I0" localSheetId="18" hidden="1">#REF!</definedName>
    <definedName name="BExU7HH4EAHFQHT4AXKGWAWZP3I0" localSheetId="19" hidden="1">#REF!</definedName>
    <definedName name="BExU7HH4EAHFQHT4AXKGWAWZP3I0" localSheetId="13" hidden="1">#REF!</definedName>
    <definedName name="BExU7HH4EAHFQHT4AXKGWAWZP3I0" hidden="1">#REF!</definedName>
    <definedName name="BExU7L7WPQSA0ELXZ0I86V33QCCJ" localSheetId="17" hidden="1">#REF!</definedName>
    <definedName name="BExU7L7WPQSA0ELXZ0I86V33QCCJ" localSheetId="18" hidden="1">#REF!</definedName>
    <definedName name="BExU7L7WPQSA0ELXZ0I86V33QCCJ" localSheetId="19" hidden="1">#REF!</definedName>
    <definedName name="BExU7L7WPQSA0ELXZ0I86V33QCCJ" localSheetId="13" hidden="1">#REF!</definedName>
    <definedName name="BExU7L7WPQSA0ELXZ0I86V33QCCJ" hidden="1">#REF!</definedName>
    <definedName name="BExU7MF1ZVPDHOSMCAXOSYICHZ4I" localSheetId="17" hidden="1">#REF!</definedName>
    <definedName name="BExU7MF1ZVPDHOSMCAXOSYICHZ4I" localSheetId="18" hidden="1">#REF!</definedName>
    <definedName name="BExU7MF1ZVPDHOSMCAXOSYICHZ4I" localSheetId="19" hidden="1">#REF!</definedName>
    <definedName name="BExU7MF1ZVPDHOSMCAXOSYICHZ4I" localSheetId="13" hidden="1">#REF!</definedName>
    <definedName name="BExU7MF1ZVPDHOSMCAXOSYICHZ4I" hidden="1">#REF!</definedName>
    <definedName name="BExU7O2BJ6D5YCKEL6FD2EFCWYRX" localSheetId="17" hidden="1">#REF!</definedName>
    <definedName name="BExU7O2BJ6D5YCKEL6FD2EFCWYRX" localSheetId="18" hidden="1">#REF!</definedName>
    <definedName name="BExU7O2BJ6D5YCKEL6FD2EFCWYRX" localSheetId="19" hidden="1">#REF!</definedName>
    <definedName name="BExU7O2BJ6D5YCKEL6FD2EFCWYRX" localSheetId="13" hidden="1">#REF!</definedName>
    <definedName name="BExU7O2BJ6D5YCKEL6FD2EFCWYRX" hidden="1">#REF!</definedName>
    <definedName name="BExU7Q0JS9YIUKUPNSSAIDK2KJAV" localSheetId="17" hidden="1">#REF!</definedName>
    <definedName name="BExU7Q0JS9YIUKUPNSSAIDK2KJAV" localSheetId="18" hidden="1">#REF!</definedName>
    <definedName name="BExU7Q0JS9YIUKUPNSSAIDK2KJAV" localSheetId="19" hidden="1">#REF!</definedName>
    <definedName name="BExU7Q0JS9YIUKUPNSSAIDK2KJAV" localSheetId="13" hidden="1">#REF!</definedName>
    <definedName name="BExU7Q0JS9YIUKUPNSSAIDK2KJAV" hidden="1">#REF!</definedName>
    <definedName name="BExU80I6AE5OU7P7F5V7HWIZBJ4P" localSheetId="17" hidden="1">#REF!</definedName>
    <definedName name="BExU80I6AE5OU7P7F5V7HWIZBJ4P" localSheetId="18" hidden="1">#REF!</definedName>
    <definedName name="BExU80I6AE5OU7P7F5V7HWIZBJ4P" localSheetId="19" hidden="1">#REF!</definedName>
    <definedName name="BExU80I6AE5OU7P7F5V7HWIZBJ4P" localSheetId="13" hidden="1">#REF!</definedName>
    <definedName name="BExU80I6AE5OU7P7F5V7HWIZBJ4P" hidden="1">#REF!</definedName>
    <definedName name="BExU86NB26MCPYIISZ36HADONGT2" localSheetId="17" hidden="1">#REF!</definedName>
    <definedName name="BExU86NB26MCPYIISZ36HADONGT2" localSheetId="18" hidden="1">#REF!</definedName>
    <definedName name="BExU86NB26MCPYIISZ36HADONGT2" localSheetId="19" hidden="1">#REF!</definedName>
    <definedName name="BExU86NB26MCPYIISZ36HADONGT2" localSheetId="13" hidden="1">#REF!</definedName>
    <definedName name="BExU86NB26MCPYIISZ36HADONGT2" hidden="1">#REF!</definedName>
    <definedName name="BExU885EZZNSZV3GP298UJ8LB7OL" localSheetId="17" hidden="1">#REF!</definedName>
    <definedName name="BExU885EZZNSZV3GP298UJ8LB7OL" localSheetId="18" hidden="1">#REF!</definedName>
    <definedName name="BExU885EZZNSZV3GP298UJ8LB7OL" localSheetId="19" hidden="1">#REF!</definedName>
    <definedName name="BExU885EZZNSZV3GP298UJ8LB7OL" localSheetId="13" hidden="1">#REF!</definedName>
    <definedName name="BExU885EZZNSZV3GP298UJ8LB7OL" hidden="1">#REF!</definedName>
    <definedName name="BExU8FSAUP9TUZ1NO9WXK80QPHWV" localSheetId="17" hidden="1">#REF!</definedName>
    <definedName name="BExU8FSAUP9TUZ1NO9WXK80QPHWV" localSheetId="18" hidden="1">#REF!</definedName>
    <definedName name="BExU8FSAUP9TUZ1NO9WXK80QPHWV" localSheetId="19" hidden="1">#REF!</definedName>
    <definedName name="BExU8FSAUP9TUZ1NO9WXK80QPHWV" localSheetId="13" hidden="1">#REF!</definedName>
    <definedName name="BExU8FSAUP9TUZ1NO9WXK80QPHWV" hidden="1">#REF!</definedName>
    <definedName name="BExU8KFLAN778MBN93NYZB0FV30G" localSheetId="17" hidden="1">#REF!</definedName>
    <definedName name="BExU8KFLAN778MBN93NYZB0FV30G" localSheetId="18" hidden="1">#REF!</definedName>
    <definedName name="BExU8KFLAN778MBN93NYZB0FV30G" localSheetId="19" hidden="1">#REF!</definedName>
    <definedName name="BExU8KFLAN778MBN93NYZB0FV30G" localSheetId="13" hidden="1">#REF!</definedName>
    <definedName name="BExU8KFLAN778MBN93NYZB0FV30G" hidden="1">#REF!</definedName>
    <definedName name="BExU8PZC6845UUDFG9M8FTC3P3DK" localSheetId="17" hidden="1">#REF!</definedName>
    <definedName name="BExU8PZC6845UUDFG9M8FTC3P3DK" localSheetId="18" hidden="1">#REF!</definedName>
    <definedName name="BExU8PZC6845UUDFG9M8FTC3P3DK" localSheetId="19" hidden="1">#REF!</definedName>
    <definedName name="BExU8PZC6845UUDFG9M8FTC3P3DK" localSheetId="13" hidden="1">#REF!</definedName>
    <definedName name="BExU8PZC6845UUDFG9M8FTC3P3DK" hidden="1">#REF!</definedName>
    <definedName name="BExU8UX9JX3XLB47YZ8GFXE0V7R2" localSheetId="17" hidden="1">#REF!</definedName>
    <definedName name="BExU8UX9JX3XLB47YZ8GFXE0V7R2" localSheetId="18" hidden="1">#REF!</definedName>
    <definedName name="BExU8UX9JX3XLB47YZ8GFXE0V7R2" localSheetId="19" hidden="1">#REF!</definedName>
    <definedName name="BExU8UX9JX3XLB47YZ8GFXE0V7R2" localSheetId="13" hidden="1">#REF!</definedName>
    <definedName name="BExU8UX9JX3XLB47YZ8GFXE0V7R2" hidden="1">#REF!</definedName>
    <definedName name="BExU8WVGMRSFNWCNHODQ9JQCMZB0" localSheetId="17" hidden="1">#REF!</definedName>
    <definedName name="BExU8WVGMRSFNWCNHODQ9JQCMZB0" localSheetId="18" hidden="1">#REF!</definedName>
    <definedName name="BExU8WVGMRSFNWCNHODQ9JQCMZB0" localSheetId="19" hidden="1">#REF!</definedName>
    <definedName name="BExU8WVGMRSFNWCNHODQ9JQCMZB0" localSheetId="13" hidden="1">#REF!</definedName>
    <definedName name="BExU8WVGMRSFNWCNHODQ9JQCMZB0" hidden="1">#REF!</definedName>
    <definedName name="BExU96M1J7P9DZQ3S9H0C12KGYTW" localSheetId="17" hidden="1">#REF!</definedName>
    <definedName name="BExU96M1J7P9DZQ3S9H0C12KGYTW" localSheetId="18" hidden="1">#REF!</definedName>
    <definedName name="BExU96M1J7P9DZQ3S9H0C12KGYTW" localSheetId="19" hidden="1">#REF!</definedName>
    <definedName name="BExU96M1J7P9DZQ3S9H0C12KGYTW" localSheetId="13" hidden="1">#REF!</definedName>
    <definedName name="BExU96M1J7P9DZQ3S9H0C12KGYTW" hidden="1">#REF!</definedName>
    <definedName name="BExU9F05OR1GZ3057R6UL3WPEIYI" localSheetId="17" hidden="1">#REF!</definedName>
    <definedName name="BExU9F05OR1GZ3057R6UL3WPEIYI" localSheetId="18" hidden="1">#REF!</definedName>
    <definedName name="BExU9F05OR1GZ3057R6UL3WPEIYI" localSheetId="19" hidden="1">#REF!</definedName>
    <definedName name="BExU9F05OR1GZ3057R6UL3WPEIYI" localSheetId="13" hidden="1">#REF!</definedName>
    <definedName name="BExU9F05OR1GZ3057R6UL3WPEIYI" hidden="1">#REF!</definedName>
    <definedName name="BExU9GCSO5YILIKG6VAHN13DL75K" localSheetId="17" hidden="1">#REF!</definedName>
    <definedName name="BExU9GCSO5YILIKG6VAHN13DL75K" localSheetId="18" hidden="1">#REF!</definedName>
    <definedName name="BExU9GCSO5YILIKG6VAHN13DL75K" localSheetId="19" hidden="1">#REF!</definedName>
    <definedName name="BExU9GCSO5YILIKG6VAHN13DL75K" localSheetId="13" hidden="1">#REF!</definedName>
    <definedName name="BExU9GCSO5YILIKG6VAHN13DL75K" hidden="1">#REF!</definedName>
    <definedName name="BExU9KJOZLO15N11MJVN782NFGJ0" localSheetId="17" hidden="1">#REF!</definedName>
    <definedName name="BExU9KJOZLO15N11MJVN782NFGJ0" localSheetId="18" hidden="1">#REF!</definedName>
    <definedName name="BExU9KJOZLO15N11MJVN782NFGJ0" localSheetId="19" hidden="1">#REF!</definedName>
    <definedName name="BExU9KJOZLO15N11MJVN782NFGJ0" localSheetId="13" hidden="1">#REF!</definedName>
    <definedName name="BExU9KJOZLO15N11MJVN782NFGJ0" hidden="1">#REF!</definedName>
    <definedName name="BExU9LG29XU2K1GNKRO4438JYQZE" localSheetId="17" hidden="1">#REF!</definedName>
    <definedName name="BExU9LG29XU2K1GNKRO4438JYQZE" localSheetId="18" hidden="1">#REF!</definedName>
    <definedName name="BExU9LG29XU2K1GNKRO4438JYQZE" localSheetId="19" hidden="1">#REF!</definedName>
    <definedName name="BExU9LG29XU2K1GNKRO4438JYQZE" localSheetId="13" hidden="1">#REF!</definedName>
    <definedName name="BExU9LG29XU2K1GNKRO4438JYQZE" hidden="1">#REF!</definedName>
    <definedName name="BExU9RW36I5Z6JIXUIUB3PJH86LT" localSheetId="17" hidden="1">#REF!</definedName>
    <definedName name="BExU9RW36I5Z6JIXUIUB3PJH86LT" localSheetId="18" hidden="1">#REF!</definedName>
    <definedName name="BExU9RW36I5Z6JIXUIUB3PJH86LT" localSheetId="19" hidden="1">#REF!</definedName>
    <definedName name="BExU9RW36I5Z6JIXUIUB3PJH86LT" localSheetId="13" hidden="1">#REF!</definedName>
    <definedName name="BExU9RW36I5Z6JIXUIUB3PJH86LT" hidden="1">#REF!</definedName>
    <definedName name="BExU9WU19DJ2VAGISPFEGDWWOO4V" localSheetId="17" hidden="1">#REF!</definedName>
    <definedName name="BExU9WU19DJ2VAGISPFEGDWWOO4V" localSheetId="18" hidden="1">#REF!</definedName>
    <definedName name="BExU9WU19DJ2VAGISPFEGDWWOO4V" localSheetId="19" hidden="1">#REF!</definedName>
    <definedName name="BExU9WU19DJ2VAGISPFEGDWWOO4V" localSheetId="13" hidden="1">#REF!</definedName>
    <definedName name="BExU9WU19DJ2VAGISPFEGDWWOO4V" hidden="1">#REF!</definedName>
    <definedName name="BExUA28AO7OWDG3H23Q0CL4B7BHW" localSheetId="17" hidden="1">#REF!</definedName>
    <definedName name="BExUA28AO7OWDG3H23Q0CL4B7BHW" localSheetId="18" hidden="1">#REF!</definedName>
    <definedName name="BExUA28AO7OWDG3H23Q0CL4B7BHW" localSheetId="19" hidden="1">#REF!</definedName>
    <definedName name="BExUA28AO7OWDG3H23Q0CL4B7BHW" localSheetId="13" hidden="1">#REF!</definedName>
    <definedName name="BExUA28AO7OWDG3H23Q0CL4B7BHW" hidden="1">#REF!</definedName>
    <definedName name="BExUA34N2C083NSTAHQGZZ3BCYGK" localSheetId="17" hidden="1">#REF!</definedName>
    <definedName name="BExUA34N2C083NSTAHQGZZ3BCYGK" localSheetId="18" hidden="1">#REF!</definedName>
    <definedName name="BExUA34N2C083NSTAHQGZZ3BCYGK" localSheetId="19" hidden="1">#REF!</definedName>
    <definedName name="BExUA34N2C083NSTAHQGZZ3BCYGK" localSheetId="13" hidden="1">#REF!</definedName>
    <definedName name="BExUA34N2C083NSTAHQGZZ3BCYGK" hidden="1">#REF!</definedName>
    <definedName name="BExUA5O923FFNEBY8BPO1TU3QGBM" localSheetId="17" hidden="1">#REF!</definedName>
    <definedName name="BExUA5O923FFNEBY8BPO1TU3QGBM" localSheetId="18" hidden="1">#REF!</definedName>
    <definedName name="BExUA5O923FFNEBY8BPO1TU3QGBM" localSheetId="19" hidden="1">#REF!</definedName>
    <definedName name="BExUA5O923FFNEBY8BPO1TU3QGBM" localSheetId="13" hidden="1">#REF!</definedName>
    <definedName name="BExUA5O923FFNEBY8BPO1TU3QGBM" hidden="1">#REF!</definedName>
    <definedName name="BExUA6Q4K25VH452AQ3ZIRBCMS61" localSheetId="17" hidden="1">#REF!</definedName>
    <definedName name="BExUA6Q4K25VH452AQ3ZIRBCMS61" localSheetId="18" hidden="1">#REF!</definedName>
    <definedName name="BExUA6Q4K25VH452AQ3ZIRBCMS61" localSheetId="19" hidden="1">#REF!</definedName>
    <definedName name="BExUA6Q4K25VH452AQ3ZIRBCMS61" localSheetId="13" hidden="1">#REF!</definedName>
    <definedName name="BExUA6Q4K25VH452AQ3ZIRBCMS61" hidden="1">#REF!</definedName>
    <definedName name="BExUAFV4JMBSM2SKBQL9NHL0NIBS" localSheetId="17" hidden="1">#REF!</definedName>
    <definedName name="BExUAFV4JMBSM2SKBQL9NHL0NIBS" localSheetId="18" hidden="1">#REF!</definedName>
    <definedName name="BExUAFV4JMBSM2SKBQL9NHL0NIBS" localSheetId="19" hidden="1">#REF!</definedName>
    <definedName name="BExUAFV4JMBSM2SKBQL9NHL0NIBS" localSheetId="13" hidden="1">#REF!</definedName>
    <definedName name="BExUAFV4JMBSM2SKBQL9NHL0NIBS" hidden="1">#REF!</definedName>
    <definedName name="BExUAMWQODKBXMRH1QCMJLJBF8M7" localSheetId="17" hidden="1">#REF!</definedName>
    <definedName name="BExUAMWQODKBXMRH1QCMJLJBF8M7" localSheetId="18" hidden="1">#REF!</definedName>
    <definedName name="BExUAMWQODKBXMRH1QCMJLJBF8M7" localSheetId="19" hidden="1">#REF!</definedName>
    <definedName name="BExUAMWQODKBXMRH1QCMJLJBF8M7" localSheetId="13" hidden="1">#REF!</definedName>
    <definedName name="BExUAMWQODKBXMRH1QCMJLJBF8M7" hidden="1">#REF!</definedName>
    <definedName name="BExUAPR6Y32097JKJCTGC4C6EGE9" localSheetId="17" hidden="1">#REF!</definedName>
    <definedName name="BExUAPR6Y32097JKJCTGC4C6EGE9" localSheetId="18" hidden="1">#REF!</definedName>
    <definedName name="BExUAPR6Y32097JKJCTGC4C6EGE9" localSheetId="19" hidden="1">#REF!</definedName>
    <definedName name="BExUAPR6Y32097JKJCTGC4C6EGE9" localSheetId="13" hidden="1">#REF!</definedName>
    <definedName name="BExUAPR6Y32097JKJCTGC4C6EGE9" hidden="1">#REF!</definedName>
    <definedName name="BExUARUP0MX710TNZSAA01HUEAVC" localSheetId="17" hidden="1">#REF!</definedName>
    <definedName name="BExUARUP0MX710TNZSAA01HUEAVC" localSheetId="18" hidden="1">#REF!</definedName>
    <definedName name="BExUARUP0MX710TNZSAA01HUEAVC" localSheetId="19" hidden="1">#REF!</definedName>
    <definedName name="BExUARUP0MX710TNZSAA01HUEAVC" localSheetId="13" hidden="1">#REF!</definedName>
    <definedName name="BExUARUP0MX710TNZSAA01HUEAVC" hidden="1">#REF!</definedName>
    <definedName name="BExUAX8WS5OPVLCDXRGKTU2QMTFO" localSheetId="17" hidden="1">#REF!</definedName>
    <definedName name="BExUAX8WS5OPVLCDXRGKTU2QMTFO" localSheetId="18" hidden="1">#REF!</definedName>
    <definedName name="BExUAX8WS5OPVLCDXRGKTU2QMTFO" localSheetId="19" hidden="1">#REF!</definedName>
    <definedName name="BExUAX8WS5OPVLCDXRGKTU2QMTFO" localSheetId="13" hidden="1">#REF!</definedName>
    <definedName name="BExUAX8WS5OPVLCDXRGKTU2QMTFO" hidden="1">#REF!</definedName>
    <definedName name="BExUB1FYAZ433NX9GD7WGACX5IZD" localSheetId="17" hidden="1">#REF!</definedName>
    <definedName name="BExUB1FYAZ433NX9GD7WGACX5IZD" localSheetId="18" hidden="1">#REF!</definedName>
    <definedName name="BExUB1FYAZ433NX9GD7WGACX5IZD" localSheetId="19" hidden="1">#REF!</definedName>
    <definedName name="BExUB1FYAZ433NX9GD7WGACX5IZD" localSheetId="13" hidden="1">#REF!</definedName>
    <definedName name="BExUB1FYAZ433NX9GD7WGACX5IZD" hidden="1">#REF!</definedName>
    <definedName name="BExUB8HLEXSBVPZ5AXNQEK96F1N4" localSheetId="17" hidden="1">#REF!</definedName>
    <definedName name="BExUB8HLEXSBVPZ5AXNQEK96F1N4" localSheetId="18" hidden="1">#REF!</definedName>
    <definedName name="BExUB8HLEXSBVPZ5AXNQEK96F1N4" localSheetId="19" hidden="1">#REF!</definedName>
    <definedName name="BExUB8HLEXSBVPZ5AXNQEK96F1N4" localSheetId="13" hidden="1">#REF!</definedName>
    <definedName name="BExUB8HLEXSBVPZ5AXNQEK96F1N4" hidden="1">#REF!</definedName>
    <definedName name="BExUBCDVZIEA7YT0LPSMHL5ZSERQ" localSheetId="17" hidden="1">#REF!</definedName>
    <definedName name="BExUBCDVZIEA7YT0LPSMHL5ZSERQ" localSheetId="18" hidden="1">#REF!</definedName>
    <definedName name="BExUBCDVZIEA7YT0LPSMHL5ZSERQ" localSheetId="19" hidden="1">#REF!</definedName>
    <definedName name="BExUBCDVZIEA7YT0LPSMHL5ZSERQ" localSheetId="13" hidden="1">#REF!</definedName>
    <definedName name="BExUBCDVZIEA7YT0LPSMHL5ZSERQ" hidden="1">#REF!</definedName>
    <definedName name="BExUBDA8WU087BUIMXC1U1CKA2RA" localSheetId="17" hidden="1">#REF!</definedName>
    <definedName name="BExUBDA8WU087BUIMXC1U1CKA2RA" localSheetId="18" hidden="1">#REF!</definedName>
    <definedName name="BExUBDA8WU087BUIMXC1U1CKA2RA" localSheetId="19" hidden="1">#REF!</definedName>
    <definedName name="BExUBDA8WU087BUIMXC1U1CKA2RA" localSheetId="13" hidden="1">#REF!</definedName>
    <definedName name="BExUBDA8WU087BUIMXC1U1CKA2RA" hidden="1">#REF!</definedName>
    <definedName name="BExUBKXBUCN760QYU7Q8GESBWOQH" localSheetId="17" hidden="1">#REF!</definedName>
    <definedName name="BExUBKXBUCN760QYU7Q8GESBWOQH" localSheetId="18" hidden="1">#REF!</definedName>
    <definedName name="BExUBKXBUCN760QYU7Q8GESBWOQH" localSheetId="19" hidden="1">#REF!</definedName>
    <definedName name="BExUBKXBUCN760QYU7Q8GESBWOQH" localSheetId="13" hidden="1">#REF!</definedName>
    <definedName name="BExUBKXBUCN760QYU7Q8GESBWOQH" hidden="1">#REF!</definedName>
    <definedName name="BExUBL83ED0P076RN9RJ8P1MZ299" localSheetId="17" hidden="1">#REF!</definedName>
    <definedName name="BExUBL83ED0P076RN9RJ8P1MZ299" localSheetId="18" hidden="1">#REF!</definedName>
    <definedName name="BExUBL83ED0P076RN9RJ8P1MZ299" localSheetId="19" hidden="1">#REF!</definedName>
    <definedName name="BExUBL83ED0P076RN9RJ8P1MZ299" localSheetId="13" hidden="1">#REF!</definedName>
    <definedName name="BExUBL83ED0P076RN9RJ8P1MZ299" hidden="1">#REF!</definedName>
    <definedName name="BExUC1EPS2CZ5CKFA0AQRIVRSHS8" localSheetId="17" hidden="1">#REF!</definedName>
    <definedName name="BExUC1EPS2CZ5CKFA0AQRIVRSHS8" localSheetId="18" hidden="1">#REF!</definedName>
    <definedName name="BExUC1EPS2CZ5CKFA0AQRIVRSHS8" localSheetId="19" hidden="1">#REF!</definedName>
    <definedName name="BExUC1EPS2CZ5CKFA0AQRIVRSHS8" localSheetId="13" hidden="1">#REF!</definedName>
    <definedName name="BExUC1EPS2CZ5CKFA0AQRIVRSHS8" hidden="1">#REF!</definedName>
    <definedName name="BExUC623BDYEODBN0N4DO6PJQ7NU" localSheetId="17" hidden="1">#REF!</definedName>
    <definedName name="BExUC623BDYEODBN0N4DO6PJQ7NU" localSheetId="18" hidden="1">#REF!</definedName>
    <definedName name="BExUC623BDYEODBN0N4DO6PJQ7NU" localSheetId="19" hidden="1">#REF!</definedName>
    <definedName name="BExUC623BDYEODBN0N4DO6PJQ7NU" localSheetId="13" hidden="1">#REF!</definedName>
    <definedName name="BExUC623BDYEODBN0N4DO6PJQ7NU" hidden="1">#REF!</definedName>
    <definedName name="BExUC8WH8TCKBB5313JGYYQ1WFLT" localSheetId="17" hidden="1">#REF!</definedName>
    <definedName name="BExUC8WH8TCKBB5313JGYYQ1WFLT" localSheetId="18" hidden="1">#REF!</definedName>
    <definedName name="BExUC8WH8TCKBB5313JGYYQ1WFLT" localSheetId="19" hidden="1">#REF!</definedName>
    <definedName name="BExUC8WH8TCKBB5313JGYYQ1WFLT" localSheetId="13" hidden="1">#REF!</definedName>
    <definedName name="BExUC8WH8TCKBB5313JGYYQ1WFLT" hidden="1">#REF!</definedName>
    <definedName name="BExUCAP7GOSYPHMQKK6719YLSDIQ" localSheetId="17" hidden="1">#REF!</definedName>
    <definedName name="BExUCAP7GOSYPHMQKK6719YLSDIQ" localSheetId="18" hidden="1">#REF!</definedName>
    <definedName name="BExUCAP7GOSYPHMQKK6719YLSDIQ" localSheetId="19" hidden="1">#REF!</definedName>
    <definedName name="BExUCAP7GOSYPHMQKK6719YLSDIQ" localSheetId="13" hidden="1">#REF!</definedName>
    <definedName name="BExUCAP7GOSYPHMQKK6719YLSDIQ" hidden="1">#REF!</definedName>
    <definedName name="BExUCFCDK6SPH86I6STXX8X3WMC4" localSheetId="17" hidden="1">#REF!</definedName>
    <definedName name="BExUCFCDK6SPH86I6STXX8X3WMC4" localSheetId="18" hidden="1">#REF!</definedName>
    <definedName name="BExUCFCDK6SPH86I6STXX8X3WMC4" localSheetId="19" hidden="1">#REF!</definedName>
    <definedName name="BExUCFCDK6SPH86I6STXX8X3WMC4" localSheetId="13" hidden="1">#REF!</definedName>
    <definedName name="BExUCFCDK6SPH86I6STXX8X3WMC4" hidden="1">#REF!</definedName>
    <definedName name="BExUCKL98JB87L3I6T6IFSWJNYAB" localSheetId="17" hidden="1">#REF!</definedName>
    <definedName name="BExUCKL98JB87L3I6T6IFSWJNYAB" localSheetId="18" hidden="1">#REF!</definedName>
    <definedName name="BExUCKL98JB87L3I6T6IFSWJNYAB" localSheetId="19" hidden="1">#REF!</definedName>
    <definedName name="BExUCKL98JB87L3I6T6IFSWJNYAB" localSheetId="13" hidden="1">#REF!</definedName>
    <definedName name="BExUCKL98JB87L3I6T6IFSWJNYAB" hidden="1">#REF!</definedName>
    <definedName name="BExUCLC6AQ5KR6LXSAXV4QQ8ASVG" localSheetId="17" hidden="1">#REF!</definedName>
    <definedName name="BExUCLC6AQ5KR6LXSAXV4QQ8ASVG" localSheetId="18" hidden="1">#REF!</definedName>
    <definedName name="BExUCLC6AQ5KR6LXSAXV4QQ8ASVG" localSheetId="19" hidden="1">#REF!</definedName>
    <definedName name="BExUCLC6AQ5KR6LXSAXV4QQ8ASVG" localSheetId="13" hidden="1">#REF!</definedName>
    <definedName name="BExUCLC6AQ5KR6LXSAXV4QQ8ASVG" hidden="1">#REF!</definedName>
    <definedName name="BExUD4IOJ12X3PJG5WXNNGDRCKAP" localSheetId="17" hidden="1">#REF!</definedName>
    <definedName name="BExUD4IOJ12X3PJG5WXNNGDRCKAP" localSheetId="18" hidden="1">#REF!</definedName>
    <definedName name="BExUD4IOJ12X3PJG5WXNNGDRCKAP" localSheetId="19" hidden="1">#REF!</definedName>
    <definedName name="BExUD4IOJ12X3PJG5WXNNGDRCKAP" localSheetId="13" hidden="1">#REF!</definedName>
    <definedName name="BExUD4IOJ12X3PJG5WXNNGDRCKAP" hidden="1">#REF!</definedName>
    <definedName name="BExUD9WX9BWK72UWVSLYZJLAY5VY" localSheetId="17" hidden="1">#REF!</definedName>
    <definedName name="BExUD9WX9BWK72UWVSLYZJLAY5VY" localSheetId="18" hidden="1">#REF!</definedName>
    <definedName name="BExUD9WX9BWK72UWVSLYZJLAY5VY" localSheetId="19" hidden="1">#REF!</definedName>
    <definedName name="BExUD9WX9BWK72UWVSLYZJLAY5VY" localSheetId="13" hidden="1">#REF!</definedName>
    <definedName name="BExUD9WX9BWK72UWVSLYZJLAY5VY" hidden="1">#REF!</definedName>
    <definedName name="BExUDEV0CYVO7Y5IQQBEJ6FUY9S6" localSheetId="17" hidden="1">#REF!</definedName>
    <definedName name="BExUDEV0CYVO7Y5IQQBEJ6FUY9S6" localSheetId="18" hidden="1">#REF!</definedName>
    <definedName name="BExUDEV0CYVO7Y5IQQBEJ6FUY9S6" localSheetId="19" hidden="1">#REF!</definedName>
    <definedName name="BExUDEV0CYVO7Y5IQQBEJ6FUY9S6" localSheetId="13" hidden="1">#REF!</definedName>
    <definedName name="BExUDEV0CYVO7Y5IQQBEJ6FUY9S6" hidden="1">#REF!</definedName>
    <definedName name="BExUDWOXQGIZW0EAIIYLQUPXF8YV" localSheetId="17" hidden="1">#REF!</definedName>
    <definedName name="BExUDWOXQGIZW0EAIIYLQUPXF8YV" localSheetId="18" hidden="1">#REF!</definedName>
    <definedName name="BExUDWOXQGIZW0EAIIYLQUPXF8YV" localSheetId="19" hidden="1">#REF!</definedName>
    <definedName name="BExUDWOXQGIZW0EAIIYLQUPXF8YV" localSheetId="13" hidden="1">#REF!</definedName>
    <definedName name="BExUDWOXQGIZW0EAIIYLQUPXF8YV" hidden="1">#REF!</definedName>
    <definedName name="BExUDXAIC17W1FUU8Z10XUAVB7CS" localSheetId="17" hidden="1">#REF!</definedName>
    <definedName name="BExUDXAIC17W1FUU8Z10XUAVB7CS" localSheetId="18" hidden="1">#REF!</definedName>
    <definedName name="BExUDXAIC17W1FUU8Z10XUAVB7CS" localSheetId="19" hidden="1">#REF!</definedName>
    <definedName name="BExUDXAIC17W1FUU8Z10XUAVB7CS" localSheetId="13" hidden="1">#REF!</definedName>
    <definedName name="BExUDXAIC17W1FUU8Z10XUAVB7CS" hidden="1">#REF!</definedName>
    <definedName name="BExUE5OMY7OAJQ9WR8C8HG311ORP" localSheetId="17" hidden="1">#REF!</definedName>
    <definedName name="BExUE5OMY7OAJQ9WR8C8HG311ORP" localSheetId="18" hidden="1">#REF!</definedName>
    <definedName name="BExUE5OMY7OAJQ9WR8C8HG311ORP" localSheetId="19" hidden="1">#REF!</definedName>
    <definedName name="BExUE5OMY7OAJQ9WR8C8HG311ORP" localSheetId="13" hidden="1">#REF!</definedName>
    <definedName name="BExUE5OMY7OAJQ9WR8C8HG311ORP" hidden="1">#REF!</definedName>
    <definedName name="BExUEFKOQWXXGRNLAOJV2BJ66UB8" localSheetId="17" hidden="1">#REF!</definedName>
    <definedName name="BExUEFKOQWXXGRNLAOJV2BJ66UB8" localSheetId="18" hidden="1">#REF!</definedName>
    <definedName name="BExUEFKOQWXXGRNLAOJV2BJ66UB8" localSheetId="19" hidden="1">#REF!</definedName>
    <definedName name="BExUEFKOQWXXGRNLAOJV2BJ66UB8" localSheetId="13" hidden="1">#REF!</definedName>
    <definedName name="BExUEFKOQWXXGRNLAOJV2BJ66UB8" hidden="1">#REF!</definedName>
    <definedName name="BExUEJGX3OQQP5KFRJSRCZ70EI9V" localSheetId="17" hidden="1">#REF!</definedName>
    <definedName name="BExUEJGX3OQQP5KFRJSRCZ70EI9V" localSheetId="18" hidden="1">#REF!</definedName>
    <definedName name="BExUEJGX3OQQP5KFRJSRCZ70EI9V" localSheetId="19" hidden="1">#REF!</definedName>
    <definedName name="BExUEJGX3OQQP5KFRJSRCZ70EI9V" localSheetId="13" hidden="1">#REF!</definedName>
    <definedName name="BExUEJGX3OQQP5KFRJSRCZ70EI9V" hidden="1">#REF!</definedName>
    <definedName name="BExUEKDB2RWXF3WMTZ6JSBCHNSDT" localSheetId="17" hidden="1">#REF!</definedName>
    <definedName name="BExUEKDB2RWXF3WMTZ6JSBCHNSDT" localSheetId="18" hidden="1">#REF!</definedName>
    <definedName name="BExUEKDB2RWXF3WMTZ6JSBCHNSDT" localSheetId="19" hidden="1">#REF!</definedName>
    <definedName name="BExUEKDB2RWXF3WMTZ6JSBCHNSDT" localSheetId="13" hidden="1">#REF!</definedName>
    <definedName name="BExUEKDB2RWXF3WMTZ6JSBCHNSDT" hidden="1">#REF!</definedName>
    <definedName name="BExUEYR71COFS2X8PDNU21IPMQEU" localSheetId="17" hidden="1">#REF!</definedName>
    <definedName name="BExUEYR71COFS2X8PDNU21IPMQEU" localSheetId="18" hidden="1">#REF!</definedName>
    <definedName name="BExUEYR71COFS2X8PDNU21IPMQEU" localSheetId="19" hidden="1">#REF!</definedName>
    <definedName name="BExUEYR71COFS2X8PDNU21IPMQEU" localSheetId="13" hidden="1">#REF!</definedName>
    <definedName name="BExUEYR71COFS2X8PDNU21IPMQEU" hidden="1">#REF!</definedName>
    <definedName name="BExVPRLJ9I6RX45EDVFSQGCPJSOK" localSheetId="17" hidden="1">#REF!</definedName>
    <definedName name="BExVPRLJ9I6RX45EDVFSQGCPJSOK" localSheetId="18" hidden="1">#REF!</definedName>
    <definedName name="BExVPRLJ9I6RX45EDVFSQGCPJSOK" localSheetId="19" hidden="1">#REF!</definedName>
    <definedName name="BExVPRLJ9I6RX45EDVFSQGCPJSOK" localSheetId="13" hidden="1">#REF!</definedName>
    <definedName name="BExVPRLJ9I6RX45EDVFSQGCPJSOK" hidden="1">#REF!</definedName>
    <definedName name="BExVRFU8RWFT8A80ZVAW185SG2G6" localSheetId="17" hidden="1">#REF!</definedName>
    <definedName name="BExVRFU8RWFT8A80ZVAW185SG2G6" localSheetId="18" hidden="1">#REF!</definedName>
    <definedName name="BExVRFU8RWFT8A80ZVAW185SG2G6" localSheetId="19" hidden="1">#REF!</definedName>
    <definedName name="BExVRFU8RWFT8A80ZVAW185SG2G6" localSheetId="13" hidden="1">#REF!</definedName>
    <definedName name="BExVRFU8RWFT8A80ZVAW185SG2G6" hidden="1">#REF!</definedName>
    <definedName name="BExVSJ3NHETBAIZTZQSM8LAVT76V" localSheetId="17" hidden="1">#REF!</definedName>
    <definedName name="BExVSJ3NHETBAIZTZQSM8LAVT76V" localSheetId="18" hidden="1">#REF!</definedName>
    <definedName name="BExVSJ3NHETBAIZTZQSM8LAVT76V" localSheetId="19" hidden="1">#REF!</definedName>
    <definedName name="BExVSJ3NHETBAIZTZQSM8LAVT76V" localSheetId="13" hidden="1">#REF!</definedName>
    <definedName name="BExVSJ3NHETBAIZTZQSM8LAVT76V" hidden="1">#REF!</definedName>
    <definedName name="BExVSL787C8E4HFQZ2NVLT35I2XV" localSheetId="17" hidden="1">#REF!</definedName>
    <definedName name="BExVSL787C8E4HFQZ2NVLT35I2XV" localSheetId="18" hidden="1">#REF!</definedName>
    <definedName name="BExVSL787C8E4HFQZ2NVLT35I2XV" localSheetId="19" hidden="1">#REF!</definedName>
    <definedName name="BExVSL787C8E4HFQZ2NVLT35I2XV" localSheetId="13" hidden="1">#REF!</definedName>
    <definedName name="BExVSL787C8E4HFQZ2NVLT35I2XV" hidden="1">#REF!</definedName>
    <definedName name="BExVSTFTVV14SFGHQUOJL5SQ5TX9" localSheetId="17" hidden="1">#REF!</definedName>
    <definedName name="BExVSTFTVV14SFGHQUOJL5SQ5TX9" localSheetId="18" hidden="1">#REF!</definedName>
    <definedName name="BExVSTFTVV14SFGHQUOJL5SQ5TX9" localSheetId="19" hidden="1">#REF!</definedName>
    <definedName name="BExVSTFTVV14SFGHQUOJL5SQ5TX9" localSheetId="13" hidden="1">#REF!</definedName>
    <definedName name="BExVSTFTVV14SFGHQUOJL5SQ5TX9" hidden="1">#REF!</definedName>
    <definedName name="BExVT017S14M5X928ARKQ2GNUFE0" localSheetId="17" hidden="1">#REF!</definedName>
    <definedName name="BExVT017S14M5X928ARKQ2GNUFE0" localSheetId="18" hidden="1">#REF!</definedName>
    <definedName name="BExVT017S14M5X928ARKQ2GNUFE0" localSheetId="19" hidden="1">#REF!</definedName>
    <definedName name="BExVT017S14M5X928ARKQ2GNUFE0" localSheetId="13" hidden="1">#REF!</definedName>
    <definedName name="BExVT017S14M5X928ARKQ2GNUFE0" hidden="1">#REF!</definedName>
    <definedName name="BExVT3MPE8LQ5JFN3HQIFKSQ80U4" localSheetId="17" hidden="1">#REF!</definedName>
    <definedName name="BExVT3MPE8LQ5JFN3HQIFKSQ80U4" localSheetId="18" hidden="1">#REF!</definedName>
    <definedName name="BExVT3MPE8LQ5JFN3HQIFKSQ80U4" localSheetId="19" hidden="1">#REF!</definedName>
    <definedName name="BExVT3MPE8LQ5JFN3HQIFKSQ80U4" localSheetId="13" hidden="1">#REF!</definedName>
    <definedName name="BExVT3MPE8LQ5JFN3HQIFKSQ80U4" hidden="1">#REF!</definedName>
    <definedName name="BExVT7TRK3NZHPME2TFBXOF1WBR9" localSheetId="17" hidden="1">#REF!</definedName>
    <definedName name="BExVT7TRK3NZHPME2TFBXOF1WBR9" localSheetId="18" hidden="1">#REF!</definedName>
    <definedName name="BExVT7TRK3NZHPME2TFBXOF1WBR9" localSheetId="19" hidden="1">#REF!</definedName>
    <definedName name="BExVT7TRK3NZHPME2TFBXOF1WBR9" localSheetId="13" hidden="1">#REF!</definedName>
    <definedName name="BExVT7TRK3NZHPME2TFBXOF1WBR9" hidden="1">#REF!</definedName>
    <definedName name="BExVT9H0R0T7WGQAAC0HABMG54YM" localSheetId="17" hidden="1">#REF!</definedName>
    <definedName name="BExVT9H0R0T7WGQAAC0HABMG54YM" localSheetId="18" hidden="1">#REF!</definedName>
    <definedName name="BExVT9H0R0T7WGQAAC0HABMG54YM" localSheetId="19" hidden="1">#REF!</definedName>
    <definedName name="BExVT9H0R0T7WGQAAC0HABMG54YM" localSheetId="13" hidden="1">#REF!</definedName>
    <definedName name="BExVT9H0R0T7WGQAAC0HABMG54YM" hidden="1">#REF!</definedName>
    <definedName name="BExVTAO57POUXSZQJQ6MABMZQA13" localSheetId="17" hidden="1">#REF!</definedName>
    <definedName name="BExVTAO57POUXSZQJQ6MABMZQA13" localSheetId="18" hidden="1">#REF!</definedName>
    <definedName name="BExVTAO57POUXSZQJQ6MABMZQA13" localSheetId="19" hidden="1">#REF!</definedName>
    <definedName name="BExVTAO57POUXSZQJQ6MABMZQA13" localSheetId="13" hidden="1">#REF!</definedName>
    <definedName name="BExVTAO57POUXSZQJQ6MABMZQA13" hidden="1">#REF!</definedName>
    <definedName name="BExVTCMDDEDGLUIMUU6BSFHEWTOP" localSheetId="17" hidden="1">#REF!</definedName>
    <definedName name="BExVTCMDDEDGLUIMUU6BSFHEWTOP" localSheetId="18" hidden="1">#REF!</definedName>
    <definedName name="BExVTCMDDEDGLUIMUU6BSFHEWTOP" localSheetId="19" hidden="1">#REF!</definedName>
    <definedName name="BExVTCMDDEDGLUIMUU6BSFHEWTOP" localSheetId="13" hidden="1">#REF!</definedName>
    <definedName name="BExVTCMDDEDGLUIMUU6BSFHEWTOP" hidden="1">#REF!</definedName>
    <definedName name="BExVTCMDQMLKRA2NQR72XU6Y54IK" localSheetId="17" hidden="1">#REF!</definedName>
    <definedName name="BExVTCMDQMLKRA2NQR72XU6Y54IK" localSheetId="18" hidden="1">#REF!</definedName>
    <definedName name="BExVTCMDQMLKRA2NQR72XU6Y54IK" localSheetId="19" hidden="1">#REF!</definedName>
    <definedName name="BExVTCMDQMLKRA2NQR72XU6Y54IK" localSheetId="13" hidden="1">#REF!</definedName>
    <definedName name="BExVTCMDQMLKRA2NQR72XU6Y54IK" hidden="1">#REF!</definedName>
    <definedName name="BExVTCRV8FQ5U9OYWWL44N6KFNHU" localSheetId="17" hidden="1">#REF!</definedName>
    <definedName name="BExVTCRV8FQ5U9OYWWL44N6KFNHU" localSheetId="18" hidden="1">#REF!</definedName>
    <definedName name="BExVTCRV8FQ5U9OYWWL44N6KFNHU" localSheetId="19" hidden="1">#REF!</definedName>
    <definedName name="BExVTCRV8FQ5U9OYWWL44N6KFNHU" localSheetId="13" hidden="1">#REF!</definedName>
    <definedName name="BExVTCRV8FQ5U9OYWWL44N6KFNHU" hidden="1">#REF!</definedName>
    <definedName name="BExVTNESHPVG0A0KZ7BRX26MS0PF" localSheetId="17" hidden="1">#REF!</definedName>
    <definedName name="BExVTNESHPVG0A0KZ7BRX26MS0PF" localSheetId="18" hidden="1">#REF!</definedName>
    <definedName name="BExVTNESHPVG0A0KZ7BRX26MS0PF" localSheetId="19" hidden="1">#REF!</definedName>
    <definedName name="BExVTNESHPVG0A0KZ7BRX26MS0PF" localSheetId="13" hidden="1">#REF!</definedName>
    <definedName name="BExVTNESHPVG0A0KZ7BRX26MS0PF" hidden="1">#REF!</definedName>
    <definedName name="BExVTTJVTNRSBHBTUZ78WG2JM5MK" localSheetId="17" hidden="1">#REF!</definedName>
    <definedName name="BExVTTJVTNRSBHBTUZ78WG2JM5MK" localSheetId="18" hidden="1">#REF!</definedName>
    <definedName name="BExVTTJVTNRSBHBTUZ78WG2JM5MK" localSheetId="19" hidden="1">#REF!</definedName>
    <definedName name="BExVTTJVTNRSBHBTUZ78WG2JM5MK" localSheetId="13" hidden="1">#REF!</definedName>
    <definedName name="BExVTTJVTNRSBHBTUZ78WG2JM5MK" hidden="1">#REF!</definedName>
    <definedName name="BExVTXLMYR87BC04D1ERALPUFVPG" localSheetId="17" hidden="1">#REF!</definedName>
    <definedName name="BExVTXLMYR87BC04D1ERALPUFVPG" localSheetId="18" hidden="1">#REF!</definedName>
    <definedName name="BExVTXLMYR87BC04D1ERALPUFVPG" localSheetId="19" hidden="1">#REF!</definedName>
    <definedName name="BExVTXLMYR87BC04D1ERALPUFVPG" localSheetId="13" hidden="1">#REF!</definedName>
    <definedName name="BExVTXLMYR87BC04D1ERALPUFVPG" hidden="1">#REF!</definedName>
    <definedName name="BExVUL9V3H8ZF6Y72LQBBN639YAA" localSheetId="17" hidden="1">#REF!</definedName>
    <definedName name="BExVUL9V3H8ZF6Y72LQBBN639YAA" localSheetId="18" hidden="1">#REF!</definedName>
    <definedName name="BExVUL9V3H8ZF6Y72LQBBN639YAA" localSheetId="19" hidden="1">#REF!</definedName>
    <definedName name="BExVUL9V3H8ZF6Y72LQBBN639YAA" localSheetId="13" hidden="1">#REF!</definedName>
    <definedName name="BExVUL9V3H8ZF6Y72LQBBN639YAA" hidden="1">#REF!</definedName>
    <definedName name="BExVUZT95UAU8XG5X9XSE25CHQGA" localSheetId="17" hidden="1">#REF!</definedName>
    <definedName name="BExVUZT95UAU8XG5X9XSE25CHQGA" localSheetId="18" hidden="1">#REF!</definedName>
    <definedName name="BExVUZT95UAU8XG5X9XSE25CHQGA" localSheetId="19" hidden="1">#REF!</definedName>
    <definedName name="BExVUZT95UAU8XG5X9XSE25CHQGA" localSheetId="13" hidden="1">#REF!</definedName>
    <definedName name="BExVUZT95UAU8XG5X9XSE25CHQGA" hidden="1">#REF!</definedName>
    <definedName name="BExVV5T14N2HZIK7HQ4P2KG09U0J" localSheetId="17" hidden="1">#REF!</definedName>
    <definedName name="BExVV5T14N2HZIK7HQ4P2KG09U0J" localSheetId="18" hidden="1">#REF!</definedName>
    <definedName name="BExVV5T14N2HZIK7HQ4P2KG09U0J" localSheetId="19" hidden="1">#REF!</definedName>
    <definedName name="BExVV5T14N2HZIK7HQ4P2KG09U0J" localSheetId="13" hidden="1">#REF!</definedName>
    <definedName name="BExVV5T14N2HZIK7HQ4P2KG09U0J" hidden="1">#REF!</definedName>
    <definedName name="BExVV7R410VYLADLX9LNG63ID6H1" localSheetId="17" hidden="1">#REF!</definedName>
    <definedName name="BExVV7R410VYLADLX9LNG63ID6H1" localSheetId="18" hidden="1">#REF!</definedName>
    <definedName name="BExVV7R410VYLADLX9LNG63ID6H1" localSheetId="19" hidden="1">#REF!</definedName>
    <definedName name="BExVV7R410VYLADLX9LNG63ID6H1" localSheetId="13" hidden="1">#REF!</definedName>
    <definedName name="BExVV7R410VYLADLX9LNG63ID6H1" hidden="1">#REF!</definedName>
    <definedName name="BExVVAAVDXGWAVI6J2W0BCU58MBM" localSheetId="17" hidden="1">#REF!</definedName>
    <definedName name="BExVVAAVDXGWAVI6J2W0BCU58MBM" localSheetId="18" hidden="1">#REF!</definedName>
    <definedName name="BExVVAAVDXGWAVI6J2W0BCU58MBM" localSheetId="19" hidden="1">#REF!</definedName>
    <definedName name="BExVVAAVDXGWAVI6J2W0BCU58MBM" localSheetId="13" hidden="1">#REF!</definedName>
    <definedName name="BExVVAAVDXGWAVI6J2W0BCU58MBM" hidden="1">#REF!</definedName>
    <definedName name="BExVVCEED4JEKF59OV0G3T4XFMFO" localSheetId="17" hidden="1">#REF!</definedName>
    <definedName name="BExVVCEED4JEKF59OV0G3T4XFMFO" localSheetId="18" hidden="1">#REF!</definedName>
    <definedName name="BExVVCEED4JEKF59OV0G3T4XFMFO" localSheetId="19" hidden="1">#REF!</definedName>
    <definedName name="BExVVCEED4JEKF59OV0G3T4XFMFO" localSheetId="13" hidden="1">#REF!</definedName>
    <definedName name="BExVVCEED4JEKF59OV0G3T4XFMFO" hidden="1">#REF!</definedName>
    <definedName name="BExVVPFO2J7FMSRPD36909HN4BZJ" localSheetId="17" hidden="1">#REF!</definedName>
    <definedName name="BExVVPFO2J7FMSRPD36909HN4BZJ" localSheetId="18" hidden="1">#REF!</definedName>
    <definedName name="BExVVPFO2J7FMSRPD36909HN4BZJ" localSheetId="19" hidden="1">#REF!</definedName>
    <definedName name="BExVVPFO2J7FMSRPD36909HN4BZJ" localSheetId="13" hidden="1">#REF!</definedName>
    <definedName name="BExVVPFO2J7FMSRPD36909HN4BZJ" hidden="1">#REF!</definedName>
    <definedName name="BExVVQ19AQ3VCARJOC38SF7OYE9Y" localSheetId="17" hidden="1">#REF!</definedName>
    <definedName name="BExVVQ19AQ3VCARJOC38SF7OYE9Y" localSheetId="18" hidden="1">#REF!</definedName>
    <definedName name="BExVVQ19AQ3VCARJOC38SF7OYE9Y" localSheetId="19" hidden="1">#REF!</definedName>
    <definedName name="BExVVQ19AQ3VCARJOC38SF7OYE9Y" localSheetId="13" hidden="1">#REF!</definedName>
    <definedName name="BExVVQ19AQ3VCARJOC38SF7OYE9Y" hidden="1">#REF!</definedName>
    <definedName name="BExVVQ19TAECID45CS4HXT1RD3AQ" localSheetId="17" hidden="1">#REF!</definedName>
    <definedName name="BExVVQ19TAECID45CS4HXT1RD3AQ" localSheetId="18" hidden="1">#REF!</definedName>
    <definedName name="BExVVQ19TAECID45CS4HXT1RD3AQ" localSheetId="19" hidden="1">#REF!</definedName>
    <definedName name="BExVVQ19TAECID45CS4HXT1RD3AQ" localSheetId="13" hidden="1">#REF!</definedName>
    <definedName name="BExVVQ19TAECID45CS4HXT1RD3AQ" hidden="1">#REF!</definedName>
    <definedName name="BExVVYKOYB7OX8Y0B4UIUF79PVDO" localSheetId="17" hidden="1">#REF!</definedName>
    <definedName name="BExVVYKOYB7OX8Y0B4UIUF79PVDO" localSheetId="18" hidden="1">#REF!</definedName>
    <definedName name="BExVVYKOYB7OX8Y0B4UIUF79PVDO" localSheetId="19" hidden="1">#REF!</definedName>
    <definedName name="BExVVYKOYB7OX8Y0B4UIUF79PVDO" localSheetId="13" hidden="1">#REF!</definedName>
    <definedName name="BExVVYKOYB7OX8Y0B4UIUF79PVDO" hidden="1">#REF!</definedName>
    <definedName name="BExVW3YV5XGIVJ97UUPDJGJ2P15B" localSheetId="17" hidden="1">#REF!</definedName>
    <definedName name="BExVW3YV5XGIVJ97UUPDJGJ2P15B" localSheetId="18" hidden="1">#REF!</definedName>
    <definedName name="BExVW3YV5XGIVJ97UUPDJGJ2P15B" localSheetId="19" hidden="1">#REF!</definedName>
    <definedName name="BExVW3YV5XGIVJ97UUPDJGJ2P15B" localSheetId="13" hidden="1">#REF!</definedName>
    <definedName name="BExVW3YV5XGIVJ97UUPDJGJ2P15B" hidden="1">#REF!</definedName>
    <definedName name="BExVW5X571GEYR5SCU1Z2DHKWM79" localSheetId="17" hidden="1">#REF!</definedName>
    <definedName name="BExVW5X571GEYR5SCU1Z2DHKWM79" localSheetId="18" hidden="1">#REF!</definedName>
    <definedName name="BExVW5X571GEYR5SCU1Z2DHKWM79" localSheetId="19" hidden="1">#REF!</definedName>
    <definedName name="BExVW5X571GEYR5SCU1Z2DHKWM79" localSheetId="13" hidden="1">#REF!</definedName>
    <definedName name="BExVW5X571GEYR5SCU1Z2DHKWM79" hidden="1">#REF!</definedName>
    <definedName name="BExVW6YTKA098AF57M4PHNQ54XMH" localSheetId="17" hidden="1">#REF!</definedName>
    <definedName name="BExVW6YTKA098AF57M4PHNQ54XMH" localSheetId="18" hidden="1">#REF!</definedName>
    <definedName name="BExVW6YTKA098AF57M4PHNQ54XMH" localSheetId="19" hidden="1">#REF!</definedName>
    <definedName name="BExVW6YTKA098AF57M4PHNQ54XMH" localSheetId="13" hidden="1">#REF!</definedName>
    <definedName name="BExVW6YTKA098AF57M4PHNQ54XMH" hidden="1">#REF!</definedName>
    <definedName name="BExVWHRDIJBRFANMKJFY05BHP7RS" localSheetId="17" hidden="1">#REF!</definedName>
    <definedName name="BExVWHRDIJBRFANMKJFY05BHP7RS" localSheetId="18" hidden="1">#REF!</definedName>
    <definedName name="BExVWHRDIJBRFANMKJFY05BHP7RS" localSheetId="19" hidden="1">#REF!</definedName>
    <definedName name="BExVWHRDIJBRFANMKJFY05BHP7RS" localSheetId="13" hidden="1">#REF!</definedName>
    <definedName name="BExVWHRDIJBRFANMKJFY05BHP7RS" hidden="1">#REF!</definedName>
    <definedName name="BExVWINKCH0V0NUWH363SMXAZE62" localSheetId="17" hidden="1">#REF!</definedName>
    <definedName name="BExVWINKCH0V0NUWH363SMXAZE62" localSheetId="18" hidden="1">#REF!</definedName>
    <definedName name="BExVWINKCH0V0NUWH363SMXAZE62" localSheetId="19" hidden="1">#REF!</definedName>
    <definedName name="BExVWINKCH0V0NUWH363SMXAZE62" localSheetId="13" hidden="1">#REF!</definedName>
    <definedName name="BExVWINKCH0V0NUWH363SMXAZE62" hidden="1">#REF!</definedName>
    <definedName name="BExVWYU8EK669NP172GEIGCTVPPA" localSheetId="17" hidden="1">#REF!</definedName>
    <definedName name="BExVWYU8EK669NP172GEIGCTVPPA" localSheetId="18" hidden="1">#REF!</definedName>
    <definedName name="BExVWYU8EK669NP172GEIGCTVPPA" localSheetId="19" hidden="1">#REF!</definedName>
    <definedName name="BExVWYU8EK669NP172GEIGCTVPPA" localSheetId="13" hidden="1">#REF!</definedName>
    <definedName name="BExVWYU8EK669NP172GEIGCTVPPA" hidden="1">#REF!</definedName>
    <definedName name="BExVX3XN2DRJKL8EDBIG58RYQ36R" localSheetId="17" hidden="1">#REF!</definedName>
    <definedName name="BExVX3XN2DRJKL8EDBIG58RYQ36R" localSheetId="18" hidden="1">#REF!</definedName>
    <definedName name="BExVX3XN2DRJKL8EDBIG58RYQ36R" localSheetId="19" hidden="1">#REF!</definedName>
    <definedName name="BExVX3XN2DRJKL8EDBIG58RYQ36R" localSheetId="13" hidden="1">#REF!</definedName>
    <definedName name="BExVX3XN2DRJKL8EDBIG58RYQ36R" hidden="1">#REF!</definedName>
    <definedName name="BExVXBA38Z5WNQUH39HHZ2SAMC1T" localSheetId="17" hidden="1">#REF!</definedName>
    <definedName name="BExVXBA38Z5WNQUH39HHZ2SAMC1T" localSheetId="18" hidden="1">#REF!</definedName>
    <definedName name="BExVXBA38Z5WNQUH39HHZ2SAMC1T" localSheetId="19" hidden="1">#REF!</definedName>
    <definedName name="BExVXBA38Z5WNQUH39HHZ2SAMC1T" localSheetId="13" hidden="1">#REF!</definedName>
    <definedName name="BExVXBA38Z5WNQUH39HHZ2SAMC1T" hidden="1">#REF!</definedName>
    <definedName name="BExVXDZ63PUART77BBR5SI63TPC6" localSheetId="17" hidden="1">#REF!</definedName>
    <definedName name="BExVXDZ63PUART77BBR5SI63TPC6" localSheetId="18" hidden="1">#REF!</definedName>
    <definedName name="BExVXDZ63PUART77BBR5SI63TPC6" localSheetId="19" hidden="1">#REF!</definedName>
    <definedName name="BExVXDZ63PUART77BBR5SI63TPC6" localSheetId="13" hidden="1">#REF!</definedName>
    <definedName name="BExVXDZ63PUART77BBR5SI63TPC6" hidden="1">#REF!</definedName>
    <definedName name="BExVXHKI6LFYMGWISMPACMO247HL" localSheetId="17" hidden="1">#REF!</definedName>
    <definedName name="BExVXHKI6LFYMGWISMPACMO247HL" localSheetId="18" hidden="1">#REF!</definedName>
    <definedName name="BExVXHKI6LFYMGWISMPACMO247HL" localSheetId="19" hidden="1">#REF!</definedName>
    <definedName name="BExVXHKI6LFYMGWISMPACMO247HL" localSheetId="13" hidden="1">#REF!</definedName>
    <definedName name="BExVXHKI6LFYMGWISMPACMO247HL" hidden="1">#REF!</definedName>
    <definedName name="BExVXK9SK580O7MYHVNJ3V911ALP" localSheetId="17" hidden="1">#REF!</definedName>
    <definedName name="BExVXK9SK580O7MYHVNJ3V911ALP" localSheetId="18" hidden="1">#REF!</definedName>
    <definedName name="BExVXK9SK580O7MYHVNJ3V911ALP" localSheetId="19" hidden="1">#REF!</definedName>
    <definedName name="BExVXK9SK580O7MYHVNJ3V911ALP" localSheetId="13" hidden="1">#REF!</definedName>
    <definedName name="BExVXK9SK580O7MYHVNJ3V911ALP" hidden="1">#REF!</definedName>
    <definedName name="BExVXLX2BZ5EF2X6R41BTKRJR1NM" localSheetId="17" hidden="1">#REF!</definedName>
    <definedName name="BExVXLX2BZ5EF2X6R41BTKRJR1NM" localSheetId="18" hidden="1">#REF!</definedName>
    <definedName name="BExVXLX2BZ5EF2X6R41BTKRJR1NM" localSheetId="19" hidden="1">#REF!</definedName>
    <definedName name="BExVXLX2BZ5EF2X6R41BTKRJR1NM" localSheetId="13" hidden="1">#REF!</definedName>
    <definedName name="BExVXLX2BZ5EF2X6R41BTKRJR1NM" hidden="1">#REF!</definedName>
    <definedName name="BExVXYT01U5IPYA7E44FWS6KCEFC" localSheetId="17" hidden="1">#REF!</definedName>
    <definedName name="BExVXYT01U5IPYA7E44FWS6KCEFC" localSheetId="18" hidden="1">#REF!</definedName>
    <definedName name="BExVXYT01U5IPYA7E44FWS6KCEFC" localSheetId="19" hidden="1">#REF!</definedName>
    <definedName name="BExVXYT01U5IPYA7E44FWS6KCEFC" localSheetId="13" hidden="1">#REF!</definedName>
    <definedName name="BExVXYT01U5IPYA7E44FWS6KCEFC" hidden="1">#REF!</definedName>
    <definedName name="BExVY11V7U1SAY4QKYE0PBSPD7LW" localSheetId="17" hidden="1">#REF!</definedName>
    <definedName name="BExVY11V7U1SAY4QKYE0PBSPD7LW" localSheetId="18" hidden="1">#REF!</definedName>
    <definedName name="BExVY11V7U1SAY4QKYE0PBSPD7LW" localSheetId="19" hidden="1">#REF!</definedName>
    <definedName name="BExVY11V7U1SAY4QKYE0PBSPD7LW" localSheetId="13" hidden="1">#REF!</definedName>
    <definedName name="BExVY11V7U1SAY4QKYE0PBSPD7LW" hidden="1">#REF!</definedName>
    <definedName name="BExVY1SV37DL5YU59HS4IG3VBCP4" localSheetId="17" hidden="1">#REF!</definedName>
    <definedName name="BExVY1SV37DL5YU59HS4IG3VBCP4" localSheetId="18" hidden="1">#REF!</definedName>
    <definedName name="BExVY1SV37DL5YU59HS4IG3VBCP4" localSheetId="19" hidden="1">#REF!</definedName>
    <definedName name="BExVY1SV37DL5YU59HS4IG3VBCP4" localSheetId="13" hidden="1">#REF!</definedName>
    <definedName name="BExVY1SV37DL5YU59HS4IG3VBCP4" hidden="1">#REF!</definedName>
    <definedName name="BExVY3WFGJKSQA08UF9NCMST928Y" localSheetId="17" hidden="1">#REF!</definedName>
    <definedName name="BExVY3WFGJKSQA08UF9NCMST928Y" localSheetId="18" hidden="1">#REF!</definedName>
    <definedName name="BExVY3WFGJKSQA08UF9NCMST928Y" localSheetId="19" hidden="1">#REF!</definedName>
    <definedName name="BExVY3WFGJKSQA08UF9NCMST928Y" localSheetId="13" hidden="1">#REF!</definedName>
    <definedName name="BExVY3WFGJKSQA08UF9NCMST928Y" hidden="1">#REF!</definedName>
    <definedName name="BExVY954UOEVQEIC5OFO4NEWVKAQ" localSheetId="17" hidden="1">#REF!</definedName>
    <definedName name="BExVY954UOEVQEIC5OFO4NEWVKAQ" localSheetId="18" hidden="1">#REF!</definedName>
    <definedName name="BExVY954UOEVQEIC5OFO4NEWVKAQ" localSheetId="19" hidden="1">#REF!</definedName>
    <definedName name="BExVY954UOEVQEIC5OFO4NEWVKAQ" localSheetId="13" hidden="1">#REF!</definedName>
    <definedName name="BExVY954UOEVQEIC5OFO4NEWVKAQ" hidden="1">#REF!</definedName>
    <definedName name="BExVYHDYIV5397LC02V4FEP8VD6W" localSheetId="17" hidden="1">#REF!</definedName>
    <definedName name="BExVYHDYIV5397LC02V4FEP8VD6W" localSheetId="18" hidden="1">#REF!</definedName>
    <definedName name="BExVYHDYIV5397LC02V4FEP8VD6W" localSheetId="19" hidden="1">#REF!</definedName>
    <definedName name="BExVYHDYIV5397LC02V4FEP8VD6W" localSheetId="13" hidden="1">#REF!</definedName>
    <definedName name="BExVYHDYIV5397LC02V4FEP8VD6W" hidden="1">#REF!</definedName>
    <definedName name="BExVYO4NFDGC4ZOGHANQWX5CH4BT" localSheetId="17" hidden="1">#REF!</definedName>
    <definedName name="BExVYO4NFDGC4ZOGHANQWX5CH4BT" localSheetId="18" hidden="1">#REF!</definedName>
    <definedName name="BExVYO4NFDGC4ZOGHANQWX5CH4BT" localSheetId="19" hidden="1">#REF!</definedName>
    <definedName name="BExVYO4NFDGC4ZOGHANQWX5CH4BT" localSheetId="13" hidden="1">#REF!</definedName>
    <definedName name="BExVYO4NFDGC4ZOGHANQWX5CH4BT" hidden="1">#REF!</definedName>
    <definedName name="BExVYOVIZDA18YIQ0A30Q052PCAK" localSheetId="17" hidden="1">#REF!</definedName>
    <definedName name="BExVYOVIZDA18YIQ0A30Q052PCAK" localSheetId="18" hidden="1">#REF!</definedName>
    <definedName name="BExVYOVIZDA18YIQ0A30Q052PCAK" localSheetId="19" hidden="1">#REF!</definedName>
    <definedName name="BExVYOVIZDA18YIQ0A30Q052PCAK" localSheetId="13" hidden="1">#REF!</definedName>
    <definedName name="BExVYOVIZDA18YIQ0A30Q052PCAK" hidden="1">#REF!</definedName>
    <definedName name="BExVYPS2R6B75R1EFIUJ6G5TE4Q4" localSheetId="17" hidden="1">#REF!</definedName>
    <definedName name="BExVYPS2R6B75R1EFIUJ6G5TE4Q4" localSheetId="18" hidden="1">#REF!</definedName>
    <definedName name="BExVYPS2R6B75R1EFIUJ6G5TE4Q4" localSheetId="19" hidden="1">#REF!</definedName>
    <definedName name="BExVYPS2R6B75R1EFIUJ6G5TE4Q4" localSheetId="13" hidden="1">#REF!</definedName>
    <definedName name="BExVYPS2R6B75R1EFIUJ6G5TE4Q4" hidden="1">#REF!</definedName>
    <definedName name="BExVYQIXPEM6J4JVP78BRHIC05PV" localSheetId="17" hidden="1">#REF!</definedName>
    <definedName name="BExVYQIXPEM6J4JVP78BRHIC05PV" localSheetId="18" hidden="1">#REF!</definedName>
    <definedName name="BExVYQIXPEM6J4JVP78BRHIC05PV" localSheetId="19" hidden="1">#REF!</definedName>
    <definedName name="BExVYQIXPEM6J4JVP78BRHIC05PV" localSheetId="13" hidden="1">#REF!</definedName>
    <definedName name="BExVYQIXPEM6J4JVP78BRHIC05PV" hidden="1">#REF!</definedName>
    <definedName name="BExVYVGWN7SONLVDH9WJ2F1JS264" localSheetId="17" hidden="1">#REF!</definedName>
    <definedName name="BExVYVGWN7SONLVDH9WJ2F1JS264" localSheetId="18" hidden="1">#REF!</definedName>
    <definedName name="BExVYVGWN7SONLVDH9WJ2F1JS264" localSheetId="19" hidden="1">#REF!</definedName>
    <definedName name="BExVYVGWN7SONLVDH9WJ2F1JS264" localSheetId="13" hidden="1">#REF!</definedName>
    <definedName name="BExVYVGWN7SONLVDH9WJ2F1JS264" hidden="1">#REF!</definedName>
    <definedName name="BExVZ40HNAZRM8JHYYNQ7F6A4GU0" localSheetId="17" hidden="1">#REF!</definedName>
    <definedName name="BExVZ40HNAZRM8JHYYNQ7F6A4GU0" localSheetId="18" hidden="1">#REF!</definedName>
    <definedName name="BExVZ40HNAZRM8JHYYNQ7F6A4GU0" localSheetId="19" hidden="1">#REF!</definedName>
    <definedName name="BExVZ40HNAZRM8JHYYNQ7F6A4GU0" localSheetId="13" hidden="1">#REF!</definedName>
    <definedName name="BExVZ40HNAZRM8JHYYNQ7F6A4GU0" hidden="1">#REF!</definedName>
    <definedName name="BExVZ7WRO17PYILJEJGPQCO5IL66" localSheetId="17" hidden="1">#REF!</definedName>
    <definedName name="BExVZ7WRO17PYILJEJGPQCO5IL66" localSheetId="18" hidden="1">#REF!</definedName>
    <definedName name="BExVZ7WRO17PYILJEJGPQCO5IL66" localSheetId="19" hidden="1">#REF!</definedName>
    <definedName name="BExVZ7WRO17PYILJEJGPQCO5IL66" localSheetId="13" hidden="1">#REF!</definedName>
    <definedName name="BExVZ7WRO17PYILJEJGPQCO5IL66" hidden="1">#REF!</definedName>
    <definedName name="BExVZ9EO732IK6MNMG17Y1EFTJQC" localSheetId="17" hidden="1">#REF!</definedName>
    <definedName name="BExVZ9EO732IK6MNMG17Y1EFTJQC" localSheetId="18" hidden="1">#REF!</definedName>
    <definedName name="BExVZ9EO732IK6MNMG17Y1EFTJQC" localSheetId="19" hidden="1">#REF!</definedName>
    <definedName name="BExVZ9EO732IK6MNMG17Y1EFTJQC" localSheetId="13" hidden="1">#REF!</definedName>
    <definedName name="BExVZ9EO732IK6MNMG17Y1EFTJQC" hidden="1">#REF!</definedName>
    <definedName name="BExVZB1Y5J4UL2LKK0363EU7GIJ1" localSheetId="17" hidden="1">#REF!</definedName>
    <definedName name="BExVZB1Y5J4UL2LKK0363EU7GIJ1" localSheetId="18" hidden="1">#REF!</definedName>
    <definedName name="BExVZB1Y5J4UL2LKK0363EU7GIJ1" localSheetId="19" hidden="1">#REF!</definedName>
    <definedName name="BExVZB1Y5J4UL2LKK0363EU7GIJ1" localSheetId="13" hidden="1">#REF!</definedName>
    <definedName name="BExVZB1Y5J4UL2LKK0363EU7GIJ1" hidden="1">#REF!</definedName>
    <definedName name="BExVZGQXYK2ICC9JSNFPRHBD5KNU" localSheetId="17" hidden="1">#REF!</definedName>
    <definedName name="BExVZGQXYK2ICC9JSNFPRHBD5KNU" localSheetId="18" hidden="1">#REF!</definedName>
    <definedName name="BExVZGQXYK2ICC9JSNFPRHBD5KNU" localSheetId="19" hidden="1">#REF!</definedName>
    <definedName name="BExVZGQXYK2ICC9JSNFPRHBD5KNU" localSheetId="13" hidden="1">#REF!</definedName>
    <definedName name="BExVZGQXYK2ICC9JSNFPRHBD5KNU" hidden="1">#REF!</definedName>
    <definedName name="BExVZJQVO5LQ0BJH5JEN5NOBIAF6" localSheetId="17" hidden="1">#REF!</definedName>
    <definedName name="BExVZJQVO5LQ0BJH5JEN5NOBIAF6" localSheetId="18" hidden="1">#REF!</definedName>
    <definedName name="BExVZJQVO5LQ0BJH5JEN5NOBIAF6" localSheetId="19" hidden="1">#REF!</definedName>
    <definedName name="BExVZJQVO5LQ0BJH5JEN5NOBIAF6" localSheetId="13" hidden="1">#REF!</definedName>
    <definedName name="BExVZJQVO5LQ0BJH5JEN5NOBIAF6" hidden="1">#REF!</definedName>
    <definedName name="BExVZNXWS91RD7NXV5NE2R3C8WW7" localSheetId="17" hidden="1">#REF!</definedName>
    <definedName name="BExVZNXWS91RD7NXV5NE2R3C8WW7" localSheetId="18" hidden="1">#REF!</definedName>
    <definedName name="BExVZNXWS91RD7NXV5NE2R3C8WW7" localSheetId="19" hidden="1">#REF!</definedName>
    <definedName name="BExVZNXWS91RD7NXV5NE2R3C8WW7" localSheetId="13" hidden="1">#REF!</definedName>
    <definedName name="BExVZNXWS91RD7NXV5NE2R3C8WW7" hidden="1">#REF!</definedName>
    <definedName name="BExW008AGT1ZRN5DFG4YOH5F7G47" localSheetId="17" hidden="1">#REF!</definedName>
    <definedName name="BExW008AGT1ZRN5DFG4YOH5F7G47" localSheetId="18" hidden="1">#REF!</definedName>
    <definedName name="BExW008AGT1ZRN5DFG4YOH5F7G47" localSheetId="19" hidden="1">#REF!</definedName>
    <definedName name="BExW008AGT1ZRN5DFG4YOH5F7G47" localSheetId="13" hidden="1">#REF!</definedName>
    <definedName name="BExW008AGT1ZRN5DFG4YOH5F7G47" hidden="1">#REF!</definedName>
    <definedName name="BExW0386REQRCQCVT9BCX80UPTRY" localSheetId="17" hidden="1">#REF!</definedName>
    <definedName name="BExW0386REQRCQCVT9BCX80UPTRY" localSheetId="18" hidden="1">#REF!</definedName>
    <definedName name="BExW0386REQRCQCVT9BCX80UPTRY" localSheetId="19" hidden="1">#REF!</definedName>
    <definedName name="BExW0386REQRCQCVT9BCX80UPTRY" localSheetId="13" hidden="1">#REF!</definedName>
    <definedName name="BExW0386REQRCQCVT9BCX80UPTRY" hidden="1">#REF!</definedName>
    <definedName name="BExW0FYP4WXY71CYUG40SUBG9UWU" localSheetId="17" hidden="1">#REF!</definedName>
    <definedName name="BExW0FYP4WXY71CYUG40SUBG9UWU" localSheetId="18" hidden="1">#REF!</definedName>
    <definedName name="BExW0FYP4WXY71CYUG40SUBG9UWU" localSheetId="19" hidden="1">#REF!</definedName>
    <definedName name="BExW0FYP4WXY71CYUG40SUBG9UWU" localSheetId="13" hidden="1">#REF!</definedName>
    <definedName name="BExW0FYP4WXY71CYUG40SUBG9UWU" hidden="1">#REF!</definedName>
    <definedName name="BExW0MPJNQOJ7D6U780WU5XBL97X" localSheetId="17" hidden="1">#REF!</definedName>
    <definedName name="BExW0MPJNQOJ7D6U780WU5XBL97X" localSheetId="18" hidden="1">#REF!</definedName>
    <definedName name="BExW0MPJNQOJ7D6U780WU5XBL97X" localSheetId="19" hidden="1">#REF!</definedName>
    <definedName name="BExW0MPJNQOJ7D6U780WU5XBL97X" localSheetId="13" hidden="1">#REF!</definedName>
    <definedName name="BExW0MPJNQOJ7D6U780WU5XBL97X" hidden="1">#REF!</definedName>
    <definedName name="BExW0RI61B4VV0ARXTFVBAWRA1C5" localSheetId="17" hidden="1">#REF!</definedName>
    <definedName name="BExW0RI61B4VV0ARXTFVBAWRA1C5" localSheetId="18" hidden="1">#REF!</definedName>
    <definedName name="BExW0RI61B4VV0ARXTFVBAWRA1C5" localSheetId="19" hidden="1">#REF!</definedName>
    <definedName name="BExW0RI61B4VV0ARXTFVBAWRA1C5" localSheetId="13" hidden="1">#REF!</definedName>
    <definedName name="BExW0RI61B4VV0ARXTFVBAWRA1C5" hidden="1">#REF!</definedName>
    <definedName name="BExW0Y8T85LBE0WS6FPX6ILTX9ON" localSheetId="17" hidden="1">#REF!</definedName>
    <definedName name="BExW0Y8T85LBE0WS6FPX6ILTX9ON" localSheetId="18" hidden="1">#REF!</definedName>
    <definedName name="BExW0Y8T85LBE0WS6FPX6ILTX9ON" localSheetId="19" hidden="1">#REF!</definedName>
    <definedName name="BExW0Y8T85LBE0WS6FPX6ILTX9ON" localSheetId="13" hidden="1">#REF!</definedName>
    <definedName name="BExW0Y8T85LBE0WS6FPX6ILTX9ON" hidden="1">#REF!</definedName>
    <definedName name="BExW1BVUYQTKMOR56MW7RVRX4L1L" localSheetId="17" hidden="1">#REF!</definedName>
    <definedName name="BExW1BVUYQTKMOR56MW7RVRX4L1L" localSheetId="18" hidden="1">#REF!</definedName>
    <definedName name="BExW1BVUYQTKMOR56MW7RVRX4L1L" localSheetId="19" hidden="1">#REF!</definedName>
    <definedName name="BExW1BVUYQTKMOR56MW7RVRX4L1L" localSheetId="13" hidden="1">#REF!</definedName>
    <definedName name="BExW1BVUYQTKMOR56MW7RVRX4L1L" hidden="1">#REF!</definedName>
    <definedName name="BExW1F1220628FOMTW5UAATHRJHK" localSheetId="17" hidden="1">#REF!</definedName>
    <definedName name="BExW1F1220628FOMTW5UAATHRJHK" localSheetId="18" hidden="1">#REF!</definedName>
    <definedName name="BExW1F1220628FOMTW5UAATHRJHK" localSheetId="19" hidden="1">#REF!</definedName>
    <definedName name="BExW1F1220628FOMTW5UAATHRJHK" localSheetId="13" hidden="1">#REF!</definedName>
    <definedName name="BExW1F1220628FOMTW5UAATHRJHK" hidden="1">#REF!</definedName>
    <definedName name="BExW1PTHB0NZUF0GTD2J1UUL693E" localSheetId="17" hidden="1">#REF!</definedName>
    <definedName name="BExW1PTHB0NZUF0GTD2J1UUL693E" localSheetId="18" hidden="1">#REF!</definedName>
    <definedName name="BExW1PTHB0NZUF0GTD2J1UUL693E" localSheetId="19" hidden="1">#REF!</definedName>
    <definedName name="BExW1PTHB0NZUF0GTD2J1UUL693E" localSheetId="13" hidden="1">#REF!</definedName>
    <definedName name="BExW1PTHB0NZUF0GTD2J1UUL693E" hidden="1">#REF!</definedName>
    <definedName name="BExW1TKA0Z9OP2DTG50GZR5EG8C7" localSheetId="17" hidden="1">#REF!</definedName>
    <definedName name="BExW1TKA0Z9OP2DTG50GZR5EG8C7" localSheetId="18" hidden="1">#REF!</definedName>
    <definedName name="BExW1TKA0Z9OP2DTG50GZR5EG8C7" localSheetId="19" hidden="1">#REF!</definedName>
    <definedName name="BExW1TKA0Z9OP2DTG50GZR5EG8C7" localSheetId="13" hidden="1">#REF!</definedName>
    <definedName name="BExW1TKA0Z9OP2DTG50GZR5EG8C7" hidden="1">#REF!</definedName>
    <definedName name="BExW1U0JLKQ094DW5MMOI8UHO09V" localSheetId="17" hidden="1">#REF!</definedName>
    <definedName name="BExW1U0JLKQ094DW5MMOI8UHO09V" localSheetId="18" hidden="1">#REF!</definedName>
    <definedName name="BExW1U0JLKQ094DW5MMOI8UHO09V" localSheetId="19" hidden="1">#REF!</definedName>
    <definedName name="BExW1U0JLKQ094DW5MMOI8UHO09V" localSheetId="13" hidden="1">#REF!</definedName>
    <definedName name="BExW1U0JLKQ094DW5MMOI8UHO09V" hidden="1">#REF!</definedName>
    <definedName name="BExW1VNZHNB5P9V6232N0DQCE0WE" localSheetId="17" hidden="1">#REF!</definedName>
    <definedName name="BExW1VNZHNB5P9V6232N0DQCE0WE" localSheetId="18" hidden="1">#REF!</definedName>
    <definedName name="BExW1VNZHNB5P9V6232N0DQCE0WE" localSheetId="19" hidden="1">#REF!</definedName>
    <definedName name="BExW1VNZHNB5P9V6232N0DQCE0WE" localSheetId="13" hidden="1">#REF!</definedName>
    <definedName name="BExW1VNZHNB5P9V6232N0DQCE0WE" hidden="1">#REF!</definedName>
    <definedName name="BExW1WK6J1TDP29S3QDPTYZJBLIW" localSheetId="17" hidden="1">#REF!</definedName>
    <definedName name="BExW1WK6J1TDP29S3QDPTYZJBLIW" localSheetId="18" hidden="1">#REF!</definedName>
    <definedName name="BExW1WK6J1TDP29S3QDPTYZJBLIW" localSheetId="19" hidden="1">#REF!</definedName>
    <definedName name="BExW1WK6J1TDP29S3QDPTYZJBLIW" localSheetId="13" hidden="1">#REF!</definedName>
    <definedName name="BExW1WK6J1TDP29S3QDPTYZJBLIW" hidden="1">#REF!</definedName>
    <definedName name="BExW283NP9D366XFPXLGSCI5UB0L" localSheetId="17" hidden="1">#REF!</definedName>
    <definedName name="BExW283NP9D366XFPXLGSCI5UB0L" localSheetId="18" hidden="1">#REF!</definedName>
    <definedName name="BExW283NP9D366XFPXLGSCI5UB0L" localSheetId="19" hidden="1">#REF!</definedName>
    <definedName name="BExW283NP9D366XFPXLGSCI5UB0L" localSheetId="13" hidden="1">#REF!</definedName>
    <definedName name="BExW283NP9D366XFPXLGSCI5UB0L" hidden="1">#REF!</definedName>
    <definedName name="BExW2H3C8WJSBW5FGTFKVDVJC4CL" localSheetId="17" hidden="1">#REF!</definedName>
    <definedName name="BExW2H3C8WJSBW5FGTFKVDVJC4CL" localSheetId="18" hidden="1">#REF!</definedName>
    <definedName name="BExW2H3C8WJSBW5FGTFKVDVJC4CL" localSheetId="19" hidden="1">#REF!</definedName>
    <definedName name="BExW2H3C8WJSBW5FGTFKVDVJC4CL" localSheetId="13" hidden="1">#REF!</definedName>
    <definedName name="BExW2H3C8WJSBW5FGTFKVDVJC4CL" hidden="1">#REF!</definedName>
    <definedName name="BExW2MSCKPGF5K3I7TL4KF5ISUOL" localSheetId="17" hidden="1">#REF!</definedName>
    <definedName name="BExW2MSCKPGF5K3I7TL4KF5ISUOL" localSheetId="18" hidden="1">#REF!</definedName>
    <definedName name="BExW2MSCKPGF5K3I7TL4KF5ISUOL" localSheetId="19" hidden="1">#REF!</definedName>
    <definedName name="BExW2MSCKPGF5K3I7TL4KF5ISUOL" localSheetId="13" hidden="1">#REF!</definedName>
    <definedName name="BExW2MSCKPGF5K3I7TL4KF5ISUOL" hidden="1">#REF!</definedName>
    <definedName name="BExW2SMO90FU9W8DVVES6Q4E6BZR" localSheetId="17" hidden="1">#REF!</definedName>
    <definedName name="BExW2SMO90FU9W8DVVES6Q4E6BZR" localSheetId="18" hidden="1">#REF!</definedName>
    <definedName name="BExW2SMO90FU9W8DVVES6Q4E6BZR" localSheetId="19" hidden="1">#REF!</definedName>
    <definedName name="BExW2SMO90FU9W8DVVES6Q4E6BZR" localSheetId="13" hidden="1">#REF!</definedName>
    <definedName name="BExW2SMO90FU9W8DVVES6Q4E6BZR" hidden="1">#REF!</definedName>
    <definedName name="BExW36V9N91OHCUMGWJQL3I5P4JK" localSheetId="17" hidden="1">#REF!</definedName>
    <definedName name="BExW36V9N91OHCUMGWJQL3I5P4JK" localSheetId="18" hidden="1">#REF!</definedName>
    <definedName name="BExW36V9N91OHCUMGWJQL3I5P4JK" localSheetId="19" hidden="1">#REF!</definedName>
    <definedName name="BExW36V9N91OHCUMGWJQL3I5P4JK" localSheetId="13" hidden="1">#REF!</definedName>
    <definedName name="BExW36V9N91OHCUMGWJQL3I5P4JK" hidden="1">#REF!</definedName>
    <definedName name="BExW39V04HTFFQE7DAW9MAJT0NNF" localSheetId="17" hidden="1">#REF!</definedName>
    <definedName name="BExW39V04HTFFQE7DAW9MAJT0NNF" localSheetId="18" hidden="1">#REF!</definedName>
    <definedName name="BExW39V04HTFFQE7DAW9MAJT0NNF" localSheetId="19" hidden="1">#REF!</definedName>
    <definedName name="BExW39V04HTFFQE7DAW9MAJT0NNF" localSheetId="13" hidden="1">#REF!</definedName>
    <definedName name="BExW39V04HTFFQE7DAW9MAJT0NNF" hidden="1">#REF!</definedName>
    <definedName name="BExW3ECU6QPMV99AITCPHAG0CGYK" localSheetId="17" hidden="1">#REF!</definedName>
    <definedName name="BExW3ECU6QPMV99AITCPHAG0CGYK" localSheetId="18" hidden="1">#REF!</definedName>
    <definedName name="BExW3ECU6QPMV99AITCPHAG0CGYK" localSheetId="19" hidden="1">#REF!</definedName>
    <definedName name="BExW3ECU6QPMV99AITCPHAG0CGYK" localSheetId="13" hidden="1">#REF!</definedName>
    <definedName name="BExW3ECU6QPMV99AITCPHAG0CGYK" hidden="1">#REF!</definedName>
    <definedName name="BExW3EIBA1J9Q9NA9VCGZGRS8WV7" localSheetId="17" hidden="1">#REF!</definedName>
    <definedName name="BExW3EIBA1J9Q9NA9VCGZGRS8WV7" localSheetId="18" hidden="1">#REF!</definedName>
    <definedName name="BExW3EIBA1J9Q9NA9VCGZGRS8WV7" localSheetId="19" hidden="1">#REF!</definedName>
    <definedName name="BExW3EIBA1J9Q9NA9VCGZGRS8WV7" localSheetId="13" hidden="1">#REF!</definedName>
    <definedName name="BExW3EIBA1J9Q9NA9VCGZGRS8WV7" hidden="1">#REF!</definedName>
    <definedName name="BExW3FEO8FI8N6AGQKYEG4SQVJWB" localSheetId="17" hidden="1">#REF!</definedName>
    <definedName name="BExW3FEO8FI8N6AGQKYEG4SQVJWB" localSheetId="18" hidden="1">#REF!</definedName>
    <definedName name="BExW3FEO8FI8N6AGQKYEG4SQVJWB" localSheetId="19" hidden="1">#REF!</definedName>
    <definedName name="BExW3FEO8FI8N6AGQKYEG4SQVJWB" localSheetId="13" hidden="1">#REF!</definedName>
    <definedName name="BExW3FEO8FI8N6AGQKYEG4SQVJWB" hidden="1">#REF!</definedName>
    <definedName name="BExW3GB28STOMJUSZEIA7YKYNS4Y" localSheetId="17" hidden="1">#REF!</definedName>
    <definedName name="BExW3GB28STOMJUSZEIA7YKYNS4Y" localSheetId="18" hidden="1">#REF!</definedName>
    <definedName name="BExW3GB28STOMJUSZEIA7YKYNS4Y" localSheetId="19" hidden="1">#REF!</definedName>
    <definedName name="BExW3GB28STOMJUSZEIA7YKYNS4Y" localSheetId="13" hidden="1">#REF!</definedName>
    <definedName name="BExW3GB28STOMJUSZEIA7YKYNS4Y" hidden="1">#REF!</definedName>
    <definedName name="BExW3T1K638HT5E0Y8MMK108P5JT" localSheetId="17" hidden="1">#REF!</definedName>
    <definedName name="BExW3T1K638HT5E0Y8MMK108P5JT" localSheetId="18" hidden="1">#REF!</definedName>
    <definedName name="BExW3T1K638HT5E0Y8MMK108P5JT" localSheetId="19" hidden="1">#REF!</definedName>
    <definedName name="BExW3T1K638HT5E0Y8MMK108P5JT" localSheetId="13" hidden="1">#REF!</definedName>
    <definedName name="BExW3T1K638HT5E0Y8MMK108P5JT" hidden="1">#REF!</definedName>
    <definedName name="BExW3U3D6FTAFTK3Q7DSA9FY454Q" localSheetId="17" hidden="1">#REF!</definedName>
    <definedName name="BExW3U3D6FTAFTK3Q7DSA9FY454Q" localSheetId="18" hidden="1">#REF!</definedName>
    <definedName name="BExW3U3D6FTAFTK3Q7DSA9FY454Q" localSheetId="19" hidden="1">#REF!</definedName>
    <definedName name="BExW3U3D6FTAFTK3Q7DSA9FY454Q" localSheetId="13" hidden="1">#REF!</definedName>
    <definedName name="BExW3U3D6FTAFTK3Q7DSA9FY454Q" hidden="1">#REF!</definedName>
    <definedName name="BExW4217ZHL9VO39POSTJOD090WU" localSheetId="17" hidden="1">#REF!</definedName>
    <definedName name="BExW4217ZHL9VO39POSTJOD090WU" localSheetId="18" hidden="1">#REF!</definedName>
    <definedName name="BExW4217ZHL9VO39POSTJOD090WU" localSheetId="19" hidden="1">#REF!</definedName>
    <definedName name="BExW4217ZHL9VO39POSTJOD090WU" localSheetId="13" hidden="1">#REF!</definedName>
    <definedName name="BExW4217ZHL9VO39POSTJOD090WU" hidden="1">#REF!</definedName>
    <definedName name="BExW4GPW71EBF8XPS2QGVQHBCDX3" localSheetId="17" hidden="1">#REF!</definedName>
    <definedName name="BExW4GPW71EBF8XPS2QGVQHBCDX3" localSheetId="18" hidden="1">#REF!</definedName>
    <definedName name="BExW4GPW71EBF8XPS2QGVQHBCDX3" localSheetId="19" hidden="1">#REF!</definedName>
    <definedName name="BExW4GPW71EBF8XPS2QGVQHBCDX3" localSheetId="13" hidden="1">#REF!</definedName>
    <definedName name="BExW4GPW71EBF8XPS2QGVQHBCDX3" hidden="1">#REF!</definedName>
    <definedName name="BExW4JKC5837JBPCOJV337ZVYYY3" localSheetId="17" hidden="1">#REF!</definedName>
    <definedName name="BExW4JKC5837JBPCOJV337ZVYYY3" localSheetId="18" hidden="1">#REF!</definedName>
    <definedName name="BExW4JKC5837JBPCOJV337ZVYYY3" localSheetId="19" hidden="1">#REF!</definedName>
    <definedName name="BExW4JKC5837JBPCOJV337ZVYYY3" localSheetId="13" hidden="1">#REF!</definedName>
    <definedName name="BExW4JKC5837JBPCOJV337ZVYYY3" hidden="1">#REF!</definedName>
    <definedName name="BExW4O2DBZGV8KGBO9EB4BAXIH4Y" localSheetId="17" hidden="1">#REF!</definedName>
    <definedName name="BExW4O2DBZGV8KGBO9EB4BAXIH4Y" localSheetId="18" hidden="1">#REF!</definedName>
    <definedName name="BExW4O2DBZGV8KGBO9EB4BAXIH4Y" localSheetId="19" hidden="1">#REF!</definedName>
    <definedName name="BExW4O2DBZGV8KGBO9EB4BAXIH4Y" localSheetId="13" hidden="1">#REF!</definedName>
    <definedName name="BExW4O2DBZGV8KGBO9EB4BAXIH4Y" hidden="1">#REF!</definedName>
    <definedName name="BExW4QR9FV9MP5K610THBSM51RYO" localSheetId="17" hidden="1">#REF!</definedName>
    <definedName name="BExW4QR9FV9MP5K610THBSM51RYO" localSheetId="18" hidden="1">#REF!</definedName>
    <definedName name="BExW4QR9FV9MP5K610THBSM51RYO" localSheetId="19" hidden="1">#REF!</definedName>
    <definedName name="BExW4QR9FV9MP5K610THBSM51RYO" localSheetId="13" hidden="1">#REF!</definedName>
    <definedName name="BExW4QR9FV9MP5K610THBSM51RYO" hidden="1">#REF!</definedName>
    <definedName name="BExW4Z029R9E19ZENN3WEA3VDAD1" localSheetId="17" hidden="1">#REF!</definedName>
    <definedName name="BExW4Z029R9E19ZENN3WEA3VDAD1" localSheetId="18" hidden="1">#REF!</definedName>
    <definedName name="BExW4Z029R9E19ZENN3WEA3VDAD1" localSheetId="19" hidden="1">#REF!</definedName>
    <definedName name="BExW4Z029R9E19ZENN3WEA3VDAD1" localSheetId="13" hidden="1">#REF!</definedName>
    <definedName name="BExW4Z029R9E19ZENN3WEA3VDAD1" hidden="1">#REF!</definedName>
    <definedName name="BExW53SPLW3K0Y0ZVTM4NYF1B2YH" localSheetId="17" hidden="1">#REF!</definedName>
    <definedName name="BExW53SPLW3K0Y0ZVTM4NYF1B2YH" localSheetId="18" hidden="1">#REF!</definedName>
    <definedName name="BExW53SPLW3K0Y0ZVTM4NYF1B2YH" localSheetId="19" hidden="1">#REF!</definedName>
    <definedName name="BExW53SPLW3K0Y0ZVTM4NYF1B2YH" localSheetId="13" hidden="1">#REF!</definedName>
    <definedName name="BExW53SPLW3K0Y0ZVTM4NYF1B2YH" hidden="1">#REF!</definedName>
    <definedName name="BExW591F7X34FVKJ2OUT09PFUW1B" localSheetId="17" hidden="1">#REF!</definedName>
    <definedName name="BExW591F7X34FVKJ2OUT09PFUW1B" localSheetId="18" hidden="1">#REF!</definedName>
    <definedName name="BExW591F7X34FVKJ2OUT09PFUW1B" localSheetId="19" hidden="1">#REF!</definedName>
    <definedName name="BExW591F7X34FVKJ2OUT09PFUW1B" localSheetId="13" hidden="1">#REF!</definedName>
    <definedName name="BExW591F7X34FVKJ2OUT09PFUW1B" hidden="1">#REF!</definedName>
    <definedName name="BExW5AZNT6IAZGNF2C879ODHY1B8" localSheetId="17" hidden="1">#REF!</definedName>
    <definedName name="BExW5AZNT6IAZGNF2C879ODHY1B8" localSheetId="18" hidden="1">#REF!</definedName>
    <definedName name="BExW5AZNT6IAZGNF2C879ODHY1B8" localSheetId="19" hidden="1">#REF!</definedName>
    <definedName name="BExW5AZNT6IAZGNF2C879ODHY1B8" localSheetId="13" hidden="1">#REF!</definedName>
    <definedName name="BExW5AZNT6IAZGNF2C879ODHY1B8" hidden="1">#REF!</definedName>
    <definedName name="BExW5F6OUXHEWQU5VYE7W7P8DD78" localSheetId="17" hidden="1">#REF!</definedName>
    <definedName name="BExW5F6OUXHEWQU5VYE7W7P8DD78" localSheetId="18" hidden="1">#REF!</definedName>
    <definedName name="BExW5F6OUXHEWQU5VYE7W7P8DD78" localSheetId="19" hidden="1">#REF!</definedName>
    <definedName name="BExW5F6OUXHEWQU5VYE7W7P8DD78" localSheetId="13" hidden="1">#REF!</definedName>
    <definedName name="BExW5F6OUXHEWQU5VYE7W7P8DD78" hidden="1">#REF!</definedName>
    <definedName name="BExW5WPU27WD4NWZOT0ZEJIDLX5J" localSheetId="17" hidden="1">#REF!</definedName>
    <definedName name="BExW5WPU27WD4NWZOT0ZEJIDLX5J" localSheetId="18" hidden="1">#REF!</definedName>
    <definedName name="BExW5WPU27WD4NWZOT0ZEJIDLX5J" localSheetId="19" hidden="1">#REF!</definedName>
    <definedName name="BExW5WPU27WD4NWZOT0ZEJIDLX5J" localSheetId="13" hidden="1">#REF!</definedName>
    <definedName name="BExW5WPU27WD4NWZOT0ZEJIDLX5J" hidden="1">#REF!</definedName>
    <definedName name="BExW5YD97EMSUYC4KDEFH1FB4FY3" localSheetId="17" hidden="1">#REF!</definedName>
    <definedName name="BExW5YD97EMSUYC4KDEFH1FB4FY3" localSheetId="18" hidden="1">#REF!</definedName>
    <definedName name="BExW5YD97EMSUYC4KDEFH1FB4FY3" localSheetId="19" hidden="1">#REF!</definedName>
    <definedName name="BExW5YD97EMSUYC4KDEFH1FB4FY3" localSheetId="13" hidden="1">#REF!</definedName>
    <definedName name="BExW5YD97EMSUYC4KDEFH1FB4FY3" hidden="1">#REF!</definedName>
    <definedName name="BExW5Z469DSRWTA6T0KVLA7SMIPL" localSheetId="17" hidden="1">#REF!</definedName>
    <definedName name="BExW5Z469DSRWTA6T0KVLA7SMIPL" localSheetId="18" hidden="1">#REF!</definedName>
    <definedName name="BExW5Z469DSRWTA6T0KVLA7SMIPL" localSheetId="19" hidden="1">#REF!</definedName>
    <definedName name="BExW5Z469DSRWTA6T0KVLA7SMIPL" localSheetId="13" hidden="1">#REF!</definedName>
    <definedName name="BExW5Z469DSRWTA6T0KVLA7SMIPL" hidden="1">#REF!</definedName>
    <definedName name="BExW62ETJAPBX5X53FTGUCHZXI2K" localSheetId="17" hidden="1">#REF!</definedName>
    <definedName name="BExW62ETJAPBX5X53FTGUCHZXI2K" localSheetId="18" hidden="1">#REF!</definedName>
    <definedName name="BExW62ETJAPBX5X53FTGUCHZXI2K" localSheetId="19" hidden="1">#REF!</definedName>
    <definedName name="BExW62ETJAPBX5X53FTGUCHZXI2K" localSheetId="13" hidden="1">#REF!</definedName>
    <definedName name="BExW62ETJAPBX5X53FTGUCHZXI2K" hidden="1">#REF!</definedName>
    <definedName name="BExW660AV1TUV2XNUPD65RZR3QOO" localSheetId="17" hidden="1">#REF!</definedName>
    <definedName name="BExW660AV1TUV2XNUPD65RZR3QOO" localSheetId="18" hidden="1">#REF!</definedName>
    <definedName name="BExW660AV1TUV2XNUPD65RZR3QOO" localSheetId="19" hidden="1">#REF!</definedName>
    <definedName name="BExW660AV1TUV2XNUPD65RZR3QOO" localSheetId="13" hidden="1">#REF!</definedName>
    <definedName name="BExW660AV1TUV2XNUPD65RZR3QOO" hidden="1">#REF!</definedName>
    <definedName name="BExW66LVVZK656PQY1257QMHP2AY" localSheetId="17" hidden="1">#REF!</definedName>
    <definedName name="BExW66LVVZK656PQY1257QMHP2AY" localSheetId="18" hidden="1">#REF!</definedName>
    <definedName name="BExW66LVVZK656PQY1257QMHP2AY" localSheetId="19" hidden="1">#REF!</definedName>
    <definedName name="BExW66LVVZK656PQY1257QMHP2AY" localSheetId="13" hidden="1">#REF!</definedName>
    <definedName name="BExW66LVVZK656PQY1257QMHP2AY" hidden="1">#REF!</definedName>
    <definedName name="BExW6EJPHAP1TWT380AZLXNHR22P" localSheetId="17" hidden="1">#REF!</definedName>
    <definedName name="BExW6EJPHAP1TWT380AZLXNHR22P" localSheetId="18" hidden="1">#REF!</definedName>
    <definedName name="BExW6EJPHAP1TWT380AZLXNHR22P" localSheetId="19" hidden="1">#REF!</definedName>
    <definedName name="BExW6EJPHAP1TWT380AZLXNHR22P" localSheetId="13" hidden="1">#REF!</definedName>
    <definedName name="BExW6EJPHAP1TWT380AZLXNHR22P" hidden="1">#REF!</definedName>
    <definedName name="BExW6G1PJ38H10DVLL8WPQ736OEB" localSheetId="17" hidden="1">#REF!</definedName>
    <definedName name="BExW6G1PJ38H10DVLL8WPQ736OEB" localSheetId="18" hidden="1">#REF!</definedName>
    <definedName name="BExW6G1PJ38H10DVLL8WPQ736OEB" localSheetId="19" hidden="1">#REF!</definedName>
    <definedName name="BExW6G1PJ38H10DVLL8WPQ736OEB" localSheetId="13" hidden="1">#REF!</definedName>
    <definedName name="BExW6G1PJ38H10DVLL8WPQ736OEB" hidden="1">#REF!</definedName>
    <definedName name="BExW794A74Z5F2K8LVQLD6VSKXUE" localSheetId="17" hidden="1">#REF!</definedName>
    <definedName name="BExW794A74Z5F2K8LVQLD6VSKXUE" localSheetId="18" hidden="1">#REF!</definedName>
    <definedName name="BExW794A74Z5F2K8LVQLD6VSKXUE" localSheetId="19" hidden="1">#REF!</definedName>
    <definedName name="BExW794A74Z5F2K8LVQLD6VSKXUE" localSheetId="13" hidden="1">#REF!</definedName>
    <definedName name="BExW794A74Z5F2K8LVQLD6VSKXUE" hidden="1">#REF!</definedName>
    <definedName name="BExW7Q1TQ8E6G4WYYNSOMV43S95R" localSheetId="17" hidden="1">#REF!</definedName>
    <definedName name="BExW7Q1TQ8E6G4WYYNSOMV43S95R" localSheetId="18" hidden="1">#REF!</definedName>
    <definedName name="BExW7Q1TQ8E6G4WYYNSOMV43S95R" localSheetId="19" hidden="1">#REF!</definedName>
    <definedName name="BExW7Q1TQ8E6G4WYYNSOMV43S95R" localSheetId="13" hidden="1">#REF!</definedName>
    <definedName name="BExW7Q1TQ8E6G4WYYNSOMV43S95R" hidden="1">#REF!</definedName>
    <definedName name="BExW7XZTFZV0N9YM9S4PM74A5X2O" localSheetId="17" hidden="1">#REF!</definedName>
    <definedName name="BExW7XZTFZV0N9YM9S4PM74A5X2O" localSheetId="18" hidden="1">#REF!</definedName>
    <definedName name="BExW7XZTFZV0N9YM9S4PM74A5X2O" localSheetId="19" hidden="1">#REF!</definedName>
    <definedName name="BExW7XZTFZV0N9YM9S4PM74A5X2O" localSheetId="13" hidden="1">#REF!</definedName>
    <definedName name="BExW7XZTFZV0N9YM9S4PM74A5X2O" hidden="1">#REF!</definedName>
    <definedName name="BExW8K0SSIPSKBVP06IJ71600HJZ" localSheetId="17" hidden="1">#REF!</definedName>
    <definedName name="BExW8K0SSIPSKBVP06IJ71600HJZ" localSheetId="18" hidden="1">#REF!</definedName>
    <definedName name="BExW8K0SSIPSKBVP06IJ71600HJZ" localSheetId="19" hidden="1">#REF!</definedName>
    <definedName name="BExW8K0SSIPSKBVP06IJ71600HJZ" localSheetId="13" hidden="1">#REF!</definedName>
    <definedName name="BExW8K0SSIPSKBVP06IJ71600HJZ" hidden="1">#REF!</definedName>
    <definedName name="BExW8T0GVY3ZYO4ACSBLHS8SH895" localSheetId="17" hidden="1">#REF!</definedName>
    <definedName name="BExW8T0GVY3ZYO4ACSBLHS8SH895" localSheetId="18" hidden="1">#REF!</definedName>
    <definedName name="BExW8T0GVY3ZYO4ACSBLHS8SH895" localSheetId="19" hidden="1">#REF!</definedName>
    <definedName name="BExW8T0GVY3ZYO4ACSBLHS8SH895" localSheetId="13" hidden="1">#REF!</definedName>
    <definedName name="BExW8T0GVY3ZYO4ACSBLHS8SH895" hidden="1">#REF!</definedName>
    <definedName name="BExW8YEP73JMMU9HZ08PM4WHJQZ4" localSheetId="17" hidden="1">#REF!</definedName>
    <definedName name="BExW8YEP73JMMU9HZ08PM4WHJQZ4" localSheetId="18" hidden="1">#REF!</definedName>
    <definedName name="BExW8YEP73JMMU9HZ08PM4WHJQZ4" localSheetId="19" hidden="1">#REF!</definedName>
    <definedName name="BExW8YEP73JMMU9HZ08PM4WHJQZ4" localSheetId="13" hidden="1">#REF!</definedName>
    <definedName name="BExW8YEP73JMMU9HZ08PM4WHJQZ4" hidden="1">#REF!</definedName>
    <definedName name="BExW937AT53OZQRHNWQZ5BVH24IE" localSheetId="17" hidden="1">#REF!</definedName>
    <definedName name="BExW937AT53OZQRHNWQZ5BVH24IE" localSheetId="18" hidden="1">#REF!</definedName>
    <definedName name="BExW937AT53OZQRHNWQZ5BVH24IE" localSheetId="19" hidden="1">#REF!</definedName>
    <definedName name="BExW937AT53OZQRHNWQZ5BVH24IE" localSheetId="13" hidden="1">#REF!</definedName>
    <definedName name="BExW937AT53OZQRHNWQZ5BVH24IE" hidden="1">#REF!</definedName>
    <definedName name="BExW95LN5N0LYFFVP7GJEGDVDLF0" localSheetId="17" hidden="1">#REF!</definedName>
    <definedName name="BExW95LN5N0LYFFVP7GJEGDVDLF0" localSheetId="18" hidden="1">#REF!</definedName>
    <definedName name="BExW95LN5N0LYFFVP7GJEGDVDLF0" localSheetId="19" hidden="1">#REF!</definedName>
    <definedName name="BExW95LN5N0LYFFVP7GJEGDVDLF0" localSheetId="13" hidden="1">#REF!</definedName>
    <definedName name="BExW95LN5N0LYFFVP7GJEGDVDLF0" hidden="1">#REF!</definedName>
    <definedName name="BExW967733Q8RAJOHR2GJ3HO8JIW" localSheetId="17" hidden="1">#REF!</definedName>
    <definedName name="BExW967733Q8RAJOHR2GJ3HO8JIW" localSheetId="18" hidden="1">#REF!</definedName>
    <definedName name="BExW967733Q8RAJOHR2GJ3HO8JIW" localSheetId="19" hidden="1">#REF!</definedName>
    <definedName name="BExW967733Q8RAJOHR2GJ3HO8JIW" localSheetId="13" hidden="1">#REF!</definedName>
    <definedName name="BExW967733Q8RAJOHR2GJ3HO8JIW" hidden="1">#REF!</definedName>
    <definedName name="BExW9POK1KIOI0ALS5MZIKTDIYMA" localSheetId="17" hidden="1">#REF!</definedName>
    <definedName name="BExW9POK1KIOI0ALS5MZIKTDIYMA" localSheetId="18" hidden="1">#REF!</definedName>
    <definedName name="BExW9POK1KIOI0ALS5MZIKTDIYMA" localSheetId="19" hidden="1">#REF!</definedName>
    <definedName name="BExW9POK1KIOI0ALS5MZIKTDIYMA" localSheetId="13" hidden="1">#REF!</definedName>
    <definedName name="BExW9POK1KIOI0ALS5MZIKTDIYMA" hidden="1">#REF!</definedName>
    <definedName name="BExXLDE6PN4ESWT3LXJNQCY94NE4" localSheetId="17" hidden="1">#REF!</definedName>
    <definedName name="BExXLDE6PN4ESWT3LXJNQCY94NE4" localSheetId="18" hidden="1">#REF!</definedName>
    <definedName name="BExXLDE6PN4ESWT3LXJNQCY94NE4" localSheetId="19" hidden="1">#REF!</definedName>
    <definedName name="BExXLDE6PN4ESWT3LXJNQCY94NE4" localSheetId="13" hidden="1">#REF!</definedName>
    <definedName name="BExXLDE6PN4ESWT3LXJNQCY94NE4" hidden="1">#REF!</definedName>
    <definedName name="BExXLQVPK2H3IF0NDDA5CT612EUK" localSheetId="17" hidden="1">#REF!</definedName>
    <definedName name="BExXLQVPK2H3IF0NDDA5CT612EUK" localSheetId="18" hidden="1">#REF!</definedName>
    <definedName name="BExXLQVPK2H3IF0NDDA5CT612EUK" localSheetId="19" hidden="1">#REF!</definedName>
    <definedName name="BExXLQVPK2H3IF0NDDA5CT612EUK" localSheetId="13" hidden="1">#REF!</definedName>
    <definedName name="BExXLQVPK2H3IF0NDDA5CT612EUK" hidden="1">#REF!</definedName>
    <definedName name="BExXLR6IO70TYTACKQH9M5PGV24J" localSheetId="17" hidden="1">#REF!</definedName>
    <definedName name="BExXLR6IO70TYTACKQH9M5PGV24J" localSheetId="18" hidden="1">#REF!</definedName>
    <definedName name="BExXLR6IO70TYTACKQH9M5PGV24J" localSheetId="19" hidden="1">#REF!</definedName>
    <definedName name="BExXLR6IO70TYTACKQH9M5PGV24J" localSheetId="13" hidden="1">#REF!</definedName>
    <definedName name="BExXLR6IO70TYTACKQH9M5PGV24J" hidden="1">#REF!</definedName>
    <definedName name="BExXM065WOLYRYHGHOJE0OOFXA4M" localSheetId="17" hidden="1">#REF!</definedName>
    <definedName name="BExXM065WOLYRYHGHOJE0OOFXA4M" localSheetId="18" hidden="1">#REF!</definedName>
    <definedName name="BExXM065WOLYRYHGHOJE0OOFXA4M" localSheetId="19" hidden="1">#REF!</definedName>
    <definedName name="BExXM065WOLYRYHGHOJE0OOFXA4M" localSheetId="13" hidden="1">#REF!</definedName>
    <definedName name="BExXM065WOLYRYHGHOJE0OOFXA4M" hidden="1">#REF!</definedName>
    <definedName name="BExXM3GUNXVDM82KUR17NNUMQCNI" localSheetId="17" hidden="1">#REF!</definedName>
    <definedName name="BExXM3GUNXVDM82KUR17NNUMQCNI" localSheetId="18" hidden="1">#REF!</definedName>
    <definedName name="BExXM3GUNXVDM82KUR17NNUMQCNI" localSheetId="19" hidden="1">#REF!</definedName>
    <definedName name="BExXM3GUNXVDM82KUR17NNUMQCNI" localSheetId="13" hidden="1">#REF!</definedName>
    <definedName name="BExXM3GUNXVDM82KUR17NNUMQCNI" hidden="1">#REF!</definedName>
    <definedName name="BExXMA28M8SH7MKIGETSDA72WUIZ" localSheetId="17" hidden="1">#REF!</definedName>
    <definedName name="BExXMA28M8SH7MKIGETSDA72WUIZ" localSheetId="18" hidden="1">#REF!</definedName>
    <definedName name="BExXMA28M8SH7MKIGETSDA72WUIZ" localSheetId="19" hidden="1">#REF!</definedName>
    <definedName name="BExXMA28M8SH7MKIGETSDA72WUIZ" localSheetId="13" hidden="1">#REF!</definedName>
    <definedName name="BExXMA28M8SH7MKIGETSDA72WUIZ" hidden="1">#REF!</definedName>
    <definedName name="BExXMOLHIAHDLFSA31PUB36SC3I9" localSheetId="17" hidden="1">#REF!</definedName>
    <definedName name="BExXMOLHIAHDLFSA31PUB36SC3I9" localSheetId="18" hidden="1">#REF!</definedName>
    <definedName name="BExXMOLHIAHDLFSA31PUB36SC3I9" localSheetId="19" hidden="1">#REF!</definedName>
    <definedName name="BExXMOLHIAHDLFSA31PUB36SC3I9" localSheetId="13" hidden="1">#REF!</definedName>
    <definedName name="BExXMOLHIAHDLFSA31PUB36SC3I9" hidden="1">#REF!</definedName>
    <definedName name="BExXMT8T5Z3M2JBQN65X2LKH0YQI" localSheetId="17" hidden="1">#REF!</definedName>
    <definedName name="BExXMT8T5Z3M2JBQN65X2LKH0YQI" localSheetId="18" hidden="1">#REF!</definedName>
    <definedName name="BExXMT8T5Z3M2JBQN65X2LKH0YQI" localSheetId="19" hidden="1">#REF!</definedName>
    <definedName name="BExXMT8T5Z3M2JBQN65X2LKH0YQI" localSheetId="13" hidden="1">#REF!</definedName>
    <definedName name="BExXMT8T5Z3M2JBQN65X2LKH0YQI" hidden="1">#REF!</definedName>
    <definedName name="BExXN1XNO7H60M9X1E7EVWFJDM5N" localSheetId="17" hidden="1">#REF!</definedName>
    <definedName name="BExXN1XNO7H60M9X1E7EVWFJDM5N" localSheetId="18" hidden="1">#REF!</definedName>
    <definedName name="BExXN1XNO7H60M9X1E7EVWFJDM5N" localSheetId="19" hidden="1">#REF!</definedName>
    <definedName name="BExXN1XNO7H60M9X1E7EVWFJDM5N" localSheetId="13" hidden="1">#REF!</definedName>
    <definedName name="BExXN1XNO7H60M9X1E7EVWFJDM5N" hidden="1">#REF!</definedName>
    <definedName name="BExXN1XOOOY51EZQ6II0LWEU2OYT" localSheetId="17" hidden="1">#REF!</definedName>
    <definedName name="BExXN1XOOOY51EZQ6II0LWEU2OYT" localSheetId="18" hidden="1">#REF!</definedName>
    <definedName name="BExXN1XOOOY51EZQ6II0LWEU2OYT" localSheetId="19" hidden="1">#REF!</definedName>
    <definedName name="BExXN1XOOOY51EZQ6II0LWEU2OYT" localSheetId="13" hidden="1">#REF!</definedName>
    <definedName name="BExXN1XOOOY51EZQ6II0LWEU2OYT" hidden="1">#REF!</definedName>
    <definedName name="BExXN22ZOTIW49GPLWFYKVM90FNZ" localSheetId="17" hidden="1">#REF!</definedName>
    <definedName name="BExXN22ZOTIW49GPLWFYKVM90FNZ" localSheetId="18" hidden="1">#REF!</definedName>
    <definedName name="BExXN22ZOTIW49GPLWFYKVM90FNZ" localSheetId="19" hidden="1">#REF!</definedName>
    <definedName name="BExXN22ZOTIW49GPLWFYKVM90FNZ" localSheetId="13" hidden="1">#REF!</definedName>
    <definedName name="BExXN22ZOTIW49GPLWFYKVM90FNZ" hidden="1">#REF!</definedName>
    <definedName name="BExXN6QAP8UJQVN4R4BQKPP4QK35" localSheetId="17" hidden="1">#REF!</definedName>
    <definedName name="BExXN6QAP8UJQVN4R4BQKPP4QK35" localSheetId="18" hidden="1">#REF!</definedName>
    <definedName name="BExXN6QAP8UJQVN4R4BQKPP4QK35" localSheetId="19" hidden="1">#REF!</definedName>
    <definedName name="BExXN6QAP8UJQVN4R4BQKPP4QK35" localSheetId="13" hidden="1">#REF!</definedName>
    <definedName name="BExXN6QAP8UJQVN4R4BQKPP4QK35" hidden="1">#REF!</definedName>
    <definedName name="BExXNBOA39T2X6Y5Y5GZ5DDNA1AX" localSheetId="17" hidden="1">#REF!</definedName>
    <definedName name="BExXNBOA39T2X6Y5Y5GZ5DDNA1AX" localSheetId="18" hidden="1">#REF!</definedName>
    <definedName name="BExXNBOA39T2X6Y5Y5GZ5DDNA1AX" localSheetId="19" hidden="1">#REF!</definedName>
    <definedName name="BExXNBOA39T2X6Y5Y5GZ5DDNA1AX" localSheetId="13" hidden="1">#REF!</definedName>
    <definedName name="BExXNBOA39T2X6Y5Y5GZ5DDNA1AX" hidden="1">#REF!</definedName>
    <definedName name="BExXNBZ1BRDK73S9XPRR1645KLVB" localSheetId="17" hidden="1">#REF!</definedName>
    <definedName name="BExXNBZ1BRDK73S9XPRR1645KLVB" localSheetId="18" hidden="1">#REF!</definedName>
    <definedName name="BExXNBZ1BRDK73S9XPRR1645KLVB" localSheetId="19" hidden="1">#REF!</definedName>
    <definedName name="BExXNBZ1BRDK73S9XPRR1645KLVB" localSheetId="13" hidden="1">#REF!</definedName>
    <definedName name="BExXNBZ1BRDK73S9XPRR1645KLVB" hidden="1">#REF!</definedName>
    <definedName name="BExXND6872VJ3M2PGT056WQMWBHD" localSheetId="17" hidden="1">#REF!</definedName>
    <definedName name="BExXND6872VJ3M2PGT056WQMWBHD" localSheetId="18" hidden="1">#REF!</definedName>
    <definedName name="BExXND6872VJ3M2PGT056WQMWBHD" localSheetId="19" hidden="1">#REF!</definedName>
    <definedName name="BExXND6872VJ3M2PGT056WQMWBHD" localSheetId="13" hidden="1">#REF!</definedName>
    <definedName name="BExXND6872VJ3M2PGT056WQMWBHD" hidden="1">#REF!</definedName>
    <definedName name="BExXNPM24UN2PGVL9D1TUBFRIKR4" localSheetId="17" hidden="1">#REF!</definedName>
    <definedName name="BExXNPM24UN2PGVL9D1TUBFRIKR4" localSheetId="18" hidden="1">#REF!</definedName>
    <definedName name="BExXNPM24UN2PGVL9D1TUBFRIKR4" localSheetId="19" hidden="1">#REF!</definedName>
    <definedName name="BExXNPM24UN2PGVL9D1TUBFRIKR4" localSheetId="13" hidden="1">#REF!</definedName>
    <definedName name="BExXNPM24UN2PGVL9D1TUBFRIKR4" hidden="1">#REF!</definedName>
    <definedName name="BExXNWCR6WOY5G3VTC96QCIFQE0E" localSheetId="17" hidden="1">#REF!</definedName>
    <definedName name="BExXNWCR6WOY5G3VTC96QCIFQE0E" localSheetId="18" hidden="1">#REF!</definedName>
    <definedName name="BExXNWCR6WOY5G3VTC96QCIFQE0E" localSheetId="19" hidden="1">#REF!</definedName>
    <definedName name="BExXNWCR6WOY5G3VTC96QCIFQE0E" localSheetId="13" hidden="1">#REF!</definedName>
    <definedName name="BExXNWCR6WOY5G3VTC96QCIFQE0E" hidden="1">#REF!</definedName>
    <definedName name="BExXNWYB165VO9MHARCL5WLCHWS0" localSheetId="17" hidden="1">#REF!</definedName>
    <definedName name="BExXNWYB165VO9MHARCL5WLCHWS0" localSheetId="18" hidden="1">#REF!</definedName>
    <definedName name="BExXNWYB165VO9MHARCL5WLCHWS0" localSheetId="19" hidden="1">#REF!</definedName>
    <definedName name="BExXNWYB165VO9MHARCL5WLCHWS0" localSheetId="13" hidden="1">#REF!</definedName>
    <definedName name="BExXNWYB165VO9MHARCL5WLCHWS0" hidden="1">#REF!</definedName>
    <definedName name="BExXO278QHQN8JDK5425EJ615ECC" localSheetId="17" hidden="1">#REF!</definedName>
    <definedName name="BExXO278QHQN8JDK5425EJ615ECC" localSheetId="18" hidden="1">#REF!</definedName>
    <definedName name="BExXO278QHQN8JDK5425EJ615ECC" localSheetId="19" hidden="1">#REF!</definedName>
    <definedName name="BExXO278QHQN8JDK5425EJ615ECC" localSheetId="13" hidden="1">#REF!</definedName>
    <definedName name="BExXO278QHQN8JDK5425EJ615ECC" hidden="1">#REF!</definedName>
    <definedName name="BExXO4QVV7YZ6L5A7WZEMIA5AZOV" localSheetId="17" hidden="1">#REF!</definedName>
    <definedName name="BExXO4QVV7YZ6L5A7WZEMIA5AZOV" localSheetId="18" hidden="1">#REF!</definedName>
    <definedName name="BExXO4QVV7YZ6L5A7WZEMIA5AZOV" localSheetId="19" hidden="1">#REF!</definedName>
    <definedName name="BExXO4QVV7YZ6L5A7WZEMIA5AZOV" localSheetId="13" hidden="1">#REF!</definedName>
    <definedName name="BExXO4QVV7YZ6L5A7WZEMIA5AZOV" hidden="1">#REF!</definedName>
    <definedName name="BExXOBHOP0WGFHI2Y9AO4L440UVQ" localSheetId="17" hidden="1">#REF!</definedName>
    <definedName name="BExXOBHOP0WGFHI2Y9AO4L440UVQ" localSheetId="18" hidden="1">#REF!</definedName>
    <definedName name="BExXOBHOP0WGFHI2Y9AO4L440UVQ" localSheetId="19" hidden="1">#REF!</definedName>
    <definedName name="BExXOBHOP0WGFHI2Y9AO4L440UVQ" localSheetId="13" hidden="1">#REF!</definedName>
    <definedName name="BExXOBHOP0WGFHI2Y9AO4L440UVQ" hidden="1">#REF!</definedName>
    <definedName name="BExXOHHHX25B8F97636QMXFUDZQK" localSheetId="17" hidden="1">#REF!</definedName>
    <definedName name="BExXOHHHX25B8F97636QMXFUDZQK" localSheetId="18" hidden="1">#REF!</definedName>
    <definedName name="BExXOHHHX25B8F97636QMXFUDZQK" localSheetId="19" hidden="1">#REF!</definedName>
    <definedName name="BExXOHHHX25B8F97636QMXFUDZQK" localSheetId="13" hidden="1">#REF!</definedName>
    <definedName name="BExXOHHHX25B8F97636QMXFUDZQK" hidden="1">#REF!</definedName>
    <definedName name="BExXOHSAD2NSHOLLMZ2JWA4I3I1R" localSheetId="17" hidden="1">#REF!</definedName>
    <definedName name="BExXOHSAD2NSHOLLMZ2JWA4I3I1R" localSheetId="18" hidden="1">#REF!</definedName>
    <definedName name="BExXOHSAD2NSHOLLMZ2JWA4I3I1R" localSheetId="19" hidden="1">#REF!</definedName>
    <definedName name="BExXOHSAD2NSHOLLMZ2JWA4I3I1R" localSheetId="13" hidden="1">#REF!</definedName>
    <definedName name="BExXOHSAD2NSHOLLMZ2JWA4I3I1R" hidden="1">#REF!</definedName>
    <definedName name="BExXOJKWIJ6IFTV1RHIWHR91EZMW" localSheetId="17" hidden="1">#REF!</definedName>
    <definedName name="BExXOJKWIJ6IFTV1RHIWHR91EZMW" localSheetId="18" hidden="1">#REF!</definedName>
    <definedName name="BExXOJKWIJ6IFTV1RHIWHR91EZMW" localSheetId="19" hidden="1">#REF!</definedName>
    <definedName name="BExXOJKWIJ6IFTV1RHIWHR91EZMW" localSheetId="13" hidden="1">#REF!</definedName>
    <definedName name="BExXOJKWIJ6IFTV1RHIWHR91EZMW" hidden="1">#REF!</definedName>
    <definedName name="BExXP80B5FGA00JCM7UXKPI3PB7Y" localSheetId="17" hidden="1">#REF!</definedName>
    <definedName name="BExXP80B5FGA00JCM7UXKPI3PB7Y" localSheetId="18" hidden="1">#REF!</definedName>
    <definedName name="BExXP80B5FGA00JCM7UXKPI3PB7Y" localSheetId="19" hidden="1">#REF!</definedName>
    <definedName name="BExXP80B5FGA00JCM7UXKPI3PB7Y" localSheetId="13" hidden="1">#REF!</definedName>
    <definedName name="BExXP80B5FGA00JCM7UXKPI3PB7Y" hidden="1">#REF!</definedName>
    <definedName name="BExXP85M4WXYVN1UVHUTOEKEG5XS" localSheetId="17" hidden="1">#REF!</definedName>
    <definedName name="BExXP85M4WXYVN1UVHUTOEKEG5XS" localSheetId="18" hidden="1">#REF!</definedName>
    <definedName name="BExXP85M4WXYVN1UVHUTOEKEG5XS" localSheetId="19" hidden="1">#REF!</definedName>
    <definedName name="BExXP85M4WXYVN1UVHUTOEKEG5XS" localSheetId="13" hidden="1">#REF!</definedName>
    <definedName name="BExXP85M4WXYVN1UVHUTOEKEG5XS" hidden="1">#REF!</definedName>
    <definedName name="BExXPELOTHOAG0OWILLAH94OZV5J" localSheetId="17" hidden="1">#REF!</definedName>
    <definedName name="BExXPELOTHOAG0OWILLAH94OZV5J" localSheetId="18" hidden="1">#REF!</definedName>
    <definedName name="BExXPELOTHOAG0OWILLAH94OZV5J" localSheetId="19" hidden="1">#REF!</definedName>
    <definedName name="BExXPELOTHOAG0OWILLAH94OZV5J" localSheetId="13" hidden="1">#REF!</definedName>
    <definedName name="BExXPELOTHOAG0OWILLAH94OZV5J" hidden="1">#REF!</definedName>
    <definedName name="BExXPOSJRLJNYPU01QNNQ5URXP2U" localSheetId="17" hidden="1">#REF!</definedName>
    <definedName name="BExXPOSJRLJNYPU01QNNQ5URXP2U" localSheetId="18" hidden="1">#REF!</definedName>
    <definedName name="BExXPOSJRLJNYPU01QNNQ5URXP2U" localSheetId="19" hidden="1">#REF!</definedName>
    <definedName name="BExXPOSJRLJNYPU01QNNQ5URXP2U" localSheetId="13" hidden="1">#REF!</definedName>
    <definedName name="BExXPOSJRLJNYPU01QNNQ5URXP2U" hidden="1">#REF!</definedName>
    <definedName name="BExXPS31W1VD2NMIE4E37LHVDF0L" localSheetId="17" hidden="1">#REF!</definedName>
    <definedName name="BExXPS31W1VD2NMIE4E37LHVDF0L" localSheetId="18" hidden="1">#REF!</definedName>
    <definedName name="BExXPS31W1VD2NMIE4E37LHVDF0L" localSheetId="19" hidden="1">#REF!</definedName>
    <definedName name="BExXPS31W1VD2NMIE4E37LHVDF0L" localSheetId="13" hidden="1">#REF!</definedName>
    <definedName name="BExXPS31W1VD2NMIE4E37LHVDF0L" hidden="1">#REF!</definedName>
    <definedName name="BExXPZKYEMVF5JOC14HYOOYQK6JK" localSheetId="17" hidden="1">#REF!</definedName>
    <definedName name="BExXPZKYEMVF5JOC14HYOOYQK6JK" localSheetId="18" hidden="1">#REF!</definedName>
    <definedName name="BExXPZKYEMVF5JOC14HYOOYQK6JK" localSheetId="19" hidden="1">#REF!</definedName>
    <definedName name="BExXPZKYEMVF5JOC14HYOOYQK6JK" localSheetId="13" hidden="1">#REF!</definedName>
    <definedName name="BExXPZKYEMVF5JOC14HYOOYQK6JK" hidden="1">#REF!</definedName>
    <definedName name="BExXQ89PA10X79WBWOEP1AJX1OQM" localSheetId="17" hidden="1">#REF!</definedName>
    <definedName name="BExXQ89PA10X79WBWOEP1AJX1OQM" localSheetId="18" hidden="1">#REF!</definedName>
    <definedName name="BExXQ89PA10X79WBWOEP1AJX1OQM" localSheetId="19" hidden="1">#REF!</definedName>
    <definedName name="BExXQ89PA10X79WBWOEP1AJX1OQM" localSheetId="13" hidden="1">#REF!</definedName>
    <definedName name="BExXQ89PA10X79WBWOEP1AJX1OQM" hidden="1">#REF!</definedName>
    <definedName name="BExXQCGQGGYSI0LTRVR73MUO50AW" localSheetId="17" hidden="1">#REF!</definedName>
    <definedName name="BExXQCGQGGYSI0LTRVR73MUO50AW" localSheetId="18" hidden="1">#REF!</definedName>
    <definedName name="BExXQCGQGGYSI0LTRVR73MUO50AW" localSheetId="19" hidden="1">#REF!</definedName>
    <definedName name="BExXQCGQGGYSI0LTRVR73MUO50AW" localSheetId="13" hidden="1">#REF!</definedName>
    <definedName name="BExXQCGQGGYSI0LTRVR73MUO50AW" hidden="1">#REF!</definedName>
    <definedName name="BExXQEEXFHDQ8DSRAJSB5ET6J004" localSheetId="17" hidden="1">#REF!</definedName>
    <definedName name="BExXQEEXFHDQ8DSRAJSB5ET6J004" localSheetId="18" hidden="1">#REF!</definedName>
    <definedName name="BExXQEEXFHDQ8DSRAJSB5ET6J004" localSheetId="19" hidden="1">#REF!</definedName>
    <definedName name="BExXQEEXFHDQ8DSRAJSB5ET6J004" localSheetId="13" hidden="1">#REF!</definedName>
    <definedName name="BExXQEEXFHDQ8DSRAJSB5ET6J004" hidden="1">#REF!</definedName>
    <definedName name="BExXQH41O5HZAH8BO6HCFY8YC3TU" localSheetId="17" hidden="1">#REF!</definedName>
    <definedName name="BExXQH41O5HZAH8BO6HCFY8YC3TU" localSheetId="18" hidden="1">#REF!</definedName>
    <definedName name="BExXQH41O5HZAH8BO6HCFY8YC3TU" localSheetId="19" hidden="1">#REF!</definedName>
    <definedName name="BExXQH41O5HZAH8BO6HCFY8YC3TU" localSheetId="13" hidden="1">#REF!</definedName>
    <definedName name="BExXQH41O5HZAH8BO6HCFY8YC3TU" hidden="1">#REF!</definedName>
    <definedName name="BExXQJIEF5R3QQ6D8HO3NGPU0IQC" localSheetId="17" hidden="1">#REF!</definedName>
    <definedName name="BExXQJIEF5R3QQ6D8HO3NGPU0IQC" localSheetId="18" hidden="1">#REF!</definedName>
    <definedName name="BExXQJIEF5R3QQ6D8HO3NGPU0IQC" localSheetId="19" hidden="1">#REF!</definedName>
    <definedName name="BExXQJIEF5R3QQ6D8HO3NGPU0IQC" localSheetId="13" hidden="1">#REF!</definedName>
    <definedName name="BExXQJIEF5R3QQ6D8HO3NGPU0IQC" hidden="1">#REF!</definedName>
    <definedName name="BExXQRAVW0KPQXIJ59NG6UGTZB59" localSheetId="17" hidden="1">#REF!</definedName>
    <definedName name="BExXQRAVW0KPQXIJ59NG6UGTZB59" localSheetId="18" hidden="1">#REF!</definedName>
    <definedName name="BExXQRAVW0KPQXIJ59NG6UGTZB59" localSheetId="19" hidden="1">#REF!</definedName>
    <definedName name="BExXQRAVW0KPQXIJ59NG6UGTZB59" localSheetId="13" hidden="1">#REF!</definedName>
    <definedName name="BExXQRAVW0KPQXIJ59NG6UGTZB59" hidden="1">#REF!</definedName>
    <definedName name="BExXQU00K9ER4I1WM7T9J0W1E7ZC" localSheetId="17" hidden="1">#REF!</definedName>
    <definedName name="BExXQU00K9ER4I1WM7T9J0W1E7ZC" localSheetId="18" hidden="1">#REF!</definedName>
    <definedName name="BExXQU00K9ER4I1WM7T9J0W1E7ZC" localSheetId="19" hidden="1">#REF!</definedName>
    <definedName name="BExXQU00K9ER4I1WM7T9J0W1E7ZC" localSheetId="13" hidden="1">#REF!</definedName>
    <definedName name="BExXQU00K9ER4I1WM7T9J0W1E7ZC" hidden="1">#REF!</definedName>
    <definedName name="BExXQU00KOR7XLM8B13DGJ1MIQDY" localSheetId="17" hidden="1">#REF!</definedName>
    <definedName name="BExXQU00KOR7XLM8B13DGJ1MIQDY" localSheetId="18" hidden="1">#REF!</definedName>
    <definedName name="BExXQU00KOR7XLM8B13DGJ1MIQDY" localSheetId="19" hidden="1">#REF!</definedName>
    <definedName name="BExXQU00KOR7XLM8B13DGJ1MIQDY" localSheetId="13" hidden="1">#REF!</definedName>
    <definedName name="BExXQU00KOR7XLM8B13DGJ1MIQDY" hidden="1">#REF!</definedName>
    <definedName name="BExXQUG48Q1ISN53FE4MRROM0HSJ" localSheetId="17" hidden="1">#REF!</definedName>
    <definedName name="BExXQUG48Q1ISN53FE4MRROM0HSJ" localSheetId="18" hidden="1">#REF!</definedName>
    <definedName name="BExXQUG48Q1ISN53FE4MRROM0HSJ" localSheetId="19" hidden="1">#REF!</definedName>
    <definedName name="BExXQUG48Q1ISN53FE4MRROM0HSJ" localSheetId="13" hidden="1">#REF!</definedName>
    <definedName name="BExXQUG48Q1ISN53FE4MRROM0HSJ" hidden="1">#REF!</definedName>
    <definedName name="BExXQXG18PS8HGBOS03OSTQ0KEYC" localSheetId="17" hidden="1">#REF!</definedName>
    <definedName name="BExXQXG18PS8HGBOS03OSTQ0KEYC" localSheetId="18" hidden="1">#REF!</definedName>
    <definedName name="BExXQXG18PS8HGBOS03OSTQ0KEYC" localSheetId="19" hidden="1">#REF!</definedName>
    <definedName name="BExXQXG18PS8HGBOS03OSTQ0KEYC" localSheetId="13" hidden="1">#REF!</definedName>
    <definedName name="BExXQXG18PS8HGBOS03OSTQ0KEYC" hidden="1">#REF!</definedName>
    <definedName name="BExXQXQT4OAFQT5B0YB3USDJOJOB" localSheetId="17" hidden="1">#REF!</definedName>
    <definedName name="BExXQXQT4OAFQT5B0YB3USDJOJOB" localSheetId="18" hidden="1">#REF!</definedName>
    <definedName name="BExXQXQT4OAFQT5B0YB3USDJOJOB" localSheetId="19" hidden="1">#REF!</definedName>
    <definedName name="BExXQXQT4OAFQT5B0YB3USDJOJOB" localSheetId="13" hidden="1">#REF!</definedName>
    <definedName name="BExXQXQT4OAFQT5B0YB3USDJOJOB" hidden="1">#REF!</definedName>
    <definedName name="BExXR3FSEXAHSXEQNJORWFCPX86N" localSheetId="17" hidden="1">#REF!</definedName>
    <definedName name="BExXR3FSEXAHSXEQNJORWFCPX86N" localSheetId="18" hidden="1">#REF!</definedName>
    <definedName name="BExXR3FSEXAHSXEQNJORWFCPX86N" localSheetId="19" hidden="1">#REF!</definedName>
    <definedName name="BExXR3FSEXAHSXEQNJORWFCPX86N" localSheetId="13" hidden="1">#REF!</definedName>
    <definedName name="BExXR3FSEXAHSXEQNJORWFCPX86N" hidden="1">#REF!</definedName>
    <definedName name="BExXR3W3FKYQBLR299HO9RZ70C43" localSheetId="17" hidden="1">#REF!</definedName>
    <definedName name="BExXR3W3FKYQBLR299HO9RZ70C43" localSheetId="18" hidden="1">#REF!</definedName>
    <definedName name="BExXR3W3FKYQBLR299HO9RZ70C43" localSheetId="19" hidden="1">#REF!</definedName>
    <definedName name="BExXR3W3FKYQBLR299HO9RZ70C43" localSheetId="13" hidden="1">#REF!</definedName>
    <definedName name="BExXR3W3FKYQBLR299HO9RZ70C43" hidden="1">#REF!</definedName>
    <definedName name="BExXR46U23CRRBV6IZT982MAEQKI" localSheetId="17" hidden="1">#REF!</definedName>
    <definedName name="BExXR46U23CRRBV6IZT982MAEQKI" localSheetId="18" hidden="1">#REF!</definedName>
    <definedName name="BExXR46U23CRRBV6IZT982MAEQKI" localSheetId="19" hidden="1">#REF!</definedName>
    <definedName name="BExXR46U23CRRBV6IZT982MAEQKI" localSheetId="13" hidden="1">#REF!</definedName>
    <definedName name="BExXR46U23CRRBV6IZT982MAEQKI" hidden="1">#REF!</definedName>
    <definedName name="BExXR6A8W3ND3XDZXBMQZ1VCAXHG" localSheetId="17" hidden="1">#REF!</definedName>
    <definedName name="BExXR6A8W3ND3XDZXBMQZ1VCAXHG" localSheetId="18" hidden="1">#REF!</definedName>
    <definedName name="BExXR6A8W3ND3XDZXBMQZ1VCAXHG" localSheetId="19" hidden="1">#REF!</definedName>
    <definedName name="BExXR6A8W3ND3XDZXBMQZ1VCAXHG" localSheetId="13" hidden="1">#REF!</definedName>
    <definedName name="BExXR6A8W3ND3XDZXBMQZ1VCAXHG" hidden="1">#REF!</definedName>
    <definedName name="BExXR7HKNHT37B4OOA9K9191PP22" localSheetId="17" hidden="1">#REF!</definedName>
    <definedName name="BExXR7HKNHT37B4OOA9K9191PP22" localSheetId="18" hidden="1">#REF!</definedName>
    <definedName name="BExXR7HKNHT37B4OOA9K9191PP22" localSheetId="19" hidden="1">#REF!</definedName>
    <definedName name="BExXR7HKNHT37B4OOA9K9191PP22" localSheetId="13" hidden="1">#REF!</definedName>
    <definedName name="BExXR7HKNHT37B4OOA9K9191PP22" hidden="1">#REF!</definedName>
    <definedName name="BExXR8OKAVX7O70V5IYG2PRKXSTI" localSheetId="17" hidden="1">#REF!</definedName>
    <definedName name="BExXR8OKAVX7O70V5IYG2PRKXSTI" localSheetId="18" hidden="1">#REF!</definedName>
    <definedName name="BExXR8OKAVX7O70V5IYG2PRKXSTI" localSheetId="19" hidden="1">#REF!</definedName>
    <definedName name="BExXR8OKAVX7O70V5IYG2PRKXSTI" localSheetId="13" hidden="1">#REF!</definedName>
    <definedName name="BExXR8OKAVX7O70V5IYG2PRKXSTI" hidden="1">#REF!</definedName>
    <definedName name="BExXRA6N6XCLQM6XDV724ZIH6G93" localSheetId="17" hidden="1">#REF!</definedName>
    <definedName name="BExXRA6N6XCLQM6XDV724ZIH6G93" localSheetId="18" hidden="1">#REF!</definedName>
    <definedName name="BExXRA6N6XCLQM6XDV724ZIH6G93" localSheetId="19" hidden="1">#REF!</definedName>
    <definedName name="BExXRA6N6XCLQM6XDV724ZIH6G93" localSheetId="13" hidden="1">#REF!</definedName>
    <definedName name="BExXRA6N6XCLQM6XDV724ZIH6G93" hidden="1">#REF!</definedName>
    <definedName name="BExXRABZ1CNKCG6K1MR6OUFHF7J9" localSheetId="17" hidden="1">#REF!</definedName>
    <definedName name="BExXRABZ1CNKCG6K1MR6OUFHF7J9" localSheetId="18" hidden="1">#REF!</definedName>
    <definedName name="BExXRABZ1CNKCG6K1MR6OUFHF7J9" localSheetId="19" hidden="1">#REF!</definedName>
    <definedName name="BExXRABZ1CNKCG6K1MR6OUFHF7J9" localSheetId="13" hidden="1">#REF!</definedName>
    <definedName name="BExXRABZ1CNKCG6K1MR6OUFHF7J9" hidden="1">#REF!</definedName>
    <definedName name="BExXRBOFETC0OTJ6WY3VPMFH03VB" localSheetId="17" hidden="1">#REF!</definedName>
    <definedName name="BExXRBOFETC0OTJ6WY3VPMFH03VB" localSheetId="18" hidden="1">#REF!</definedName>
    <definedName name="BExXRBOFETC0OTJ6WY3VPMFH03VB" localSheetId="19" hidden="1">#REF!</definedName>
    <definedName name="BExXRBOFETC0OTJ6WY3VPMFH03VB" localSheetId="13" hidden="1">#REF!</definedName>
    <definedName name="BExXRBOFETC0OTJ6WY3VPMFH03VB" hidden="1">#REF!</definedName>
    <definedName name="BExXRD13K1S9Y3JGR7CXSONT7RJZ" localSheetId="17" hidden="1">#REF!</definedName>
    <definedName name="BExXRD13K1S9Y3JGR7CXSONT7RJZ" localSheetId="18" hidden="1">#REF!</definedName>
    <definedName name="BExXRD13K1S9Y3JGR7CXSONT7RJZ" localSheetId="19" hidden="1">#REF!</definedName>
    <definedName name="BExXRD13K1S9Y3JGR7CXSONT7RJZ" localSheetId="13" hidden="1">#REF!</definedName>
    <definedName name="BExXRD13K1S9Y3JGR7CXSONT7RJZ" hidden="1">#REF!</definedName>
    <definedName name="BExXRIFB4QQ87QIGA9AG0NXP577K" localSheetId="17" hidden="1">#REF!</definedName>
    <definedName name="BExXRIFB4QQ87QIGA9AG0NXP577K" localSheetId="18" hidden="1">#REF!</definedName>
    <definedName name="BExXRIFB4QQ87QIGA9AG0NXP577K" localSheetId="19" hidden="1">#REF!</definedName>
    <definedName name="BExXRIFB4QQ87QIGA9AG0NXP577K" localSheetId="13" hidden="1">#REF!</definedName>
    <definedName name="BExXRIFB4QQ87QIGA9AG0NXP577K" hidden="1">#REF!</definedName>
    <definedName name="BExXRIQ2JF2CVTRDQX2D9SPH7FTN" localSheetId="17" hidden="1">#REF!</definedName>
    <definedName name="BExXRIQ2JF2CVTRDQX2D9SPH7FTN" localSheetId="18" hidden="1">#REF!</definedName>
    <definedName name="BExXRIQ2JF2CVTRDQX2D9SPH7FTN" localSheetId="19" hidden="1">#REF!</definedName>
    <definedName name="BExXRIQ2JF2CVTRDQX2D9SPH7FTN" localSheetId="13" hidden="1">#REF!</definedName>
    <definedName name="BExXRIQ2JF2CVTRDQX2D9SPH7FTN" hidden="1">#REF!</definedName>
    <definedName name="BExXRO4A6VUH1F4XV8N1BRJ4896W" localSheetId="17" hidden="1">#REF!</definedName>
    <definedName name="BExXRO4A6VUH1F4XV8N1BRJ4896W" localSheetId="18" hidden="1">#REF!</definedName>
    <definedName name="BExXRO4A6VUH1F4XV8N1BRJ4896W" localSheetId="19" hidden="1">#REF!</definedName>
    <definedName name="BExXRO4A6VUH1F4XV8N1BRJ4896W" localSheetId="13" hidden="1">#REF!</definedName>
    <definedName name="BExXRO4A6VUH1F4XV8N1BRJ4896W" hidden="1">#REF!</definedName>
    <definedName name="BExXRO9N1SNJZGKD90P4K7FU1J0P" localSheetId="17" hidden="1">#REF!</definedName>
    <definedName name="BExXRO9N1SNJZGKD90P4K7FU1J0P" localSheetId="18" hidden="1">#REF!</definedName>
    <definedName name="BExXRO9N1SNJZGKD90P4K7FU1J0P" localSheetId="19" hidden="1">#REF!</definedName>
    <definedName name="BExXRO9N1SNJZGKD90P4K7FU1J0P" localSheetId="13" hidden="1">#REF!</definedName>
    <definedName name="BExXRO9N1SNJZGKD90P4K7FU1J0P" hidden="1">#REF!</definedName>
    <definedName name="BExXROF2MWDZ7IFXX27XOJ79Q86E" localSheetId="17" hidden="1">#REF!</definedName>
    <definedName name="BExXROF2MWDZ7IFXX27XOJ79Q86E" localSheetId="18" hidden="1">#REF!</definedName>
    <definedName name="BExXROF2MWDZ7IFXX27XOJ79Q86E" localSheetId="19" hidden="1">#REF!</definedName>
    <definedName name="BExXROF2MWDZ7IFXX27XOJ79Q86E" localSheetId="13" hidden="1">#REF!</definedName>
    <definedName name="BExXROF2MWDZ7IFXX27XOJ79Q86E" hidden="1">#REF!</definedName>
    <definedName name="BExXRV5QP3Z0KAQ1EQT9JYT2FV0L" localSheetId="17" hidden="1">#REF!</definedName>
    <definedName name="BExXRV5QP3Z0KAQ1EQT9JYT2FV0L" localSheetId="18" hidden="1">#REF!</definedName>
    <definedName name="BExXRV5QP3Z0KAQ1EQT9JYT2FV0L" localSheetId="19" hidden="1">#REF!</definedName>
    <definedName name="BExXRV5QP3Z0KAQ1EQT9JYT2FV0L" localSheetId="13" hidden="1">#REF!</definedName>
    <definedName name="BExXRV5QP3Z0KAQ1EQT9JYT2FV0L" hidden="1">#REF!</definedName>
    <definedName name="BExXRZ20LZZCW8LVGDK0XETOTSAI" localSheetId="17" hidden="1">#REF!</definedName>
    <definedName name="BExXRZ20LZZCW8LVGDK0XETOTSAI" localSheetId="18" hidden="1">#REF!</definedName>
    <definedName name="BExXRZ20LZZCW8LVGDK0XETOTSAI" localSheetId="19" hidden="1">#REF!</definedName>
    <definedName name="BExXRZ20LZZCW8LVGDK0XETOTSAI" localSheetId="13" hidden="1">#REF!</definedName>
    <definedName name="BExXRZ20LZZCW8LVGDK0XETOTSAI" hidden="1">#REF!</definedName>
    <definedName name="BExXS4R1GKUJQX6MHUIUN4S3SCAS" localSheetId="17" hidden="1">#REF!</definedName>
    <definedName name="BExXS4R1GKUJQX6MHUIUN4S3SCAS" localSheetId="18" hidden="1">#REF!</definedName>
    <definedName name="BExXS4R1GKUJQX6MHUIUN4S3SCAS" localSheetId="19" hidden="1">#REF!</definedName>
    <definedName name="BExXS4R1GKUJQX6MHUIUN4S3SCAS" localSheetId="13" hidden="1">#REF!</definedName>
    <definedName name="BExXS4R1GKUJQX6MHUIUN4S3SCAS" hidden="1">#REF!</definedName>
    <definedName name="BExXS63O4OMWMNXXAODZQFSDG33N" localSheetId="17" hidden="1">#REF!</definedName>
    <definedName name="BExXS63O4OMWMNXXAODZQFSDG33N" localSheetId="18" hidden="1">#REF!</definedName>
    <definedName name="BExXS63O4OMWMNXXAODZQFSDG33N" localSheetId="19" hidden="1">#REF!</definedName>
    <definedName name="BExXS63O4OMWMNXXAODZQFSDG33N" localSheetId="13" hidden="1">#REF!</definedName>
    <definedName name="BExXS63O4OMWMNXXAODZQFSDG33N" hidden="1">#REF!</definedName>
    <definedName name="BExXSBSP1TOY051HSPEPM0AEIO2M" localSheetId="17" hidden="1">#REF!</definedName>
    <definedName name="BExXSBSP1TOY051HSPEPM0AEIO2M" localSheetId="18" hidden="1">#REF!</definedName>
    <definedName name="BExXSBSP1TOY051HSPEPM0AEIO2M" localSheetId="19" hidden="1">#REF!</definedName>
    <definedName name="BExXSBSP1TOY051HSPEPM0AEIO2M" localSheetId="13" hidden="1">#REF!</definedName>
    <definedName name="BExXSBSP1TOY051HSPEPM0AEIO2M" hidden="1">#REF!</definedName>
    <definedName name="BExXSC8RFK5D68FJD2HI4K66SA6I" localSheetId="17" hidden="1">#REF!</definedName>
    <definedName name="BExXSC8RFK5D68FJD2HI4K66SA6I" localSheetId="18" hidden="1">#REF!</definedName>
    <definedName name="BExXSC8RFK5D68FJD2HI4K66SA6I" localSheetId="19" hidden="1">#REF!</definedName>
    <definedName name="BExXSC8RFK5D68FJD2HI4K66SA6I" localSheetId="13" hidden="1">#REF!</definedName>
    <definedName name="BExXSC8RFK5D68FJD2HI4K66SA6I" hidden="1">#REF!</definedName>
    <definedName name="BExXSCP0AZ5MYCC2UFG2GLBCV1CC" localSheetId="17" hidden="1">#REF!</definedName>
    <definedName name="BExXSCP0AZ5MYCC2UFG2GLBCV1CC" localSheetId="18" hidden="1">#REF!</definedName>
    <definedName name="BExXSCP0AZ5MYCC2UFG2GLBCV1CC" localSheetId="19" hidden="1">#REF!</definedName>
    <definedName name="BExXSCP0AZ5MYCC2UFG2GLBCV1CC" localSheetId="13" hidden="1">#REF!</definedName>
    <definedName name="BExXSCP0AZ5MYCC2UFG2GLBCV1CC" hidden="1">#REF!</definedName>
    <definedName name="BExXSNHC88W4UMXEOIOOATJAIKZO" localSheetId="17" hidden="1">#REF!</definedName>
    <definedName name="BExXSNHC88W4UMXEOIOOATJAIKZO" localSheetId="18" hidden="1">#REF!</definedName>
    <definedName name="BExXSNHC88W4UMXEOIOOATJAIKZO" localSheetId="19" hidden="1">#REF!</definedName>
    <definedName name="BExXSNHC88W4UMXEOIOOATJAIKZO" localSheetId="13" hidden="1">#REF!</definedName>
    <definedName name="BExXSNHC88W4UMXEOIOOATJAIKZO" hidden="1">#REF!</definedName>
    <definedName name="BExXSTBS08WIA9TLALV3UQ2Z3MRG" localSheetId="17" hidden="1">#REF!</definedName>
    <definedName name="BExXSTBS08WIA9TLALV3UQ2Z3MRG" localSheetId="18" hidden="1">#REF!</definedName>
    <definedName name="BExXSTBS08WIA9TLALV3UQ2Z3MRG" localSheetId="19" hidden="1">#REF!</definedName>
    <definedName name="BExXSTBS08WIA9TLALV3UQ2Z3MRG" localSheetId="13" hidden="1">#REF!</definedName>
    <definedName name="BExXSTBS08WIA9TLALV3UQ2Z3MRG" hidden="1">#REF!</definedName>
    <definedName name="BExXSVQ2WOJJ73YEO8Q2FK60V4G8" localSheetId="17" hidden="1">#REF!</definedName>
    <definedName name="BExXSVQ2WOJJ73YEO8Q2FK60V4G8" localSheetId="18" hidden="1">#REF!</definedName>
    <definedName name="BExXSVQ2WOJJ73YEO8Q2FK60V4G8" localSheetId="19" hidden="1">#REF!</definedName>
    <definedName name="BExXSVQ2WOJJ73YEO8Q2FK60V4G8" localSheetId="13" hidden="1">#REF!</definedName>
    <definedName name="BExXSVQ2WOJJ73YEO8Q2FK60V4G8" hidden="1">#REF!</definedName>
    <definedName name="BExXTER5A2EQ14KN6J0MVATIHVKN" localSheetId="17" hidden="1">#REF!</definedName>
    <definedName name="BExXTER5A2EQ14KN6J0MVATIHVKN" localSheetId="18" hidden="1">#REF!</definedName>
    <definedName name="BExXTER5A2EQ14KN6J0MVATIHVKN" localSheetId="19" hidden="1">#REF!</definedName>
    <definedName name="BExXTER5A2EQ14KN6J0MVATIHVKN" localSheetId="13" hidden="1">#REF!</definedName>
    <definedName name="BExXTER5A2EQ14KN6J0MVATIHVKN" hidden="1">#REF!</definedName>
    <definedName name="BExXTHLRNL82GN7KZY3TOLO508N7" localSheetId="17" hidden="1">#REF!</definedName>
    <definedName name="BExXTHLRNL82GN7KZY3TOLO508N7" localSheetId="18" hidden="1">#REF!</definedName>
    <definedName name="BExXTHLRNL82GN7KZY3TOLO508N7" localSheetId="19" hidden="1">#REF!</definedName>
    <definedName name="BExXTHLRNL82GN7KZY3TOLO508N7" localSheetId="13" hidden="1">#REF!</definedName>
    <definedName name="BExXTHLRNL82GN7KZY3TOLO508N7" hidden="1">#REF!</definedName>
    <definedName name="BExXTL72MKEQSQH9L2OTFLU8DM2B" localSheetId="17" hidden="1">#REF!</definedName>
    <definedName name="BExXTL72MKEQSQH9L2OTFLU8DM2B" localSheetId="18" hidden="1">#REF!</definedName>
    <definedName name="BExXTL72MKEQSQH9L2OTFLU8DM2B" localSheetId="19" hidden="1">#REF!</definedName>
    <definedName name="BExXTL72MKEQSQH9L2OTFLU8DM2B" localSheetId="13" hidden="1">#REF!</definedName>
    <definedName name="BExXTL72MKEQSQH9L2OTFLU8DM2B" hidden="1">#REF!</definedName>
    <definedName name="BExXTM3M4RTCRSX7VGAXGQNPP668" localSheetId="17" hidden="1">#REF!</definedName>
    <definedName name="BExXTM3M4RTCRSX7VGAXGQNPP668" localSheetId="18" hidden="1">#REF!</definedName>
    <definedName name="BExXTM3M4RTCRSX7VGAXGQNPP668" localSheetId="19" hidden="1">#REF!</definedName>
    <definedName name="BExXTM3M4RTCRSX7VGAXGQNPP668" localSheetId="13" hidden="1">#REF!</definedName>
    <definedName name="BExXTM3M4RTCRSX7VGAXGQNPP668" hidden="1">#REF!</definedName>
    <definedName name="BExXTOCF78J7WY6FOVBRY1N2RBBR" localSheetId="17" hidden="1">#REF!</definedName>
    <definedName name="BExXTOCF78J7WY6FOVBRY1N2RBBR" localSheetId="18" hidden="1">#REF!</definedName>
    <definedName name="BExXTOCF78J7WY6FOVBRY1N2RBBR" localSheetId="19" hidden="1">#REF!</definedName>
    <definedName name="BExXTOCF78J7WY6FOVBRY1N2RBBR" localSheetId="13" hidden="1">#REF!</definedName>
    <definedName name="BExXTOCF78J7WY6FOVBRY1N2RBBR" hidden="1">#REF!</definedName>
    <definedName name="BExXTP3GYO6Z9RTKKT10XA0UTV3T" localSheetId="17" hidden="1">#REF!</definedName>
    <definedName name="BExXTP3GYO6Z9RTKKT10XA0UTV3T" localSheetId="18" hidden="1">#REF!</definedName>
    <definedName name="BExXTP3GYO6Z9RTKKT10XA0UTV3T" localSheetId="19" hidden="1">#REF!</definedName>
    <definedName name="BExXTP3GYO6Z9RTKKT10XA0UTV3T" localSheetId="13" hidden="1">#REF!</definedName>
    <definedName name="BExXTP3GYO6Z9RTKKT10XA0UTV3T" hidden="1">#REF!</definedName>
    <definedName name="BExXTRN4AFX9QW6YC4HNGBBD5R08" localSheetId="17" hidden="1">#REF!</definedName>
    <definedName name="BExXTRN4AFX9QW6YC4HNGBBD5R08" localSheetId="18" hidden="1">#REF!</definedName>
    <definedName name="BExXTRN4AFX9QW6YC4HNGBBD5R08" localSheetId="19" hidden="1">#REF!</definedName>
    <definedName name="BExXTRN4AFX9QW6YC4HNGBBD5R08" localSheetId="13" hidden="1">#REF!</definedName>
    <definedName name="BExXTRN4AFX9QW6YC4HNGBBD5R08" hidden="1">#REF!</definedName>
    <definedName name="BExXTV8M7YIG5C64O046DN613ZRO" localSheetId="17" hidden="1">#REF!</definedName>
    <definedName name="BExXTV8M7YIG5C64O046DN613ZRO" localSheetId="18" hidden="1">#REF!</definedName>
    <definedName name="BExXTV8M7YIG5C64O046DN613ZRO" localSheetId="19" hidden="1">#REF!</definedName>
    <definedName name="BExXTV8M7YIG5C64O046DN613ZRO" localSheetId="13" hidden="1">#REF!</definedName>
    <definedName name="BExXTV8M7YIG5C64O046DN613ZRO" hidden="1">#REF!</definedName>
    <definedName name="BExXTVDXQ7ZX3THNLFJXFAONW0AI" localSheetId="17" hidden="1">#REF!</definedName>
    <definedName name="BExXTVDXQ7ZX3THNLFJXFAONW0AI" localSheetId="18" hidden="1">#REF!</definedName>
    <definedName name="BExXTVDXQ7ZX3THNLFJXFAONW0AI" localSheetId="19" hidden="1">#REF!</definedName>
    <definedName name="BExXTVDXQ7ZX3THNLFJXFAONW0AI" localSheetId="13" hidden="1">#REF!</definedName>
    <definedName name="BExXTVDXQ7ZX3THNLFJXFAONW0AI" hidden="1">#REF!</definedName>
    <definedName name="BExXTZKZ4CG92ZQLIRKEXXH9BFIR" localSheetId="17" hidden="1">#REF!</definedName>
    <definedName name="BExXTZKZ4CG92ZQLIRKEXXH9BFIR" localSheetId="18" hidden="1">#REF!</definedName>
    <definedName name="BExXTZKZ4CG92ZQLIRKEXXH9BFIR" localSheetId="19" hidden="1">#REF!</definedName>
    <definedName name="BExXTZKZ4CG92ZQLIRKEXXH9BFIR" localSheetId="13" hidden="1">#REF!</definedName>
    <definedName name="BExXTZKZ4CG92ZQLIRKEXXH9BFIR" hidden="1">#REF!</definedName>
    <definedName name="BExXU4J2BM2964GD5UZHM752Q4NS" localSheetId="17" hidden="1">#REF!</definedName>
    <definedName name="BExXU4J2BM2964GD5UZHM752Q4NS" localSheetId="18" hidden="1">#REF!</definedName>
    <definedName name="BExXU4J2BM2964GD5UZHM752Q4NS" localSheetId="19" hidden="1">#REF!</definedName>
    <definedName name="BExXU4J2BM2964GD5UZHM752Q4NS" localSheetId="13" hidden="1">#REF!</definedName>
    <definedName name="BExXU4J2BM2964GD5UZHM752Q4NS" hidden="1">#REF!</definedName>
    <definedName name="BExXU6XDTT7RM93KILIDEYPA9XKF" localSheetId="17" hidden="1">#REF!</definedName>
    <definedName name="BExXU6XDTT7RM93KILIDEYPA9XKF" localSheetId="18" hidden="1">#REF!</definedName>
    <definedName name="BExXU6XDTT7RM93KILIDEYPA9XKF" localSheetId="19" hidden="1">#REF!</definedName>
    <definedName name="BExXU6XDTT7RM93KILIDEYPA9XKF" localSheetId="13" hidden="1">#REF!</definedName>
    <definedName name="BExXU6XDTT7RM93KILIDEYPA9XKF" hidden="1">#REF!</definedName>
    <definedName name="BExXU8VLZA7WLPZ3RAQZGNERUD26" localSheetId="17" hidden="1">#REF!</definedName>
    <definedName name="BExXU8VLZA7WLPZ3RAQZGNERUD26" localSheetId="18" hidden="1">#REF!</definedName>
    <definedName name="BExXU8VLZA7WLPZ3RAQZGNERUD26" localSheetId="19" hidden="1">#REF!</definedName>
    <definedName name="BExXU8VLZA7WLPZ3RAQZGNERUD26" localSheetId="13" hidden="1">#REF!</definedName>
    <definedName name="BExXU8VLZA7WLPZ3RAQZGNERUD26" hidden="1">#REF!</definedName>
    <definedName name="BExXUB9RSLSCNN5ETLXY72DAPZZM" localSheetId="17" hidden="1">#REF!</definedName>
    <definedName name="BExXUB9RSLSCNN5ETLXY72DAPZZM" localSheetId="18" hidden="1">#REF!</definedName>
    <definedName name="BExXUB9RSLSCNN5ETLXY72DAPZZM" localSheetId="19" hidden="1">#REF!</definedName>
    <definedName name="BExXUB9RSLSCNN5ETLXY72DAPZZM" localSheetId="13" hidden="1">#REF!</definedName>
    <definedName name="BExXUB9RSLSCNN5ETLXY72DAPZZM" hidden="1">#REF!</definedName>
    <definedName name="BExXUFRM82XQIN2T8KGLDQL1IBQW" localSheetId="17" hidden="1">#REF!</definedName>
    <definedName name="BExXUFRM82XQIN2T8KGLDQL1IBQW" localSheetId="18" hidden="1">#REF!</definedName>
    <definedName name="BExXUFRM82XQIN2T8KGLDQL1IBQW" localSheetId="19" hidden="1">#REF!</definedName>
    <definedName name="BExXUFRM82XQIN2T8KGLDQL1IBQW" localSheetId="13" hidden="1">#REF!</definedName>
    <definedName name="BExXUFRM82XQIN2T8KGLDQL1IBQW" hidden="1">#REF!</definedName>
    <definedName name="BExXUQEQBF6FI240ZGIF9YXZSRAU" localSheetId="17" hidden="1">#REF!</definedName>
    <definedName name="BExXUQEQBF6FI240ZGIF9YXZSRAU" localSheetId="18" hidden="1">#REF!</definedName>
    <definedName name="BExXUQEQBF6FI240ZGIF9YXZSRAU" localSheetId="19" hidden="1">#REF!</definedName>
    <definedName name="BExXUQEQBF6FI240ZGIF9YXZSRAU" localSheetId="13" hidden="1">#REF!</definedName>
    <definedName name="BExXUQEQBF6FI240ZGIF9YXZSRAU" hidden="1">#REF!</definedName>
    <definedName name="BExXUX02UQ8LJPBZ4YBORILFR0W0" localSheetId="17" hidden="1">#REF!</definedName>
    <definedName name="BExXUX02UQ8LJPBZ4YBORILFR0W0" localSheetId="18" hidden="1">#REF!</definedName>
    <definedName name="BExXUX02UQ8LJPBZ4YBORILFR0W0" localSheetId="19" hidden="1">#REF!</definedName>
    <definedName name="BExXUX02UQ8LJPBZ4YBORILFR0W0" localSheetId="13" hidden="1">#REF!</definedName>
    <definedName name="BExXUX02UQ8LJPBZ4YBORILFR0W0" hidden="1">#REF!</definedName>
    <definedName name="BExXUYND6EJO7CJ5KRICV4O1JNWK" localSheetId="17" hidden="1">#REF!</definedName>
    <definedName name="BExXUYND6EJO7CJ5KRICV4O1JNWK" localSheetId="18" hidden="1">#REF!</definedName>
    <definedName name="BExXUYND6EJO7CJ5KRICV4O1JNWK" localSheetId="19" hidden="1">#REF!</definedName>
    <definedName name="BExXUYND6EJO7CJ5KRICV4O1JNWK" localSheetId="13" hidden="1">#REF!</definedName>
    <definedName name="BExXUYND6EJO7CJ5KRICV4O1JNWK" hidden="1">#REF!</definedName>
    <definedName name="BExXV6FWG4H3S2QEUJZYIXILNGJ7" localSheetId="17" hidden="1">#REF!</definedName>
    <definedName name="BExXV6FWG4H3S2QEUJZYIXILNGJ7" localSheetId="18" hidden="1">#REF!</definedName>
    <definedName name="BExXV6FWG4H3S2QEUJZYIXILNGJ7" localSheetId="19" hidden="1">#REF!</definedName>
    <definedName name="BExXV6FWG4H3S2QEUJZYIXILNGJ7" localSheetId="13" hidden="1">#REF!</definedName>
    <definedName name="BExXV6FWG4H3S2QEUJZYIXILNGJ7" hidden="1">#REF!</definedName>
    <definedName name="BExXVK87BMMO6LHKV0CFDNIQVIBS" localSheetId="17" hidden="1">#REF!</definedName>
    <definedName name="BExXVK87BMMO6LHKV0CFDNIQVIBS" localSheetId="18" hidden="1">#REF!</definedName>
    <definedName name="BExXVK87BMMO6LHKV0CFDNIQVIBS" localSheetId="19" hidden="1">#REF!</definedName>
    <definedName name="BExXVK87BMMO6LHKV0CFDNIQVIBS" localSheetId="13" hidden="1">#REF!</definedName>
    <definedName name="BExXVK87BMMO6LHKV0CFDNIQVIBS" hidden="1">#REF!</definedName>
    <definedName name="BExXVKZ9WXPGL6IVY6T61IDD771I" localSheetId="17" hidden="1">#REF!</definedName>
    <definedName name="BExXVKZ9WXPGL6IVY6T61IDD771I" localSheetId="18" hidden="1">#REF!</definedName>
    <definedName name="BExXVKZ9WXPGL6IVY6T61IDD771I" localSheetId="19" hidden="1">#REF!</definedName>
    <definedName name="BExXVKZ9WXPGL6IVY6T61IDD771I" localSheetId="13" hidden="1">#REF!</definedName>
    <definedName name="BExXVKZ9WXPGL6IVY6T61IDD771I" hidden="1">#REF!</definedName>
    <definedName name="BExXVLA319WCSEOVHB05KDUSU054" localSheetId="17" hidden="1">#REF!</definedName>
    <definedName name="BExXVLA319WCSEOVHB05KDUSU054" localSheetId="18" hidden="1">#REF!</definedName>
    <definedName name="BExXVLA319WCSEOVHB05KDUSU054" localSheetId="19" hidden="1">#REF!</definedName>
    <definedName name="BExXVLA319WCSEOVHB05KDUSU054" localSheetId="13" hidden="1">#REF!</definedName>
    <definedName name="BExXVLA319WCSEOVHB05KDUSU054" hidden="1">#REF!</definedName>
    <definedName name="BExXVTTG5YRCSTI0UL141BKR36SU" localSheetId="17" hidden="1">#REF!</definedName>
    <definedName name="BExXVTTG5YRCSTI0UL141BKR36SU" localSheetId="18" hidden="1">#REF!</definedName>
    <definedName name="BExXVTTG5YRCSTI0UL141BKR36SU" localSheetId="19" hidden="1">#REF!</definedName>
    <definedName name="BExXVTTG5YRCSTI0UL141BKR36SU" localSheetId="13" hidden="1">#REF!</definedName>
    <definedName name="BExXVTTG5YRCSTI0UL141BKR36SU" hidden="1">#REF!</definedName>
    <definedName name="BExXVYWX74VKI8BDDSX9U85460MB" localSheetId="17" hidden="1">#REF!</definedName>
    <definedName name="BExXVYWX74VKI8BDDSX9U85460MB" localSheetId="18" hidden="1">#REF!</definedName>
    <definedName name="BExXVYWX74VKI8BDDSX9U85460MB" localSheetId="19" hidden="1">#REF!</definedName>
    <definedName name="BExXVYWX74VKI8BDDSX9U85460MB" localSheetId="13" hidden="1">#REF!</definedName>
    <definedName name="BExXVYWX74VKI8BDDSX9U85460MB" hidden="1">#REF!</definedName>
    <definedName name="BExXW27MMXHXUXX78SDTBE1JYTHT" localSheetId="17" hidden="1">#REF!</definedName>
    <definedName name="BExXW27MMXHXUXX78SDTBE1JYTHT" localSheetId="18" hidden="1">#REF!</definedName>
    <definedName name="BExXW27MMXHXUXX78SDTBE1JYTHT" localSheetId="19" hidden="1">#REF!</definedName>
    <definedName name="BExXW27MMXHXUXX78SDTBE1JYTHT" localSheetId="13" hidden="1">#REF!</definedName>
    <definedName name="BExXW27MMXHXUXX78SDTBE1JYTHT" hidden="1">#REF!</definedName>
    <definedName name="BExXW2YIM2MYBSHRIX0RP9D4PRMN" localSheetId="17" hidden="1">#REF!</definedName>
    <definedName name="BExXW2YIM2MYBSHRIX0RP9D4PRMN" localSheetId="18" hidden="1">#REF!</definedName>
    <definedName name="BExXW2YIM2MYBSHRIX0RP9D4PRMN" localSheetId="19" hidden="1">#REF!</definedName>
    <definedName name="BExXW2YIM2MYBSHRIX0RP9D4PRMN" localSheetId="13" hidden="1">#REF!</definedName>
    <definedName name="BExXW2YIM2MYBSHRIX0RP9D4PRMN" hidden="1">#REF!</definedName>
    <definedName name="BExXWBNE4KTFSXKVSRF6WX039WPB" localSheetId="17" hidden="1">#REF!</definedName>
    <definedName name="BExXWBNE4KTFSXKVSRF6WX039WPB" localSheetId="18" hidden="1">#REF!</definedName>
    <definedName name="BExXWBNE4KTFSXKVSRF6WX039WPB" localSheetId="19" hidden="1">#REF!</definedName>
    <definedName name="BExXWBNE4KTFSXKVSRF6WX039WPB" localSheetId="13" hidden="1">#REF!</definedName>
    <definedName name="BExXWBNE4KTFSXKVSRF6WX039WPB" hidden="1">#REF!</definedName>
    <definedName name="BExXWFP5AYE7EHYTJWBZSQ8PQ0YX" localSheetId="17" hidden="1">#REF!</definedName>
    <definedName name="BExXWFP5AYE7EHYTJWBZSQ8PQ0YX" localSheetId="18" hidden="1">#REF!</definedName>
    <definedName name="BExXWFP5AYE7EHYTJWBZSQ8PQ0YX" localSheetId="19" hidden="1">#REF!</definedName>
    <definedName name="BExXWFP5AYE7EHYTJWBZSQ8PQ0YX" localSheetId="13" hidden="1">#REF!</definedName>
    <definedName name="BExXWFP5AYE7EHYTJWBZSQ8PQ0YX" hidden="1">#REF!</definedName>
    <definedName name="BExXWIUCR0LXM58OVKZT2APLVTIA" localSheetId="17" hidden="1">#REF!</definedName>
    <definedName name="BExXWIUCR0LXM58OVKZT2APLVTIA" localSheetId="18" hidden="1">#REF!</definedName>
    <definedName name="BExXWIUCR0LXM58OVKZT2APLVTIA" localSheetId="19" hidden="1">#REF!</definedName>
    <definedName name="BExXWIUCR0LXM58OVKZT2APLVTIA" localSheetId="13" hidden="1">#REF!</definedName>
    <definedName name="BExXWIUCR0LXM58OVKZT2APLVTIA" hidden="1">#REF!</definedName>
    <definedName name="BExXWTXJEA32DLC6QKN10QB955JT" localSheetId="17" hidden="1">#REF!</definedName>
    <definedName name="BExXWTXJEA32DLC6QKN10QB955JT" localSheetId="18" hidden="1">#REF!</definedName>
    <definedName name="BExXWTXJEA32DLC6QKN10QB955JT" localSheetId="19" hidden="1">#REF!</definedName>
    <definedName name="BExXWTXJEA32DLC6QKN10QB955JT" localSheetId="13" hidden="1">#REF!</definedName>
    <definedName name="BExXWTXJEA32DLC6QKN10QB955JT" hidden="1">#REF!</definedName>
    <definedName name="BExXWVFIBQT8OY1O41FRFPFGXQHK" localSheetId="17" hidden="1">#REF!</definedName>
    <definedName name="BExXWVFIBQT8OY1O41FRFPFGXQHK" localSheetId="18" hidden="1">#REF!</definedName>
    <definedName name="BExXWVFIBQT8OY1O41FRFPFGXQHK" localSheetId="19" hidden="1">#REF!</definedName>
    <definedName name="BExXWVFIBQT8OY1O41FRFPFGXQHK" localSheetId="13" hidden="1">#REF!</definedName>
    <definedName name="BExXWVFIBQT8OY1O41FRFPFGXQHK" hidden="1">#REF!</definedName>
    <definedName name="BExXWWXHBZHA9J3N8K47F84X0M0L" localSheetId="17" hidden="1">#REF!</definedName>
    <definedName name="BExXWWXHBZHA9J3N8K47F84X0M0L" localSheetId="18" hidden="1">#REF!</definedName>
    <definedName name="BExXWWXHBZHA9J3N8K47F84X0M0L" localSheetId="19" hidden="1">#REF!</definedName>
    <definedName name="BExXWWXHBZHA9J3N8K47F84X0M0L" localSheetId="13" hidden="1">#REF!</definedName>
    <definedName name="BExXWWXHBZHA9J3N8K47F84X0M0L" hidden="1">#REF!</definedName>
    <definedName name="BExXXBM521DL8R4ZX7NZ3DBCUOR5" localSheetId="17" hidden="1">#REF!</definedName>
    <definedName name="BExXXBM521DL8R4ZX7NZ3DBCUOR5" localSheetId="18" hidden="1">#REF!</definedName>
    <definedName name="BExXXBM521DL8R4ZX7NZ3DBCUOR5" localSheetId="19" hidden="1">#REF!</definedName>
    <definedName name="BExXXBM521DL8R4ZX7NZ3DBCUOR5" localSheetId="13" hidden="1">#REF!</definedName>
    <definedName name="BExXXBM521DL8R4ZX7NZ3DBCUOR5" hidden="1">#REF!</definedName>
    <definedName name="BExXXC7OZI33XZ03NRMEP7VRLQK4" localSheetId="17" hidden="1">#REF!</definedName>
    <definedName name="BExXXC7OZI33XZ03NRMEP7VRLQK4" localSheetId="18" hidden="1">#REF!</definedName>
    <definedName name="BExXXC7OZI33XZ03NRMEP7VRLQK4" localSheetId="19" hidden="1">#REF!</definedName>
    <definedName name="BExXXC7OZI33XZ03NRMEP7VRLQK4" localSheetId="13" hidden="1">#REF!</definedName>
    <definedName name="BExXXC7OZI33XZ03NRMEP7VRLQK4" hidden="1">#REF!</definedName>
    <definedName name="BExXXH5N3NKBQ7BCJPJTBF8CYM2Q" localSheetId="17" hidden="1">#REF!</definedName>
    <definedName name="BExXXH5N3NKBQ7BCJPJTBF8CYM2Q" localSheetId="18" hidden="1">#REF!</definedName>
    <definedName name="BExXXH5N3NKBQ7BCJPJTBF8CYM2Q" localSheetId="19" hidden="1">#REF!</definedName>
    <definedName name="BExXXH5N3NKBQ7BCJPJTBF8CYM2Q" localSheetId="13" hidden="1">#REF!</definedName>
    <definedName name="BExXXH5N3NKBQ7BCJPJTBF8CYM2Q" hidden="1">#REF!</definedName>
    <definedName name="BExXXI7HHXLBLUEW7EQ73TALJF48" localSheetId="17" hidden="1">#REF!</definedName>
    <definedName name="BExXXI7HHXLBLUEW7EQ73TALJF48" localSheetId="18" hidden="1">#REF!</definedName>
    <definedName name="BExXXI7HHXLBLUEW7EQ73TALJF48" localSheetId="19" hidden="1">#REF!</definedName>
    <definedName name="BExXXI7HHXLBLUEW7EQ73TALJF48" localSheetId="13" hidden="1">#REF!</definedName>
    <definedName name="BExXXI7HHXLBLUEW7EQ73TALJF48" hidden="1">#REF!</definedName>
    <definedName name="BExXXKWLM4D541BH6O8GOJMHFHMW" localSheetId="17" hidden="1">#REF!</definedName>
    <definedName name="BExXXKWLM4D541BH6O8GOJMHFHMW" localSheetId="18" hidden="1">#REF!</definedName>
    <definedName name="BExXXKWLM4D541BH6O8GOJMHFHMW" localSheetId="19" hidden="1">#REF!</definedName>
    <definedName name="BExXXKWLM4D541BH6O8GOJMHFHMW" localSheetId="13" hidden="1">#REF!</definedName>
    <definedName name="BExXXKWLM4D541BH6O8GOJMHFHMW" hidden="1">#REF!</definedName>
    <definedName name="BExXXNR17I6P4FQZPQF2ZXDFYB6C" localSheetId="17" hidden="1">#REF!</definedName>
    <definedName name="BExXXNR17I6P4FQZPQF2ZXDFYB6C" localSheetId="18" hidden="1">#REF!</definedName>
    <definedName name="BExXXNR17I6P4FQZPQF2ZXDFYB6C" localSheetId="19" hidden="1">#REF!</definedName>
    <definedName name="BExXXNR17I6P4FQZPQF2ZXDFYB6C" localSheetId="13" hidden="1">#REF!</definedName>
    <definedName name="BExXXNR17I6P4FQZPQF2ZXDFYB6C" hidden="1">#REF!</definedName>
    <definedName name="BExXXPPA1Q87XPI97X0OXCPBPDON" localSheetId="17" hidden="1">#REF!</definedName>
    <definedName name="BExXXPPA1Q87XPI97X0OXCPBPDON" localSheetId="18" hidden="1">#REF!</definedName>
    <definedName name="BExXXPPA1Q87XPI97X0OXCPBPDON" localSheetId="19" hidden="1">#REF!</definedName>
    <definedName name="BExXXPPA1Q87XPI97X0OXCPBPDON" localSheetId="13" hidden="1">#REF!</definedName>
    <definedName name="BExXXPPA1Q87XPI97X0OXCPBPDON" hidden="1">#REF!</definedName>
    <definedName name="BExXXVUDA98IZTQ6MANKU4MTTDVR" localSheetId="17" hidden="1">#REF!</definedName>
    <definedName name="BExXXVUDA98IZTQ6MANKU4MTTDVR" localSheetId="18" hidden="1">#REF!</definedName>
    <definedName name="BExXXVUDA98IZTQ6MANKU4MTTDVR" localSheetId="19" hidden="1">#REF!</definedName>
    <definedName name="BExXXVUDA98IZTQ6MANKU4MTTDVR" localSheetId="13" hidden="1">#REF!</definedName>
    <definedName name="BExXXVUDA98IZTQ6MANKU4MTTDVR" hidden="1">#REF!</definedName>
    <definedName name="BExXXZQNZY6IZI45DJXJK0MQZWA7" localSheetId="17" hidden="1">#REF!</definedName>
    <definedName name="BExXXZQNZY6IZI45DJXJK0MQZWA7" localSheetId="18" hidden="1">#REF!</definedName>
    <definedName name="BExXXZQNZY6IZI45DJXJK0MQZWA7" localSheetId="19" hidden="1">#REF!</definedName>
    <definedName name="BExXXZQNZY6IZI45DJXJK0MQZWA7" localSheetId="13" hidden="1">#REF!</definedName>
    <definedName name="BExXXZQNZY6IZI45DJXJK0MQZWA7" hidden="1">#REF!</definedName>
    <definedName name="BExXY5QFG6QP94SFT3935OBM8Y4K" localSheetId="17" hidden="1">#REF!</definedName>
    <definedName name="BExXY5QFG6QP94SFT3935OBM8Y4K" localSheetId="18" hidden="1">#REF!</definedName>
    <definedName name="BExXY5QFG6QP94SFT3935OBM8Y4K" localSheetId="19" hidden="1">#REF!</definedName>
    <definedName name="BExXY5QFG6QP94SFT3935OBM8Y4K" localSheetId="13" hidden="1">#REF!</definedName>
    <definedName name="BExXY5QFG6QP94SFT3935OBM8Y4K" hidden="1">#REF!</definedName>
    <definedName name="BExXY7TYEBFXRYUYIFHTN65RJ8EW" localSheetId="17" hidden="1">#REF!</definedName>
    <definedName name="BExXY7TYEBFXRYUYIFHTN65RJ8EW" localSheetId="18" hidden="1">#REF!</definedName>
    <definedName name="BExXY7TYEBFXRYUYIFHTN65RJ8EW" localSheetId="19" hidden="1">#REF!</definedName>
    <definedName name="BExXY7TYEBFXRYUYIFHTN65RJ8EW" localSheetId="13" hidden="1">#REF!</definedName>
    <definedName name="BExXY7TYEBFXRYUYIFHTN65RJ8EW" hidden="1">#REF!</definedName>
    <definedName name="BExXYLBHANUXC5FCTDDTGOVD3GQS" localSheetId="17" hidden="1">#REF!</definedName>
    <definedName name="BExXYLBHANUXC5FCTDDTGOVD3GQS" localSheetId="18" hidden="1">#REF!</definedName>
    <definedName name="BExXYLBHANUXC5FCTDDTGOVD3GQS" localSheetId="19" hidden="1">#REF!</definedName>
    <definedName name="BExXYLBHANUXC5FCTDDTGOVD3GQS" localSheetId="13" hidden="1">#REF!</definedName>
    <definedName name="BExXYLBHANUXC5FCTDDTGOVD3GQS" hidden="1">#REF!</definedName>
    <definedName name="BExXYMNYAYH3WA2ZCFAYKZID9ZCI" localSheetId="17" hidden="1">#REF!</definedName>
    <definedName name="BExXYMNYAYH3WA2ZCFAYKZID9ZCI" localSheetId="18" hidden="1">#REF!</definedName>
    <definedName name="BExXYMNYAYH3WA2ZCFAYKZID9ZCI" localSheetId="19" hidden="1">#REF!</definedName>
    <definedName name="BExXYMNYAYH3WA2ZCFAYKZID9ZCI" localSheetId="13" hidden="1">#REF!</definedName>
    <definedName name="BExXYMNYAYH3WA2ZCFAYKZID9ZCI" hidden="1">#REF!</definedName>
    <definedName name="BExXYYT12SVN2VDMLVNV4P3ISD8T" localSheetId="17" hidden="1">#REF!</definedName>
    <definedName name="BExXYYT12SVN2VDMLVNV4P3ISD8T" localSheetId="18" hidden="1">#REF!</definedName>
    <definedName name="BExXYYT12SVN2VDMLVNV4P3ISD8T" localSheetId="19" hidden="1">#REF!</definedName>
    <definedName name="BExXYYT12SVN2VDMLVNV4P3ISD8T" localSheetId="13" hidden="1">#REF!</definedName>
    <definedName name="BExXYYT12SVN2VDMLVNV4P3ISD8T" hidden="1">#REF!</definedName>
    <definedName name="BExXYZ3SPSRCWM4YHTPZDCOLZPHR" localSheetId="17" hidden="1">#REF!</definedName>
    <definedName name="BExXYZ3SPSRCWM4YHTPZDCOLZPHR" localSheetId="18" hidden="1">#REF!</definedName>
    <definedName name="BExXYZ3SPSRCWM4YHTPZDCOLZPHR" localSheetId="19" hidden="1">#REF!</definedName>
    <definedName name="BExXYZ3SPSRCWM4YHTPZDCOLZPHR" localSheetId="13" hidden="1">#REF!</definedName>
    <definedName name="BExXYZ3SPSRCWM4YHTPZDCOLZPHR" hidden="1">#REF!</definedName>
    <definedName name="BExXZFVV4YB42AZ3H1I40YG3JAPU" localSheetId="17" hidden="1">#REF!</definedName>
    <definedName name="BExXZFVV4YB42AZ3H1I40YG3JAPU" localSheetId="18" hidden="1">#REF!</definedName>
    <definedName name="BExXZFVV4YB42AZ3H1I40YG3JAPU" localSheetId="19" hidden="1">#REF!</definedName>
    <definedName name="BExXZFVV4YB42AZ3H1I40YG3JAPU" localSheetId="13" hidden="1">#REF!</definedName>
    <definedName name="BExXZFVV4YB42AZ3H1I40YG3JAPU" hidden="1">#REF!</definedName>
    <definedName name="BExXZG1CQE1M9TDJ99253H6JVGIH" localSheetId="17" hidden="1">#REF!</definedName>
    <definedName name="BExXZG1CQE1M9TDJ99253H6JVGIH" localSheetId="18" hidden="1">#REF!</definedName>
    <definedName name="BExXZG1CQE1M9TDJ99253H6JVGIH" localSheetId="19" hidden="1">#REF!</definedName>
    <definedName name="BExXZG1CQE1M9TDJ99253H6JVGIH" localSheetId="13" hidden="1">#REF!</definedName>
    <definedName name="BExXZG1CQE1M9TDJ99253H6JVGIH" hidden="1">#REF!</definedName>
    <definedName name="BExXZHJ9T2JELF12CHHGD54J1B0C" localSheetId="17" hidden="1">#REF!</definedName>
    <definedName name="BExXZHJ9T2JELF12CHHGD54J1B0C" localSheetId="18" hidden="1">#REF!</definedName>
    <definedName name="BExXZHJ9T2JELF12CHHGD54J1B0C" localSheetId="19" hidden="1">#REF!</definedName>
    <definedName name="BExXZHJ9T2JELF12CHHGD54J1B0C" localSheetId="13" hidden="1">#REF!</definedName>
    <definedName name="BExXZHJ9T2JELF12CHHGD54J1B0C" hidden="1">#REF!</definedName>
    <definedName name="BExXZNJ2X1TK2LRK5ZY3MX49H5T7" localSheetId="17" hidden="1">#REF!</definedName>
    <definedName name="BExXZNJ2X1TK2LRK5ZY3MX49H5T7" localSheetId="18" hidden="1">#REF!</definedName>
    <definedName name="BExXZNJ2X1TK2LRK5ZY3MX49H5T7" localSheetId="19" hidden="1">#REF!</definedName>
    <definedName name="BExXZNJ2X1TK2LRK5ZY3MX49H5T7" localSheetId="13" hidden="1">#REF!</definedName>
    <definedName name="BExXZNJ2X1TK2LRK5ZY3MX49H5T7" hidden="1">#REF!</definedName>
    <definedName name="BExXZOVPCEP495TQSON6PSRQ8XCY" localSheetId="17" hidden="1">#REF!</definedName>
    <definedName name="BExXZOVPCEP495TQSON6PSRQ8XCY" localSheetId="18" hidden="1">#REF!</definedName>
    <definedName name="BExXZOVPCEP495TQSON6PSRQ8XCY" localSheetId="19" hidden="1">#REF!</definedName>
    <definedName name="BExXZOVPCEP495TQSON6PSRQ8XCY" localSheetId="13" hidden="1">#REF!</definedName>
    <definedName name="BExXZOVPCEP495TQSON6PSRQ8XCY" hidden="1">#REF!</definedName>
    <definedName name="BExXZXKH7NBARQQAZM69Z57IH1MM" localSheetId="17" hidden="1">#REF!</definedName>
    <definedName name="BExXZXKH7NBARQQAZM69Z57IH1MM" localSheetId="18" hidden="1">#REF!</definedName>
    <definedName name="BExXZXKH7NBARQQAZM69Z57IH1MM" localSheetId="19" hidden="1">#REF!</definedName>
    <definedName name="BExXZXKH7NBARQQAZM69Z57IH1MM" localSheetId="13" hidden="1">#REF!</definedName>
    <definedName name="BExXZXKH7NBARQQAZM69Z57IH1MM" hidden="1">#REF!</definedName>
    <definedName name="BExY07WSDH5QEVM7BJXJK2ZRAI1O" localSheetId="17" hidden="1">#REF!</definedName>
    <definedName name="BExY07WSDH5QEVM7BJXJK2ZRAI1O" localSheetId="18" hidden="1">#REF!</definedName>
    <definedName name="BExY07WSDH5QEVM7BJXJK2ZRAI1O" localSheetId="19" hidden="1">#REF!</definedName>
    <definedName name="BExY07WSDH5QEVM7BJXJK2ZRAI1O" localSheetId="13" hidden="1">#REF!</definedName>
    <definedName name="BExY07WSDH5QEVM7BJXJK2ZRAI1O" hidden="1">#REF!</definedName>
    <definedName name="BExY09PJJWYWGWWLX3YT8EVK0YV4" localSheetId="17" hidden="1">#REF!</definedName>
    <definedName name="BExY09PJJWYWGWWLX3YT8EVK0YV4" localSheetId="18" hidden="1">#REF!</definedName>
    <definedName name="BExY09PJJWYWGWWLX3YT8EVK0YV4" localSheetId="19" hidden="1">#REF!</definedName>
    <definedName name="BExY09PJJWYWGWWLX3YT8EVK0YV4" localSheetId="13" hidden="1">#REF!</definedName>
    <definedName name="BExY09PJJWYWGWWLX3YT8EVK0YV4" hidden="1">#REF!</definedName>
    <definedName name="BExY0C3UBVC4M59JIRXVQ8OWAJC1" localSheetId="17" hidden="1">#REF!</definedName>
    <definedName name="BExY0C3UBVC4M59JIRXVQ8OWAJC1" localSheetId="18" hidden="1">#REF!</definedName>
    <definedName name="BExY0C3UBVC4M59JIRXVQ8OWAJC1" localSheetId="19" hidden="1">#REF!</definedName>
    <definedName name="BExY0C3UBVC4M59JIRXVQ8OWAJC1" localSheetId="13" hidden="1">#REF!</definedName>
    <definedName name="BExY0C3UBVC4M59JIRXVQ8OWAJC1" hidden="1">#REF!</definedName>
    <definedName name="BExY0ENH6ZXHW155XIGS0F46T43M" localSheetId="17" hidden="1">#REF!</definedName>
    <definedName name="BExY0ENH6ZXHW155XIGS0F46T43M" localSheetId="18" hidden="1">#REF!</definedName>
    <definedName name="BExY0ENH6ZXHW155XIGS0F46T43M" localSheetId="19" hidden="1">#REF!</definedName>
    <definedName name="BExY0ENH6ZXHW155XIGS0F46T43M" localSheetId="13" hidden="1">#REF!</definedName>
    <definedName name="BExY0ENH6ZXHW155XIGS0F46T43M" hidden="1">#REF!</definedName>
    <definedName name="BExY0IEEUB9SRGD9I14IDCPO5GV4" localSheetId="17" hidden="1">#REF!</definedName>
    <definedName name="BExY0IEEUB9SRGD9I14IDCPO5GV4" localSheetId="18" hidden="1">#REF!</definedName>
    <definedName name="BExY0IEEUB9SRGD9I14IDCPO5GV4" localSheetId="19" hidden="1">#REF!</definedName>
    <definedName name="BExY0IEEUB9SRGD9I14IDCPO5GV4" localSheetId="13" hidden="1">#REF!</definedName>
    <definedName name="BExY0IEEUB9SRGD9I14IDCPO5GV4" hidden="1">#REF!</definedName>
    <definedName name="BExY0LEAAM7MUGBRLXD6KXBOHZ6S" localSheetId="17" hidden="1">#REF!</definedName>
    <definedName name="BExY0LEAAM7MUGBRLXD6KXBOHZ6S" localSheetId="18" hidden="1">#REF!</definedName>
    <definedName name="BExY0LEAAM7MUGBRLXD6KXBOHZ6S" localSheetId="19" hidden="1">#REF!</definedName>
    <definedName name="BExY0LEAAM7MUGBRLXD6KXBOHZ6S" localSheetId="13" hidden="1">#REF!</definedName>
    <definedName name="BExY0LEAAM7MUGBRLXD6KXBOHZ6S" hidden="1">#REF!</definedName>
    <definedName name="BExY0OE8GFHMLLTEAFIOQTOPEVPB" localSheetId="17" hidden="1">#REF!</definedName>
    <definedName name="BExY0OE8GFHMLLTEAFIOQTOPEVPB" localSheetId="18" hidden="1">#REF!</definedName>
    <definedName name="BExY0OE8GFHMLLTEAFIOQTOPEVPB" localSheetId="19" hidden="1">#REF!</definedName>
    <definedName name="BExY0OE8GFHMLLTEAFIOQTOPEVPB" localSheetId="13" hidden="1">#REF!</definedName>
    <definedName name="BExY0OE8GFHMLLTEAFIOQTOPEVPB" hidden="1">#REF!</definedName>
    <definedName name="BExY0OJHW85S0VKBA8T4HTYPYBOS" localSheetId="17" hidden="1">#REF!</definedName>
    <definedName name="BExY0OJHW85S0VKBA8T4HTYPYBOS" localSheetId="18" hidden="1">#REF!</definedName>
    <definedName name="BExY0OJHW85S0VKBA8T4HTYPYBOS" localSheetId="19" hidden="1">#REF!</definedName>
    <definedName name="BExY0OJHW85S0VKBA8T4HTYPYBOS" localSheetId="13" hidden="1">#REF!</definedName>
    <definedName name="BExY0OJHW85S0VKBA8T4HTYPYBOS" hidden="1">#REF!</definedName>
    <definedName name="BExY0T1E034D7XAXNC6F7540LLIE" localSheetId="17" hidden="1">#REF!</definedName>
    <definedName name="BExY0T1E034D7XAXNC6F7540LLIE" localSheetId="18" hidden="1">#REF!</definedName>
    <definedName name="BExY0T1E034D7XAXNC6F7540LLIE" localSheetId="19" hidden="1">#REF!</definedName>
    <definedName name="BExY0T1E034D7XAXNC6F7540LLIE" localSheetId="13" hidden="1">#REF!</definedName>
    <definedName name="BExY0T1E034D7XAXNC6F7540LLIE" hidden="1">#REF!</definedName>
    <definedName name="BExY0XTZLHN49J2JH94BYTKBJLT3" localSheetId="17" hidden="1">#REF!</definedName>
    <definedName name="BExY0XTZLHN49J2JH94BYTKBJLT3" localSheetId="18" hidden="1">#REF!</definedName>
    <definedName name="BExY0XTZLHN49J2JH94BYTKBJLT3" localSheetId="19" hidden="1">#REF!</definedName>
    <definedName name="BExY0XTZLHN49J2JH94BYTKBJLT3" localSheetId="13" hidden="1">#REF!</definedName>
    <definedName name="BExY0XTZLHN49J2JH94BYTKBJLT3" hidden="1">#REF!</definedName>
    <definedName name="BExY11FH9TXHERUYGG8FE50U7H7J" localSheetId="17" hidden="1">#REF!</definedName>
    <definedName name="BExY11FH9TXHERUYGG8FE50U7H7J" localSheetId="18" hidden="1">#REF!</definedName>
    <definedName name="BExY11FH9TXHERUYGG8FE50U7H7J" localSheetId="19" hidden="1">#REF!</definedName>
    <definedName name="BExY11FH9TXHERUYGG8FE50U7H7J" localSheetId="13" hidden="1">#REF!</definedName>
    <definedName name="BExY11FH9TXHERUYGG8FE50U7H7J" hidden="1">#REF!</definedName>
    <definedName name="BExY180UKNW5NIAWD6ZUYTFEH8QS" localSheetId="17" hidden="1">#REF!</definedName>
    <definedName name="BExY180UKNW5NIAWD6ZUYTFEH8QS" localSheetId="18" hidden="1">#REF!</definedName>
    <definedName name="BExY180UKNW5NIAWD6ZUYTFEH8QS" localSheetId="19" hidden="1">#REF!</definedName>
    <definedName name="BExY180UKNW5NIAWD6ZUYTFEH8QS" localSheetId="13" hidden="1">#REF!</definedName>
    <definedName name="BExY180UKNW5NIAWD6ZUYTFEH8QS" hidden="1">#REF!</definedName>
    <definedName name="BExY1DPTV4LSY9MEOUGXF8X052NA" localSheetId="17" hidden="1">#REF!</definedName>
    <definedName name="BExY1DPTV4LSY9MEOUGXF8X052NA" localSheetId="18" hidden="1">#REF!</definedName>
    <definedName name="BExY1DPTV4LSY9MEOUGXF8X052NA" localSheetId="19" hidden="1">#REF!</definedName>
    <definedName name="BExY1DPTV4LSY9MEOUGXF8X052NA" localSheetId="13" hidden="1">#REF!</definedName>
    <definedName name="BExY1DPTV4LSY9MEOUGXF8X052NA" hidden="1">#REF!</definedName>
    <definedName name="BExY1GK9ELBEKDD7O6HR6DUO8YGO" localSheetId="17" hidden="1">#REF!</definedName>
    <definedName name="BExY1GK9ELBEKDD7O6HR6DUO8YGO" localSheetId="18" hidden="1">#REF!</definedName>
    <definedName name="BExY1GK9ELBEKDD7O6HR6DUO8YGO" localSheetId="19" hidden="1">#REF!</definedName>
    <definedName name="BExY1GK9ELBEKDD7O6HR6DUO8YGO" localSheetId="13" hidden="1">#REF!</definedName>
    <definedName name="BExY1GK9ELBEKDD7O6HR6DUO8YGO" hidden="1">#REF!</definedName>
    <definedName name="BExY1NWOXXFV9GGZ3PX444LZ8TVX" localSheetId="17" hidden="1">#REF!</definedName>
    <definedName name="BExY1NWOXXFV9GGZ3PX444LZ8TVX" localSheetId="18" hidden="1">#REF!</definedName>
    <definedName name="BExY1NWOXXFV9GGZ3PX444LZ8TVX" localSheetId="19" hidden="1">#REF!</definedName>
    <definedName name="BExY1NWOXXFV9GGZ3PX444LZ8TVX" localSheetId="13" hidden="1">#REF!</definedName>
    <definedName name="BExY1NWOXXFV9GGZ3PX444LZ8TVX" hidden="1">#REF!</definedName>
    <definedName name="BExY1UCL0RND63LLSM9X5SFRG117" localSheetId="17" hidden="1">#REF!</definedName>
    <definedName name="BExY1UCL0RND63LLSM9X5SFRG117" localSheetId="18" hidden="1">#REF!</definedName>
    <definedName name="BExY1UCL0RND63LLSM9X5SFRG117" localSheetId="19" hidden="1">#REF!</definedName>
    <definedName name="BExY1UCL0RND63LLSM9X5SFRG117" localSheetId="13" hidden="1">#REF!</definedName>
    <definedName name="BExY1UCL0RND63LLSM9X5SFRG117" hidden="1">#REF!</definedName>
    <definedName name="BExY1WAT3937L08HLHIRQHMP2A3H" localSheetId="17" hidden="1">#REF!</definedName>
    <definedName name="BExY1WAT3937L08HLHIRQHMP2A3H" localSheetId="18" hidden="1">#REF!</definedName>
    <definedName name="BExY1WAT3937L08HLHIRQHMP2A3H" localSheetId="19" hidden="1">#REF!</definedName>
    <definedName name="BExY1WAT3937L08HLHIRQHMP2A3H" localSheetId="13" hidden="1">#REF!</definedName>
    <definedName name="BExY1WAT3937L08HLHIRQHMP2A3H" hidden="1">#REF!</definedName>
    <definedName name="BExY1YEBOSLMID7LURP8QB46AI91" localSheetId="17" hidden="1">#REF!</definedName>
    <definedName name="BExY1YEBOSLMID7LURP8QB46AI91" localSheetId="18" hidden="1">#REF!</definedName>
    <definedName name="BExY1YEBOSLMID7LURP8QB46AI91" localSheetId="19" hidden="1">#REF!</definedName>
    <definedName name="BExY1YEBOSLMID7LURP8QB46AI91" localSheetId="13" hidden="1">#REF!</definedName>
    <definedName name="BExY1YEBOSLMID7LURP8QB46AI91" hidden="1">#REF!</definedName>
    <definedName name="BExY236UB98PA9PNCHMCSZYCHJBD" localSheetId="17" hidden="1">#REF!</definedName>
    <definedName name="BExY236UB98PA9PNCHMCSZYCHJBD" localSheetId="18" hidden="1">#REF!</definedName>
    <definedName name="BExY236UB98PA9PNCHMCSZYCHJBD" localSheetId="19" hidden="1">#REF!</definedName>
    <definedName name="BExY236UB98PA9PNCHMCSZYCHJBD" localSheetId="13" hidden="1">#REF!</definedName>
    <definedName name="BExY236UB98PA9PNCHMCSZYCHJBD" hidden="1">#REF!</definedName>
    <definedName name="BExY2FS4LFX9OHOTQT7SJ2PXAC25" localSheetId="17" hidden="1">#REF!</definedName>
    <definedName name="BExY2FS4LFX9OHOTQT7SJ2PXAC25" localSheetId="18" hidden="1">#REF!</definedName>
    <definedName name="BExY2FS4LFX9OHOTQT7SJ2PXAC25" localSheetId="19" hidden="1">#REF!</definedName>
    <definedName name="BExY2FS4LFX9OHOTQT7SJ2PXAC25" localSheetId="13" hidden="1">#REF!</definedName>
    <definedName name="BExY2FS4LFX9OHOTQT7SJ2PXAC25" hidden="1">#REF!</definedName>
    <definedName name="BExY2GDPCZPVU0IQ6IJIB1YQQRQ6" localSheetId="17" hidden="1">#REF!</definedName>
    <definedName name="BExY2GDPCZPVU0IQ6IJIB1YQQRQ6" localSheetId="18" hidden="1">#REF!</definedName>
    <definedName name="BExY2GDPCZPVU0IQ6IJIB1YQQRQ6" localSheetId="19" hidden="1">#REF!</definedName>
    <definedName name="BExY2GDPCZPVU0IQ6IJIB1YQQRQ6" localSheetId="13" hidden="1">#REF!</definedName>
    <definedName name="BExY2GDPCZPVU0IQ6IJIB1YQQRQ6" hidden="1">#REF!</definedName>
    <definedName name="BExY2GTSZ3VA9TXLY7KW1LIAKJ61" localSheetId="17" hidden="1">#REF!</definedName>
    <definedName name="BExY2GTSZ3VA9TXLY7KW1LIAKJ61" localSheetId="18" hidden="1">#REF!</definedName>
    <definedName name="BExY2GTSZ3VA9TXLY7KW1LIAKJ61" localSheetId="19" hidden="1">#REF!</definedName>
    <definedName name="BExY2GTSZ3VA9TXLY7KW1LIAKJ61" localSheetId="13" hidden="1">#REF!</definedName>
    <definedName name="BExY2GTSZ3VA9TXLY7KW1LIAKJ61" hidden="1">#REF!</definedName>
    <definedName name="BExY2IXBR1SGYZH08T7QHKEFS8HA" localSheetId="17" hidden="1">#REF!</definedName>
    <definedName name="BExY2IXBR1SGYZH08T7QHKEFS8HA" localSheetId="18" hidden="1">#REF!</definedName>
    <definedName name="BExY2IXBR1SGYZH08T7QHKEFS8HA" localSheetId="19" hidden="1">#REF!</definedName>
    <definedName name="BExY2IXBR1SGYZH08T7QHKEFS8HA" localSheetId="13" hidden="1">#REF!</definedName>
    <definedName name="BExY2IXBR1SGYZH08T7QHKEFS8HA" hidden="1">#REF!</definedName>
    <definedName name="BExY2Q4B5FUDA5VU4VRUHX327QN0" localSheetId="17" hidden="1">#REF!</definedName>
    <definedName name="BExY2Q4B5FUDA5VU4VRUHX327QN0" localSheetId="18" hidden="1">#REF!</definedName>
    <definedName name="BExY2Q4B5FUDA5VU4VRUHX327QN0" localSheetId="19" hidden="1">#REF!</definedName>
    <definedName name="BExY2Q4B5FUDA5VU4VRUHX327QN0" localSheetId="13" hidden="1">#REF!</definedName>
    <definedName name="BExY2Q4B5FUDA5VU4VRUHX327QN0" hidden="1">#REF!</definedName>
    <definedName name="BExY2S7TM2NG7A1NFYPWIFAIKUCO" localSheetId="17" hidden="1">#REF!</definedName>
    <definedName name="BExY2S7TM2NG7A1NFYPWIFAIKUCO" localSheetId="18" hidden="1">#REF!</definedName>
    <definedName name="BExY2S7TM2NG7A1NFYPWIFAIKUCO" localSheetId="19" hidden="1">#REF!</definedName>
    <definedName name="BExY2S7TM2NG7A1NFYPWIFAIKUCO" localSheetId="13" hidden="1">#REF!</definedName>
    <definedName name="BExY2S7TM2NG7A1NFYPWIFAIKUCO" hidden="1">#REF!</definedName>
    <definedName name="BExY2Z3ZGRGD12RWANJZ8DFQO776" localSheetId="17" hidden="1">#REF!</definedName>
    <definedName name="BExY2Z3ZGRGD12RWANJZ8DFQO776" localSheetId="18" hidden="1">#REF!</definedName>
    <definedName name="BExY2Z3ZGRGD12RWANJZ8DFQO776" localSheetId="19" hidden="1">#REF!</definedName>
    <definedName name="BExY2Z3ZGRGD12RWANJZ8DFQO776" localSheetId="13" hidden="1">#REF!</definedName>
    <definedName name="BExY2Z3ZGRGD12RWANJZ8DFQO776" hidden="1">#REF!</definedName>
    <definedName name="BExY30WPXLJ01P42XKBSUF8KNOOK" localSheetId="17" hidden="1">#REF!</definedName>
    <definedName name="BExY30WPXLJ01P42XKBSUF8KNOOK" localSheetId="18" hidden="1">#REF!</definedName>
    <definedName name="BExY30WPXLJ01P42XKBSUF8KNOOK" localSheetId="19" hidden="1">#REF!</definedName>
    <definedName name="BExY30WPXLJ01P42XKBSUF8KNOOK" localSheetId="13" hidden="1">#REF!</definedName>
    <definedName name="BExY30WPXLJ01P42XKBSUF8KNOOK" hidden="1">#REF!</definedName>
    <definedName name="BExY3297KIB0C8Z1G99OS1MCEGTO" localSheetId="17" hidden="1">#REF!</definedName>
    <definedName name="BExY3297KIB0C8Z1G99OS1MCEGTO" localSheetId="18" hidden="1">#REF!</definedName>
    <definedName name="BExY3297KIB0C8Z1G99OS1MCEGTO" localSheetId="19" hidden="1">#REF!</definedName>
    <definedName name="BExY3297KIB0C8Z1G99OS1MCEGTO" localSheetId="13" hidden="1">#REF!</definedName>
    <definedName name="BExY3297KIB0C8Z1G99OS1MCEGTO" hidden="1">#REF!</definedName>
    <definedName name="BExY3HOSK7YI364K15OX70AVR6F1" localSheetId="17" hidden="1">#REF!</definedName>
    <definedName name="BExY3HOSK7YI364K15OX70AVR6F1" localSheetId="18" hidden="1">#REF!</definedName>
    <definedName name="BExY3HOSK7YI364K15OX70AVR6F1" localSheetId="19" hidden="1">#REF!</definedName>
    <definedName name="BExY3HOSK7YI364K15OX70AVR6F1" localSheetId="13" hidden="1">#REF!</definedName>
    <definedName name="BExY3HOSK7YI364K15OX70AVR6F1" hidden="1">#REF!</definedName>
    <definedName name="BExY3I526B4VA8JBTKXWE3FGVT0D" localSheetId="17" hidden="1">#REF!</definedName>
    <definedName name="BExY3I526B4VA8JBTKXWE3FGVT0D" localSheetId="18" hidden="1">#REF!</definedName>
    <definedName name="BExY3I526B4VA8JBTKXWE3FGVT0D" localSheetId="19" hidden="1">#REF!</definedName>
    <definedName name="BExY3I526B4VA8JBTKXWE3FGVT0D" localSheetId="13" hidden="1">#REF!</definedName>
    <definedName name="BExY3I526B4VA8JBTKXWE3FGVT0D" hidden="1">#REF!</definedName>
    <definedName name="BExY3I52TZR3GXQ9HDVDNIYLIGEH" localSheetId="17" hidden="1">#REF!</definedName>
    <definedName name="BExY3I52TZR3GXQ9HDVDNIYLIGEH" localSheetId="18" hidden="1">#REF!</definedName>
    <definedName name="BExY3I52TZR3GXQ9HDVDNIYLIGEH" localSheetId="19" hidden="1">#REF!</definedName>
    <definedName name="BExY3I52TZR3GXQ9HDVDNIYLIGEH" localSheetId="13" hidden="1">#REF!</definedName>
    <definedName name="BExY3I52TZR3GXQ9HDVDNIYLIGEH" hidden="1">#REF!</definedName>
    <definedName name="BExY3T89AUR83SOAZZ3OMDEJDQ39" localSheetId="17" hidden="1">#REF!</definedName>
    <definedName name="BExY3T89AUR83SOAZZ3OMDEJDQ39" localSheetId="18" hidden="1">#REF!</definedName>
    <definedName name="BExY3T89AUR83SOAZZ3OMDEJDQ39" localSheetId="19" hidden="1">#REF!</definedName>
    <definedName name="BExY3T89AUR83SOAZZ3OMDEJDQ39" localSheetId="13" hidden="1">#REF!</definedName>
    <definedName name="BExY3T89AUR83SOAZZ3OMDEJDQ39" hidden="1">#REF!</definedName>
    <definedName name="BExY3WZ7VO2K6TYCHDY754FY24AA" localSheetId="17" hidden="1">#REF!</definedName>
    <definedName name="BExY3WZ7VO2K6TYCHDY754FY24AA" localSheetId="18" hidden="1">#REF!</definedName>
    <definedName name="BExY3WZ7VO2K6TYCHDY754FY24AA" localSheetId="19" hidden="1">#REF!</definedName>
    <definedName name="BExY3WZ7VO2K6TYCHDY754FY24AA" localSheetId="13" hidden="1">#REF!</definedName>
    <definedName name="BExY3WZ7VO2K6TYCHDY754FY24AA" hidden="1">#REF!</definedName>
    <definedName name="BExY4BIG95HDDO6MY6WBUSWJIOLR" localSheetId="17" hidden="1">#REF!</definedName>
    <definedName name="BExY4BIG95HDDO6MY6WBUSWJIOLR" localSheetId="18" hidden="1">#REF!</definedName>
    <definedName name="BExY4BIG95HDDO6MY6WBUSWJIOLR" localSheetId="19" hidden="1">#REF!</definedName>
    <definedName name="BExY4BIG95HDDO6MY6WBUSWJIOLR" localSheetId="13" hidden="1">#REF!</definedName>
    <definedName name="BExY4BIG95HDDO6MY6WBUSWJIOLR" hidden="1">#REF!</definedName>
    <definedName name="BExY4MG771JQ84EMIVB6HQGGHZY7" localSheetId="17" hidden="1">#REF!</definedName>
    <definedName name="BExY4MG771JQ84EMIVB6HQGGHZY7" localSheetId="18" hidden="1">#REF!</definedName>
    <definedName name="BExY4MG771JQ84EMIVB6HQGGHZY7" localSheetId="19" hidden="1">#REF!</definedName>
    <definedName name="BExY4MG771JQ84EMIVB6HQGGHZY7" localSheetId="13" hidden="1">#REF!</definedName>
    <definedName name="BExY4MG771JQ84EMIVB6HQGGHZY7" hidden="1">#REF!</definedName>
    <definedName name="BExY4PWCSFB8P3J3TBQB2MD67263" localSheetId="17" hidden="1">#REF!</definedName>
    <definedName name="BExY4PWCSFB8P3J3TBQB2MD67263" localSheetId="18" hidden="1">#REF!</definedName>
    <definedName name="BExY4PWCSFB8P3J3TBQB2MD67263" localSheetId="19" hidden="1">#REF!</definedName>
    <definedName name="BExY4PWCSFB8P3J3TBQB2MD67263" localSheetId="13" hidden="1">#REF!</definedName>
    <definedName name="BExY4PWCSFB8P3J3TBQB2MD67263" hidden="1">#REF!</definedName>
    <definedName name="BExY4RP3BE6KYZDIKQZO4U4DIT33" localSheetId="17" hidden="1">#REF!</definedName>
    <definedName name="BExY4RP3BE6KYZDIKQZO4U4DIT33" localSheetId="18" hidden="1">#REF!</definedName>
    <definedName name="BExY4RP3BE6KYZDIKQZO4U4DIT33" localSheetId="19" hidden="1">#REF!</definedName>
    <definedName name="BExY4RP3BE6KYZDIKQZO4U4DIT33" localSheetId="13" hidden="1">#REF!</definedName>
    <definedName name="BExY4RP3BE6KYZDIKQZO4U4DIT33" hidden="1">#REF!</definedName>
    <definedName name="BExY4RZW3KK11JLYBA4DWZ92M6LQ" localSheetId="17" hidden="1">#REF!</definedName>
    <definedName name="BExY4RZW3KK11JLYBA4DWZ92M6LQ" localSheetId="18" hidden="1">#REF!</definedName>
    <definedName name="BExY4RZW3KK11JLYBA4DWZ92M6LQ" localSheetId="19" hidden="1">#REF!</definedName>
    <definedName name="BExY4RZW3KK11JLYBA4DWZ92M6LQ" localSheetId="13" hidden="1">#REF!</definedName>
    <definedName name="BExY4RZW3KK11JLYBA4DWZ92M6LQ" hidden="1">#REF!</definedName>
    <definedName name="BExY4XOVTTNVZ577RLIEC7NZQFIX" localSheetId="17" hidden="1">#REF!</definedName>
    <definedName name="BExY4XOVTTNVZ577RLIEC7NZQFIX" localSheetId="18" hidden="1">#REF!</definedName>
    <definedName name="BExY4XOVTTNVZ577RLIEC7NZQFIX" localSheetId="19" hidden="1">#REF!</definedName>
    <definedName name="BExY4XOVTTNVZ577RLIEC7NZQFIX" localSheetId="13" hidden="1">#REF!</definedName>
    <definedName name="BExY4XOVTTNVZ577RLIEC7NZQFIX" hidden="1">#REF!</definedName>
    <definedName name="BExY50JAF5CG01GTHAUS7I4ZLUDC" localSheetId="17" hidden="1">#REF!</definedName>
    <definedName name="BExY50JAF5CG01GTHAUS7I4ZLUDC" localSheetId="18" hidden="1">#REF!</definedName>
    <definedName name="BExY50JAF5CG01GTHAUS7I4ZLUDC" localSheetId="19" hidden="1">#REF!</definedName>
    <definedName name="BExY50JAF5CG01GTHAUS7I4ZLUDC" localSheetId="13" hidden="1">#REF!</definedName>
    <definedName name="BExY50JAF5CG01GTHAUS7I4ZLUDC" hidden="1">#REF!</definedName>
    <definedName name="BExY53J7EXFEOFTRNAHLK7IH3ACB" localSheetId="17" hidden="1">#REF!</definedName>
    <definedName name="BExY53J7EXFEOFTRNAHLK7IH3ACB" localSheetId="18" hidden="1">#REF!</definedName>
    <definedName name="BExY53J7EXFEOFTRNAHLK7IH3ACB" localSheetId="19" hidden="1">#REF!</definedName>
    <definedName name="BExY53J7EXFEOFTRNAHLK7IH3ACB" localSheetId="13" hidden="1">#REF!</definedName>
    <definedName name="BExY53J7EXFEOFTRNAHLK7IH3ACB" hidden="1">#REF!</definedName>
    <definedName name="BExY5515SJTJS3VM80M3YYR0WF37" localSheetId="17" hidden="1">#REF!</definedName>
    <definedName name="BExY5515SJTJS3VM80M3YYR0WF37" localSheetId="18" hidden="1">#REF!</definedName>
    <definedName name="BExY5515SJTJS3VM80M3YYR0WF37" localSheetId="19" hidden="1">#REF!</definedName>
    <definedName name="BExY5515SJTJS3VM80M3YYR0WF37" localSheetId="13" hidden="1">#REF!</definedName>
    <definedName name="BExY5515SJTJS3VM80M3YYR0WF37" hidden="1">#REF!</definedName>
    <definedName name="BExY5515WE39FQ3EG5QHG67V9C0O" localSheetId="17" hidden="1">#REF!</definedName>
    <definedName name="BExY5515WE39FQ3EG5QHG67V9C0O" localSheetId="18" hidden="1">#REF!</definedName>
    <definedName name="BExY5515WE39FQ3EG5QHG67V9C0O" localSheetId="19" hidden="1">#REF!</definedName>
    <definedName name="BExY5515WE39FQ3EG5QHG67V9C0O" localSheetId="13" hidden="1">#REF!</definedName>
    <definedName name="BExY5515WE39FQ3EG5QHG67V9C0O" hidden="1">#REF!</definedName>
    <definedName name="BExY5986WNAD8NFCPXC9TVLBU4FG" localSheetId="17" hidden="1">#REF!</definedName>
    <definedName name="BExY5986WNAD8NFCPXC9TVLBU4FG" localSheetId="18" hidden="1">#REF!</definedName>
    <definedName name="BExY5986WNAD8NFCPXC9TVLBU4FG" localSheetId="19" hidden="1">#REF!</definedName>
    <definedName name="BExY5986WNAD8NFCPXC9TVLBU4FG" localSheetId="13" hidden="1">#REF!</definedName>
    <definedName name="BExY5986WNAD8NFCPXC9TVLBU4FG" hidden="1">#REF!</definedName>
    <definedName name="BExY5DF9MS25IFNWGJ1YAS5MDN8R" localSheetId="17" hidden="1">#REF!</definedName>
    <definedName name="BExY5DF9MS25IFNWGJ1YAS5MDN8R" localSheetId="18" hidden="1">#REF!</definedName>
    <definedName name="BExY5DF9MS25IFNWGJ1YAS5MDN8R" localSheetId="19" hidden="1">#REF!</definedName>
    <definedName name="BExY5DF9MS25IFNWGJ1YAS5MDN8R" localSheetId="13" hidden="1">#REF!</definedName>
    <definedName name="BExY5DF9MS25IFNWGJ1YAS5MDN8R" hidden="1">#REF!</definedName>
    <definedName name="BExY5ERVGL3UM2MGT8LJ0XPKTZEK" localSheetId="17" hidden="1">#REF!</definedName>
    <definedName name="BExY5ERVGL3UM2MGT8LJ0XPKTZEK" localSheetId="18" hidden="1">#REF!</definedName>
    <definedName name="BExY5ERVGL3UM2MGT8LJ0XPKTZEK" localSheetId="19" hidden="1">#REF!</definedName>
    <definedName name="BExY5ERVGL3UM2MGT8LJ0XPKTZEK" localSheetId="13" hidden="1">#REF!</definedName>
    <definedName name="BExY5ERVGL3UM2MGT8LJ0XPKTZEK" hidden="1">#REF!</definedName>
    <definedName name="BExY5EX6NJFK8W754ZVZDN5DS04K" localSheetId="17" hidden="1">#REF!</definedName>
    <definedName name="BExY5EX6NJFK8W754ZVZDN5DS04K" localSheetId="18" hidden="1">#REF!</definedName>
    <definedName name="BExY5EX6NJFK8W754ZVZDN5DS04K" localSheetId="19" hidden="1">#REF!</definedName>
    <definedName name="BExY5EX6NJFK8W754ZVZDN5DS04K" localSheetId="13" hidden="1">#REF!</definedName>
    <definedName name="BExY5EX6NJFK8W754ZVZDN5DS04K" hidden="1">#REF!</definedName>
    <definedName name="BExY5S3XD1NJT109CV54IFOHVLQ6" localSheetId="17" hidden="1">#REF!</definedName>
    <definedName name="BExY5S3XD1NJT109CV54IFOHVLQ6" localSheetId="18" hidden="1">#REF!</definedName>
    <definedName name="BExY5S3XD1NJT109CV54IFOHVLQ6" localSheetId="19" hidden="1">#REF!</definedName>
    <definedName name="BExY5S3XD1NJT109CV54IFOHVLQ6" localSheetId="13" hidden="1">#REF!</definedName>
    <definedName name="BExY5S3XD1NJT109CV54IFOHVLQ6" hidden="1">#REF!</definedName>
    <definedName name="BExY5W088PPAPLSMR2P7FV2CRDCT" localSheetId="17" hidden="1">#REF!</definedName>
    <definedName name="BExY5W088PPAPLSMR2P7FV2CRDCT" localSheetId="18" hidden="1">#REF!</definedName>
    <definedName name="BExY5W088PPAPLSMR2P7FV2CRDCT" localSheetId="19" hidden="1">#REF!</definedName>
    <definedName name="BExY5W088PPAPLSMR2P7FV2CRDCT" localSheetId="13" hidden="1">#REF!</definedName>
    <definedName name="BExY5W088PPAPLSMR2P7FV2CRDCT" hidden="1">#REF!</definedName>
    <definedName name="BExY6KA6BQ6H4SH5EMJBVF8UR4ZY" localSheetId="17" hidden="1">#REF!</definedName>
    <definedName name="BExY6KA6BQ6H4SH5EMJBVF8UR4ZY" localSheetId="18" hidden="1">#REF!</definedName>
    <definedName name="BExY6KA6BQ6H4SH5EMJBVF8UR4ZY" localSheetId="19" hidden="1">#REF!</definedName>
    <definedName name="BExY6KA6BQ6H4SH5EMJBVF8UR4ZY" localSheetId="13" hidden="1">#REF!</definedName>
    <definedName name="BExY6KA6BQ6H4SH5EMJBVF8UR4ZY" hidden="1">#REF!</definedName>
    <definedName name="BExY6KVS1MMZ2R34PGEFR2BMTU9W" localSheetId="17" hidden="1">#REF!</definedName>
    <definedName name="BExY6KVS1MMZ2R34PGEFR2BMTU9W" localSheetId="18" hidden="1">#REF!</definedName>
    <definedName name="BExY6KVS1MMZ2R34PGEFR2BMTU9W" localSheetId="19" hidden="1">#REF!</definedName>
    <definedName name="BExY6KVS1MMZ2R34PGEFR2BMTU9W" localSheetId="13" hidden="1">#REF!</definedName>
    <definedName name="BExY6KVS1MMZ2R34PGEFR2BMTU9W" hidden="1">#REF!</definedName>
    <definedName name="BExY6Q9YY7LW745GP7CYOGGSPHGE" localSheetId="17" hidden="1">#REF!</definedName>
    <definedName name="BExY6Q9YY7LW745GP7CYOGGSPHGE" localSheetId="18" hidden="1">#REF!</definedName>
    <definedName name="BExY6Q9YY7LW745GP7CYOGGSPHGE" localSheetId="19" hidden="1">#REF!</definedName>
    <definedName name="BExY6Q9YY7LW745GP7CYOGGSPHGE" localSheetId="13" hidden="1">#REF!</definedName>
    <definedName name="BExY6Q9YY7LW745GP7CYOGGSPHGE" hidden="1">#REF!</definedName>
    <definedName name="BExY6R6BYIQZ4OR1E7YI0OVOC08W" localSheetId="17" hidden="1">#REF!</definedName>
    <definedName name="BExY6R6BYIQZ4OR1E7YI0OVOC08W" localSheetId="18" hidden="1">#REF!</definedName>
    <definedName name="BExY6R6BYIQZ4OR1E7YI0OVOC08W" localSheetId="19" hidden="1">#REF!</definedName>
    <definedName name="BExY6R6BYIQZ4OR1E7YI0OVOC08W" localSheetId="13" hidden="1">#REF!</definedName>
    <definedName name="BExY6R6BYIQZ4OR1E7YI0OVOC08W" hidden="1">#REF!</definedName>
    <definedName name="BExZIA3C8LKJTEH3MKQ57KJH5TA2" localSheetId="17" hidden="1">#REF!</definedName>
    <definedName name="BExZIA3C8LKJTEH3MKQ57KJH5TA2" localSheetId="18" hidden="1">#REF!</definedName>
    <definedName name="BExZIA3C8LKJTEH3MKQ57KJH5TA2" localSheetId="19" hidden="1">#REF!</definedName>
    <definedName name="BExZIA3C8LKJTEH3MKQ57KJH5TA2" localSheetId="13" hidden="1">#REF!</definedName>
    <definedName name="BExZIA3C8LKJTEH3MKQ57KJH5TA2" hidden="1">#REF!</definedName>
    <definedName name="BExZIGDWFIOPMMVCRWX45OIJ5AP3" localSheetId="17" hidden="1">#REF!</definedName>
    <definedName name="BExZIGDWFIOPMMVCRWX45OIJ5AP3" localSheetId="18" hidden="1">#REF!</definedName>
    <definedName name="BExZIGDWFIOPMMVCRWX45OIJ5AP3" localSheetId="19" hidden="1">#REF!</definedName>
    <definedName name="BExZIGDWFIOPMMVCRWX45OIJ5AP3" localSheetId="13" hidden="1">#REF!</definedName>
    <definedName name="BExZIGDWFIOPMMVCRWX45OIJ5AP3" hidden="1">#REF!</definedName>
    <definedName name="BExZIIHH3QNQE3GFMHEE4UMHY6WQ" localSheetId="17" hidden="1">#REF!</definedName>
    <definedName name="BExZIIHH3QNQE3GFMHEE4UMHY6WQ" localSheetId="18" hidden="1">#REF!</definedName>
    <definedName name="BExZIIHH3QNQE3GFMHEE4UMHY6WQ" localSheetId="19" hidden="1">#REF!</definedName>
    <definedName name="BExZIIHH3QNQE3GFMHEE4UMHY6WQ" localSheetId="13" hidden="1">#REF!</definedName>
    <definedName name="BExZIIHH3QNQE3GFMHEE4UMHY6WQ" hidden="1">#REF!</definedName>
    <definedName name="BExZIYO22G5UXOB42GDLYGVRJ6U7" localSheetId="17" hidden="1">#REF!</definedName>
    <definedName name="BExZIYO22G5UXOB42GDLYGVRJ6U7" localSheetId="18" hidden="1">#REF!</definedName>
    <definedName name="BExZIYO22G5UXOB42GDLYGVRJ6U7" localSheetId="19" hidden="1">#REF!</definedName>
    <definedName name="BExZIYO22G5UXOB42GDLYGVRJ6U7" localSheetId="13" hidden="1">#REF!</definedName>
    <definedName name="BExZIYO22G5UXOB42GDLYGVRJ6U7" hidden="1">#REF!</definedName>
    <definedName name="BExZJ7I9T8XU4MZRKJ1VVU76V2LZ" localSheetId="17" hidden="1">#REF!</definedName>
    <definedName name="BExZJ7I9T8XU4MZRKJ1VVU76V2LZ" localSheetId="18" hidden="1">#REF!</definedName>
    <definedName name="BExZJ7I9T8XU4MZRKJ1VVU76V2LZ" localSheetId="19" hidden="1">#REF!</definedName>
    <definedName name="BExZJ7I9T8XU4MZRKJ1VVU76V2LZ" localSheetId="13" hidden="1">#REF!</definedName>
    <definedName name="BExZJ7I9T8XU4MZRKJ1VVU76V2LZ" hidden="1">#REF!</definedName>
    <definedName name="BExZJMY170JCUU1RWASNZ1HJPRTA" localSheetId="17" hidden="1">#REF!</definedName>
    <definedName name="BExZJMY170JCUU1RWASNZ1HJPRTA" localSheetId="18" hidden="1">#REF!</definedName>
    <definedName name="BExZJMY170JCUU1RWASNZ1HJPRTA" localSheetId="19" hidden="1">#REF!</definedName>
    <definedName name="BExZJMY170JCUU1RWASNZ1HJPRTA" localSheetId="13" hidden="1">#REF!</definedName>
    <definedName name="BExZJMY170JCUU1RWASNZ1HJPRTA" hidden="1">#REF!</definedName>
    <definedName name="BExZJOQR77H0P4SUKVYACDCFBBXO" localSheetId="17" hidden="1">#REF!</definedName>
    <definedName name="BExZJOQR77H0P4SUKVYACDCFBBXO" localSheetId="18" hidden="1">#REF!</definedName>
    <definedName name="BExZJOQR77H0P4SUKVYACDCFBBXO" localSheetId="19" hidden="1">#REF!</definedName>
    <definedName name="BExZJOQR77H0P4SUKVYACDCFBBXO" localSheetId="13" hidden="1">#REF!</definedName>
    <definedName name="BExZJOQR77H0P4SUKVYACDCFBBXO" hidden="1">#REF!</definedName>
    <definedName name="BExZJS6RG34ODDY9HMZ0O34MEMSB" localSheetId="17" hidden="1">#REF!</definedName>
    <definedName name="BExZJS6RG34ODDY9HMZ0O34MEMSB" localSheetId="18" hidden="1">#REF!</definedName>
    <definedName name="BExZJS6RG34ODDY9HMZ0O34MEMSB" localSheetId="19" hidden="1">#REF!</definedName>
    <definedName name="BExZJS6RG34ODDY9HMZ0O34MEMSB" localSheetId="13" hidden="1">#REF!</definedName>
    <definedName name="BExZJS6RG34ODDY9HMZ0O34MEMSB" hidden="1">#REF!</definedName>
    <definedName name="BExZK34NR4BAD7HJAP7SQ926UQP3" localSheetId="17" hidden="1">#REF!</definedName>
    <definedName name="BExZK34NR4BAD7HJAP7SQ926UQP3" localSheetId="18" hidden="1">#REF!</definedName>
    <definedName name="BExZK34NR4BAD7HJAP7SQ926UQP3" localSheetId="19" hidden="1">#REF!</definedName>
    <definedName name="BExZK34NR4BAD7HJAP7SQ926UQP3" localSheetId="13" hidden="1">#REF!</definedName>
    <definedName name="BExZK34NR4BAD7HJAP7SQ926UQP3" hidden="1">#REF!</definedName>
    <definedName name="BExZK3FGPHH5H771U7D5XY7XBS6E" localSheetId="17" hidden="1">#REF!</definedName>
    <definedName name="BExZK3FGPHH5H771U7D5XY7XBS6E" localSheetId="18" hidden="1">#REF!</definedName>
    <definedName name="BExZK3FGPHH5H771U7D5XY7XBS6E" localSheetId="19" hidden="1">#REF!</definedName>
    <definedName name="BExZK3FGPHH5H771U7D5XY7XBS6E" localSheetId="13" hidden="1">#REF!</definedName>
    <definedName name="BExZK3FGPHH5H771U7D5XY7XBS6E" hidden="1">#REF!</definedName>
    <definedName name="BExZK46CVVS9X1BZ6LLL71016ENT" localSheetId="17" hidden="1">#REF!</definedName>
    <definedName name="BExZK46CVVS9X1BZ6LLL71016ENT" localSheetId="18" hidden="1">#REF!</definedName>
    <definedName name="BExZK46CVVS9X1BZ6LLL71016ENT" localSheetId="19" hidden="1">#REF!</definedName>
    <definedName name="BExZK46CVVS9X1BZ6LLL71016ENT" localSheetId="13" hidden="1">#REF!</definedName>
    <definedName name="BExZK46CVVS9X1BZ6LLL71016ENT" hidden="1">#REF!</definedName>
    <definedName name="BExZK52PZLTP1F04T09MP30BVT7H" localSheetId="17" hidden="1">#REF!</definedName>
    <definedName name="BExZK52PZLTP1F04T09MP30BVT7H" localSheetId="18" hidden="1">#REF!</definedName>
    <definedName name="BExZK52PZLTP1F04T09MP30BVT7H" localSheetId="19" hidden="1">#REF!</definedName>
    <definedName name="BExZK52PZLTP1F04T09MP30BVT7H" localSheetId="13" hidden="1">#REF!</definedName>
    <definedName name="BExZK52PZLTP1F04T09MP30BVT7H" hidden="1">#REF!</definedName>
    <definedName name="BExZKHYORG3O8C772XPFHM1N8T80" localSheetId="17" hidden="1">#REF!</definedName>
    <definedName name="BExZKHYORG3O8C772XPFHM1N8T80" localSheetId="18" hidden="1">#REF!</definedName>
    <definedName name="BExZKHYORG3O8C772XPFHM1N8T80" localSheetId="19" hidden="1">#REF!</definedName>
    <definedName name="BExZKHYORG3O8C772XPFHM1N8T80" localSheetId="13" hidden="1">#REF!</definedName>
    <definedName name="BExZKHYORG3O8C772XPFHM1N8T80" hidden="1">#REF!</definedName>
    <definedName name="BExZKJRF2IRR57DG9CLC7MSHWNNN" localSheetId="17" hidden="1">#REF!</definedName>
    <definedName name="BExZKJRF2IRR57DG9CLC7MSHWNNN" localSheetId="18" hidden="1">#REF!</definedName>
    <definedName name="BExZKJRF2IRR57DG9CLC7MSHWNNN" localSheetId="19" hidden="1">#REF!</definedName>
    <definedName name="BExZKJRF2IRR57DG9CLC7MSHWNNN" localSheetId="13" hidden="1">#REF!</definedName>
    <definedName name="BExZKJRF2IRR57DG9CLC7MSHWNNN" hidden="1">#REF!</definedName>
    <definedName name="BExZKV5GYXO0X760SBD9TWTIQHGI" localSheetId="17" hidden="1">#REF!</definedName>
    <definedName name="BExZKV5GYXO0X760SBD9TWTIQHGI" localSheetId="18" hidden="1">#REF!</definedName>
    <definedName name="BExZKV5GYXO0X760SBD9TWTIQHGI" localSheetId="19" hidden="1">#REF!</definedName>
    <definedName name="BExZKV5GYXO0X760SBD9TWTIQHGI" localSheetId="13" hidden="1">#REF!</definedName>
    <definedName name="BExZKV5GYXO0X760SBD9TWTIQHGI" hidden="1">#REF!</definedName>
    <definedName name="BExZKZCGNEA9IPON37A91L4H4H17" localSheetId="17" hidden="1">#REF!</definedName>
    <definedName name="BExZKZCGNEA9IPON37A91L4H4H17" localSheetId="18" hidden="1">#REF!</definedName>
    <definedName name="BExZKZCGNEA9IPON37A91L4H4H17" localSheetId="19" hidden="1">#REF!</definedName>
    <definedName name="BExZKZCGNEA9IPON37A91L4H4H17" localSheetId="13" hidden="1">#REF!</definedName>
    <definedName name="BExZKZCGNEA9IPON37A91L4H4H17" hidden="1">#REF!</definedName>
    <definedName name="BExZL6E4YVXRUN7ZGF2BIGIXFR8K" localSheetId="17" hidden="1">#REF!</definedName>
    <definedName name="BExZL6E4YVXRUN7ZGF2BIGIXFR8K" localSheetId="18" hidden="1">#REF!</definedName>
    <definedName name="BExZL6E4YVXRUN7ZGF2BIGIXFR8K" localSheetId="19" hidden="1">#REF!</definedName>
    <definedName name="BExZL6E4YVXRUN7ZGF2BIGIXFR8K" localSheetId="13" hidden="1">#REF!</definedName>
    <definedName name="BExZL6E4YVXRUN7ZGF2BIGIXFR8K" hidden="1">#REF!</definedName>
    <definedName name="BExZLF2ZTA4EPN0GHO7C5O8DZ1SN" localSheetId="17" hidden="1">#REF!</definedName>
    <definedName name="BExZLF2ZTA4EPN0GHO7C5O8DZ1SN" localSheetId="18" hidden="1">#REF!</definedName>
    <definedName name="BExZLF2ZTA4EPN0GHO7C5O8DZ1SN" localSheetId="19" hidden="1">#REF!</definedName>
    <definedName name="BExZLF2ZTA4EPN0GHO7C5O8DZ1SN" localSheetId="13" hidden="1">#REF!</definedName>
    <definedName name="BExZLF2ZTA4EPN0GHO7C5O8DZ1SN" hidden="1">#REF!</definedName>
    <definedName name="BExZLGVLMKTPFXG42QYT0PO81G7F" localSheetId="17" hidden="1">#REF!</definedName>
    <definedName name="BExZLGVLMKTPFXG42QYT0PO81G7F" localSheetId="18" hidden="1">#REF!</definedName>
    <definedName name="BExZLGVLMKTPFXG42QYT0PO81G7F" localSheetId="19" hidden="1">#REF!</definedName>
    <definedName name="BExZLGVLMKTPFXG42QYT0PO81G7F" localSheetId="13" hidden="1">#REF!</definedName>
    <definedName name="BExZLGVLMKTPFXG42QYT0PO81G7F" hidden="1">#REF!</definedName>
    <definedName name="BExZLHRYQQ7BYD3VQWHVTZGYGRCT" localSheetId="17" hidden="1">#REF!</definedName>
    <definedName name="BExZLHRYQQ7BYD3VQWHVTZGYGRCT" localSheetId="18" hidden="1">#REF!</definedName>
    <definedName name="BExZLHRYQQ7BYD3VQWHVTZGYGRCT" localSheetId="19" hidden="1">#REF!</definedName>
    <definedName name="BExZLHRYQQ7BYD3VQWHVTZGYGRCT" localSheetId="13" hidden="1">#REF!</definedName>
    <definedName name="BExZLHRYQQ7BYD3VQWHVTZGYGRCT" hidden="1">#REF!</definedName>
    <definedName name="BExZLKMK7LRK14S09WLMH7MXSQXM" localSheetId="17" hidden="1">#REF!</definedName>
    <definedName name="BExZLKMK7LRK14S09WLMH7MXSQXM" localSheetId="18" hidden="1">#REF!</definedName>
    <definedName name="BExZLKMK7LRK14S09WLMH7MXSQXM" localSheetId="19" hidden="1">#REF!</definedName>
    <definedName name="BExZLKMK7LRK14S09WLMH7MXSQXM" localSheetId="13" hidden="1">#REF!</definedName>
    <definedName name="BExZLKMK7LRK14S09WLMH7MXSQXM" hidden="1">#REF!</definedName>
    <definedName name="BExZM503X0NZBS0FF22LK2RGG6GP" localSheetId="17" hidden="1">#REF!</definedName>
    <definedName name="BExZM503X0NZBS0FF22LK2RGG6GP" localSheetId="18" hidden="1">#REF!</definedName>
    <definedName name="BExZM503X0NZBS0FF22LK2RGG6GP" localSheetId="19" hidden="1">#REF!</definedName>
    <definedName name="BExZM503X0NZBS0FF22LK2RGG6GP" localSheetId="13" hidden="1">#REF!</definedName>
    <definedName name="BExZM503X0NZBS0FF22LK2RGG6GP" hidden="1">#REF!</definedName>
    <definedName name="BExZM7JVLG0W8EG5RBU915U3SKBY" localSheetId="17" hidden="1">#REF!</definedName>
    <definedName name="BExZM7JVLG0W8EG5RBU915U3SKBY" localSheetId="18" hidden="1">#REF!</definedName>
    <definedName name="BExZM7JVLG0W8EG5RBU915U3SKBY" localSheetId="19" hidden="1">#REF!</definedName>
    <definedName name="BExZM7JVLG0W8EG5RBU915U3SKBY" localSheetId="13" hidden="1">#REF!</definedName>
    <definedName name="BExZM7JVLG0W8EG5RBU915U3SKBY" hidden="1">#REF!</definedName>
    <definedName name="BExZM85FOVUFF110XMQ9O2ODSJUK" localSheetId="17" hidden="1">#REF!</definedName>
    <definedName name="BExZM85FOVUFF110XMQ9O2ODSJUK" localSheetId="18" hidden="1">#REF!</definedName>
    <definedName name="BExZM85FOVUFF110XMQ9O2ODSJUK" localSheetId="19" hidden="1">#REF!</definedName>
    <definedName name="BExZM85FOVUFF110XMQ9O2ODSJUK" localSheetId="13" hidden="1">#REF!</definedName>
    <definedName name="BExZM85FOVUFF110XMQ9O2ODSJUK" hidden="1">#REF!</definedName>
    <definedName name="BExZMF1MMTZ1TA14PZ8ASSU2CBSP" localSheetId="17" hidden="1">#REF!</definedName>
    <definedName name="BExZMF1MMTZ1TA14PZ8ASSU2CBSP" localSheetId="18" hidden="1">#REF!</definedName>
    <definedName name="BExZMF1MMTZ1TA14PZ8ASSU2CBSP" localSheetId="19" hidden="1">#REF!</definedName>
    <definedName name="BExZMF1MMTZ1TA14PZ8ASSU2CBSP" localSheetId="13" hidden="1">#REF!</definedName>
    <definedName name="BExZMF1MMTZ1TA14PZ8ASSU2CBSP" hidden="1">#REF!</definedName>
    <definedName name="BExZMH54ZU6X4KM0375X9K5VJDZN" localSheetId="17" hidden="1">#REF!</definedName>
    <definedName name="BExZMH54ZU6X4KM0375X9K5VJDZN" localSheetId="18" hidden="1">#REF!</definedName>
    <definedName name="BExZMH54ZU6X4KM0375X9K5VJDZN" localSheetId="19" hidden="1">#REF!</definedName>
    <definedName name="BExZMH54ZU6X4KM0375X9K5VJDZN" localSheetId="13" hidden="1">#REF!</definedName>
    <definedName name="BExZMH54ZU6X4KM0375X9K5VJDZN" hidden="1">#REF!</definedName>
    <definedName name="BExZMKL5YQZD7F0FUCSVFGLPFK52" localSheetId="17" hidden="1">#REF!</definedName>
    <definedName name="BExZMKL5YQZD7F0FUCSVFGLPFK52" localSheetId="18" hidden="1">#REF!</definedName>
    <definedName name="BExZMKL5YQZD7F0FUCSVFGLPFK52" localSheetId="19" hidden="1">#REF!</definedName>
    <definedName name="BExZMKL5YQZD7F0FUCSVFGLPFK52" localSheetId="13" hidden="1">#REF!</definedName>
    <definedName name="BExZMKL5YQZD7F0FUCSVFGLPFK52" hidden="1">#REF!</definedName>
    <definedName name="BExZMOC3VNZALJM71X2T6FV91GTB" localSheetId="17" hidden="1">#REF!</definedName>
    <definedName name="BExZMOC3VNZALJM71X2T6FV91GTB" localSheetId="18" hidden="1">#REF!</definedName>
    <definedName name="BExZMOC3VNZALJM71X2T6FV91GTB" localSheetId="19" hidden="1">#REF!</definedName>
    <definedName name="BExZMOC3VNZALJM71X2T6FV91GTB" localSheetId="13" hidden="1">#REF!</definedName>
    <definedName name="BExZMOC3VNZALJM71X2T6FV91GTB" hidden="1">#REF!</definedName>
    <definedName name="BExZMRHA7TTR9QKJOMONHRVY3YOF" localSheetId="17" hidden="1">#REF!</definedName>
    <definedName name="BExZMRHA7TTR9QKJOMONHRVY3YOF" localSheetId="18" hidden="1">#REF!</definedName>
    <definedName name="BExZMRHA7TTR9QKJOMONHRVY3YOF" localSheetId="19" hidden="1">#REF!</definedName>
    <definedName name="BExZMRHA7TTR9QKJOMONHRVY3YOF" localSheetId="13" hidden="1">#REF!</definedName>
    <definedName name="BExZMRHA7TTR9QKJOMONHRVY3YOF" hidden="1">#REF!</definedName>
    <definedName name="BExZMXH39OB0I43XEL3K11U3G9PM" localSheetId="17" hidden="1">#REF!</definedName>
    <definedName name="BExZMXH39OB0I43XEL3K11U3G9PM" localSheetId="18" hidden="1">#REF!</definedName>
    <definedName name="BExZMXH39OB0I43XEL3K11U3G9PM" localSheetId="19" hidden="1">#REF!</definedName>
    <definedName name="BExZMXH39OB0I43XEL3K11U3G9PM" localSheetId="13" hidden="1">#REF!</definedName>
    <definedName name="BExZMXH39OB0I43XEL3K11U3G9PM" hidden="1">#REF!</definedName>
    <definedName name="BExZMZQ3RBKDHT5GLFNLS52OSJA0" localSheetId="17" hidden="1">#REF!</definedName>
    <definedName name="BExZMZQ3RBKDHT5GLFNLS52OSJA0" localSheetId="18" hidden="1">#REF!</definedName>
    <definedName name="BExZMZQ3RBKDHT5GLFNLS52OSJA0" localSheetId="19" hidden="1">#REF!</definedName>
    <definedName name="BExZMZQ3RBKDHT5GLFNLS52OSJA0" localSheetId="13" hidden="1">#REF!</definedName>
    <definedName name="BExZMZQ3RBKDHT5GLFNLS52OSJA0" hidden="1">#REF!</definedName>
    <definedName name="BExZN2F7Y2J2L2LN5WZRG949MS4A" localSheetId="17" hidden="1">#REF!</definedName>
    <definedName name="BExZN2F7Y2J2L2LN5WZRG949MS4A" localSheetId="18" hidden="1">#REF!</definedName>
    <definedName name="BExZN2F7Y2J2L2LN5WZRG949MS4A" localSheetId="19" hidden="1">#REF!</definedName>
    <definedName name="BExZN2F7Y2J2L2LN5WZRG949MS4A" localSheetId="13" hidden="1">#REF!</definedName>
    <definedName name="BExZN2F7Y2J2L2LN5WZRG949MS4A" hidden="1">#REF!</definedName>
    <definedName name="BExZN847WUWKRYTZWG9TCQZJS3OL" localSheetId="17" hidden="1">#REF!</definedName>
    <definedName name="BExZN847WUWKRYTZWG9TCQZJS3OL" localSheetId="18" hidden="1">#REF!</definedName>
    <definedName name="BExZN847WUWKRYTZWG9TCQZJS3OL" localSheetId="19" hidden="1">#REF!</definedName>
    <definedName name="BExZN847WUWKRYTZWG9TCQZJS3OL" localSheetId="13" hidden="1">#REF!</definedName>
    <definedName name="BExZN847WUWKRYTZWG9TCQZJS3OL" hidden="1">#REF!</definedName>
    <definedName name="BExZNA2ALK6RDWFAXZQCL9TWRDCF" localSheetId="17" hidden="1">#REF!</definedName>
    <definedName name="BExZNA2ALK6RDWFAXZQCL9TWRDCF" localSheetId="18" hidden="1">#REF!</definedName>
    <definedName name="BExZNA2ALK6RDWFAXZQCL9TWRDCF" localSheetId="19" hidden="1">#REF!</definedName>
    <definedName name="BExZNA2ALK6RDWFAXZQCL9TWRDCF" localSheetId="13" hidden="1">#REF!</definedName>
    <definedName name="BExZNA2ALK6RDWFAXZQCL9TWRDCF" hidden="1">#REF!</definedName>
    <definedName name="BExZNH3VISFF4NQI11BZDP5IQ7VG" localSheetId="17" hidden="1">#REF!</definedName>
    <definedName name="BExZNH3VISFF4NQI11BZDP5IQ7VG" localSheetId="18" hidden="1">#REF!</definedName>
    <definedName name="BExZNH3VISFF4NQI11BZDP5IQ7VG" localSheetId="19" hidden="1">#REF!</definedName>
    <definedName name="BExZNH3VISFF4NQI11BZDP5IQ7VG" localSheetId="13" hidden="1">#REF!</definedName>
    <definedName name="BExZNH3VISFF4NQI11BZDP5IQ7VG" hidden="1">#REF!</definedName>
    <definedName name="BExZNJYCFYVMAOI62GB2BABK1ELE" localSheetId="17" hidden="1">#REF!</definedName>
    <definedName name="BExZNJYCFYVMAOI62GB2BABK1ELE" localSheetId="18" hidden="1">#REF!</definedName>
    <definedName name="BExZNJYCFYVMAOI62GB2BABK1ELE" localSheetId="19" hidden="1">#REF!</definedName>
    <definedName name="BExZNJYCFYVMAOI62GB2BABK1ELE" localSheetId="13" hidden="1">#REF!</definedName>
    <definedName name="BExZNJYCFYVMAOI62GB2BABK1ELE" hidden="1">#REF!</definedName>
    <definedName name="BExZNLGAA6ATMJW0Y28J4OI5W27I" localSheetId="17" hidden="1">#REF!</definedName>
    <definedName name="BExZNLGAA6ATMJW0Y28J4OI5W27I" localSheetId="18" hidden="1">#REF!</definedName>
    <definedName name="BExZNLGAA6ATMJW0Y28J4OI5W27I" localSheetId="19" hidden="1">#REF!</definedName>
    <definedName name="BExZNLGAA6ATMJW0Y28J4OI5W27I" localSheetId="13" hidden="1">#REF!</definedName>
    <definedName name="BExZNLGAA6ATMJW0Y28J4OI5W27I" hidden="1">#REF!</definedName>
    <definedName name="BExZNP7916CH3QP4VCZEULUIKKS5" localSheetId="17" hidden="1">#REF!</definedName>
    <definedName name="BExZNP7916CH3QP4VCZEULUIKKS5" localSheetId="18" hidden="1">#REF!</definedName>
    <definedName name="BExZNP7916CH3QP4VCZEULUIKKS5" localSheetId="19" hidden="1">#REF!</definedName>
    <definedName name="BExZNP7916CH3QP4VCZEULUIKKS5" localSheetId="13" hidden="1">#REF!</definedName>
    <definedName name="BExZNP7916CH3QP4VCZEULUIKKS5" hidden="1">#REF!</definedName>
    <definedName name="BExZNV707LIU6Z5H6QI6H67LHTI1" localSheetId="17" hidden="1">#REF!</definedName>
    <definedName name="BExZNV707LIU6Z5H6QI6H67LHTI1" localSheetId="18" hidden="1">#REF!</definedName>
    <definedName name="BExZNV707LIU6Z5H6QI6H67LHTI1" localSheetId="19" hidden="1">#REF!</definedName>
    <definedName name="BExZNV707LIU6Z5H6QI6H67LHTI1" localSheetId="13" hidden="1">#REF!</definedName>
    <definedName name="BExZNV707LIU6Z5H6QI6H67LHTI1" hidden="1">#REF!</definedName>
    <definedName name="BExZNVCBKB930QQ9QW7KSGOZ0V1M" localSheetId="17" hidden="1">#REF!</definedName>
    <definedName name="BExZNVCBKB930QQ9QW7KSGOZ0V1M" localSheetId="18" hidden="1">#REF!</definedName>
    <definedName name="BExZNVCBKB930QQ9QW7KSGOZ0V1M" localSheetId="19" hidden="1">#REF!</definedName>
    <definedName name="BExZNVCBKB930QQ9QW7KSGOZ0V1M" localSheetId="13" hidden="1">#REF!</definedName>
    <definedName name="BExZNVCBKB930QQ9QW7KSGOZ0V1M" hidden="1">#REF!</definedName>
    <definedName name="BExZNW8QJ18X0RSGFDWAE9ZSDX39" localSheetId="17" hidden="1">#REF!</definedName>
    <definedName name="BExZNW8QJ18X0RSGFDWAE9ZSDX39" localSheetId="18" hidden="1">#REF!</definedName>
    <definedName name="BExZNW8QJ18X0RSGFDWAE9ZSDX39" localSheetId="19" hidden="1">#REF!</definedName>
    <definedName name="BExZNW8QJ18X0RSGFDWAE9ZSDX39" localSheetId="13" hidden="1">#REF!</definedName>
    <definedName name="BExZNW8QJ18X0RSGFDWAE9ZSDX39" hidden="1">#REF!</definedName>
    <definedName name="BExZNZDWRS6Q40L8OCWFEIVI0A1O" localSheetId="17" hidden="1">#REF!</definedName>
    <definedName name="BExZNZDWRS6Q40L8OCWFEIVI0A1O" localSheetId="18" hidden="1">#REF!</definedName>
    <definedName name="BExZNZDWRS6Q40L8OCWFEIVI0A1O" localSheetId="19" hidden="1">#REF!</definedName>
    <definedName name="BExZNZDWRS6Q40L8OCWFEIVI0A1O" localSheetId="13" hidden="1">#REF!</definedName>
    <definedName name="BExZNZDWRS6Q40L8OCWFEIVI0A1O" hidden="1">#REF!</definedName>
    <definedName name="BExZOBO9NYLGVJQ31LVQ9XS2ZT4N" localSheetId="17" hidden="1">#REF!</definedName>
    <definedName name="BExZOBO9NYLGVJQ31LVQ9XS2ZT4N" localSheetId="18" hidden="1">#REF!</definedName>
    <definedName name="BExZOBO9NYLGVJQ31LVQ9XS2ZT4N" localSheetId="19" hidden="1">#REF!</definedName>
    <definedName name="BExZOBO9NYLGVJQ31LVQ9XS2ZT4N" localSheetId="13" hidden="1">#REF!</definedName>
    <definedName name="BExZOBO9NYLGVJQ31LVQ9XS2ZT4N" hidden="1">#REF!</definedName>
    <definedName name="BExZOETNB1CJ3Y2RKLI1ZK0S8Z6H" localSheetId="17" hidden="1">#REF!</definedName>
    <definedName name="BExZOETNB1CJ3Y2RKLI1ZK0S8Z6H" localSheetId="18" hidden="1">#REF!</definedName>
    <definedName name="BExZOETNB1CJ3Y2RKLI1ZK0S8Z6H" localSheetId="19" hidden="1">#REF!</definedName>
    <definedName name="BExZOETNB1CJ3Y2RKLI1ZK0S8Z6H" localSheetId="13" hidden="1">#REF!</definedName>
    <definedName name="BExZOETNB1CJ3Y2RKLI1ZK0S8Z6H" hidden="1">#REF!</definedName>
    <definedName name="BExZOREMVSK4E5VSWM838KHUB8AI" localSheetId="17" hidden="1">#REF!</definedName>
    <definedName name="BExZOREMVSK4E5VSWM838KHUB8AI" localSheetId="18" hidden="1">#REF!</definedName>
    <definedName name="BExZOREMVSK4E5VSWM838KHUB8AI" localSheetId="19" hidden="1">#REF!</definedName>
    <definedName name="BExZOREMVSK4E5VSWM838KHUB8AI" localSheetId="13" hidden="1">#REF!</definedName>
    <definedName name="BExZOREMVSK4E5VSWM838KHUB8AI" hidden="1">#REF!</definedName>
    <definedName name="BExZOVR745T5P1KS9NV2PXZPZVRG" localSheetId="17" hidden="1">#REF!</definedName>
    <definedName name="BExZOVR745T5P1KS9NV2PXZPZVRG" localSheetId="18" hidden="1">#REF!</definedName>
    <definedName name="BExZOVR745T5P1KS9NV2PXZPZVRG" localSheetId="19" hidden="1">#REF!</definedName>
    <definedName name="BExZOVR745T5P1KS9NV2PXZPZVRG" localSheetId="13" hidden="1">#REF!</definedName>
    <definedName name="BExZOVR745T5P1KS9NV2PXZPZVRG" hidden="1">#REF!</definedName>
    <definedName name="BExZOZSWGLSY2XYVRIS6VSNJDSGD" localSheetId="17" hidden="1">#REF!</definedName>
    <definedName name="BExZOZSWGLSY2XYVRIS6VSNJDSGD" localSheetId="18" hidden="1">#REF!</definedName>
    <definedName name="BExZOZSWGLSY2XYVRIS6VSNJDSGD" localSheetId="19" hidden="1">#REF!</definedName>
    <definedName name="BExZOZSWGLSY2XYVRIS6VSNJDSGD" localSheetId="13" hidden="1">#REF!</definedName>
    <definedName name="BExZOZSWGLSY2XYVRIS6VSNJDSGD" hidden="1">#REF!</definedName>
    <definedName name="BExZP7AIJKLM6C6CSUIIFAHFBNX2" localSheetId="17" hidden="1">#REF!</definedName>
    <definedName name="BExZP7AIJKLM6C6CSUIIFAHFBNX2" localSheetId="18" hidden="1">#REF!</definedName>
    <definedName name="BExZP7AIJKLM6C6CSUIIFAHFBNX2" localSheetId="19" hidden="1">#REF!</definedName>
    <definedName name="BExZP7AIJKLM6C6CSUIIFAHFBNX2" localSheetId="13" hidden="1">#REF!</definedName>
    <definedName name="BExZP7AIJKLM6C6CSUIIFAHFBNX2" hidden="1">#REF!</definedName>
    <definedName name="BExZPALCPOH27L4MUPX2RFT3F8OM" localSheetId="17" hidden="1">#REF!</definedName>
    <definedName name="BExZPALCPOH27L4MUPX2RFT3F8OM" localSheetId="18" hidden="1">#REF!</definedName>
    <definedName name="BExZPALCPOH27L4MUPX2RFT3F8OM" localSheetId="19" hidden="1">#REF!</definedName>
    <definedName name="BExZPALCPOH27L4MUPX2RFT3F8OM" localSheetId="13" hidden="1">#REF!</definedName>
    <definedName name="BExZPALCPOH27L4MUPX2RFT3F8OM" hidden="1">#REF!</definedName>
    <definedName name="BExZPQ0XY507N8FJMVPKCTK8HC9H" localSheetId="17" hidden="1">#REF!</definedName>
    <definedName name="BExZPQ0XY507N8FJMVPKCTK8HC9H" localSheetId="18" hidden="1">#REF!</definedName>
    <definedName name="BExZPQ0XY507N8FJMVPKCTK8HC9H" localSheetId="19" hidden="1">#REF!</definedName>
    <definedName name="BExZPQ0XY507N8FJMVPKCTK8HC9H" localSheetId="13" hidden="1">#REF!</definedName>
    <definedName name="BExZPQ0XY507N8FJMVPKCTK8HC9H" hidden="1">#REF!</definedName>
    <definedName name="BExZPXTHEWEN48J9E5ARSA8IGRBI" localSheetId="17" hidden="1">#REF!</definedName>
    <definedName name="BExZPXTHEWEN48J9E5ARSA8IGRBI" localSheetId="18" hidden="1">#REF!</definedName>
    <definedName name="BExZPXTHEWEN48J9E5ARSA8IGRBI" localSheetId="19" hidden="1">#REF!</definedName>
    <definedName name="BExZPXTHEWEN48J9E5ARSA8IGRBI" localSheetId="13" hidden="1">#REF!</definedName>
    <definedName name="BExZPXTHEWEN48J9E5ARSA8IGRBI" hidden="1">#REF!</definedName>
    <definedName name="BExZQ37OVBR25U32CO2YYVPZOMR5" localSheetId="17" hidden="1">#REF!</definedName>
    <definedName name="BExZQ37OVBR25U32CO2YYVPZOMR5" localSheetId="18" hidden="1">#REF!</definedName>
    <definedName name="BExZQ37OVBR25U32CO2YYVPZOMR5" localSheetId="19" hidden="1">#REF!</definedName>
    <definedName name="BExZQ37OVBR25U32CO2YYVPZOMR5" localSheetId="13" hidden="1">#REF!</definedName>
    <definedName name="BExZQ37OVBR25U32CO2YYVPZOMR5" hidden="1">#REF!</definedName>
    <definedName name="BExZQ3NT7H06VO0AR48WHZULZB93" localSheetId="17" hidden="1">#REF!</definedName>
    <definedName name="BExZQ3NT7H06VO0AR48WHZULZB93" localSheetId="18" hidden="1">#REF!</definedName>
    <definedName name="BExZQ3NT7H06VO0AR48WHZULZB93" localSheetId="19" hidden="1">#REF!</definedName>
    <definedName name="BExZQ3NT7H06VO0AR48WHZULZB93" localSheetId="13" hidden="1">#REF!</definedName>
    <definedName name="BExZQ3NT7H06VO0AR48WHZULZB93" hidden="1">#REF!</definedName>
    <definedName name="BExZQ5RCYU1R0DUT1MFN99S1C408" localSheetId="17" hidden="1">#REF!</definedName>
    <definedName name="BExZQ5RCYU1R0DUT1MFN99S1C408" localSheetId="18" hidden="1">#REF!</definedName>
    <definedName name="BExZQ5RCYU1R0DUT1MFN99S1C408" localSheetId="19" hidden="1">#REF!</definedName>
    <definedName name="BExZQ5RCYU1R0DUT1MFN99S1C408" localSheetId="13" hidden="1">#REF!</definedName>
    <definedName name="BExZQ5RCYU1R0DUT1MFN99S1C408" hidden="1">#REF!</definedName>
    <definedName name="BExZQ7PJU07SEJMDX18U9YVDC2GU" localSheetId="17" hidden="1">#REF!</definedName>
    <definedName name="BExZQ7PJU07SEJMDX18U9YVDC2GU" localSheetId="18" hidden="1">#REF!</definedName>
    <definedName name="BExZQ7PJU07SEJMDX18U9YVDC2GU" localSheetId="19" hidden="1">#REF!</definedName>
    <definedName name="BExZQ7PJU07SEJMDX18U9YVDC2GU" localSheetId="13" hidden="1">#REF!</definedName>
    <definedName name="BExZQ7PJU07SEJMDX18U9YVDC2GU" hidden="1">#REF!</definedName>
    <definedName name="BExZQAJXQ5IJ5RB71EDSPGTRO5HC" localSheetId="17" hidden="1">#REF!</definedName>
    <definedName name="BExZQAJXQ5IJ5RB71EDSPGTRO5HC" localSheetId="18" hidden="1">#REF!</definedName>
    <definedName name="BExZQAJXQ5IJ5RB71EDSPGTRO5HC" localSheetId="19" hidden="1">#REF!</definedName>
    <definedName name="BExZQAJXQ5IJ5RB71EDSPGTRO5HC" localSheetId="13" hidden="1">#REF!</definedName>
    <definedName name="BExZQAJXQ5IJ5RB71EDSPGTRO5HC" hidden="1">#REF!</definedName>
    <definedName name="BExZQBLTKPF3O4MCH6L4LE544FQB" localSheetId="17" hidden="1">#REF!</definedName>
    <definedName name="BExZQBLTKPF3O4MCH6L4LE544FQB" localSheetId="18" hidden="1">#REF!</definedName>
    <definedName name="BExZQBLTKPF3O4MCH6L4LE544FQB" localSheetId="19" hidden="1">#REF!</definedName>
    <definedName name="BExZQBLTKPF3O4MCH6L4LE544FQB" localSheetId="13" hidden="1">#REF!</definedName>
    <definedName name="BExZQBLTKPF3O4MCH6L4LE544FQB" hidden="1">#REF!</definedName>
    <definedName name="BExZQIHTGHK7OOI2Y2PN3JYBY82I" localSheetId="17" hidden="1">#REF!</definedName>
    <definedName name="BExZQIHTGHK7OOI2Y2PN3JYBY82I" localSheetId="18" hidden="1">#REF!</definedName>
    <definedName name="BExZQIHTGHK7OOI2Y2PN3JYBY82I" localSheetId="19" hidden="1">#REF!</definedName>
    <definedName name="BExZQIHTGHK7OOI2Y2PN3JYBY82I" localSheetId="13" hidden="1">#REF!</definedName>
    <definedName name="BExZQIHTGHK7OOI2Y2PN3JYBY82I" hidden="1">#REF!</definedName>
    <definedName name="BExZQJJMGU5MHQOILGXGJPAQI5XI" localSheetId="17" hidden="1">#REF!</definedName>
    <definedName name="BExZQJJMGU5MHQOILGXGJPAQI5XI" localSheetId="18" hidden="1">#REF!</definedName>
    <definedName name="BExZQJJMGU5MHQOILGXGJPAQI5XI" localSheetId="19" hidden="1">#REF!</definedName>
    <definedName name="BExZQJJMGU5MHQOILGXGJPAQI5XI" localSheetId="13" hidden="1">#REF!</definedName>
    <definedName name="BExZQJJMGU5MHQOILGXGJPAQI5XI" hidden="1">#REF!</definedName>
    <definedName name="BExZQL1M2EX5YEQBMNQKVD747N3I" localSheetId="17" hidden="1">#REF!</definedName>
    <definedName name="BExZQL1M2EX5YEQBMNQKVD747N3I" localSheetId="18" hidden="1">#REF!</definedName>
    <definedName name="BExZQL1M2EX5YEQBMNQKVD747N3I" localSheetId="19" hidden="1">#REF!</definedName>
    <definedName name="BExZQL1M2EX5YEQBMNQKVD747N3I" localSheetId="13" hidden="1">#REF!</definedName>
    <definedName name="BExZQL1M2EX5YEQBMNQKVD747N3I" hidden="1">#REF!</definedName>
    <definedName name="BExZQPDYUBJL0C1OME996KHU23N5" localSheetId="17" hidden="1">#REF!</definedName>
    <definedName name="BExZQPDYUBJL0C1OME996KHU23N5" localSheetId="18" hidden="1">#REF!</definedName>
    <definedName name="BExZQPDYUBJL0C1OME996KHU23N5" localSheetId="19" hidden="1">#REF!</definedName>
    <definedName name="BExZQPDYUBJL0C1OME996KHU23N5" localSheetId="13" hidden="1">#REF!</definedName>
    <definedName name="BExZQPDYUBJL0C1OME996KHU23N5" hidden="1">#REF!</definedName>
    <definedName name="BExZQXBYEBN28QUH1KOVW6KKA5UM" localSheetId="17" hidden="1">#REF!</definedName>
    <definedName name="BExZQXBYEBN28QUH1KOVW6KKA5UM" localSheetId="18" hidden="1">#REF!</definedName>
    <definedName name="BExZQXBYEBN28QUH1KOVW6KKA5UM" localSheetId="19" hidden="1">#REF!</definedName>
    <definedName name="BExZQXBYEBN28QUH1KOVW6KKA5UM" localSheetId="13" hidden="1">#REF!</definedName>
    <definedName name="BExZQXBYEBN28QUH1KOVW6KKA5UM" hidden="1">#REF!</definedName>
    <definedName name="BExZQZKT146WEN8FTVZ7Y5TSB8L5" localSheetId="17" hidden="1">#REF!</definedName>
    <definedName name="BExZQZKT146WEN8FTVZ7Y5TSB8L5" localSheetId="18" hidden="1">#REF!</definedName>
    <definedName name="BExZQZKT146WEN8FTVZ7Y5TSB8L5" localSheetId="19" hidden="1">#REF!</definedName>
    <definedName name="BExZQZKT146WEN8FTVZ7Y5TSB8L5" localSheetId="13" hidden="1">#REF!</definedName>
    <definedName name="BExZQZKT146WEN8FTVZ7Y5TSB8L5" hidden="1">#REF!</definedName>
    <definedName name="BExZR485AKBH93YZ08CMUC3WROED" localSheetId="17" hidden="1">#REF!</definedName>
    <definedName name="BExZR485AKBH93YZ08CMUC3WROED" localSheetId="18" hidden="1">#REF!</definedName>
    <definedName name="BExZR485AKBH93YZ08CMUC3WROED" localSheetId="19" hidden="1">#REF!</definedName>
    <definedName name="BExZR485AKBH93YZ08CMUC3WROED" localSheetId="13" hidden="1">#REF!</definedName>
    <definedName name="BExZR485AKBH93YZ08CMUC3WROED" hidden="1">#REF!</definedName>
    <definedName name="BExZR7TL98P2PPUVGIZYR5873DWW" localSheetId="17" hidden="1">#REF!</definedName>
    <definedName name="BExZR7TL98P2PPUVGIZYR5873DWW" localSheetId="18" hidden="1">#REF!</definedName>
    <definedName name="BExZR7TL98P2PPUVGIZYR5873DWW" localSheetId="19" hidden="1">#REF!</definedName>
    <definedName name="BExZR7TL98P2PPUVGIZYR5873DWW" localSheetId="13" hidden="1">#REF!</definedName>
    <definedName name="BExZR7TL98P2PPUVGIZYR5873DWW" hidden="1">#REF!</definedName>
    <definedName name="BExZRAYSYOXAM1PBW1EF6YAZ9RU3" localSheetId="17" hidden="1">#REF!</definedName>
    <definedName name="BExZRAYSYOXAM1PBW1EF6YAZ9RU3" localSheetId="18" hidden="1">#REF!</definedName>
    <definedName name="BExZRAYSYOXAM1PBW1EF6YAZ9RU3" localSheetId="19" hidden="1">#REF!</definedName>
    <definedName name="BExZRAYSYOXAM1PBW1EF6YAZ9RU3" localSheetId="13" hidden="1">#REF!</definedName>
    <definedName name="BExZRAYSYOXAM1PBW1EF6YAZ9RU3" hidden="1">#REF!</definedName>
    <definedName name="BExZRGD1603X5ACFALUUDKCD7X48" localSheetId="17" hidden="1">#REF!</definedName>
    <definedName name="BExZRGD1603X5ACFALUUDKCD7X48" localSheetId="18" hidden="1">#REF!</definedName>
    <definedName name="BExZRGD1603X5ACFALUUDKCD7X48" localSheetId="19" hidden="1">#REF!</definedName>
    <definedName name="BExZRGD1603X5ACFALUUDKCD7X48" localSheetId="13" hidden="1">#REF!</definedName>
    <definedName name="BExZRGD1603X5ACFALUUDKCD7X48" hidden="1">#REF!</definedName>
    <definedName name="BExZRMSYHFOP8FFWKKUSBHU85J81" localSheetId="17" hidden="1">#REF!</definedName>
    <definedName name="BExZRMSYHFOP8FFWKKUSBHU85J81" localSheetId="18" hidden="1">#REF!</definedName>
    <definedName name="BExZRMSYHFOP8FFWKKUSBHU85J81" localSheetId="19" hidden="1">#REF!</definedName>
    <definedName name="BExZRMSYHFOP8FFWKKUSBHU85J81" localSheetId="13" hidden="1">#REF!</definedName>
    <definedName name="BExZRMSYHFOP8FFWKKUSBHU85J81" hidden="1">#REF!</definedName>
    <definedName name="BExZRP1X6UVLN1UOLHH5VF4STP1O" localSheetId="17" hidden="1">#REF!</definedName>
    <definedName name="BExZRP1X6UVLN1UOLHH5VF4STP1O" localSheetId="18" hidden="1">#REF!</definedName>
    <definedName name="BExZRP1X6UVLN1UOLHH5VF4STP1O" localSheetId="19" hidden="1">#REF!</definedName>
    <definedName name="BExZRP1X6UVLN1UOLHH5VF4STP1O" localSheetId="13" hidden="1">#REF!</definedName>
    <definedName name="BExZRP1X6UVLN1UOLHH5VF4STP1O" hidden="1">#REF!</definedName>
    <definedName name="BExZRQ930U6OCYNV00CH5I0Q4LPE" localSheetId="17" hidden="1">#REF!</definedName>
    <definedName name="BExZRQ930U6OCYNV00CH5I0Q4LPE" localSheetId="18" hidden="1">#REF!</definedName>
    <definedName name="BExZRQ930U6OCYNV00CH5I0Q4LPE" localSheetId="19" hidden="1">#REF!</definedName>
    <definedName name="BExZRQ930U6OCYNV00CH5I0Q4LPE" localSheetId="13" hidden="1">#REF!</definedName>
    <definedName name="BExZRQ930U6OCYNV00CH5I0Q4LPE" hidden="1">#REF!</definedName>
    <definedName name="BExZRQP7JLKS45QOGATXS7MK5GUZ" localSheetId="17" hidden="1">#REF!</definedName>
    <definedName name="BExZRQP7JLKS45QOGATXS7MK5GUZ" localSheetId="18" hidden="1">#REF!</definedName>
    <definedName name="BExZRQP7JLKS45QOGATXS7MK5GUZ" localSheetId="19" hidden="1">#REF!</definedName>
    <definedName name="BExZRQP7JLKS45QOGATXS7MK5GUZ" localSheetId="13" hidden="1">#REF!</definedName>
    <definedName name="BExZRQP7JLKS45QOGATXS7MK5GUZ" hidden="1">#REF!</definedName>
    <definedName name="BExZRW8W514W8OZ72YBONYJ64GXF" localSheetId="17" hidden="1">#REF!</definedName>
    <definedName name="BExZRW8W514W8OZ72YBONYJ64GXF" localSheetId="18" hidden="1">#REF!</definedName>
    <definedName name="BExZRW8W514W8OZ72YBONYJ64GXF" localSheetId="19" hidden="1">#REF!</definedName>
    <definedName name="BExZRW8W514W8OZ72YBONYJ64GXF" localSheetId="13" hidden="1">#REF!</definedName>
    <definedName name="BExZRW8W514W8OZ72YBONYJ64GXF" hidden="1">#REF!</definedName>
    <definedName name="BExZRWJP2BUVFJPO8U8ATQEP0LZU" localSheetId="17" hidden="1">#REF!</definedName>
    <definedName name="BExZRWJP2BUVFJPO8U8ATQEP0LZU" localSheetId="18" hidden="1">#REF!</definedName>
    <definedName name="BExZRWJP2BUVFJPO8U8ATQEP0LZU" localSheetId="19" hidden="1">#REF!</definedName>
    <definedName name="BExZRWJP2BUVFJPO8U8ATQEP0LZU" localSheetId="13" hidden="1">#REF!</definedName>
    <definedName name="BExZRWJP2BUVFJPO8U8ATQEP0LZU" hidden="1">#REF!</definedName>
    <definedName name="BExZSI9USDLZAN8LI8M4YYQL24GZ" localSheetId="17" hidden="1">#REF!</definedName>
    <definedName name="BExZSI9USDLZAN8LI8M4YYQL24GZ" localSheetId="18" hidden="1">#REF!</definedName>
    <definedName name="BExZSI9USDLZAN8LI8M4YYQL24GZ" localSheetId="19" hidden="1">#REF!</definedName>
    <definedName name="BExZSI9USDLZAN8LI8M4YYQL24GZ" localSheetId="13" hidden="1">#REF!</definedName>
    <definedName name="BExZSI9USDLZAN8LI8M4YYQL24GZ" hidden="1">#REF!</definedName>
    <definedName name="BExZSLKO175YAM0RMMZH1FPXL4V2" localSheetId="17" hidden="1">#REF!</definedName>
    <definedName name="BExZSLKO175YAM0RMMZH1FPXL4V2" localSheetId="18" hidden="1">#REF!</definedName>
    <definedName name="BExZSLKO175YAM0RMMZH1FPXL4V2" localSheetId="19" hidden="1">#REF!</definedName>
    <definedName name="BExZSLKO175YAM0RMMZH1FPXL4V2" localSheetId="13" hidden="1">#REF!</definedName>
    <definedName name="BExZSLKO175YAM0RMMZH1FPXL4V2" hidden="1">#REF!</definedName>
    <definedName name="BExZSS0LA2JY4ZLJ1Z5YCMLJJZCH" localSheetId="17" hidden="1">#REF!</definedName>
    <definedName name="BExZSS0LA2JY4ZLJ1Z5YCMLJJZCH" localSheetId="18" hidden="1">#REF!</definedName>
    <definedName name="BExZSS0LA2JY4ZLJ1Z5YCMLJJZCH" localSheetId="19" hidden="1">#REF!</definedName>
    <definedName name="BExZSS0LA2JY4ZLJ1Z5YCMLJJZCH" localSheetId="13" hidden="1">#REF!</definedName>
    <definedName name="BExZSS0LA2JY4ZLJ1Z5YCMLJJZCH" hidden="1">#REF!</definedName>
    <definedName name="BExZSTNUWCRNCL22SMKXKFSLCJ0O" localSheetId="17" hidden="1">#REF!</definedName>
    <definedName name="BExZSTNUWCRNCL22SMKXKFSLCJ0O" localSheetId="18" hidden="1">#REF!</definedName>
    <definedName name="BExZSTNUWCRNCL22SMKXKFSLCJ0O" localSheetId="19" hidden="1">#REF!</definedName>
    <definedName name="BExZSTNUWCRNCL22SMKXKFSLCJ0O" localSheetId="13" hidden="1">#REF!</definedName>
    <definedName name="BExZSTNUWCRNCL22SMKXKFSLCJ0O" hidden="1">#REF!</definedName>
    <definedName name="BExZSYRA4NR7K6RLC3I81QSG5SQR" localSheetId="17" hidden="1">#REF!</definedName>
    <definedName name="BExZSYRA4NR7K6RLC3I81QSG5SQR" localSheetId="18" hidden="1">#REF!</definedName>
    <definedName name="BExZSYRA4NR7K6RLC3I81QSG5SQR" localSheetId="19" hidden="1">#REF!</definedName>
    <definedName name="BExZSYRA4NR7K6RLC3I81QSG5SQR" localSheetId="13" hidden="1">#REF!</definedName>
    <definedName name="BExZSYRA4NR7K6RLC3I81QSG5SQR" hidden="1">#REF!</definedName>
    <definedName name="BExZT6JSZ8CBS0SB3T07N3LMAX7M" localSheetId="17" hidden="1">#REF!</definedName>
    <definedName name="BExZT6JSZ8CBS0SB3T07N3LMAX7M" localSheetId="18" hidden="1">#REF!</definedName>
    <definedName name="BExZT6JSZ8CBS0SB3T07N3LMAX7M" localSheetId="19" hidden="1">#REF!</definedName>
    <definedName name="BExZT6JSZ8CBS0SB3T07N3LMAX7M" localSheetId="13" hidden="1">#REF!</definedName>
    <definedName name="BExZT6JSZ8CBS0SB3T07N3LMAX7M" hidden="1">#REF!</definedName>
    <definedName name="BExZTAQV2QVSZY5Y3VCCWUBSBW9P" localSheetId="17" hidden="1">#REF!</definedName>
    <definedName name="BExZTAQV2QVSZY5Y3VCCWUBSBW9P" localSheetId="18" hidden="1">#REF!</definedName>
    <definedName name="BExZTAQV2QVSZY5Y3VCCWUBSBW9P" localSheetId="19" hidden="1">#REF!</definedName>
    <definedName name="BExZTAQV2QVSZY5Y3VCCWUBSBW9P" localSheetId="13" hidden="1">#REF!</definedName>
    <definedName name="BExZTAQV2QVSZY5Y3VCCWUBSBW9P" hidden="1">#REF!</definedName>
    <definedName name="BExZTHSI2FX56PWRSNX9H5EWTZFO" localSheetId="17" hidden="1">#REF!</definedName>
    <definedName name="BExZTHSI2FX56PWRSNX9H5EWTZFO" localSheetId="18" hidden="1">#REF!</definedName>
    <definedName name="BExZTHSI2FX56PWRSNX9H5EWTZFO" localSheetId="19" hidden="1">#REF!</definedName>
    <definedName name="BExZTHSI2FX56PWRSNX9H5EWTZFO" localSheetId="13" hidden="1">#REF!</definedName>
    <definedName name="BExZTHSI2FX56PWRSNX9H5EWTZFO" hidden="1">#REF!</definedName>
    <definedName name="BExZTJL3HVBFY139H6CJHEQCT1EL" localSheetId="17" hidden="1">#REF!</definedName>
    <definedName name="BExZTJL3HVBFY139H6CJHEQCT1EL" localSheetId="18" hidden="1">#REF!</definedName>
    <definedName name="BExZTJL3HVBFY139H6CJHEQCT1EL" localSheetId="19" hidden="1">#REF!</definedName>
    <definedName name="BExZTJL3HVBFY139H6CJHEQCT1EL" localSheetId="13" hidden="1">#REF!</definedName>
    <definedName name="BExZTJL3HVBFY139H6CJHEQCT1EL" hidden="1">#REF!</definedName>
    <definedName name="BExZTLOL8OPABZI453E0KVNA1GJS" localSheetId="17" hidden="1">#REF!</definedName>
    <definedName name="BExZTLOL8OPABZI453E0KVNA1GJS" localSheetId="18" hidden="1">#REF!</definedName>
    <definedName name="BExZTLOL8OPABZI453E0KVNA1GJS" localSheetId="19" hidden="1">#REF!</definedName>
    <definedName name="BExZTLOL8OPABZI453E0KVNA1GJS" localSheetId="13" hidden="1">#REF!</definedName>
    <definedName name="BExZTLOL8OPABZI453E0KVNA1GJS" hidden="1">#REF!</definedName>
    <definedName name="BExZTOTZ9F2ZI18DZM8GW39VDF1N" localSheetId="17" hidden="1">#REF!</definedName>
    <definedName name="BExZTOTZ9F2ZI18DZM8GW39VDF1N" localSheetId="18" hidden="1">#REF!</definedName>
    <definedName name="BExZTOTZ9F2ZI18DZM8GW39VDF1N" localSheetId="19" hidden="1">#REF!</definedName>
    <definedName name="BExZTOTZ9F2ZI18DZM8GW39VDF1N" localSheetId="13" hidden="1">#REF!</definedName>
    <definedName name="BExZTOTZ9F2ZI18DZM8GW39VDF1N" hidden="1">#REF!</definedName>
    <definedName name="BExZTT6J3X0TOX0ZY6YPLUVMCW9X" localSheetId="17" hidden="1">#REF!</definedName>
    <definedName name="BExZTT6J3X0TOX0ZY6YPLUVMCW9X" localSheetId="18" hidden="1">#REF!</definedName>
    <definedName name="BExZTT6J3X0TOX0ZY6YPLUVMCW9X" localSheetId="19" hidden="1">#REF!</definedName>
    <definedName name="BExZTT6J3X0TOX0ZY6YPLUVMCW9X" localSheetId="13" hidden="1">#REF!</definedName>
    <definedName name="BExZTT6J3X0TOX0ZY6YPLUVMCW9X" hidden="1">#REF!</definedName>
    <definedName name="BExZTW6ECBRA0BBITWBQ8R93RMCL" localSheetId="17" hidden="1">#REF!</definedName>
    <definedName name="BExZTW6ECBRA0BBITWBQ8R93RMCL" localSheetId="18" hidden="1">#REF!</definedName>
    <definedName name="BExZTW6ECBRA0BBITWBQ8R93RMCL" localSheetId="19" hidden="1">#REF!</definedName>
    <definedName name="BExZTW6ECBRA0BBITWBQ8R93RMCL" localSheetId="13" hidden="1">#REF!</definedName>
    <definedName name="BExZTW6ECBRA0BBITWBQ8R93RMCL" hidden="1">#REF!</definedName>
    <definedName name="BExZU2BHYAOKSCBM3C5014ZF6IXS" localSheetId="17" hidden="1">#REF!</definedName>
    <definedName name="BExZU2BHYAOKSCBM3C5014ZF6IXS" localSheetId="18" hidden="1">#REF!</definedName>
    <definedName name="BExZU2BHYAOKSCBM3C5014ZF6IXS" localSheetId="19" hidden="1">#REF!</definedName>
    <definedName name="BExZU2BHYAOKSCBM3C5014ZF6IXS" localSheetId="13" hidden="1">#REF!</definedName>
    <definedName name="BExZU2BHYAOKSCBM3C5014ZF6IXS" hidden="1">#REF!</definedName>
    <definedName name="BExZU2RMJTXOCS0ROPMYPE6WTD87" localSheetId="17" hidden="1">#REF!</definedName>
    <definedName name="BExZU2RMJTXOCS0ROPMYPE6WTD87" localSheetId="18" hidden="1">#REF!</definedName>
    <definedName name="BExZU2RMJTXOCS0ROPMYPE6WTD87" localSheetId="19" hidden="1">#REF!</definedName>
    <definedName name="BExZU2RMJTXOCS0ROPMYPE6WTD87" localSheetId="13" hidden="1">#REF!</definedName>
    <definedName name="BExZU2RMJTXOCS0ROPMYPE6WTD87" hidden="1">#REF!</definedName>
    <definedName name="BExZUBRAHA9DNEGONEZEB2TDVFC2" localSheetId="17" hidden="1">#REF!</definedName>
    <definedName name="BExZUBRAHA9DNEGONEZEB2TDVFC2" localSheetId="18" hidden="1">#REF!</definedName>
    <definedName name="BExZUBRAHA9DNEGONEZEB2TDVFC2" localSheetId="19" hidden="1">#REF!</definedName>
    <definedName name="BExZUBRAHA9DNEGONEZEB2TDVFC2" localSheetId="13" hidden="1">#REF!</definedName>
    <definedName name="BExZUBRAHA9DNEGONEZEB2TDVFC2" hidden="1">#REF!</definedName>
    <definedName name="BExZUF7G8FENTJKH9R1XUWXM6CWD" localSheetId="17" hidden="1">#REF!</definedName>
    <definedName name="BExZUF7G8FENTJKH9R1XUWXM6CWD" localSheetId="18" hidden="1">#REF!</definedName>
    <definedName name="BExZUF7G8FENTJKH9R1XUWXM6CWD" localSheetId="19" hidden="1">#REF!</definedName>
    <definedName name="BExZUF7G8FENTJKH9R1XUWXM6CWD" localSheetId="13" hidden="1">#REF!</definedName>
    <definedName name="BExZUF7G8FENTJKH9R1XUWXM6CWD" hidden="1">#REF!</definedName>
    <definedName name="BExZUNARUJBIZ08VCAV3GEVBIR3D" localSheetId="17" hidden="1">#REF!</definedName>
    <definedName name="BExZUNARUJBIZ08VCAV3GEVBIR3D" localSheetId="18" hidden="1">#REF!</definedName>
    <definedName name="BExZUNARUJBIZ08VCAV3GEVBIR3D" localSheetId="19" hidden="1">#REF!</definedName>
    <definedName name="BExZUNARUJBIZ08VCAV3GEVBIR3D" localSheetId="13" hidden="1">#REF!</definedName>
    <definedName name="BExZUNARUJBIZ08VCAV3GEVBIR3D" hidden="1">#REF!</definedName>
    <definedName name="BExZUSZT5496UMBP4LFSLTR1GVEW" localSheetId="17" hidden="1">#REF!</definedName>
    <definedName name="BExZUSZT5496UMBP4LFSLTR1GVEW" localSheetId="18" hidden="1">#REF!</definedName>
    <definedName name="BExZUSZT5496UMBP4LFSLTR1GVEW" localSheetId="19" hidden="1">#REF!</definedName>
    <definedName name="BExZUSZT5496UMBP4LFSLTR1GVEW" localSheetId="13" hidden="1">#REF!</definedName>
    <definedName name="BExZUSZT5496UMBP4LFSLTR1GVEW" hidden="1">#REF!</definedName>
    <definedName name="BExZUT54340I38GVCV79EL116WR0" localSheetId="17" hidden="1">#REF!</definedName>
    <definedName name="BExZUT54340I38GVCV79EL116WR0" localSheetId="18" hidden="1">#REF!</definedName>
    <definedName name="BExZUT54340I38GVCV79EL116WR0" localSheetId="19" hidden="1">#REF!</definedName>
    <definedName name="BExZUT54340I38GVCV79EL116WR0" localSheetId="13" hidden="1">#REF!</definedName>
    <definedName name="BExZUT54340I38GVCV79EL116WR0" hidden="1">#REF!</definedName>
    <definedName name="BExZUXC66MK2SXPXCLD8ZSU0BMTY" localSheetId="17" hidden="1">#REF!</definedName>
    <definedName name="BExZUXC66MK2SXPXCLD8ZSU0BMTY" localSheetId="18" hidden="1">#REF!</definedName>
    <definedName name="BExZUXC66MK2SXPXCLD8ZSU0BMTY" localSheetId="19" hidden="1">#REF!</definedName>
    <definedName name="BExZUXC66MK2SXPXCLD8ZSU0BMTY" localSheetId="13" hidden="1">#REF!</definedName>
    <definedName name="BExZUXC66MK2SXPXCLD8ZSU0BMTY" hidden="1">#REF!</definedName>
    <definedName name="BExZUYDULCX65H9OZ9JHPBNKF3MI" localSheetId="17" hidden="1">#REF!</definedName>
    <definedName name="BExZUYDULCX65H9OZ9JHPBNKF3MI" localSheetId="18" hidden="1">#REF!</definedName>
    <definedName name="BExZUYDULCX65H9OZ9JHPBNKF3MI" localSheetId="19" hidden="1">#REF!</definedName>
    <definedName name="BExZUYDULCX65H9OZ9JHPBNKF3MI" localSheetId="13" hidden="1">#REF!</definedName>
    <definedName name="BExZUYDULCX65H9OZ9JHPBNKF3MI" hidden="1">#REF!</definedName>
    <definedName name="BExZV2QD5ZDK3AGDRULLA7JB46C3" localSheetId="17" hidden="1">#REF!</definedName>
    <definedName name="BExZV2QD5ZDK3AGDRULLA7JB46C3" localSheetId="18" hidden="1">#REF!</definedName>
    <definedName name="BExZV2QD5ZDK3AGDRULLA7JB46C3" localSheetId="19" hidden="1">#REF!</definedName>
    <definedName name="BExZV2QD5ZDK3AGDRULLA7JB46C3" localSheetId="13" hidden="1">#REF!</definedName>
    <definedName name="BExZV2QD5ZDK3AGDRULLA7JB46C3" hidden="1">#REF!</definedName>
    <definedName name="BExZVBQ29OM0V8XAL3HL0JIM0MMU" localSheetId="17" hidden="1">#REF!</definedName>
    <definedName name="BExZVBQ29OM0V8XAL3HL0JIM0MMU" localSheetId="18" hidden="1">#REF!</definedName>
    <definedName name="BExZVBQ29OM0V8XAL3HL0JIM0MMU" localSheetId="19" hidden="1">#REF!</definedName>
    <definedName name="BExZVBQ29OM0V8XAL3HL0JIM0MMU" localSheetId="13" hidden="1">#REF!</definedName>
    <definedName name="BExZVBQ29OM0V8XAL3HL0JIM0MMU" hidden="1">#REF!</definedName>
    <definedName name="BExZVKV2XCPCINW1KP8Q1FI6KDNG" localSheetId="17" hidden="1">#REF!</definedName>
    <definedName name="BExZVKV2XCPCINW1KP8Q1FI6KDNG" localSheetId="18" hidden="1">#REF!</definedName>
    <definedName name="BExZVKV2XCPCINW1KP8Q1FI6KDNG" localSheetId="19" hidden="1">#REF!</definedName>
    <definedName name="BExZVKV2XCPCINW1KP8Q1FI6KDNG" localSheetId="13" hidden="1">#REF!</definedName>
    <definedName name="BExZVKV2XCPCINW1KP8Q1FI6KDNG" hidden="1">#REF!</definedName>
    <definedName name="BExZVLM4T9ORS4ZWHME46U4Q103C" localSheetId="17" hidden="1">#REF!</definedName>
    <definedName name="BExZVLM4T9ORS4ZWHME46U4Q103C" localSheetId="18" hidden="1">#REF!</definedName>
    <definedName name="BExZVLM4T9ORS4ZWHME46U4Q103C" localSheetId="19" hidden="1">#REF!</definedName>
    <definedName name="BExZVLM4T9ORS4ZWHME46U4Q103C" localSheetId="13" hidden="1">#REF!</definedName>
    <definedName name="BExZVLM4T9ORS4ZWHME46U4Q103C" hidden="1">#REF!</definedName>
    <definedName name="BExZVM7OZWPPRH5YQW50EYMMIW1A" localSheetId="17" hidden="1">#REF!</definedName>
    <definedName name="BExZVM7OZWPPRH5YQW50EYMMIW1A" localSheetId="18" hidden="1">#REF!</definedName>
    <definedName name="BExZVM7OZWPPRH5YQW50EYMMIW1A" localSheetId="19" hidden="1">#REF!</definedName>
    <definedName name="BExZVM7OZWPPRH5YQW50EYMMIW1A" localSheetId="13" hidden="1">#REF!</definedName>
    <definedName name="BExZVM7OZWPPRH5YQW50EYMMIW1A" hidden="1">#REF!</definedName>
    <definedName name="BExZVMYK7BAH6AGIAEXBE1NXDZ5Z" localSheetId="17" hidden="1">#REF!</definedName>
    <definedName name="BExZVMYK7BAH6AGIAEXBE1NXDZ5Z" localSheetId="18" hidden="1">#REF!</definedName>
    <definedName name="BExZVMYK7BAH6AGIAEXBE1NXDZ5Z" localSheetId="19" hidden="1">#REF!</definedName>
    <definedName name="BExZVMYK7BAH6AGIAEXBE1NXDZ5Z" localSheetId="13" hidden="1">#REF!</definedName>
    <definedName name="BExZVMYK7BAH6AGIAEXBE1NXDZ5Z" hidden="1">#REF!</definedName>
    <definedName name="BExZVPYGX2C5OSHMZ6F0KBKZ6B1S" localSheetId="17" hidden="1">#REF!</definedName>
    <definedName name="BExZVPYGX2C5OSHMZ6F0KBKZ6B1S" localSheetId="18" hidden="1">#REF!</definedName>
    <definedName name="BExZVPYGX2C5OSHMZ6F0KBKZ6B1S" localSheetId="19" hidden="1">#REF!</definedName>
    <definedName name="BExZVPYGX2C5OSHMZ6F0KBKZ6B1S" localSheetId="13" hidden="1">#REF!</definedName>
    <definedName name="BExZVPYGX2C5OSHMZ6F0KBKZ6B1S" hidden="1">#REF!</definedName>
    <definedName name="BExZW3LHTS7PFBNTYM95N8J5AFYQ" localSheetId="17" hidden="1">#REF!</definedName>
    <definedName name="BExZW3LHTS7PFBNTYM95N8J5AFYQ" localSheetId="18" hidden="1">#REF!</definedName>
    <definedName name="BExZW3LHTS7PFBNTYM95N8J5AFYQ" localSheetId="19" hidden="1">#REF!</definedName>
    <definedName name="BExZW3LHTS7PFBNTYM95N8J5AFYQ" localSheetId="13" hidden="1">#REF!</definedName>
    <definedName name="BExZW3LHTS7PFBNTYM95N8J5AFYQ" hidden="1">#REF!</definedName>
    <definedName name="BExZW472V5ADKCFHIKAJ6D4R8MU4" localSheetId="17" hidden="1">#REF!</definedName>
    <definedName name="BExZW472V5ADKCFHIKAJ6D4R8MU4" localSheetId="18" hidden="1">#REF!</definedName>
    <definedName name="BExZW472V5ADKCFHIKAJ6D4R8MU4" localSheetId="19" hidden="1">#REF!</definedName>
    <definedName name="BExZW472V5ADKCFHIKAJ6D4R8MU4" localSheetId="13" hidden="1">#REF!</definedName>
    <definedName name="BExZW472V5ADKCFHIKAJ6D4R8MU4" hidden="1">#REF!</definedName>
    <definedName name="BExZW5UARC8W9AQNLJX2I5WQWS5F" localSheetId="17" hidden="1">#REF!</definedName>
    <definedName name="BExZW5UARC8W9AQNLJX2I5WQWS5F" localSheetId="18" hidden="1">#REF!</definedName>
    <definedName name="BExZW5UARC8W9AQNLJX2I5WQWS5F" localSheetId="19" hidden="1">#REF!</definedName>
    <definedName name="BExZW5UARC8W9AQNLJX2I5WQWS5F" localSheetId="13" hidden="1">#REF!</definedName>
    <definedName name="BExZW5UARC8W9AQNLJX2I5WQWS5F" hidden="1">#REF!</definedName>
    <definedName name="BExZW7HRGN6A9YS41KI2B2UUMJ7X" localSheetId="17" hidden="1">#REF!</definedName>
    <definedName name="BExZW7HRGN6A9YS41KI2B2UUMJ7X" localSheetId="18" hidden="1">#REF!</definedName>
    <definedName name="BExZW7HRGN6A9YS41KI2B2UUMJ7X" localSheetId="19" hidden="1">#REF!</definedName>
    <definedName name="BExZW7HRGN6A9YS41KI2B2UUMJ7X" localSheetId="13" hidden="1">#REF!</definedName>
    <definedName name="BExZW7HRGN6A9YS41KI2B2UUMJ7X" hidden="1">#REF!</definedName>
    <definedName name="BExZW8ZPNV43UXGOT98FDNIBQHZY" localSheetId="17" hidden="1">#REF!</definedName>
    <definedName name="BExZW8ZPNV43UXGOT98FDNIBQHZY" localSheetId="18" hidden="1">#REF!</definedName>
    <definedName name="BExZW8ZPNV43UXGOT98FDNIBQHZY" localSheetId="19" hidden="1">#REF!</definedName>
    <definedName name="BExZW8ZPNV43UXGOT98FDNIBQHZY" localSheetId="13" hidden="1">#REF!</definedName>
    <definedName name="BExZW8ZPNV43UXGOT98FDNIBQHZY" hidden="1">#REF!</definedName>
    <definedName name="BExZWKZ5N3RDXU8MZ8HQVYYD8O0F" localSheetId="17" hidden="1">#REF!</definedName>
    <definedName name="BExZWKZ5N3RDXU8MZ8HQVYYD8O0F" localSheetId="18" hidden="1">#REF!</definedName>
    <definedName name="BExZWKZ5N3RDXU8MZ8HQVYYD8O0F" localSheetId="19" hidden="1">#REF!</definedName>
    <definedName name="BExZWKZ5N3RDXU8MZ8HQVYYD8O0F" localSheetId="13" hidden="1">#REF!</definedName>
    <definedName name="BExZWKZ5N3RDXU8MZ8HQVYYD8O0F" hidden="1">#REF!</definedName>
    <definedName name="BExZWMBRUCPO6F4QT5FNX8JRFL7V" localSheetId="17" hidden="1">#REF!</definedName>
    <definedName name="BExZWMBRUCPO6F4QT5FNX8JRFL7V" localSheetId="18" hidden="1">#REF!</definedName>
    <definedName name="BExZWMBRUCPO6F4QT5FNX8JRFL7V" localSheetId="19" hidden="1">#REF!</definedName>
    <definedName name="BExZWMBRUCPO6F4QT5FNX8JRFL7V" localSheetId="13" hidden="1">#REF!</definedName>
    <definedName name="BExZWMBRUCPO6F4QT5FNX8JRFL7V" hidden="1">#REF!</definedName>
    <definedName name="BExZWQO5171HT1OZ6D6JZBHEW4JG" localSheetId="17" hidden="1">#REF!</definedName>
    <definedName name="BExZWQO5171HT1OZ6D6JZBHEW4JG" localSheetId="18" hidden="1">#REF!</definedName>
    <definedName name="BExZWQO5171HT1OZ6D6JZBHEW4JG" localSheetId="19" hidden="1">#REF!</definedName>
    <definedName name="BExZWQO5171HT1OZ6D6JZBHEW4JG" localSheetId="13" hidden="1">#REF!</definedName>
    <definedName name="BExZWQO5171HT1OZ6D6JZBHEW4JG" hidden="1">#REF!</definedName>
    <definedName name="BExZWSMC9T48W74GFGQCIUJ8ZPP3" localSheetId="17" hidden="1">#REF!</definedName>
    <definedName name="BExZWSMC9T48W74GFGQCIUJ8ZPP3" localSheetId="18" hidden="1">#REF!</definedName>
    <definedName name="BExZWSMC9T48W74GFGQCIUJ8ZPP3" localSheetId="19" hidden="1">#REF!</definedName>
    <definedName name="BExZWSMC9T48W74GFGQCIUJ8ZPP3" localSheetId="13" hidden="1">#REF!</definedName>
    <definedName name="BExZWSMC9T48W74GFGQCIUJ8ZPP3" hidden="1">#REF!</definedName>
    <definedName name="BExZWUF2V4HY3HI8JN9ZVPRWK1H3" localSheetId="17" hidden="1">#REF!</definedName>
    <definedName name="BExZWUF2V4HY3HI8JN9ZVPRWK1H3" localSheetId="18" hidden="1">#REF!</definedName>
    <definedName name="BExZWUF2V4HY3HI8JN9ZVPRWK1H3" localSheetId="19" hidden="1">#REF!</definedName>
    <definedName name="BExZWUF2V4HY3HI8JN9ZVPRWK1H3" localSheetId="13" hidden="1">#REF!</definedName>
    <definedName name="BExZWUF2V4HY3HI8JN9ZVPRWK1H3" hidden="1">#REF!</definedName>
    <definedName name="BExZWX45URTK9KYDJHEXL1OTZ833" localSheetId="17" hidden="1">#REF!</definedName>
    <definedName name="BExZWX45URTK9KYDJHEXL1OTZ833" localSheetId="18" hidden="1">#REF!</definedName>
    <definedName name="BExZWX45URTK9KYDJHEXL1OTZ833" localSheetId="19" hidden="1">#REF!</definedName>
    <definedName name="BExZWX45URTK9KYDJHEXL1OTZ833" localSheetId="13" hidden="1">#REF!</definedName>
    <definedName name="BExZWX45URTK9KYDJHEXL1OTZ833" hidden="1">#REF!</definedName>
    <definedName name="BExZX0EWQEZO86WDAD9A4EAEZ012" localSheetId="17" hidden="1">#REF!</definedName>
    <definedName name="BExZX0EWQEZO86WDAD9A4EAEZ012" localSheetId="18" hidden="1">#REF!</definedName>
    <definedName name="BExZX0EWQEZO86WDAD9A4EAEZ012" localSheetId="19" hidden="1">#REF!</definedName>
    <definedName name="BExZX0EWQEZO86WDAD9A4EAEZ012" localSheetId="13" hidden="1">#REF!</definedName>
    <definedName name="BExZX0EWQEZO86WDAD9A4EAEZ012" hidden="1">#REF!</definedName>
    <definedName name="BExZX2T6ZT2DZLYSDJJBPVIT5OK2" localSheetId="17" hidden="1">#REF!</definedName>
    <definedName name="BExZX2T6ZT2DZLYSDJJBPVIT5OK2" localSheetId="18" hidden="1">#REF!</definedName>
    <definedName name="BExZX2T6ZT2DZLYSDJJBPVIT5OK2" localSheetId="19" hidden="1">#REF!</definedName>
    <definedName name="BExZX2T6ZT2DZLYSDJJBPVIT5OK2" localSheetId="13" hidden="1">#REF!</definedName>
    <definedName name="BExZX2T6ZT2DZLYSDJJBPVIT5OK2" hidden="1">#REF!</definedName>
    <definedName name="BExZXOJDELULNLEH7WG0OYJT0NJ4" localSheetId="17" hidden="1">#REF!</definedName>
    <definedName name="BExZXOJDELULNLEH7WG0OYJT0NJ4" localSheetId="18" hidden="1">#REF!</definedName>
    <definedName name="BExZXOJDELULNLEH7WG0OYJT0NJ4" localSheetId="19" hidden="1">#REF!</definedName>
    <definedName name="BExZXOJDELULNLEH7WG0OYJT0NJ4" localSheetId="13" hidden="1">#REF!</definedName>
    <definedName name="BExZXOJDELULNLEH7WG0OYJT0NJ4" hidden="1">#REF!</definedName>
    <definedName name="BExZXOOTRNUK8LGEAZ8ZCFW9KXQ1" localSheetId="17" hidden="1">#REF!</definedName>
    <definedName name="BExZXOOTRNUK8LGEAZ8ZCFW9KXQ1" localSheetId="18" hidden="1">#REF!</definedName>
    <definedName name="BExZXOOTRNUK8LGEAZ8ZCFW9KXQ1" localSheetId="19" hidden="1">#REF!</definedName>
    <definedName name="BExZXOOTRNUK8LGEAZ8ZCFW9KXQ1" localSheetId="13" hidden="1">#REF!</definedName>
    <definedName name="BExZXOOTRNUK8LGEAZ8ZCFW9KXQ1" hidden="1">#REF!</definedName>
    <definedName name="BExZXT6JOXNKEDU23DKL8XZAJZIH" localSheetId="17" hidden="1">#REF!</definedName>
    <definedName name="BExZXT6JOXNKEDU23DKL8XZAJZIH" localSheetId="18" hidden="1">#REF!</definedName>
    <definedName name="BExZXT6JOXNKEDU23DKL8XZAJZIH" localSheetId="19" hidden="1">#REF!</definedName>
    <definedName name="BExZXT6JOXNKEDU23DKL8XZAJZIH" localSheetId="13" hidden="1">#REF!</definedName>
    <definedName name="BExZXT6JOXNKEDU23DKL8XZAJZIH" hidden="1">#REF!</definedName>
    <definedName name="BExZXUTYW1HWEEZ1LIX4OQWC7HL1" localSheetId="17" hidden="1">#REF!</definedName>
    <definedName name="BExZXUTYW1HWEEZ1LIX4OQWC7HL1" localSheetId="18" hidden="1">#REF!</definedName>
    <definedName name="BExZXUTYW1HWEEZ1LIX4OQWC7HL1" localSheetId="19" hidden="1">#REF!</definedName>
    <definedName name="BExZXUTYW1HWEEZ1LIX4OQWC7HL1" localSheetId="13" hidden="1">#REF!</definedName>
    <definedName name="BExZXUTYW1HWEEZ1LIX4OQWC7HL1" hidden="1">#REF!</definedName>
    <definedName name="BExZXY4NKQL9QD76YMQJ15U1C2G8" localSheetId="17" hidden="1">#REF!</definedName>
    <definedName name="BExZXY4NKQL9QD76YMQJ15U1C2G8" localSheetId="18" hidden="1">#REF!</definedName>
    <definedName name="BExZXY4NKQL9QD76YMQJ15U1C2G8" localSheetId="19" hidden="1">#REF!</definedName>
    <definedName name="BExZXY4NKQL9QD76YMQJ15U1C2G8" localSheetId="13" hidden="1">#REF!</definedName>
    <definedName name="BExZXY4NKQL9QD76YMQJ15U1C2G8" hidden="1">#REF!</definedName>
    <definedName name="BExZXYQ7U5G08FQGUIGYT14QCBOF" localSheetId="17" hidden="1">#REF!</definedName>
    <definedName name="BExZXYQ7U5G08FQGUIGYT14QCBOF" localSheetId="18" hidden="1">#REF!</definedName>
    <definedName name="BExZXYQ7U5G08FQGUIGYT14QCBOF" localSheetId="19" hidden="1">#REF!</definedName>
    <definedName name="BExZXYQ7U5G08FQGUIGYT14QCBOF" localSheetId="13" hidden="1">#REF!</definedName>
    <definedName name="BExZXYQ7U5G08FQGUIGYT14QCBOF" hidden="1">#REF!</definedName>
    <definedName name="BExZY02V77YJBMODJSWZOYCMPS5X" localSheetId="17" hidden="1">#REF!</definedName>
    <definedName name="BExZY02V77YJBMODJSWZOYCMPS5X" localSheetId="18" hidden="1">#REF!</definedName>
    <definedName name="BExZY02V77YJBMODJSWZOYCMPS5X" localSheetId="19" hidden="1">#REF!</definedName>
    <definedName name="BExZY02V77YJBMODJSWZOYCMPS5X" localSheetId="13" hidden="1">#REF!</definedName>
    <definedName name="BExZY02V77YJBMODJSWZOYCMPS5X" hidden="1">#REF!</definedName>
    <definedName name="BExZY3DEOYNIHRV56IY5LJXZK8RU" localSheetId="17" hidden="1">#REF!</definedName>
    <definedName name="BExZY3DEOYNIHRV56IY5LJXZK8RU" localSheetId="18" hidden="1">#REF!</definedName>
    <definedName name="BExZY3DEOYNIHRV56IY5LJXZK8RU" localSheetId="19" hidden="1">#REF!</definedName>
    <definedName name="BExZY3DEOYNIHRV56IY5LJXZK8RU" localSheetId="13" hidden="1">#REF!</definedName>
    <definedName name="BExZY3DEOYNIHRV56IY5LJXZK8RU" hidden="1">#REF!</definedName>
    <definedName name="BExZY49QRZIR6CA41LFA9LM6EULU" localSheetId="17" hidden="1">#REF!</definedName>
    <definedName name="BExZY49QRZIR6CA41LFA9LM6EULU" localSheetId="18" hidden="1">#REF!</definedName>
    <definedName name="BExZY49QRZIR6CA41LFA9LM6EULU" localSheetId="19" hidden="1">#REF!</definedName>
    <definedName name="BExZY49QRZIR6CA41LFA9LM6EULU" localSheetId="13" hidden="1">#REF!</definedName>
    <definedName name="BExZY49QRZIR6CA41LFA9LM6EULU" hidden="1">#REF!</definedName>
    <definedName name="BExZYTG2G7W27YATTETFDDCZ0C4U" localSheetId="17" hidden="1">#REF!</definedName>
    <definedName name="BExZYTG2G7W27YATTETFDDCZ0C4U" localSheetId="18" hidden="1">#REF!</definedName>
    <definedName name="BExZYTG2G7W27YATTETFDDCZ0C4U" localSheetId="19" hidden="1">#REF!</definedName>
    <definedName name="BExZYTG2G7W27YATTETFDDCZ0C4U" localSheetId="13" hidden="1">#REF!</definedName>
    <definedName name="BExZYTG2G7W27YATTETFDDCZ0C4U" hidden="1">#REF!</definedName>
    <definedName name="BExZYYOZMC36ROQDWLR5Z17WKHCR" localSheetId="17" hidden="1">#REF!</definedName>
    <definedName name="BExZYYOZMC36ROQDWLR5Z17WKHCR" localSheetId="18" hidden="1">#REF!</definedName>
    <definedName name="BExZYYOZMC36ROQDWLR5Z17WKHCR" localSheetId="19" hidden="1">#REF!</definedName>
    <definedName name="BExZYYOZMC36ROQDWLR5Z17WKHCR" localSheetId="13" hidden="1">#REF!</definedName>
    <definedName name="BExZYYOZMC36ROQDWLR5Z17WKHCR" hidden="1">#REF!</definedName>
    <definedName name="BExZZ2FQA9A8C7CJKMEFQ9VPSLCE" localSheetId="17" hidden="1">#REF!</definedName>
    <definedName name="BExZZ2FQA9A8C7CJKMEFQ9VPSLCE" localSheetId="18" hidden="1">#REF!</definedName>
    <definedName name="BExZZ2FQA9A8C7CJKMEFQ9VPSLCE" localSheetId="19" hidden="1">#REF!</definedName>
    <definedName name="BExZZ2FQA9A8C7CJKMEFQ9VPSLCE" localSheetId="13" hidden="1">#REF!</definedName>
    <definedName name="BExZZ2FQA9A8C7CJKMEFQ9VPSLCE" hidden="1">#REF!</definedName>
    <definedName name="BExZZ7ZGXIMA3OVYAWY3YQSK64LF" localSheetId="17" hidden="1">#REF!</definedName>
    <definedName name="BExZZ7ZGXIMA3OVYAWY3YQSK64LF" localSheetId="18" hidden="1">#REF!</definedName>
    <definedName name="BExZZ7ZGXIMA3OVYAWY3YQSK64LF" localSheetId="19" hidden="1">#REF!</definedName>
    <definedName name="BExZZ7ZGXIMA3OVYAWY3YQSK64LF" localSheetId="13" hidden="1">#REF!</definedName>
    <definedName name="BExZZ7ZGXIMA3OVYAWY3YQSK64LF" hidden="1">#REF!</definedName>
    <definedName name="BExZZ8FKEIFG203MU6SEJ69MINCD" localSheetId="17" hidden="1">#REF!</definedName>
    <definedName name="BExZZ8FKEIFG203MU6SEJ69MINCD" localSheetId="18" hidden="1">#REF!</definedName>
    <definedName name="BExZZ8FKEIFG203MU6SEJ69MINCD" localSheetId="19" hidden="1">#REF!</definedName>
    <definedName name="BExZZ8FKEIFG203MU6SEJ69MINCD" localSheetId="13" hidden="1">#REF!</definedName>
    <definedName name="BExZZ8FKEIFG203MU6SEJ69MINCD" hidden="1">#REF!</definedName>
    <definedName name="BExZZCHAVHW8C2H649KRGVQ0WVRT" localSheetId="17" hidden="1">#REF!</definedName>
    <definedName name="BExZZCHAVHW8C2H649KRGVQ0WVRT" localSheetId="18" hidden="1">#REF!</definedName>
    <definedName name="BExZZCHAVHW8C2H649KRGVQ0WVRT" localSheetId="19" hidden="1">#REF!</definedName>
    <definedName name="BExZZCHAVHW8C2H649KRGVQ0WVRT" localSheetId="13" hidden="1">#REF!</definedName>
    <definedName name="BExZZCHAVHW8C2H649KRGVQ0WVRT" hidden="1">#REF!</definedName>
    <definedName name="BExZZTK54OTLF2YB68BHGOS27GEN" localSheetId="17" hidden="1">#REF!</definedName>
    <definedName name="BExZZTK54OTLF2YB68BHGOS27GEN" localSheetId="18" hidden="1">#REF!</definedName>
    <definedName name="BExZZTK54OTLF2YB68BHGOS27GEN" localSheetId="19" hidden="1">#REF!</definedName>
    <definedName name="BExZZTK54OTLF2YB68BHGOS27GEN" localSheetId="13" hidden="1">#REF!</definedName>
    <definedName name="BExZZTK54OTLF2YB68BHGOS27GEN" hidden="1">#REF!</definedName>
    <definedName name="BExZZXB3JQQG4SIZS4MRU6NNW7HI" localSheetId="17" hidden="1">#REF!</definedName>
    <definedName name="BExZZXB3JQQG4SIZS4MRU6NNW7HI" localSheetId="18" hidden="1">#REF!</definedName>
    <definedName name="BExZZXB3JQQG4SIZS4MRU6NNW7HI" localSheetId="19" hidden="1">#REF!</definedName>
    <definedName name="BExZZXB3JQQG4SIZS4MRU6NNW7HI" localSheetId="13" hidden="1">#REF!</definedName>
    <definedName name="BExZZXB3JQQG4SIZS4MRU6NNW7HI" hidden="1">#REF!</definedName>
    <definedName name="BExZZZEMIIFKMLLV4DJKX5TB9R5V" localSheetId="17" hidden="1">#REF!</definedName>
    <definedName name="BExZZZEMIIFKMLLV4DJKX5TB9R5V" localSheetId="18" hidden="1">#REF!</definedName>
    <definedName name="BExZZZEMIIFKMLLV4DJKX5TB9R5V" localSheetId="19" hidden="1">#REF!</definedName>
    <definedName name="BExZZZEMIIFKMLLV4DJKX5TB9R5V" localSheetId="13" hidden="1">#REF!</definedName>
    <definedName name="BExZZZEMIIFKMLLV4DJKX5TB9R5V" hidden="1">#REF!</definedName>
    <definedName name="BOOKADJ" localSheetId="19">#REF!</definedName>
    <definedName name="BOOKADJ" localSheetId="34">#REF!</definedName>
    <definedName name="BOOKADJ">#REF!</definedName>
    <definedName name="Camas" localSheetId="14" hidden="1">{#N/A,#N/A,FALSE,"Summary";#N/A,#N/A,FALSE,"SmPlants";#N/A,#N/A,FALSE,"Utah";#N/A,#N/A,FALSE,"Idaho";#N/A,#N/A,FALSE,"Lewis River";#N/A,#N/A,FALSE,"NrthUmpq";#N/A,#N/A,FALSE,"KlamRog"}</definedName>
    <definedName name="Camas" localSheetId="17" hidden="1">{#N/A,#N/A,FALSE,"Summary";#N/A,#N/A,FALSE,"SmPlants";#N/A,#N/A,FALSE,"Utah";#N/A,#N/A,FALSE,"Idaho";#N/A,#N/A,FALSE,"Lewis River";#N/A,#N/A,FALSE,"NrthUmpq";#N/A,#N/A,FALSE,"KlamRog"}</definedName>
    <definedName name="Camas" localSheetId="18"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[23]Readings!$B$2</definedName>
    <definedName name="CBWorkbookPriority" hidden="1">-2060790043</definedName>
    <definedName name="cgf" localSheetId="14" hidden="1">{"PRINT",#N/A,TRUE,"APPA";"PRINT",#N/A,TRUE,"APS";"PRINT",#N/A,TRUE,"BHPL";"PRINT",#N/A,TRUE,"BHPL2";"PRINT",#N/A,TRUE,"CDWR";"PRINT",#N/A,TRUE,"EWEB";"PRINT",#N/A,TRUE,"LADWP";"PRINT",#N/A,TRUE,"NEVBASE"}</definedName>
    <definedName name="cgf" localSheetId="17" hidden="1">{"PRINT",#N/A,TRUE,"APPA";"PRINT",#N/A,TRUE,"APS";"PRINT",#N/A,TRUE,"BHPL";"PRINT",#N/A,TRUE,"BHPL2";"PRINT",#N/A,TRUE,"CDWR";"PRINT",#N/A,TRUE,"EWEB";"PRINT",#N/A,TRUE,"LADWP";"PRINT",#N/A,TRUE,"NEVBASE"}</definedName>
    <definedName name="cgf" localSheetId="18"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19">#REF!</definedName>
    <definedName name="Check" localSheetId="34">#REF!</definedName>
    <definedName name="Check">#REF!</definedName>
    <definedName name="Classification">'[15]Func Study'!$AB$251</definedName>
    <definedName name="cogs" localSheetId="14" hidden="1">{#N/A,#N/A,FALSE,"NI Sum";#N/A,#N/A,FALSE,"EBITDA";#N/A,#N/A,FALSE,"Cap Ex";#N/A,#N/A,FALSE,"Op CFLO Sum";#N/A,#N/A,FALSE,"NI MEC";#N/A,#N/A,FALSE,"EBITDA MEC";#N/A,#N/A,FALSE,"Cap Ex MEC";#N/A,#N/A,FALSE,"Op CFLO MEC Sum";#N/A,#N/A,FALSE,"NI CE";#N/A,#N/A,FALSE,"EBITDA CE";#N/A,#N/A,FALSE,"Cap Ex CE";#N/A,#N/A,FALSE,"Op CFLO CE"}</definedName>
    <definedName name="cogs" localSheetId="17" hidden="1">{#N/A,#N/A,FALSE,"NI Sum";#N/A,#N/A,FALSE,"EBITDA";#N/A,#N/A,FALSE,"Cap Ex";#N/A,#N/A,FALSE,"Op CFLO Sum";#N/A,#N/A,FALSE,"NI MEC";#N/A,#N/A,FALSE,"EBITDA MEC";#N/A,#N/A,FALSE,"Cap Ex MEC";#N/A,#N/A,FALSE,"Op CFLO MEC Sum";#N/A,#N/A,FALSE,"NI CE";#N/A,#N/A,FALSE,"EBITDA CE";#N/A,#N/A,FALSE,"Cap Ex CE";#N/A,#N/A,FALSE,"Op CFLO CE"}</definedName>
    <definedName name="cogs" localSheetId="18"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19">#REF!</definedName>
    <definedName name="COMADJ" localSheetId="34">#REF!</definedName>
    <definedName name="COMADJ">#REF!</definedName>
    <definedName name="combined1" localSheetId="14" hidden="1">{"YTD-Total",#N/A,TRUE,"Provision";"YTD-Utility",#N/A,TRUE,"Prov Utility";"YTD-NonUtility",#N/A,TRUE,"Prov NonUtility"}</definedName>
    <definedName name="combined1" localSheetId="17" hidden="1">{"YTD-Total",#N/A,TRUE,"Provision";"YTD-Utility",#N/A,TRUE,"Prov Utility";"YTD-NonUtility",#N/A,TRUE,"Prov NonUtility"}</definedName>
    <definedName name="combined1" localSheetId="18" hidden="1">{"YTD-Total",#N/A,TRUE,"Provision";"YTD-Utility",#N/A,TRUE,"Prov Utility";"YTD-NonUtility",#N/A,TRUE,"Prov NonUtility"}</definedName>
    <definedName name="combined1" hidden="1">{"YTD-Total",#N/A,TRUE,"Provision";"YTD-Utility",#N/A,TRUE,"Prov Utility";"YTD-NonUtility",#N/A,TRUE,"Prov NonUtility"}</definedName>
    <definedName name="COMP" localSheetId="19">#REF!</definedName>
    <definedName name="COMP" localSheetId="34">#REF!</definedName>
    <definedName name="COMP">#REF!</definedName>
    <definedName name="COMPACTUAL" localSheetId="19">#REF!</definedName>
    <definedName name="COMPACTUAL" localSheetId="34">#REF!</definedName>
    <definedName name="COMPACTUAL">#REF!</definedName>
    <definedName name="COMPT" localSheetId="19">#REF!</definedName>
    <definedName name="COMPT" localSheetId="34">#REF!</definedName>
    <definedName name="COMPT">#REF!</definedName>
    <definedName name="COMPWEATHER" localSheetId="19">#REF!</definedName>
    <definedName name="COMPWEATHER" localSheetId="34">#REF!</definedName>
    <definedName name="COMPWEATHER">#REF!</definedName>
    <definedName name="copy" localSheetId="14" hidden="1">#REF!</definedName>
    <definedName name="copy" localSheetId="16" hidden="1">#REF!</definedName>
    <definedName name="copy" localSheetId="17" hidden="1">#REF!</definedName>
    <definedName name="copy" localSheetId="18" hidden="1">#REF!</definedName>
    <definedName name="copy" localSheetId="19" hidden="1">#REF!</definedName>
    <definedName name="copy" localSheetId="1" hidden="1">#REF!</definedName>
    <definedName name="copy" localSheetId="5" hidden="1">#REF!</definedName>
    <definedName name="copy" localSheetId="6" hidden="1">#REF!</definedName>
    <definedName name="copy" localSheetId="11" hidden="1">#REF!</definedName>
    <definedName name="copy" localSheetId="13" hidden="1">#REF!</definedName>
    <definedName name="copy" hidden="1">#REF!</definedName>
    <definedName name="COSFacVal">[15]Inputs!$R$5</definedName>
    <definedName name="dana" localSheetId="14" hidden="1">{#N/A,#N/A,FALSE,"Summary EPS";#N/A,#N/A,FALSE,"1st Qtr Electric";#N/A,#N/A,FALSE,"1st Qtr Australia";#N/A,#N/A,FALSE,"1st Qtr Telecom";#N/A,#N/A,FALSE,"1st QTR Other"}</definedName>
    <definedName name="dana" localSheetId="17" hidden="1">{#N/A,#N/A,FALSE,"Summary EPS";#N/A,#N/A,FALSE,"1st Qtr Electric";#N/A,#N/A,FALSE,"1st Qtr Australia";#N/A,#N/A,FALSE,"1st Qtr Telecom";#N/A,#N/A,FALSE,"1st QTR Other"}</definedName>
    <definedName name="dana" localSheetId="18"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4" hidden="1">{#N/A,#N/A,FALSE,"Summary 1";#N/A,#N/A,FALSE,"Domestic";#N/A,#N/A,FALSE,"Australia";#N/A,#N/A,FALSE,"Other"}</definedName>
    <definedName name="dana1" localSheetId="17" hidden="1">{#N/A,#N/A,FALSE,"Summary 1";#N/A,#N/A,FALSE,"Domestic";#N/A,#N/A,FALSE,"Australia";#N/A,#N/A,FALSE,"Other"}</definedName>
    <definedName name="dana1" localSheetId="18" hidden="1">{#N/A,#N/A,FALSE,"Summary 1";#N/A,#N/A,FALSE,"Domestic";#N/A,#N/A,FALSE,"Australia";#N/A,#N/A,FALSE,"Other"}</definedName>
    <definedName name="dana1" hidden="1">{#N/A,#N/A,FALSE,"Summary 1";#N/A,#N/A,FALSE,"Domestic";#N/A,#N/A,FALSE,"Australia";#N/A,#N/A,FALSE,"Other"}</definedName>
    <definedName name="_xlnm.Database" localSheetId="19">#REF!</definedName>
    <definedName name="_xlnm.Database" localSheetId="34">[24]Invoice!#REF!</definedName>
    <definedName name="_xlnm.Database">#REF!</definedName>
    <definedName name="DATE" localSheetId="19">[25]Jan!#REF!</definedName>
    <definedName name="DATE" localSheetId="34">[25]Jan!#REF!</definedName>
    <definedName name="DATE">[25]Jan!#REF!</definedName>
    <definedName name="DEC" localSheetId="39">#REF!</definedName>
    <definedName name="DEC" localSheetId="40">#REF!</definedName>
    <definedName name="DEC" localSheetId="19">[22]Backup!#REF!</definedName>
    <definedName name="DEC" localSheetId="34">#REF!</definedName>
    <definedName name="DEC" localSheetId="37">[22]Backup!#REF!</definedName>
    <definedName name="DEC">[22]Backup!#REF!</definedName>
    <definedName name="DECT" localSheetId="19">#REF!</definedName>
    <definedName name="DECT" localSheetId="34">#REF!</definedName>
    <definedName name="DECT">#REF!</definedName>
    <definedName name="DELETE01" localSheetId="17" hidden="1">{#N/A,#N/A,FALSE,"Coversheet";#N/A,#N/A,FALSE,"QA"}</definedName>
    <definedName name="DELETE01" localSheetId="18" hidden="1">{#N/A,#N/A,FALSE,"Coversheet";#N/A,#N/A,FALSE,"QA"}</definedName>
    <definedName name="DELETE01" hidden="1">{#N/A,#N/A,FALSE,"Coversheet";#N/A,#N/A,FALSE,"QA"}</definedName>
    <definedName name="DELETE02" localSheetId="17" hidden="1">{#N/A,#N/A,FALSE,"Schedule F";#N/A,#N/A,FALSE,"Schedule G"}</definedName>
    <definedName name="DELETE02" localSheetId="18" hidden="1">{#N/A,#N/A,FALSE,"Schedule F";#N/A,#N/A,FALSE,"Schedule G"}</definedName>
    <definedName name="DELETE02" hidden="1">{#N/A,#N/A,FALSE,"Schedule F";#N/A,#N/A,FALSE,"Schedule G"}</definedName>
    <definedName name="Delete06" localSheetId="17" hidden="1">{#N/A,#N/A,FALSE,"Coversheet";#N/A,#N/A,FALSE,"QA"}</definedName>
    <definedName name="Delete06" localSheetId="18" hidden="1">{#N/A,#N/A,FALSE,"Coversheet";#N/A,#N/A,FALSE,"QA"}</definedName>
    <definedName name="Delete06" hidden="1">{#N/A,#N/A,FALSE,"Coversheet";#N/A,#N/A,FALSE,"QA"}</definedName>
    <definedName name="Delete09" localSheetId="17" hidden="1">{#N/A,#N/A,FALSE,"Coversheet";#N/A,#N/A,FALSE,"QA"}</definedName>
    <definedName name="Delete09" localSheetId="18" hidden="1">{#N/A,#N/A,FALSE,"Coversheet";#N/A,#N/A,FALSE,"QA"}</definedName>
    <definedName name="Delete09" hidden="1">{#N/A,#N/A,FALSE,"Coversheet";#N/A,#N/A,FALSE,"QA"}</definedName>
    <definedName name="Delete1" localSheetId="17" hidden="1">{#N/A,#N/A,FALSE,"Coversheet";#N/A,#N/A,FALSE,"QA"}</definedName>
    <definedName name="Delete1" localSheetId="18" hidden="1">{#N/A,#N/A,FALSE,"Coversheet";#N/A,#N/A,FALSE,"QA"}</definedName>
    <definedName name="Delete1" hidden="1">{#N/A,#N/A,FALSE,"Coversheet";#N/A,#N/A,FALSE,"QA"}</definedName>
    <definedName name="Delete10" localSheetId="17" hidden="1">{#N/A,#N/A,FALSE,"Schedule F";#N/A,#N/A,FALSE,"Schedule G"}</definedName>
    <definedName name="Delete10" localSheetId="18" hidden="1">{#N/A,#N/A,FALSE,"Schedule F";#N/A,#N/A,FALSE,"Schedule G"}</definedName>
    <definedName name="Delete10" hidden="1">{#N/A,#N/A,FALSE,"Schedule F";#N/A,#N/A,FALSE,"Schedule G"}</definedName>
    <definedName name="Delete21" localSheetId="17" hidden="1">{#N/A,#N/A,FALSE,"Coversheet";#N/A,#N/A,FALSE,"QA"}</definedName>
    <definedName name="Delete21" localSheetId="18" hidden="1">{#N/A,#N/A,FALSE,"Coversheet";#N/A,#N/A,FALSE,"QA"}</definedName>
    <definedName name="Delete21" hidden="1">{#N/A,#N/A,FALSE,"Coversheet";#N/A,#N/A,FALSE,"QA"}</definedName>
    <definedName name="Demand">[14]Inputs!$D$8</definedName>
    <definedName name="Demand2">[26]Inputs!$D$11</definedName>
    <definedName name="DFIT" localSheetId="17" hidden="1">{#N/A,#N/A,FALSE,"Coversheet";#N/A,#N/A,FALSE,"QA"}</definedName>
    <definedName name="DFIT" localSheetId="18" hidden="1">{#N/A,#N/A,FALSE,"Coversheet";#N/A,#N/A,FALSE,"QA"}</definedName>
    <definedName name="DFIT" hidden="1">{#N/A,#N/A,FALSE,"Coversheet";#N/A,#N/A,FALSE,"QA"}</definedName>
    <definedName name="Dis">'[15]Func Study'!$AB$250</definedName>
    <definedName name="DisFac">'[15]Func Dist Factor Table'!$A$11:$G$25</definedName>
    <definedName name="Dist_factor" localSheetId="19">#REF!</definedName>
    <definedName name="Dist_factor" localSheetId="34">#REF!</definedName>
    <definedName name="Dist_factor">#REF!</definedName>
    <definedName name="DistPeakMethod" localSheetId="19">[18]Inputs!#REF!</definedName>
    <definedName name="DistPeakMethod" localSheetId="34">[18]Inputs!#REF!</definedName>
    <definedName name="DistPeakMethod" localSheetId="37">[19]Inputs!#REF!</definedName>
    <definedName name="DistPeakMethod">[18]Inputs!#REF!</definedName>
    <definedName name="dsd" localSheetId="14" hidden="1">[5]Inputs!#REF!</definedName>
    <definedName name="dsd" localSheetId="16" hidden="1">[5]Inputs!#REF!</definedName>
    <definedName name="dsd" localSheetId="17" hidden="1">[5]Inputs!#REF!</definedName>
    <definedName name="dsd" localSheetId="18" hidden="1">[5]Inputs!#REF!</definedName>
    <definedName name="dsd" localSheetId="19" hidden="1">[5]Inputs!#REF!</definedName>
    <definedName name="dsd" localSheetId="1" hidden="1">[5]Inputs!#REF!</definedName>
    <definedName name="dsd" localSheetId="5" hidden="1">[5]Inputs!#REF!</definedName>
    <definedName name="dsd" localSheetId="6" hidden="1">[5]Inputs!#REF!</definedName>
    <definedName name="dsd" localSheetId="11" hidden="1">[5]Inputs!#REF!</definedName>
    <definedName name="dsd" localSheetId="13" hidden="1">[5]Inputs!#REF!</definedName>
    <definedName name="dsd" hidden="1">[5]Inputs!#REF!</definedName>
    <definedName name="DUDE" localSheetId="14" hidden="1">#REF!</definedName>
    <definedName name="DUDE" localSheetId="15" hidden="1">#REF!</definedName>
    <definedName name="DUDE" localSheetId="16" hidden="1">#REF!</definedName>
    <definedName name="DUDE" localSheetId="17" hidden="1">#REF!</definedName>
    <definedName name="DUDE" localSheetId="18" hidden="1">#REF!</definedName>
    <definedName name="DUDE" localSheetId="19"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6" hidden="1">#REF!</definedName>
    <definedName name="DUDE" localSheetId="11" hidden="1">#REF!</definedName>
    <definedName name="DUDE" localSheetId="13" hidden="1">#REF!</definedName>
    <definedName name="DUDE" localSheetId="34" hidden="1">#REF!</definedName>
    <definedName name="DUDE" localSheetId="32" hidden="1">#REF!</definedName>
    <definedName name="DUDE" hidden="1">#REF!</definedName>
    <definedName name="ee" localSheetId="17" hidden="1">{#N/A,#N/A,FALSE,"Month ";#N/A,#N/A,FALSE,"YTD";#N/A,#N/A,FALSE,"12 mo ended"}</definedName>
    <definedName name="ee" localSheetId="18" hidden="1">{#N/A,#N/A,FALSE,"Month ";#N/A,#N/A,FALSE,"YTD";#N/A,#N/A,FALSE,"12 mo ended"}</definedName>
    <definedName name="ee" hidden="1">{#N/A,#N/A,FALSE,"Month ";#N/A,#N/A,FALSE,"YTD";#N/A,#N/A,FALSE,"12 mo ended"}</definedName>
    <definedName name="energy">[23]Readings!$B$3</definedName>
    <definedName name="Engy">[14]Inputs!$D$9</definedName>
    <definedName name="Engy2">[26]Inputs!$D$12</definedName>
    <definedName name="enrgy" localSheetId="14" hidden="1">{#N/A,#N/A,FALSE,"Bgt";#N/A,#N/A,FALSE,"Act";#N/A,#N/A,FALSE,"Chrt Data";#N/A,#N/A,FALSE,"Bus Result";#N/A,#N/A,FALSE,"Main Charts";#N/A,#N/A,FALSE,"P&amp;L Ttl";#N/A,#N/A,FALSE,"P&amp;L C_Ttl";#N/A,#N/A,FALSE,"P&amp;L C_Oct";#N/A,#N/A,FALSE,"P&amp;L C_Sep";#N/A,#N/A,FALSE,"1996";#N/A,#N/A,FALSE,"Data"}</definedName>
    <definedName name="enrgy" localSheetId="17"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7" hidden="1">{#N/A,#N/A,FALSE,"Coversheet";#N/A,#N/A,FALSE,"QA"}</definedName>
    <definedName name="error" localSheetId="18" hidden="1">{#N/A,#N/A,FALSE,"Coversheet";#N/A,#N/A,FALSE,"QA"}</definedName>
    <definedName name="error" hidden="1">{#N/A,#N/A,FALSE,"Coversheet";#N/A,#N/A,FALSE,"QA"}</definedName>
    <definedName name="Estimate" localSheetId="17" hidden="1">{#N/A,#N/A,FALSE,"Summ";#N/A,#N/A,FALSE,"General"}</definedName>
    <definedName name="Estimate" localSheetId="18" hidden="1">{#N/A,#N/A,FALSE,"Summ";#N/A,#N/A,FALSE,"General"}</definedName>
    <definedName name="Estimate" hidden="1">{#N/A,#N/A,FALSE,"Summ";#N/A,#N/A,FALSE,"General"}</definedName>
    <definedName name="ex" localSheetId="17" hidden="1">{#N/A,#N/A,FALSE,"Summ";#N/A,#N/A,FALSE,"General"}</definedName>
    <definedName name="ex" localSheetId="18" hidden="1">{#N/A,#N/A,FALSE,"Summ";#N/A,#N/A,FALSE,"General"}</definedName>
    <definedName name="ex" hidden="1">{#N/A,#N/A,FALSE,"Summ";#N/A,#N/A,FALSE,"General"}</definedName>
    <definedName name="extra2" localSheetId="14" hidden="1">{#N/A,#N/A,FALSE,"Loans";#N/A,#N/A,FALSE,"Program Costs";#N/A,#N/A,FALSE,"Measures";#N/A,#N/A,FALSE,"Net Lost Rev";#N/A,#N/A,FALSE,"Incentive"}</definedName>
    <definedName name="extra2" localSheetId="17" hidden="1">{#N/A,#N/A,FALSE,"Loans";#N/A,#N/A,FALSE,"Program Costs";#N/A,#N/A,FALSE,"Measures";#N/A,#N/A,FALSE,"Net Lost Rev";#N/A,#N/A,FALSE,"Incentive"}</definedName>
    <definedName name="extra2" localSheetId="18"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4" hidden="1">{#N/A,#N/A,FALSE,"Loans";#N/A,#N/A,FALSE,"Program Costs";#N/A,#N/A,FALSE,"Measures";#N/A,#N/A,FALSE,"Net Lost Rev";#N/A,#N/A,FALSE,"Incentive"}</definedName>
    <definedName name="extra3" localSheetId="17" hidden="1">{#N/A,#N/A,FALSE,"Loans";#N/A,#N/A,FALSE,"Program Costs";#N/A,#N/A,FALSE,"Measures";#N/A,#N/A,FALSE,"Net Lost Rev";#N/A,#N/A,FALSE,"Incentive"}</definedName>
    <definedName name="extra3" localSheetId="18"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4" hidden="1">{#N/A,#N/A,FALSE,"Loans";#N/A,#N/A,FALSE,"Program Costs";#N/A,#N/A,FALSE,"Measures";#N/A,#N/A,FALSE,"Net Lost Rev";#N/A,#N/A,FALSE,"Incentive"}</definedName>
    <definedName name="extra4" localSheetId="17" hidden="1">{#N/A,#N/A,FALSE,"Loans";#N/A,#N/A,FALSE,"Program Costs";#N/A,#N/A,FALSE,"Measures";#N/A,#N/A,FALSE,"Net Lost Rev";#N/A,#N/A,FALSE,"Incentive"}</definedName>
    <definedName name="extra4" localSheetId="18"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4" hidden="1">{#N/A,#N/A,FALSE,"Loans";#N/A,#N/A,FALSE,"Program Costs";#N/A,#N/A,FALSE,"Measures";#N/A,#N/A,FALSE,"Net Lost Rev";#N/A,#N/A,FALSE,"Incentive"}</definedName>
    <definedName name="extra5" localSheetId="17" hidden="1">{#N/A,#N/A,FALSE,"Loans";#N/A,#N/A,FALSE,"Program Costs";#N/A,#N/A,FALSE,"Measures";#N/A,#N/A,FALSE,"Net Lost Rev";#N/A,#N/A,FALSE,"Incentive"}</definedName>
    <definedName name="extra5" localSheetId="18"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19">#REF!</definedName>
    <definedName name="f101top" localSheetId="34">#REF!</definedName>
    <definedName name="f101top">#REF!</definedName>
    <definedName name="f104top" localSheetId="19">#REF!</definedName>
    <definedName name="f104top" localSheetId="34">#REF!</definedName>
    <definedName name="f104top">#REF!</definedName>
    <definedName name="f138top" localSheetId="19">#REF!</definedName>
    <definedName name="f138top" localSheetId="34">#REF!</definedName>
    <definedName name="f138top">#REF!</definedName>
    <definedName name="f140top" localSheetId="19">#REF!</definedName>
    <definedName name="f140top" localSheetId="34">#REF!</definedName>
    <definedName name="f140top">#REF!</definedName>
    <definedName name="Factorck">'[15]COS Factor Table'!$O$15:$O$113</definedName>
    <definedName name="FactorType">[20]Variables!$AK$2:$AL$12</definedName>
    <definedName name="FACTP" localSheetId="19">#REF!</definedName>
    <definedName name="FACTP" localSheetId="34">#REF!</definedName>
    <definedName name="FACTP">#REF!</definedName>
    <definedName name="FactSum">'[15]COS Factor Table'!$A$14:$O$113</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7" hidden="1">{#N/A,#N/A,FALSE,"Month ";#N/A,#N/A,FALSE,"YTD";#N/A,#N/A,FALSE,"12 mo ended"}</definedName>
    <definedName name="fdsafdasfdsa" localSheetId="18" hidden="1">{#N/A,#N/A,FALSE,"Month ";#N/A,#N/A,FALSE,"YTD";#N/A,#N/A,FALSE,"12 mo ended"}</definedName>
    <definedName name="fdsafdasfdsa" hidden="1">{#N/A,#N/A,FALSE,"Month ";#N/A,#N/A,FALSE,"YTD";#N/A,#N/A,FALSE,"12 mo ended"}</definedName>
    <definedName name="FEB" localSheetId="39">#REF!</definedName>
    <definedName name="FEB" localSheetId="40">#REF!</definedName>
    <definedName name="FEB" localSheetId="19">[22]Backup!#REF!</definedName>
    <definedName name="FEB" localSheetId="34">#REF!</definedName>
    <definedName name="FEB" localSheetId="37">[22]Backup!#REF!</definedName>
    <definedName name="FEB">[22]Backup!#REF!</definedName>
    <definedName name="FEBT" localSheetId="19">#REF!</definedName>
    <definedName name="FEBT" localSheetId="34">#REF!</definedName>
    <definedName name="FEBT">#REF!</definedName>
    <definedName name="ffff" localSheetId="17" hidden="1">{#N/A,#N/A,FALSE,"Coversheet";#N/A,#N/A,FALSE,"QA"}</definedName>
    <definedName name="ffff" localSheetId="18" hidden="1">{#N/A,#N/A,FALSE,"Coversheet";#N/A,#N/A,FALSE,"QA"}</definedName>
    <definedName name="ffff" hidden="1">{#N/A,#N/A,FALSE,"Coversheet";#N/A,#N/A,FALSE,"QA"}</definedName>
    <definedName name="fffgf" localSheetId="17" hidden="1">{#N/A,#N/A,FALSE,"Coversheet";#N/A,#N/A,FALSE,"QA"}</definedName>
    <definedName name="fffgf" localSheetId="18" hidden="1">{#N/A,#N/A,FALSE,"Coversheet";#N/A,#N/A,FALSE,"QA"}</definedName>
    <definedName name="fffgf" hidden="1">{#N/A,#N/A,FALSE,"Coversheet";#N/A,#N/A,FALSE,"QA"}</definedName>
    <definedName name="foo" localSheetId="14" hidden="1">{#N/A,#N/A,FALSE,"Bgt";#N/A,#N/A,FALSE,"Act";#N/A,#N/A,FALSE,"Chrt Data";#N/A,#N/A,FALSE,"Bus Result";#N/A,#N/A,FALSE,"Main Charts";#N/A,#N/A,FALSE,"P&amp;L Ttl";#N/A,#N/A,FALSE,"P&amp;L C_Ttl";#N/A,#N/A,FALSE,"P&amp;L C_Oct";#N/A,#N/A,FALSE,"P&amp;L C_Sep";#N/A,#N/A,FALSE,"1996";#N/A,#N/A,FALSE,"Data"}</definedName>
    <definedName name="foo" localSheetId="17"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[21]Variables!$D$26</definedName>
    <definedName name="friend" localSheetId="14" hidden="1">{"PRINT",#N/A,TRUE,"APPA";"PRINT",#N/A,TRUE,"APS";"PRINT",#N/A,TRUE,"BHPL";"PRINT",#N/A,TRUE,"BHPL2";"PRINT",#N/A,TRUE,"CDWR";"PRINT",#N/A,TRUE,"EWEB";"PRINT",#N/A,TRUE,"LADWP";"PRINT",#N/A,TRUE,"NEVBASE"}</definedName>
    <definedName name="friend" localSheetId="17" hidden="1">{"PRINT",#N/A,TRUE,"APPA";"PRINT",#N/A,TRUE,"APS";"PRINT",#N/A,TRUE,"BHPL";"PRINT",#N/A,TRUE,"BHPL2";"PRINT",#N/A,TRUE,"CDWR";"PRINT",#N/A,TRUE,"EWEB";"PRINT",#N/A,TRUE,"LADWP";"PRINT",#N/A,TRUE,"NEVBASE"}</definedName>
    <definedName name="friend" localSheetId="18"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19">#REF!</definedName>
    <definedName name="Func_Ftrs" localSheetId="34">#REF!</definedName>
    <definedName name="Func_Ftrs">#REF!</definedName>
    <definedName name="Func_GTD_Percents" localSheetId="19">#REF!</definedName>
    <definedName name="Func_GTD_Percents" localSheetId="34">#REF!</definedName>
    <definedName name="Func_GTD_Percents">#REF!</definedName>
    <definedName name="Func_MC" localSheetId="19">#REF!</definedName>
    <definedName name="Func_MC" localSheetId="34">#REF!</definedName>
    <definedName name="Func_MC">#REF!</definedName>
    <definedName name="Func_Percents" localSheetId="19">#REF!</definedName>
    <definedName name="Func_Percents" localSheetId="34">#REF!</definedName>
    <definedName name="Func_Percents">#REF!</definedName>
    <definedName name="Func_Rev_Req1" localSheetId="19">#REF!</definedName>
    <definedName name="Func_Rev_Req1" localSheetId="34">#REF!</definedName>
    <definedName name="Func_Rev_Req1">#REF!</definedName>
    <definedName name="Func_Rev_Req2" localSheetId="19">#REF!</definedName>
    <definedName name="Func_Rev_Req2" localSheetId="34">#REF!</definedName>
    <definedName name="Func_Rev_Req2">#REF!</definedName>
    <definedName name="Func_Revenue" localSheetId="19">#REF!</definedName>
    <definedName name="Func_Revenue" localSheetId="34">#REF!</definedName>
    <definedName name="Func_Revenue">#REF!</definedName>
    <definedName name="Function">'[15]Func Study'!$AB$250</definedName>
    <definedName name="GREATER10MW" localSheetId="19">#REF!</definedName>
    <definedName name="GREATER10MW" localSheetId="34">#REF!</definedName>
    <definedName name="GREATER10MW">#REF!</definedName>
    <definedName name="GTD_Percents" localSheetId="19">#REF!</definedName>
    <definedName name="GTD_Percents" localSheetId="34">#REF!</definedName>
    <definedName name="GTD_Percents">#REF!</definedName>
    <definedName name="HEIGHT" localSheetId="19">#REF!</definedName>
    <definedName name="HEIGHT" localSheetId="34">#REF!</definedName>
    <definedName name="HEIGHT">#REF!</definedName>
    <definedName name="helllo" localSheetId="17" hidden="1">{#N/A,#N/A,FALSE,"Pg 6b CustCount_Gas";#N/A,#N/A,FALSE,"QA";#N/A,#N/A,FALSE,"Report";#N/A,#N/A,FALSE,"forecast"}</definedName>
    <definedName name="helllo" localSheetId="18" hidden="1">{#N/A,#N/A,FALSE,"Pg 6b CustCount_Gas";#N/A,#N/A,FALSE,"QA";#N/A,#N/A,FALSE,"Report";#N/A,#N/A,FALSE,"forecast"}</definedName>
    <definedName name="helllo" hidden="1">{#N/A,#N/A,FALSE,"Pg 6b CustCount_Gas";#N/A,#N/A,FALSE,"QA";#N/A,#N/A,FALSE,"Report";#N/A,#N/A,FALSE,"forecast"}</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7" hidden="1">{#N/A,#N/A,FALSE,"Coversheet";#N/A,#N/A,FALSE,"QA"}</definedName>
    <definedName name="HELP" localSheetId="18" hidden="1">{#N/A,#N/A,FALSE,"Coversheet";#N/A,#N/A,FALSE,"QA"}</definedName>
    <definedName name="HELP" hidden="1">{#N/A,#N/A,FALSE,"Coversheet";#N/A,#N/A,FALSE,"QA"}</definedName>
    <definedName name="HROptim" localSheetId="14" hidden="1">{#N/A,#N/A,FALSE,"Summary";#N/A,#N/A,FALSE,"SmPlants";#N/A,#N/A,FALSE,"Utah";#N/A,#N/A,FALSE,"Idaho";#N/A,#N/A,FALSE,"Lewis River";#N/A,#N/A,FALSE,"NrthUmpq";#N/A,#N/A,FALSE,"KlamRog"}</definedName>
    <definedName name="HROptim" localSheetId="17" hidden="1">{#N/A,#N/A,FALSE,"Summary";#N/A,#N/A,FALSE,"SmPlants";#N/A,#N/A,FALSE,"Utah";#N/A,#N/A,FALSE,"Idaho";#N/A,#N/A,FALSE,"Lewis River";#N/A,#N/A,FALSE,"NrthUmpq";#N/A,#N/A,FALSE,"KlamRog"}</definedName>
    <definedName name="HROptim" localSheetId="18"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7" hidden="1">{"'Sheet1'!$A$1:$J$121"}</definedName>
    <definedName name="HTML_Control" localSheetId="18"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19">#REF!</definedName>
    <definedName name="ID_0303_RVN_data" localSheetId="34">#REF!</definedName>
    <definedName name="ID_0303_RVN_data">#REF!</definedName>
    <definedName name="IDcontractsRVN" localSheetId="19">#REF!</definedName>
    <definedName name="IDcontractsRVN" localSheetId="34">#REF!</definedName>
    <definedName name="IDcontractsRVN">#REF!</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18"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19">#REF!</definedName>
    <definedName name="INDADJ" localSheetId="34">#REF!</definedName>
    <definedName name="INDADJ">#REF!</definedName>
    <definedName name="INPUT" localSheetId="19">[27]Summary!#REF!</definedName>
    <definedName name="INPUT" localSheetId="34">[27]Summary!#REF!</definedName>
    <definedName name="INPUT" localSheetId="37">[28]Summary!#REF!</definedName>
    <definedName name="INPUT">[27]Summary!#REF!</definedName>
    <definedName name="Instructions" localSheetId="19">#REF!</definedName>
    <definedName name="Instructions" localSheetId="34">#REF!</definedName>
    <definedName name="Instructions">#REF!</definedName>
    <definedName name="inventory" localSheetId="14" hidden="1">{#N/A,#N/A,FALSE,"Summary";#N/A,#N/A,FALSE,"SmPlants";#N/A,#N/A,FALSE,"Utah";#N/A,#N/A,FALSE,"Idaho";#N/A,#N/A,FALSE,"Lewis River";#N/A,#N/A,FALSE,"NrthUmpq";#N/A,#N/A,FALSE,"KlamRog"}</definedName>
    <definedName name="inventory" localSheetId="17" hidden="1">{#N/A,#N/A,FALSE,"Summary";#N/A,#N/A,FALSE,"SmPlants";#N/A,#N/A,FALSE,"Utah";#N/A,#N/A,FALSE,"Idaho";#N/A,#N/A,FALSE,"Lewis River";#N/A,#N/A,FALSE,"NrthUmpq";#N/A,#N/A,FALSE,"KlamRog"}</definedName>
    <definedName name="inventory" localSheetId="18"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7" hidden="1">{#N/A,#N/A,FALSE,"monthly";#N/A,#N/A,FALSE,"year to date";#N/A,#N/A,FALSE,"12_months_IS";#N/A,#N/A,FALSE,"balance sheet";#N/A,#N/A,FALSE,"op_revenues_12m";#N/A,#N/A,FALSE,"op_revenues_ytd";#N/A,#N/A,FALSE,"op_revenues_cm"}</definedName>
    <definedName name="ISytd" localSheetId="18"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39">#REF!</definedName>
    <definedName name="JAN" localSheetId="40">#REF!</definedName>
    <definedName name="JAN" localSheetId="19">[22]Backup!#REF!</definedName>
    <definedName name="JAN" localSheetId="34">#REF!</definedName>
    <definedName name="JAN" localSheetId="37">[22]Backup!#REF!</definedName>
    <definedName name="JAN">[22]Backup!#REF!</definedName>
    <definedName name="Jane" localSheetId="17" hidden="1">{#N/A,#N/A,FALSE,"Expenditures";#N/A,#N/A,FALSE,"Property Placed In-Service";#N/A,#N/A,FALSE,"Removals";#N/A,#N/A,FALSE,"Retirements";#N/A,#N/A,FALSE,"CWIP Balances";#N/A,#N/A,FALSE,"CWIP_Expend_Ratios";#N/A,#N/A,FALSE,"CWIP_Yr_End"}</definedName>
    <definedName name="Jane" localSheetId="1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9">#REF!</definedName>
    <definedName name="JANT" localSheetId="34">#REF!</definedName>
    <definedName name="JANT">#REF!</definedName>
    <definedName name="jfkljsdkljiejgr" localSheetId="17" hidden="1">{#N/A,#N/A,FALSE,"Summ";#N/A,#N/A,FALSE,"General"}</definedName>
    <definedName name="jfkljsdkljiejgr" localSheetId="18" hidden="1">{#N/A,#N/A,FALSE,"Summ";#N/A,#N/A,FALSE,"General"}</definedName>
    <definedName name="jfkljsdkljiejgr" hidden="1">{#N/A,#N/A,FALSE,"Summ";#N/A,#N/A,FALSE,"General"}</definedName>
    <definedName name="jjj" localSheetId="37">[29]Inputs!$N$18</definedName>
    <definedName name="jjj">[30]Inputs!$N$18</definedName>
    <definedName name="JUL" localSheetId="39">#REF!</definedName>
    <definedName name="JUL" localSheetId="40">#REF!</definedName>
    <definedName name="JUL" localSheetId="19">[22]Backup!#REF!</definedName>
    <definedName name="JUL" localSheetId="34">#REF!</definedName>
    <definedName name="JUL" localSheetId="37">[22]Backup!#REF!</definedName>
    <definedName name="JUL">[22]Backup!#REF!</definedName>
    <definedName name="JULT" localSheetId="19">#REF!</definedName>
    <definedName name="JULT" localSheetId="34">#REF!</definedName>
    <definedName name="JULT">#REF!</definedName>
    <definedName name="JUN" localSheetId="39">#REF!</definedName>
    <definedName name="JUN" localSheetId="40">#REF!</definedName>
    <definedName name="JUN" localSheetId="19">[22]Backup!#REF!</definedName>
    <definedName name="JUN" localSheetId="34">#REF!</definedName>
    <definedName name="JUN" localSheetId="37">[22]Backup!#REF!</definedName>
    <definedName name="JUN">[22]Backup!#REF!</definedName>
    <definedName name="junk" localSheetId="14" hidden="1">{"PRINT",#N/A,TRUE,"APPA";"PRINT",#N/A,TRUE,"APS";"PRINT",#N/A,TRUE,"BHPL";"PRINT",#N/A,TRUE,"BHPL2";"PRINT",#N/A,TRUE,"CDWR";"PRINT",#N/A,TRUE,"EWEB";"PRINT",#N/A,TRUE,"LADWP";"PRINT",#N/A,TRUE,"NEVBASE"}</definedName>
    <definedName name="junk" localSheetId="17" hidden="1">{"PRINT",#N/A,TRUE,"APPA";"PRINT",#N/A,TRUE,"APS";"PRINT",#N/A,TRUE,"BHPL";"PRINT",#N/A,TRUE,"BHPL2";"PRINT",#N/A,TRUE,"CDWR";"PRINT",#N/A,TRUE,"EWEB";"PRINT",#N/A,TRUE,"LADWP";"PRINT",#N/A,TRUE,"NEVBASE"}</definedName>
    <definedName name="junk" localSheetId="18"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4" hidden="1">{"PRINT",#N/A,TRUE,"APPA";"PRINT",#N/A,TRUE,"APS";"PRINT",#N/A,TRUE,"BHPL";"PRINT",#N/A,TRUE,"BHPL2";"PRINT",#N/A,TRUE,"CDWR";"PRINT",#N/A,TRUE,"EWEB";"PRINT",#N/A,TRUE,"LADWP";"PRINT",#N/A,TRUE,"NEVBASE"}</definedName>
    <definedName name="junk1" localSheetId="17" hidden="1">{"PRINT",#N/A,TRUE,"APPA";"PRINT",#N/A,TRUE,"APS";"PRINT",#N/A,TRUE,"BHPL";"PRINT",#N/A,TRUE,"BHPL2";"PRINT",#N/A,TRUE,"CDWR";"PRINT",#N/A,TRUE,"EWEB";"PRINT",#N/A,TRUE,"LADWP";"PRINT",#N/A,TRUE,"NEVBASE"}</definedName>
    <definedName name="junk1" localSheetId="18"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4" hidden="1">{"PRINT",#N/A,TRUE,"APPA";"PRINT",#N/A,TRUE,"APS";"PRINT",#N/A,TRUE,"BHPL";"PRINT",#N/A,TRUE,"BHPL2";"PRINT",#N/A,TRUE,"CDWR";"PRINT",#N/A,TRUE,"EWEB";"PRINT",#N/A,TRUE,"LADWP";"PRINT",#N/A,TRUE,"NEVBASE"}</definedName>
    <definedName name="junk2" localSheetId="17" hidden="1">{"PRINT",#N/A,TRUE,"APPA";"PRINT",#N/A,TRUE,"APS";"PRINT",#N/A,TRUE,"BHPL";"PRINT",#N/A,TRUE,"BHPL2";"PRINT",#N/A,TRUE,"CDWR";"PRINT",#N/A,TRUE,"EWEB";"PRINT",#N/A,TRUE,"LADWP";"PRINT",#N/A,TRUE,"NEVBASE"}</definedName>
    <definedName name="junk2" localSheetId="18"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4" hidden="1">{"PRINT",#N/A,TRUE,"APPA";"PRINT",#N/A,TRUE,"APS";"PRINT",#N/A,TRUE,"BHPL";"PRINT",#N/A,TRUE,"BHPL2";"PRINT",#N/A,TRUE,"CDWR";"PRINT",#N/A,TRUE,"EWEB";"PRINT",#N/A,TRUE,"LADWP";"PRINT",#N/A,TRUE,"NEVBASE"}</definedName>
    <definedName name="junk3" localSheetId="17" hidden="1">{"PRINT",#N/A,TRUE,"APPA";"PRINT",#N/A,TRUE,"APS";"PRINT",#N/A,TRUE,"BHPL";"PRINT",#N/A,TRUE,"BHPL2";"PRINT",#N/A,TRUE,"CDWR";"PRINT",#N/A,TRUE,"EWEB";"PRINT",#N/A,TRUE,"LADWP";"PRINT",#N/A,TRUE,"NEVBASE"}</definedName>
    <definedName name="junk3" localSheetId="18"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4" hidden="1">{"PRINT",#N/A,TRUE,"APPA";"PRINT",#N/A,TRUE,"APS";"PRINT",#N/A,TRUE,"BHPL";"PRINT",#N/A,TRUE,"BHPL2";"PRINT",#N/A,TRUE,"CDWR";"PRINT",#N/A,TRUE,"EWEB";"PRINT",#N/A,TRUE,"LADWP";"PRINT",#N/A,TRUE,"NEVBASE"}</definedName>
    <definedName name="junk4" localSheetId="17" hidden="1">{"PRINT",#N/A,TRUE,"APPA";"PRINT",#N/A,TRUE,"APS";"PRINT",#N/A,TRUE,"BHPL";"PRINT",#N/A,TRUE,"BHPL2";"PRINT",#N/A,TRUE,"CDWR";"PRINT",#N/A,TRUE,"EWEB";"PRINT",#N/A,TRUE,"LADWP";"PRINT",#N/A,TRUE,"NEVBASE"}</definedName>
    <definedName name="junk4" localSheetId="18"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4" hidden="1">{"PRINT",#N/A,TRUE,"APPA";"PRINT",#N/A,TRUE,"APS";"PRINT",#N/A,TRUE,"BHPL";"PRINT",#N/A,TRUE,"BHPL2";"PRINT",#N/A,TRUE,"CDWR";"PRINT",#N/A,TRUE,"EWEB";"PRINT",#N/A,TRUE,"LADWP";"PRINT",#N/A,TRUE,"NEVBASE"}</definedName>
    <definedName name="junk5" localSheetId="17" hidden="1">{"PRINT",#N/A,TRUE,"APPA";"PRINT",#N/A,TRUE,"APS";"PRINT",#N/A,TRUE,"BHPL";"PRINT",#N/A,TRUE,"BHPL2";"PRINT",#N/A,TRUE,"CDWR";"PRINT",#N/A,TRUE,"EWEB";"PRINT",#N/A,TRUE,"LADWP";"PRINT",#N/A,TRUE,"NEVBASE"}</definedName>
    <definedName name="junk5" localSheetId="18"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19">#REF!</definedName>
    <definedName name="JUNT" localSheetId="34">#REF!</definedName>
    <definedName name="JUNT">#REF!</definedName>
    <definedName name="Jurisdiction">[20]Variables!$AK$15</definedName>
    <definedName name="JurisNumber">[20]Variables!$AL$15</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4" hidden="1">{"PRINT",#N/A,TRUE,"APPA";"PRINT",#N/A,TRUE,"APS";"PRINT",#N/A,TRUE,"BHPL";"PRINT",#N/A,TRUE,"BHPL2";"PRINT",#N/A,TRUE,"CDWR";"PRINT",#N/A,TRUE,"EWEB";"PRINT",#N/A,TRUE,"LADWP";"PRINT",#N/A,TRUE,"NEVBASE"}</definedName>
    <definedName name="Keep" localSheetId="17"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4" hidden="1">{"PRINT",#N/A,TRUE,"APPA";"PRINT",#N/A,TRUE,"APS";"PRINT",#N/A,TRUE,"BHPL";"PRINT",#N/A,TRUE,"BHPL2";"PRINT",#N/A,TRUE,"CDWR";"PRINT",#N/A,TRUE,"EWEB";"PRINT",#N/A,TRUE,"LADWP";"PRINT",#N/A,TRUE,"NEVBASE"}</definedName>
    <definedName name="keep2" localSheetId="17"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9">#REF!</definedName>
    <definedName name="LABORMOD" localSheetId="34">#REF!</definedName>
    <definedName name="LABORMOD">#REF!</definedName>
    <definedName name="LABORROLL" localSheetId="19">#REF!</definedName>
    <definedName name="LABORROLL" localSheetId="34">#REF!</definedName>
    <definedName name="LABORROLL">#REF!</definedName>
    <definedName name="limcount" hidden="1">1</definedName>
    <definedName name="Line_Ext_Credit" localSheetId="19">#REF!</definedName>
    <definedName name="Line_Ext_Credit" localSheetId="34">#REF!</definedName>
    <definedName name="Line_Ext_Credit">#REF!</definedName>
    <definedName name="LinkCos">'[15]JAM Download'!$K$4</definedName>
    <definedName name="ListOffset" hidden="1">1</definedName>
    <definedName name="LOG" localSheetId="19">[22]Backup!#REF!</definedName>
    <definedName name="LOG" localSheetId="34">[22]Backup!#REF!</definedName>
    <definedName name="LOG" localSheetId="37">[22]Backup!#REF!</definedName>
    <definedName name="LOG">[22]Backup!#REF!</definedName>
    <definedName name="lookup" localSheetId="17" hidden="1">{#N/A,#N/A,FALSE,"Coversheet";#N/A,#N/A,FALSE,"QA"}</definedName>
    <definedName name="lookup" localSheetId="18" hidden="1">{#N/A,#N/A,FALSE,"Coversheet";#N/A,#N/A,FALSE,"QA"}</definedName>
    <definedName name="lookup" hidden="1">{#N/A,#N/A,FALSE,"Coversheet";#N/A,#N/A,FALSE,"QA"}</definedName>
    <definedName name="LOSS" localSheetId="19">[22]Backup!#REF!</definedName>
    <definedName name="LOSS" localSheetId="34">[22]Backup!#REF!</definedName>
    <definedName name="LOSS">[22]Backup!#REF!</definedName>
    <definedName name="MACTIT" localSheetId="19">#REF!</definedName>
    <definedName name="MACTIT" localSheetId="34">#REF!</definedName>
    <definedName name="MACTIT">#REF!</definedName>
    <definedName name="MAR" localSheetId="39">#REF!</definedName>
    <definedName name="MAR" localSheetId="40">#REF!</definedName>
    <definedName name="MAR" localSheetId="19">[22]Backup!#REF!</definedName>
    <definedName name="MAR" localSheetId="34">#REF!</definedName>
    <definedName name="MAR" localSheetId="37">[22]Backup!#REF!</definedName>
    <definedName name="MAR">[22]Backup!#REF!</definedName>
    <definedName name="MART" localSheetId="19">#REF!</definedName>
    <definedName name="MART" localSheetId="34">#REF!</definedName>
    <definedName name="MART">#REF!</definedName>
    <definedName name="Master" localSheetId="14" hidden="1">{#N/A,#N/A,FALSE,"Actual";#N/A,#N/A,FALSE,"Normalized";#N/A,#N/A,FALSE,"Electric Actual";#N/A,#N/A,FALSE,"Electric Normalized"}</definedName>
    <definedName name="Master" localSheetId="17" hidden="1">{#N/A,#N/A,FALSE,"Actual";#N/A,#N/A,FALSE,"Normalized";#N/A,#N/A,FALSE,"Electric Actual";#N/A,#N/A,FALSE,"Electric Normalized"}</definedName>
    <definedName name="Master" localSheetId="18" hidden="1">{#N/A,#N/A,FALSE,"Actual";#N/A,#N/A,FALSE,"Normalized";#N/A,#N/A,FALSE,"Electric Actual";#N/A,#N/A,FALSE,"Electric Normalized"}</definedName>
    <definedName name="Master" hidden="1">{#N/A,#N/A,FALSE,"Actual";#N/A,#N/A,FALSE,"Normalized";#N/A,#N/A,FALSE,"Electric Actual";#N/A,#N/A,FALSE,"Electric Normalized"}</definedName>
    <definedName name="MAY" localSheetId="39">#REF!</definedName>
    <definedName name="MAY" localSheetId="40">#REF!</definedName>
    <definedName name="MAY" localSheetId="19">[22]Backup!#REF!</definedName>
    <definedName name="MAY" localSheetId="34">#REF!</definedName>
    <definedName name="MAY" localSheetId="37">[22]Backup!#REF!</definedName>
    <definedName name="MAY">[22]Backup!#REF!</definedName>
    <definedName name="MAYT" localSheetId="19">#REF!</definedName>
    <definedName name="MAYT" localSheetId="34">#REF!</definedName>
    <definedName name="MAYT">#REF!</definedName>
    <definedName name="MCtoREV" localSheetId="19">#REF!</definedName>
    <definedName name="MCtoREV" localSheetId="34">#REF!</definedName>
    <definedName name="MCtoREV">#REF!</definedName>
    <definedName name="MEN" localSheetId="19">[1]Jan!#REF!</definedName>
    <definedName name="MEN" localSheetId="34">[1]Jan!#REF!</definedName>
    <definedName name="MEN" localSheetId="37">[1]Jan!#REF!</definedName>
    <definedName name="MEN">[1]Jan!#REF!</definedName>
    <definedName name="Menu_Begin" localSheetId="19">#REF!</definedName>
    <definedName name="Menu_Begin" localSheetId="34">#REF!</definedName>
    <definedName name="Menu_Begin">#REF!</definedName>
    <definedName name="Menu_Caption" localSheetId="19">#REF!</definedName>
    <definedName name="Menu_Caption" localSheetId="34">#REF!</definedName>
    <definedName name="Menu_Caption">#REF!</definedName>
    <definedName name="Menu_Large" localSheetId="19">#REF!</definedName>
    <definedName name="Menu_Large" localSheetId="34">#REF!</definedName>
    <definedName name="Menu_Large">#REF!</definedName>
    <definedName name="Menu_Name" localSheetId="19">#REF!</definedName>
    <definedName name="Menu_Name" localSheetId="34">#REF!</definedName>
    <definedName name="Menu_Name">#REF!</definedName>
    <definedName name="Menu_OnAction" localSheetId="19">#REF!</definedName>
    <definedName name="Menu_OnAction" localSheetId="34">#REF!</definedName>
    <definedName name="Menu_OnAction">#REF!</definedName>
    <definedName name="Menu_Parent" localSheetId="19">#REF!</definedName>
    <definedName name="Menu_Parent" localSheetId="34">#REF!</definedName>
    <definedName name="Menu_Parent">#REF!</definedName>
    <definedName name="Menu_Small" localSheetId="19">#REF!</definedName>
    <definedName name="Menu_Small" localSheetId="34">#REF!</definedName>
    <definedName name="Menu_Small">#REF!</definedName>
    <definedName name="Method">[14]Inputs!$C$6</definedName>
    <definedName name="Miller" localSheetId="17" hidden="1">{#N/A,#N/A,FALSE,"Expenditures";#N/A,#N/A,FALSE,"Property Placed In-Service";#N/A,#N/A,FALSE,"CWIP Balances"}</definedName>
    <definedName name="Miller" localSheetId="18" hidden="1">{#N/A,#N/A,FALSE,"Expenditures";#N/A,#N/A,FALSE,"Property Placed In-Service";#N/A,#N/A,FALSE,"CWIP Balances"}</definedName>
    <definedName name="Miller" hidden="1">{#N/A,#N/A,FALSE,"Expenditures";#N/A,#N/A,FALSE,"Property Placed In-Service";#N/A,#N/A,FALSE,"CWIP Balances"}</definedName>
    <definedName name="mmm" localSheetId="14" hidden="1">{"PRINT",#N/A,TRUE,"APPA";"PRINT",#N/A,TRUE,"APS";"PRINT",#N/A,TRUE,"BHPL";"PRINT",#N/A,TRUE,"BHPL2";"PRINT",#N/A,TRUE,"CDWR";"PRINT",#N/A,TRUE,"EWEB";"PRINT",#N/A,TRUE,"LADWP";"PRINT",#N/A,TRUE,"NEVBASE"}</definedName>
    <definedName name="mmm" localSheetId="17" hidden="1">{"PRINT",#N/A,TRUE,"APPA";"PRINT",#N/A,TRUE,"APS";"PRINT",#N/A,TRUE,"BHPL";"PRINT",#N/A,TRUE,"BHPL2";"PRINT",#N/A,TRUE,"CDWR";"PRINT",#N/A,TRUE,"EWEB";"PRINT",#N/A,TRUE,"LADWP";"PRINT",#N/A,TRUE,"NEVBASE"}</definedName>
    <definedName name="mmm" localSheetId="18"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19">[22]Backup!#REF!</definedName>
    <definedName name="MONTH" localSheetId="34">[22]Backup!#REF!</definedName>
    <definedName name="MONTH">[22]Backup!#REF!</definedName>
    <definedName name="monthlist">[31]Table!$R$2:$S$13</definedName>
    <definedName name="monthtotals" localSheetId="19">#REF!</definedName>
    <definedName name="monthtotals">#REF!</definedName>
    <definedName name="MTKWH" localSheetId="19">#REF!</definedName>
    <definedName name="MTKWH" localSheetId="34">#REF!</definedName>
    <definedName name="MTKWH">#REF!</definedName>
    <definedName name="MTR_YR3">[32]Variables!$E$14</definedName>
    <definedName name="MTREV" localSheetId="19">#REF!</definedName>
    <definedName name="MTREV" localSheetId="34">#REF!</definedName>
    <definedName name="MTREV">#REF!</definedName>
    <definedName name="MULT" localSheetId="19">#REF!</definedName>
    <definedName name="MULT" localSheetId="34">#REF!</definedName>
    <definedName name="MULT">#REF!</definedName>
    <definedName name="Net_to_Gross_Factor">[15]Inputs!$G$8</definedName>
    <definedName name="NetToGross">[21]Variables!$D$23</definedName>
    <definedName name="new" localSheetId="14" hidden="1">{#N/A,#N/A,TRUE,"Section6";#N/A,#N/A,TRUE,"OHcycles";#N/A,#N/A,TRUE,"OHtiming";#N/A,#N/A,TRUE,"OHcosts";#N/A,#N/A,TRUE,"GTdegradation";#N/A,#N/A,TRUE,"GTperformance";#N/A,#N/A,TRUE,"GraphEquip"}</definedName>
    <definedName name="new" localSheetId="17" hidden="1">{#N/A,#N/A,FALSE,"Summ";#N/A,#N/A,FALSE,"General"}</definedName>
    <definedName name="new" localSheetId="18" hidden="1">{#N/A,#N/A,FALSE,"Summ";#N/A,#N/A,FALSE,"General"}</definedName>
    <definedName name="new" hidden="1">{#N/A,#N/A,TRUE,"Section6";#N/A,#N/A,TRUE,"OHcycles";#N/A,#N/A,TRUE,"OHtiming";#N/A,#N/A,TRUE,"OHcosts";#N/A,#N/A,TRUE,"GTdegradation";#N/A,#N/A,TRUE,"GTperformance";#N/A,#N/A,TRUE,"GraphEquip"}</definedName>
    <definedName name="newcogs" localSheetId="14" hidden="1">{#N/A,#N/A,FALSE,"NI Sum";#N/A,#N/A,FALSE,"EBITDA";#N/A,#N/A,FALSE,"Cap Ex";#N/A,#N/A,FALSE,"Op CFLO Sum";#N/A,#N/A,FALSE,"NI MEC";#N/A,#N/A,FALSE,"EBITDA MEC";#N/A,#N/A,FALSE,"Cap Ex MEC";#N/A,#N/A,FALSE,"Op CFLO MEC Sum";#N/A,#N/A,FALSE,"NI CE";#N/A,#N/A,FALSE,"EBITDA CE";#N/A,#N/A,FALSE,"Cap Ex CE";#N/A,#N/A,FALSE,"Op CFLO CE"}</definedName>
    <definedName name="newcogs" localSheetId="17" hidden="1">{#N/A,#N/A,FALSE,"NI Sum";#N/A,#N/A,FALSE,"EBITDA";#N/A,#N/A,FALSE,"Cap Ex";#N/A,#N/A,FALSE,"Op CFLO Sum";#N/A,#N/A,FALSE,"NI MEC";#N/A,#N/A,FALSE,"EBITDA MEC";#N/A,#N/A,FALSE,"Cap Ex MEC";#N/A,#N/A,FALSE,"Op CFLO MEC Sum";#N/A,#N/A,FALSE,"NI CE";#N/A,#N/A,FALSE,"EBITDA CE";#N/A,#N/A,FALSE,"Cap Ex CE";#N/A,#N/A,FALSE,"Op CFLO CE"}</definedName>
    <definedName name="newcogs" localSheetId="18"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19">[1]Jan!#REF!</definedName>
    <definedName name="NEWMO1" localSheetId="34">[1]Jan!#REF!</definedName>
    <definedName name="NEWMO1" localSheetId="37">[1]Jan!#REF!</definedName>
    <definedName name="NEWMO1">[1]Jan!#REF!</definedName>
    <definedName name="NEWMO2" localSheetId="19">[1]Jan!#REF!</definedName>
    <definedName name="NEWMO2" localSheetId="34">[1]Jan!#REF!</definedName>
    <definedName name="NEWMO2">[1]Jan!#REF!</definedName>
    <definedName name="NEWMONTH" localSheetId="19">[1]Jan!#REF!</definedName>
    <definedName name="NEWMONTH" localSheetId="34">[1]Jan!#REF!</definedName>
    <definedName name="NEWMONTH">[1]Jan!#REF!</definedName>
    <definedName name="NORMALIZE" localSheetId="19">#REF!</definedName>
    <definedName name="NORMALIZE" localSheetId="34">#REF!</definedName>
    <definedName name="NORMALIZE">#REF!</definedName>
    <definedName name="NOV" localSheetId="39">#REF!</definedName>
    <definedName name="NOV" localSheetId="40">#REF!</definedName>
    <definedName name="NOV" localSheetId="19">[22]Backup!#REF!</definedName>
    <definedName name="NOV" localSheetId="34">#REF!</definedName>
    <definedName name="NOV" localSheetId="37">[22]Backup!#REF!</definedName>
    <definedName name="NOV">[22]Backup!#REF!</definedName>
    <definedName name="NOVT" localSheetId="19">#REF!</definedName>
    <definedName name="NOVT" localSheetId="34">#REF!</definedName>
    <definedName name="NOVT">#REF!</definedName>
    <definedName name="NPC" localSheetId="37">[19]Inputs!$N$18</definedName>
    <definedName name="NPC">[18]Inputs!$N$18</definedName>
    <definedName name="NUM" localSheetId="19">#REF!</definedName>
    <definedName name="NUM" localSheetId="34">#REF!</definedName>
    <definedName name="NUM">#REF!</definedName>
    <definedName name="OCT" localSheetId="39">#REF!</definedName>
    <definedName name="OCT" localSheetId="40">#REF!</definedName>
    <definedName name="OCT" localSheetId="19">[22]Backup!#REF!</definedName>
    <definedName name="OCT" localSheetId="34">#REF!</definedName>
    <definedName name="OCT" localSheetId="37">[22]Backup!#REF!</definedName>
    <definedName name="OCT">[22]Backup!#REF!</definedName>
    <definedName name="OCTT" localSheetId="19">#REF!</definedName>
    <definedName name="OCTT" localSheetId="34">#REF!</definedName>
    <definedName name="OCTT">#REF!</definedName>
    <definedName name="OHSch10YR" localSheetId="14" hidden="1">{#N/A,#N/A,FALSE,"Summary";#N/A,#N/A,FALSE,"SmPlants";#N/A,#N/A,FALSE,"Utah";#N/A,#N/A,FALSE,"Idaho";#N/A,#N/A,FALSE,"Lewis River";#N/A,#N/A,FALSE,"NrthUmpq";#N/A,#N/A,FALSE,"KlamRog"}</definedName>
    <definedName name="OHSch10YR" localSheetId="17" hidden="1">{#N/A,#N/A,FALSE,"Summary";#N/A,#N/A,FALSE,"SmPlants";#N/A,#N/A,FALSE,"Utah";#N/A,#N/A,FALSE,"Idaho";#N/A,#N/A,FALSE,"Lewis River";#N/A,#N/A,FALSE,"NrthUmpq";#N/A,#N/A,FALSE,"KlamRog"}</definedName>
    <definedName name="OHSch10YR" localSheetId="18"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4" hidden="1">{#N/A,#N/A,FALSE,"Summary";#N/A,#N/A,FALSE,"SmPlants";#N/A,#N/A,FALSE,"Utah";#N/A,#N/A,FALSE,"Idaho";#N/A,#N/A,FALSE,"Lewis River";#N/A,#N/A,FALSE,"NrthUmpq";#N/A,#N/A,FALSE,"KlamRog"}</definedName>
    <definedName name="om" localSheetId="17" hidden="1">{#N/A,#N/A,FALSE,"Summary";#N/A,#N/A,FALSE,"SmPlants";#N/A,#N/A,FALSE,"Utah";#N/A,#N/A,FALSE,"Idaho";#N/A,#N/A,FALSE,"Lewis River";#N/A,#N/A,FALSE,"NrthUmpq";#N/A,#N/A,FALSE,"KlamRog"}</definedName>
    <definedName name="om" localSheetId="18"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19">[1]Jan!#REF!</definedName>
    <definedName name="ONE" localSheetId="34">[1]Jan!#REF!</definedName>
    <definedName name="ONE" localSheetId="37">[1]Jan!#REF!</definedName>
    <definedName name="ONE">[1]Jan!#REF!</definedName>
    <definedName name="option">'[33]Dist Misc'!$F$120</definedName>
    <definedName name="others" localSheetId="14" hidden="1">{"Factors Pages 1-2",#N/A,FALSE,"Factors";"Factors Page 3",#N/A,FALSE,"Factors";"Factors Page 4",#N/A,FALSE,"Factors";"Factors Page 5",#N/A,FALSE,"Factors";"Factors Pages 8-27",#N/A,FALSE,"Factors"}</definedName>
    <definedName name="others" localSheetId="17"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9">#REF!</definedName>
    <definedName name="Page1" localSheetId="34">#REF!</definedName>
    <definedName name="Page1">#REF!</definedName>
    <definedName name="Page110" localSheetId="19">#REF!</definedName>
    <definedName name="Page110" localSheetId="34">#REF!</definedName>
    <definedName name="Page110">#REF!</definedName>
    <definedName name="Page120" localSheetId="19">#REF!</definedName>
    <definedName name="Page120" localSheetId="34">#REF!</definedName>
    <definedName name="Page120">#REF!</definedName>
    <definedName name="Page2" localSheetId="19">#REF!</definedName>
    <definedName name="Page2" localSheetId="34">#REF!</definedName>
    <definedName name="Page2">#REF!</definedName>
    <definedName name="PAGE3" localSheetId="19">#REF!</definedName>
    <definedName name="PAGE3" localSheetId="34">#REF!</definedName>
    <definedName name="PAGE3">#REF!</definedName>
    <definedName name="Page4" localSheetId="19">#REF!</definedName>
    <definedName name="Page4" localSheetId="34">#REF!</definedName>
    <definedName name="Page4">#REF!</definedName>
    <definedName name="Page5" localSheetId="19">#REF!</definedName>
    <definedName name="Page5" localSheetId="34">#REF!</definedName>
    <definedName name="Page5">#REF!</definedName>
    <definedName name="Page6" localSheetId="19">#REF!</definedName>
    <definedName name="Page6" localSheetId="34">#REF!</definedName>
    <definedName name="Page6">#REF!</definedName>
    <definedName name="Page62" localSheetId="19">[34]TransInvest!#REF!</definedName>
    <definedName name="Page62" localSheetId="34">[34]TransInvest!#REF!</definedName>
    <definedName name="Page62" localSheetId="37">[34]TransInvest!#REF!</definedName>
    <definedName name="Page62">[34]TransInvest!#REF!</definedName>
    <definedName name="page65" localSheetId="19">#REF!</definedName>
    <definedName name="page65" localSheetId="34">#REF!</definedName>
    <definedName name="page65">#REF!</definedName>
    <definedName name="page66" localSheetId="19">#REF!</definedName>
    <definedName name="page66" localSheetId="34">#REF!</definedName>
    <definedName name="page66">#REF!</definedName>
    <definedName name="page67" localSheetId="19">#REF!</definedName>
    <definedName name="page67" localSheetId="34">#REF!</definedName>
    <definedName name="page67">#REF!</definedName>
    <definedName name="page68" localSheetId="19">#REF!</definedName>
    <definedName name="page68" localSheetId="34">#REF!</definedName>
    <definedName name="page68">#REF!</definedName>
    <definedName name="page69" localSheetId="19">#REF!</definedName>
    <definedName name="page69" localSheetId="34">#REF!</definedName>
    <definedName name="page69">#REF!</definedName>
    <definedName name="Page7" localSheetId="19">#REF!</definedName>
    <definedName name="Page7" localSheetId="34">#REF!</definedName>
    <definedName name="Page7">#REF!</definedName>
    <definedName name="page8" localSheetId="19">#REF!</definedName>
    <definedName name="page8" localSheetId="34">#REF!</definedName>
    <definedName name="page8">#REF!</definedName>
    <definedName name="PALL" localSheetId="19">#REF!</definedName>
    <definedName name="PALL" localSheetId="34">#REF!</definedName>
    <definedName name="PALL">#REF!</definedName>
    <definedName name="PBLOCK" localSheetId="19">#REF!</definedName>
    <definedName name="PBLOCK" localSheetId="34">#REF!</definedName>
    <definedName name="PBLOCK">#REF!</definedName>
    <definedName name="PBLOCKWZ" localSheetId="19">#REF!</definedName>
    <definedName name="PBLOCKWZ" localSheetId="34">#REF!</definedName>
    <definedName name="PBLOCKWZ">#REF!</definedName>
    <definedName name="PCOMP" localSheetId="19">#REF!</definedName>
    <definedName name="PCOMP" localSheetId="34">#REF!</definedName>
    <definedName name="PCOMP">#REF!</definedName>
    <definedName name="PCOMPOSITES" localSheetId="19">#REF!</definedName>
    <definedName name="PCOMPOSITES" localSheetId="34">#REF!</definedName>
    <definedName name="PCOMPOSITES">#REF!</definedName>
    <definedName name="PCOMPWZ" localSheetId="19">#REF!</definedName>
    <definedName name="PCOMPWZ" localSheetId="34">#REF!</definedName>
    <definedName name="PCOMPWZ">#REF!</definedName>
    <definedName name="PeakMethod">[14]Inputs!$T$5</definedName>
    <definedName name="pete" localSheetId="14" hidden="1">{#N/A,#N/A,FALSE,"Bgt";#N/A,#N/A,FALSE,"Act";#N/A,#N/A,FALSE,"Chrt Data";#N/A,#N/A,FALSE,"Bus Result";#N/A,#N/A,FALSE,"Main Charts";#N/A,#N/A,FALSE,"P&amp;L Ttl";#N/A,#N/A,FALSE,"P&amp;L C_Ttl";#N/A,#N/A,FALSE,"P&amp;L C_Oct";#N/A,#N/A,FALSE,"P&amp;L C_Sep";#N/A,#N/A,FALSE,"1996";#N/A,#N/A,FALSE,"Data"}</definedName>
    <definedName name="pete" localSheetId="17"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19">[22]Backup!#REF!</definedName>
    <definedName name="PMAC" localSheetId="34">[22]Backup!#REF!</definedName>
    <definedName name="PMAC">[22]Backup!#REF!</definedName>
    <definedName name="PRESENT" localSheetId="19">#REF!</definedName>
    <definedName name="PRESENT" localSheetId="34">#REF!</definedName>
    <definedName name="PRESENT">#REF!</definedName>
    <definedName name="PRICCHNG" localSheetId="19">#REF!</definedName>
    <definedName name="PRICCHNG" localSheetId="34">#REF!</definedName>
    <definedName name="PRICCHNG">#REF!</definedName>
    <definedName name="PricingInfo" localSheetId="14" hidden="1">[6]Inputs!#REF!</definedName>
    <definedName name="PricingInfo" localSheetId="16" hidden="1">[6]Inputs!#REF!</definedName>
    <definedName name="PricingInfo" localSheetId="17" hidden="1">[6]Inputs!#REF!</definedName>
    <definedName name="PricingInfo" localSheetId="18" hidden="1">[6]Inputs!#REF!</definedName>
    <definedName name="PricingInfo" localSheetId="19" hidden="1">[6]Inputs!#REF!</definedName>
    <definedName name="PricingInfo" localSheetId="1" hidden="1">[6]Inputs!#REF!</definedName>
    <definedName name="PricingInfo" localSheetId="5" hidden="1">[6]Inputs!#REF!</definedName>
    <definedName name="PricingInfo" localSheetId="6" hidden="1">[6]Inputs!#REF!</definedName>
    <definedName name="PricingInfo" localSheetId="11" hidden="1">[6]Inputs!#REF!</definedName>
    <definedName name="PricingInfo" localSheetId="13" hidden="1">[6]Inputs!#REF!</definedName>
    <definedName name="PricingInfo" hidden="1">[6]Inputs!#REF!</definedName>
    <definedName name="_xlnm.Print_Area" localSheetId="39">'Billing Determinants (2)'!$A$1:$K$1038</definedName>
    <definedName name="_xlnm.Print_Area" localSheetId="40">'Blocking - detail'!$A$1:$K$1009</definedName>
    <definedName name="_xlnm.Print_Area" localSheetId="14">'Exhibit No.__(RMM-11)'!$A$1:$I$27</definedName>
    <definedName name="_xlnm.Print_Area" localSheetId="15">'Exhibit No.__(RMM-12)'!$A$1:$G$13</definedName>
    <definedName name="_xlnm.Print_Area" localSheetId="16">'Exhibit No.__(RMM-13)'!$A$1:$I$68</definedName>
    <definedName name="_xlnm.Print_Area" localSheetId="17">'Exhibit No.__(RMM-14)'!$A$1:$K$54</definedName>
    <definedName name="_xlnm.Print_Area" localSheetId="18">'Exhibit No.__(RMM-16)'!$A$1:$S$86</definedName>
    <definedName name="_xlnm.Print_Area" localSheetId="19">'Exhibit No.__(RMM-17)'!$A$1:$Z$49</definedName>
    <definedName name="_xlnm.Print_Area" localSheetId="0">'Exhibit No.__(RMM-6) p1'!$A$1:$X$51</definedName>
    <definedName name="_xlnm.Print_Area" localSheetId="1">'Exhibit No.__(RMM-6) p2'!$A$1:$AC$51</definedName>
    <definedName name="_xlnm.Print_Area" localSheetId="2">'Exhibit No.__(RMM-7) p1-8'!$A$1:$I$1329</definedName>
    <definedName name="_xlnm.Print_Area" localSheetId="3">'Exhibit No.__(RMM-8) p1'!$A$1:$K$39</definedName>
    <definedName name="_xlnm.Print_Area" localSheetId="12">'Exhibit No.__(RMM-8) p10'!$A$1:$K$34</definedName>
    <definedName name="_xlnm.Print_Area" localSheetId="4">'Exhibit No.__(RMM-8) p2'!$A$1:$J$40</definedName>
    <definedName name="_xlnm.Print_Area" localSheetId="5">'Exhibit No.__(RMM-8) p3'!$A$1:$J$40</definedName>
    <definedName name="_xlnm.Print_Area" localSheetId="6">'Exhibit No.__(RMM-8) p4'!$A$1:$J$40</definedName>
    <definedName name="_xlnm.Print_Area" localSheetId="7">'Exhibit No.__(RMM-8) p5'!$A$1:$U$35</definedName>
    <definedName name="_xlnm.Print_Area" localSheetId="8">'Exhibit No.__(RMM-8) p6'!$A$1:$K$44</definedName>
    <definedName name="_xlnm.Print_Area" localSheetId="9">'Exhibit No.__(RMM-8) p7'!$A$1:$Q$39</definedName>
    <definedName name="_xlnm.Print_Area" localSheetId="10">'Exhibit No.__(RMM-8) p8'!$A$1:$K$34</definedName>
    <definedName name="_xlnm.Print_Area" localSheetId="11">'Exhibit No.__(RMM-8) p9'!$A$1:$K$34</definedName>
    <definedName name="_xlnm.Print_Area" localSheetId="13">'Exhibit No.__(RMM-9)'!$B$1:$C$30</definedName>
    <definedName name="_xlnm.Print_Area" localSheetId="34">'Rate Design Work-Res NM'!$A$1:$V$107</definedName>
    <definedName name="_xlnm.Print_Area" localSheetId="37">'Table A by class'!$B$1:$W$61</definedName>
    <definedName name="_xlnm.Print_Titles" localSheetId="39">'Billing Determinants (2)'!$1:$6</definedName>
    <definedName name="_xlnm.Print_Titles" localSheetId="40">'Blocking - detail'!$1:$6</definedName>
    <definedName name="_xlnm.Print_Titles" localSheetId="2">'Exhibit No.__(RMM-7) p1-8'!$1:$9</definedName>
    <definedName name="_xlnm.Print_Titles" localSheetId="34">'Rate Design Work-Res NM'!$1:$10</definedName>
    <definedName name="_xlnm.Print_Titles" localSheetId="37">'Table A by class'!$B:$F</definedName>
    <definedName name="PTABLES" localSheetId="19">#REF!</definedName>
    <definedName name="PTABLES" localSheetId="34">#REF!</definedName>
    <definedName name="PTABLES">#REF!</definedName>
    <definedName name="PTDMOD" localSheetId="19">#REF!</definedName>
    <definedName name="PTDMOD" localSheetId="34">#REF!</definedName>
    <definedName name="PTDMOD">#REF!</definedName>
    <definedName name="PTDROLL" localSheetId="19">#REF!</definedName>
    <definedName name="PTDROLL" localSheetId="34">#REF!</definedName>
    <definedName name="PTDROLL">#REF!</definedName>
    <definedName name="PTMOD" localSheetId="19">#REF!</definedName>
    <definedName name="PTMOD" localSheetId="34">#REF!</definedName>
    <definedName name="PTMOD">#REF!</definedName>
    <definedName name="PTROLL" localSheetId="19">#REF!</definedName>
    <definedName name="PTROLL" localSheetId="34">#REF!</definedName>
    <definedName name="PTROLL">#REF!</definedName>
    <definedName name="PWORKBACK" localSheetId="19">#REF!</definedName>
    <definedName name="PWORKBACK" localSheetId="34">#REF!</definedName>
    <definedName name="PWORKBACK">#REF!</definedName>
    <definedName name="q" localSheetId="17" hidden="1">{#N/A,#N/A,FALSE,"Coversheet";#N/A,#N/A,FALSE,"QA"}</definedName>
    <definedName name="q" localSheetId="18" hidden="1">{#N/A,#N/A,FALSE,"Coversheet";#N/A,#N/A,FALSE,"QA"}</definedName>
    <definedName name="q" hidden="1">{#N/A,#N/A,FALSE,"Coversheet";#N/A,#N/A,FALSE,"QA"}</definedName>
    <definedName name="qqq" localSheetId="17" hidden="1">{#N/A,#N/A,FALSE,"schA"}</definedName>
    <definedName name="qqq" localSheetId="18" hidden="1">{#N/A,#N/A,FALSE,"schA"}</definedName>
    <definedName name="qqq" hidden="1">{#N/A,#N/A,FALSE,"schA"}</definedName>
    <definedName name="Query1" localSheetId="19">#REF!</definedName>
    <definedName name="Query1" localSheetId="34">#REF!</definedName>
    <definedName name="Query1">#REF!</definedName>
    <definedName name="Rates">[35]Codes!$A$1:$C$497</definedName>
    <definedName name="RC_ADJ" localSheetId="19">#REF!</definedName>
    <definedName name="RC_ADJ" localSheetId="34">#REF!</definedName>
    <definedName name="RC_ADJ">#REF!</definedName>
    <definedName name="RESADJ" localSheetId="19">#REF!</definedName>
    <definedName name="RESADJ" localSheetId="34">#REF!</definedName>
    <definedName name="RESADJ">#REF!</definedName>
    <definedName name="ResourceSupplier">[21]Variables!$D$28</definedName>
    <definedName name="retail" localSheetId="14" hidden="1">{#N/A,#N/A,FALSE,"Loans";#N/A,#N/A,FALSE,"Program Costs";#N/A,#N/A,FALSE,"Measures";#N/A,#N/A,FALSE,"Net Lost Rev";#N/A,#N/A,FALSE,"Incentive"}</definedName>
    <definedName name="retail" localSheetId="17"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12"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3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12"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37"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19">#REF!</definedName>
    <definedName name="REV_SCHD" localSheetId="34">#REF!</definedName>
    <definedName name="REV_SCHD">#REF!</definedName>
    <definedName name="RevClass">[35]Codes!$F$2:$G$10</definedName>
    <definedName name="Revenue_by_month_take_2" localSheetId="19">#REF!</definedName>
    <definedName name="Revenue_by_month_take_2" localSheetId="34">#REF!</definedName>
    <definedName name="Revenue_by_month_take_2">#REF!</definedName>
    <definedName name="RevenueCheck" localSheetId="19">#REF!</definedName>
    <definedName name="RevenueCheck" localSheetId="34">#REF!</definedName>
    <definedName name="RevenueCheck">#REF!</definedName>
    <definedName name="RevReqSettle" localSheetId="19">#REF!</definedName>
    <definedName name="RevReqSettle" localSheetId="34">#REF!</definedName>
    <definedName name="RevReqSettle">#REF!</definedName>
    <definedName name="REVVSTRS" localSheetId="19">#REF!</definedName>
    <definedName name="REVVSTRS" localSheetId="34">#REF!</definedName>
    <definedName name="REVVSTRS">#REF!</definedName>
    <definedName name="RISFORM" localSheetId="19">#REF!</definedName>
    <definedName name="RISFORM" localSheetId="34">#REF!</definedName>
    <definedName name="RISFORM">#REF!</definedName>
    <definedName name="rrr" localSheetId="14" hidden="1">{"PRINT",#N/A,TRUE,"APPA";"PRINT",#N/A,TRUE,"APS";"PRINT",#N/A,TRUE,"BHPL";"PRINT",#N/A,TRUE,"BHPL2";"PRINT",#N/A,TRUE,"CDWR";"PRINT",#N/A,TRUE,"EWEB";"PRINT",#N/A,TRUE,"LADWP";"PRINT",#N/A,TRUE,"NEVBASE"}</definedName>
    <definedName name="rrr" localSheetId="17" hidden="1">{"PRINT",#N/A,TRUE,"APPA";"PRINT",#N/A,TRUE,"APS";"PRINT",#N/A,TRUE,"BHPL";"PRINT",#N/A,TRUE,"BHPL2";"PRINT",#N/A,TRUE,"CDWR";"PRINT",#N/A,TRUE,"EWEB";"PRINT",#N/A,TRUE,"LADWP";"PRINT",#N/A,TRUE,"NEVBASE"}</definedName>
    <definedName name="rrr" localSheetId="18"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8" hidden="1">"45EQYSCWE9WJMGB34OOD1BOQZ"</definedName>
    <definedName name="SAPBEXwbID" hidden="1">"44KU92Q9LH2VK4DK86GZ93AXN"</definedName>
    <definedName name="SAPsysID" hidden="1">"708C5W7SBKP804JT78WJ0JNKI"</definedName>
    <definedName name="SAPwbID" hidden="1">"ARS"</definedName>
    <definedName name="SCH33CUSTS" localSheetId="19">#REF!</definedName>
    <definedName name="SCH33CUSTS" localSheetId="34">#REF!</definedName>
    <definedName name="SCH33CUSTS">#REF!</definedName>
    <definedName name="SCH48ADJ" localSheetId="19">#REF!</definedName>
    <definedName name="SCH48ADJ" localSheetId="34">#REF!</definedName>
    <definedName name="SCH48ADJ">#REF!</definedName>
    <definedName name="SCH98NOR" localSheetId="19">#REF!</definedName>
    <definedName name="SCH98NOR" localSheetId="34">#REF!</definedName>
    <definedName name="SCH98NOR">#REF!</definedName>
    <definedName name="SCHED47" localSheetId="19">#REF!</definedName>
    <definedName name="SCHED47" localSheetId="34">#REF!</definedName>
    <definedName name="SCHED47">#REF!</definedName>
    <definedName name="Schedule" localSheetId="37">[19]Inputs!$N$14</definedName>
    <definedName name="Schedule">[18]Inputs!$N$14</definedName>
    <definedName name="sdlfhsdlhfkl" localSheetId="17" hidden="1">{#N/A,#N/A,FALSE,"Summ";#N/A,#N/A,FALSE,"General"}</definedName>
    <definedName name="sdlfhsdlhfkl" localSheetId="18" hidden="1">{#N/A,#N/A,FALSE,"Summ";#N/A,#N/A,FALSE,"General"}</definedName>
    <definedName name="sdlfhsdlhfkl" hidden="1">{#N/A,#N/A,FALSE,"Summ";#N/A,#N/A,FALSE,"General"}</definedName>
    <definedName name="se" localSheetId="19">#REF!</definedName>
    <definedName name="se" localSheetId="34">#REF!</definedName>
    <definedName name="se">#REF!</definedName>
    <definedName name="SECOND" localSheetId="19">[1]Jan!#REF!</definedName>
    <definedName name="SECOND" localSheetId="34">[1]Jan!#REF!</definedName>
    <definedName name="SECOND" localSheetId="37">[1]Jan!#REF!</definedName>
    <definedName name="SECOND">[1]Jan!#REF!</definedName>
    <definedName name="SEP" localSheetId="39">#REF!</definedName>
    <definedName name="SEP" localSheetId="40">#REF!</definedName>
    <definedName name="SEP" localSheetId="19">[22]Backup!#REF!</definedName>
    <definedName name="SEP" localSheetId="34">#REF!</definedName>
    <definedName name="SEP" localSheetId="37">[22]Backup!#REF!</definedName>
    <definedName name="SEP">[22]Backup!#REF!</definedName>
    <definedName name="SEPT" localSheetId="19">#REF!</definedName>
    <definedName name="SEPT" localSheetId="34">#REF!</definedName>
    <definedName name="SEPT">#REF!</definedName>
    <definedName name="SERVICES_3" localSheetId="19">#REF!</definedName>
    <definedName name="SERVICES_3" localSheetId="34">#REF!</definedName>
    <definedName name="SERVICES_3">#REF!</definedName>
    <definedName name="seven" localSheetId="17" hidden="1">{#N/A,#N/A,FALSE,"CRPT";#N/A,#N/A,FALSE,"TREND";#N/A,#N/A,FALSE,"%Curve"}</definedName>
    <definedName name="seven" localSheetId="18" hidden="1">{#N/A,#N/A,FALSE,"CRPT";#N/A,#N/A,FALSE,"TREND";#N/A,#N/A,FALSE,"%Curve"}</definedName>
    <definedName name="seven" hidden="1">{#N/A,#N/A,FALSE,"CRPT";#N/A,#N/A,FALSE,"TREND";#N/A,#N/A,FALSE,"%Curve"}</definedName>
    <definedName name="sg" localSheetId="19">#REF!</definedName>
    <definedName name="sg" localSheetId="34">#REF!</definedName>
    <definedName name="sg">#REF!</definedName>
    <definedName name="shit" localSheetId="14" hidden="1">{"PRINT",#N/A,TRUE,"APPA";"PRINT",#N/A,TRUE,"APS";"PRINT",#N/A,TRUE,"BHPL";"PRINT",#N/A,TRUE,"BHPL2";"PRINT",#N/A,TRUE,"CDWR";"PRINT",#N/A,TRUE,"EWEB";"PRINT",#N/A,TRUE,"LADWP";"PRINT",#N/A,TRUE,"NEVBASE"}</definedName>
    <definedName name="shit" localSheetId="17"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17" hidden="1">{#N/A,#N/A,FALSE,"Drill Sites";"WP 212",#N/A,FALSE,"MWAG EOR";"WP 213",#N/A,FALSE,"MWAG EOR";#N/A,#N/A,FALSE,"Misc. Facility";#N/A,#N/A,FALSE,"WWTP"}</definedName>
    <definedName name="six" localSheetId="18"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4" hidden="1">{#N/A,#N/A,FALSE,"Summary";#N/A,#N/A,FALSE,"SmPlants";#N/A,#N/A,FALSE,"Utah";#N/A,#N/A,FALSE,"Idaho";#N/A,#N/A,FALSE,"Lewis River";#N/A,#N/A,FALSE,"NrthUmpq";#N/A,#N/A,FALSE,"KlamRog"}</definedName>
    <definedName name="SpecMaint" localSheetId="17" hidden="1">{#N/A,#N/A,FALSE,"Summary";#N/A,#N/A,FALSE,"SmPlants";#N/A,#N/A,FALSE,"Utah";#N/A,#N/A,FALSE,"Idaho";#N/A,#N/A,FALSE,"Lewis River";#N/A,#N/A,FALSE,"NrthUmpq";#N/A,#N/A,FALSE,"KlamRog"}</definedName>
    <definedName name="SpecMaint" localSheetId="18"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4" hidden="1">{#N/A,#N/A,FALSE,"Actual";#N/A,#N/A,FALSE,"Normalized";#N/A,#N/A,FALSE,"Electric Actual";#N/A,#N/A,FALSE,"Electric Normalized"}</definedName>
    <definedName name="spippw" localSheetId="17" hidden="1">{#N/A,#N/A,FALSE,"Actual";#N/A,#N/A,FALSE,"Normalized";#N/A,#N/A,FALSE,"Electric Actual";#N/A,#N/A,FALSE,"Electric Normalized"}</definedName>
    <definedName name="spippw" localSheetId="18" hidden="1">{#N/A,#N/A,FALSE,"Actual";#N/A,#N/A,FALSE,"Normalized";#N/A,#N/A,FALSE,"Electric Actual";#N/A,#N/A,FALSE,"Electric Normalized"}</definedName>
    <definedName name="spippw" hidden="1">{#N/A,#N/A,FALSE,"Actual";#N/A,#N/A,FALSE,"Normalized";#N/A,#N/A,FALSE,"Electric Actual";#N/A,#N/A,FALSE,"Electric Normalized"}</definedName>
    <definedName name="ss" localSheetId="14" hidden="1">{"PRINT",#N/A,TRUE,"APPA";"PRINT",#N/A,TRUE,"APS";"PRINT",#N/A,TRUE,"BHPL";"PRINT",#N/A,TRUE,"BHPL2";"PRINT",#N/A,TRUE,"CDWR";"PRINT",#N/A,TRUE,"EWEB";"PRINT",#N/A,TRUE,"LADWP";"PRINT",#N/A,TRUE,"NEVBASE"}</definedName>
    <definedName name="ss" localSheetId="17" hidden="1">{"PRINT",#N/A,TRUE,"APPA";"PRINT",#N/A,TRUE,"APS";"PRINT",#N/A,TRUE,"BHPL";"PRINT",#N/A,TRUE,"BHPL2";"PRINT",#N/A,TRUE,"CDWR";"PRINT",#N/A,TRUE,"EWEB";"PRINT",#N/A,TRUE,"LADWP";"PRINT",#N/A,TRUE,"NEVBASE"}</definedName>
    <definedName name="ss" localSheetId="18"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4" hidden="1">{"YTD-Total",#N/A,FALSE,"Provision"}</definedName>
    <definedName name="standard1" localSheetId="17" hidden="1">{"YTD-Total",#N/A,FALSE,"Provision"}</definedName>
    <definedName name="standard1" localSheetId="18" hidden="1">{"YTD-Total",#N/A,FALSE,"Provision"}</definedName>
    <definedName name="standard1" hidden="1">{"YTD-Total",#N/A,FALSE,"Provision"}</definedName>
    <definedName name="START" localSheetId="19">[1]Jan!#REF!</definedName>
    <definedName name="START" localSheetId="34">[1]Jan!#REF!</definedName>
    <definedName name="START" localSheetId="37">[1]Jan!#REF!</definedName>
    <definedName name="START">[1]Jan!#REF!</definedName>
    <definedName name="SUM_TAB1" localSheetId="19">#REF!</definedName>
    <definedName name="SUM_TAB1" localSheetId="34">#REF!</definedName>
    <definedName name="SUM_TAB1">#REF!</definedName>
    <definedName name="SUM_TAB2" localSheetId="19">#REF!</definedName>
    <definedName name="SUM_TAB2" localSheetId="34">#REF!</definedName>
    <definedName name="SUM_TAB2">#REF!</definedName>
    <definedName name="SUM_TAB3" localSheetId="19">#REF!</definedName>
    <definedName name="SUM_TAB3" localSheetId="34">#REF!</definedName>
    <definedName name="SUM_TAB3">#REF!</definedName>
    <definedName name="t" localSheetId="17" hidden="1">{#N/A,#N/A,FALSE,"CESTSUM";#N/A,#N/A,FALSE,"est sum A";#N/A,#N/A,FALSE,"est detail A"}</definedName>
    <definedName name="t" localSheetId="18" hidden="1">{#N/A,#N/A,FALSE,"CESTSUM";#N/A,#N/A,FALSE,"est sum A";#N/A,#N/A,FALSE,"est detail A"}</definedName>
    <definedName name="t" hidden="1">{#N/A,#N/A,FALSE,"CESTSUM";#N/A,#N/A,FALSE,"est sum A";#N/A,#N/A,FALSE,"est detail A"}</definedName>
    <definedName name="TABLE_1" localSheetId="39">#REF!</definedName>
    <definedName name="TABLE_1" localSheetId="40">#REF!</definedName>
    <definedName name="TABLE_1" localSheetId="19">#REF!</definedName>
    <definedName name="TABLE_1" localSheetId="34">#REF!</definedName>
    <definedName name="TABLE_1">#REF!</definedName>
    <definedName name="TABLE_2" localSheetId="39">#REF!</definedName>
    <definedName name="TABLE_2" localSheetId="40">#REF!</definedName>
    <definedName name="TABLE_2" localSheetId="19">#REF!</definedName>
    <definedName name="TABLE_2" localSheetId="34">#REF!</definedName>
    <definedName name="TABLE_2">#REF!</definedName>
    <definedName name="TABLE_3" localSheetId="19">#REF!</definedName>
    <definedName name="TABLE_3" localSheetId="34">#REF!</definedName>
    <definedName name="TABLE_3">#REF!</definedName>
    <definedName name="TABLE_4" localSheetId="39">#REF!</definedName>
    <definedName name="TABLE_4" localSheetId="40">#REF!</definedName>
    <definedName name="TABLE_4" localSheetId="19">#REF!</definedName>
    <definedName name="TABLE_4" localSheetId="34">#REF!</definedName>
    <definedName name="TABLE_4">#REF!</definedName>
    <definedName name="TABLE_4_A" localSheetId="19">#REF!</definedName>
    <definedName name="TABLE_4_A" localSheetId="34">#REF!</definedName>
    <definedName name="TABLE_4_A">#REF!</definedName>
    <definedName name="TABLE_5" localSheetId="19">#REF!</definedName>
    <definedName name="TABLE_5" localSheetId="34">#REF!</definedName>
    <definedName name="TABLE_5">#REF!</definedName>
    <definedName name="TABLE_6" localSheetId="19">#REF!</definedName>
    <definedName name="TABLE_6" localSheetId="34">#REF!</definedName>
    <definedName name="TABLE_6">#REF!</definedName>
    <definedName name="TABLE_7" localSheetId="19">#REF!</definedName>
    <definedName name="TABLE_7" localSheetId="34">#REF!</definedName>
    <definedName name="TABLE_7">#REF!</definedName>
    <definedName name="TABLE1" localSheetId="19">#REF!</definedName>
    <definedName name="TABLE1" localSheetId="34">#REF!</definedName>
    <definedName name="TABLE1">#REF!</definedName>
    <definedName name="TABLE2" localSheetId="19">#REF!</definedName>
    <definedName name="TABLE2" localSheetId="34">#REF!</definedName>
    <definedName name="TABLE2">#REF!</definedName>
    <definedName name="TABLEA" localSheetId="19">#REF!</definedName>
    <definedName name="TABLEA" localSheetId="34">#REF!</definedName>
    <definedName name="TABLEA" localSheetId="37">#REF!</definedName>
    <definedName name="TABLEA">#REF!</definedName>
    <definedName name="TABLEONE" localSheetId="19">#REF!</definedName>
    <definedName name="TABLEONE" localSheetId="34">#REF!</definedName>
    <definedName name="TABLEONE">#REF!</definedName>
    <definedName name="TargetROR">[14]Inputs!$G$29</definedName>
    <definedName name="TDMOD" localSheetId="19">#REF!</definedName>
    <definedName name="TDMOD" localSheetId="34">#REF!</definedName>
    <definedName name="TDMOD">#REF!</definedName>
    <definedName name="TDROLL" localSheetId="19">#REF!</definedName>
    <definedName name="TDROLL" localSheetId="34">#REF!</definedName>
    <definedName name="TDROLL">#REF!</definedName>
    <definedName name="tem" localSheetId="17" hidden="1">{#N/A,#N/A,FALSE,"Summ";#N/A,#N/A,FALSE,"General"}</definedName>
    <definedName name="tem" localSheetId="18" hidden="1">{#N/A,#N/A,FALSE,"Summ";#N/A,#N/A,FALSE,"General"}</definedName>
    <definedName name="tem" hidden="1">{#N/A,#N/A,FALSE,"Summ";#N/A,#N/A,FALSE,"General"}</definedName>
    <definedName name="TEMP" localSheetId="17" hidden="1">{#N/A,#N/A,FALSE,"Summ";#N/A,#N/A,FALSE,"General"}</definedName>
    <definedName name="TEMP" localSheetId="18" hidden="1">{#N/A,#N/A,FALSE,"Summ";#N/A,#N/A,FALSE,"General"}</definedName>
    <definedName name="TEMP" hidden="1">{#N/A,#N/A,FALSE,"Summ";#N/A,#N/A,FALSE,"General"}</definedName>
    <definedName name="Temp1" localSheetId="17" hidden="1">{#N/A,#N/A,FALSE,"CESTSUM";#N/A,#N/A,FALSE,"est sum A";#N/A,#N/A,FALSE,"est detail A"}</definedName>
    <definedName name="Temp1" localSheetId="18" hidden="1">{#N/A,#N/A,FALSE,"CESTSUM";#N/A,#N/A,FALSE,"est sum A";#N/A,#N/A,FALSE,"est detail A"}</definedName>
    <definedName name="Temp1" hidden="1">{#N/A,#N/A,FALSE,"CESTSUM";#N/A,#N/A,FALSE,"est sum A";#N/A,#N/A,FALSE,"est detail A"}</definedName>
    <definedName name="temp2" localSheetId="17" hidden="1">{#N/A,#N/A,FALSE,"CESTSUM";#N/A,#N/A,FALSE,"est sum A";#N/A,#N/A,FALSE,"est detail A"}</definedName>
    <definedName name="temp2" localSheetId="18" hidden="1">{#N/A,#N/A,FALSE,"CESTSUM";#N/A,#N/A,FALSE,"est sum A";#N/A,#N/A,FALSE,"est detail A"}</definedName>
    <definedName name="temp2" hidden="1">{#N/A,#N/A,FALSE,"CESTSUM";#N/A,#N/A,FALSE,"est sum A";#N/A,#N/A,FALSE,"est detail A"}</definedName>
    <definedName name="TEMPADJ" localSheetId="19">#REF!</definedName>
    <definedName name="TEMPADJ" localSheetId="34">#REF!</definedName>
    <definedName name="TEMPADJ">#REF!</definedName>
    <definedName name="Test" localSheetId="19">#REF!</definedName>
    <definedName name="Test" localSheetId="34">#REF!</definedName>
    <definedName name="Test">#REF!</definedName>
    <definedName name="Test1" localSheetId="19">#REF!</definedName>
    <definedName name="Test1" localSheetId="34">#REF!</definedName>
    <definedName name="Test1">#REF!</definedName>
    <definedName name="Test2" localSheetId="19">#REF!</definedName>
    <definedName name="Test2" localSheetId="34">#REF!</definedName>
    <definedName name="Test2">#REF!</definedName>
    <definedName name="Test3" localSheetId="19">#REF!</definedName>
    <definedName name="Test3" localSheetId="34">#REF!</definedName>
    <definedName name="Test3">#REF!</definedName>
    <definedName name="Test4" localSheetId="19">#REF!</definedName>
    <definedName name="Test4" localSheetId="34">#REF!</definedName>
    <definedName name="Test4">#REF!</definedName>
    <definedName name="Test5" localSheetId="19">#REF!</definedName>
    <definedName name="Test5" localSheetId="34">#REF!</definedName>
    <definedName name="Test5">#REF!</definedName>
    <definedName name="TestPeriod">[15]Inputs!$C$5</definedName>
    <definedName name="TotalRateBase">'[15]G+T+D+R+M'!$H$58</definedName>
    <definedName name="tr" localSheetId="17" hidden="1">{#N/A,#N/A,FALSE,"CESTSUM";#N/A,#N/A,FALSE,"est sum A";#N/A,#N/A,FALSE,"est detail A"}</definedName>
    <definedName name="tr" localSheetId="18" hidden="1">{#N/A,#N/A,FALSE,"CESTSUM";#N/A,#N/A,FALSE,"est sum A";#N/A,#N/A,FALSE,"est detail A"}</definedName>
    <definedName name="tr" hidden="1">{#N/A,#N/A,FALSE,"CESTSUM";#N/A,#N/A,FALSE,"est sum A";#N/A,#N/A,FALSE,"est detail A"}</definedName>
    <definedName name="Transfer" localSheetId="17" hidden="1">#REF!</definedName>
    <definedName name="Transfer" localSheetId="18" hidden="1">#REF!</definedName>
    <definedName name="Transfer" localSheetId="19" hidden="1">#REF!</definedName>
    <definedName name="Transfer" localSheetId="13" hidden="1">#REF!</definedName>
    <definedName name="Transfer" hidden="1">#REF!</definedName>
    <definedName name="Transfers" localSheetId="17" hidden="1">#REF!</definedName>
    <definedName name="Transfers" localSheetId="18" hidden="1">#REF!</definedName>
    <definedName name="Transfers" localSheetId="19" hidden="1">#REF!</definedName>
    <definedName name="Transfers" localSheetId="13" hidden="1">#REF!</definedName>
    <definedName name="Transfers" hidden="1">#REF!</definedName>
    <definedName name="TRANSM_2">[36]Transm2!$A$1:$M$461:'[36]10 Yr FC'!$M$47</definedName>
    <definedName name="u" localSheetId="17" hidden="1">{#N/A,#N/A,FALSE,"Summ";#N/A,#N/A,FALSE,"General"}</definedName>
    <definedName name="u" localSheetId="18" hidden="1">{#N/A,#N/A,FALSE,"Summ";#N/A,#N/A,FALSE,"General"}</definedName>
    <definedName name="u" hidden="1">{#N/A,#N/A,FALSE,"Summ";#N/A,#N/A,FALSE,"General"}</definedName>
    <definedName name="UAACT115S" localSheetId="19">'[18]Functional Study'!#REF!</definedName>
    <definedName name="UAACT115S" localSheetId="34">'[18]Functional Study'!#REF!</definedName>
    <definedName name="UAACT115S" localSheetId="37">'[19]Functional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19">'[18]Functional Study'!#REF!</definedName>
    <definedName name="UACCT115" localSheetId="34">'[18]Functional Study'!#REF!</definedName>
    <definedName name="UACCT115" localSheetId="37">'[19]Functional Study'!#REF!</definedName>
    <definedName name="UACCT115">'[18]Functional Study'!#REF!</definedName>
    <definedName name="UACCT115DGP" localSheetId="19">'[18]Functional Study'!#REF!</definedName>
    <definedName name="UACCT115DGP" localSheetId="34">'[18]Functional Study'!#REF!</definedName>
    <definedName name="UACCT115DGP" localSheetId="37">'[19]Functional Study'!#REF!</definedName>
    <definedName name="UACCT115DGP">'[18]Functional Study'!#REF!</definedName>
    <definedName name="UACCT115SG" localSheetId="19">'[18]Functional Study'!#REF!</definedName>
    <definedName name="UACCT115SG" localSheetId="34">'[18]Functional Study'!#REF!</definedName>
    <definedName name="UACCT115SG" localSheetId="37">'[19]Functional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19">'[14]Func Study'!#REF!</definedName>
    <definedName name="UAcct22842Trojd" localSheetId="34">'[14]Func Study'!#REF!</definedName>
    <definedName name="UAcct22842Trojd" localSheetId="37">'[14]Func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19">'[16]Functional Study'!#REF!</definedName>
    <definedName name="UACCT41020" localSheetId="34">'[16]Functional Study'!#REF!</definedName>
    <definedName name="UACCT41020" localSheetId="37">'[17]Functional Study'!#REF!</definedName>
    <definedName name="UACCT41020">'[16]Functional Study'!#REF!</definedName>
    <definedName name="UACCT41020BADDEBT" localSheetId="19">'[16]Functional Study'!#REF!</definedName>
    <definedName name="UACCT41020BADDEBT" localSheetId="34">'[16]Functional Study'!#REF!</definedName>
    <definedName name="UACCT41020BADDEBT" localSheetId="37">'[17]Functional Study'!#REF!</definedName>
    <definedName name="UACCT41020BADDEBT">'[16]Functional Study'!#REF!</definedName>
    <definedName name="UACCT41020DITEXP" localSheetId="19">'[16]Functional Study'!#REF!</definedName>
    <definedName name="UACCT41020DITEXP" localSheetId="34">'[16]Functional Study'!#REF!</definedName>
    <definedName name="UACCT41020DITEXP" localSheetId="37">'[17]Functional Study'!#REF!</definedName>
    <definedName name="UACCT41020DITEXP">'[16]Functional Study'!#REF!</definedName>
    <definedName name="UACCT41020DNPU" localSheetId="19">'[16]Functional Study'!#REF!</definedName>
    <definedName name="UACCT41020DNPU" localSheetId="34">'[16]Functional Study'!#REF!</definedName>
    <definedName name="UACCT41020DNPU" localSheetId="37">'[17]Functional Study'!#REF!</definedName>
    <definedName name="UACCT41020DNPU">'[16]Functional Study'!#REF!</definedName>
    <definedName name="UACCT41020S" localSheetId="19">'[16]Functional Study'!#REF!</definedName>
    <definedName name="UACCT41020S" localSheetId="34">'[16]Functional Study'!#REF!</definedName>
    <definedName name="UACCT41020S" localSheetId="37">'[17]Functional Study'!#REF!</definedName>
    <definedName name="UACCT41020S">'[16]Functional Study'!#REF!</definedName>
    <definedName name="UACCT41020SE" localSheetId="19">'[16]Functional Study'!#REF!</definedName>
    <definedName name="UACCT41020SE" localSheetId="34">'[16]Functional Study'!#REF!</definedName>
    <definedName name="UACCT41020SE" localSheetId="37">'[17]Functional Study'!#REF!</definedName>
    <definedName name="UACCT41020SE">'[16]Functional Study'!#REF!</definedName>
    <definedName name="UACCT41020SG" localSheetId="19">'[16]Functional Study'!#REF!</definedName>
    <definedName name="UACCT41020SG" localSheetId="34">'[16]Functional Study'!#REF!</definedName>
    <definedName name="UACCT41020SG" localSheetId="37">'[17]Functional Study'!#REF!</definedName>
    <definedName name="UACCT41020SG">'[16]Functional Study'!#REF!</definedName>
    <definedName name="UACCT41020SGCT" localSheetId="19">'[16]Functional Study'!#REF!</definedName>
    <definedName name="UACCT41020SGCT" localSheetId="34">'[16]Functional Study'!#REF!</definedName>
    <definedName name="UACCT41020SGCT" localSheetId="37">'[17]Functional Study'!#REF!</definedName>
    <definedName name="UACCT41020SGCT">'[16]Functional Study'!#REF!</definedName>
    <definedName name="UACCT41020SGPP" localSheetId="19">'[16]Functional Study'!#REF!</definedName>
    <definedName name="UACCT41020SGPP" localSheetId="34">'[16]Functional Study'!#REF!</definedName>
    <definedName name="UACCT41020SGPP" localSheetId="37">'[17]Functional Study'!#REF!</definedName>
    <definedName name="UACCT41020SGPP">'[16]Functional Study'!#REF!</definedName>
    <definedName name="UACCT41020SO" localSheetId="19">'[16]Functional Study'!#REF!</definedName>
    <definedName name="UACCT41020SO" localSheetId="34">'[16]Functional Study'!#REF!</definedName>
    <definedName name="UACCT41020SO" localSheetId="37">'[17]Functional Study'!#REF!</definedName>
    <definedName name="UACCT41020SO">'[16]Functional Study'!#REF!</definedName>
    <definedName name="UACCT41020TROJP" localSheetId="19">'[16]Functional Study'!#REF!</definedName>
    <definedName name="UACCT41020TROJP" localSheetId="34">'[16]Functional Study'!#REF!</definedName>
    <definedName name="UACCT41020TROJP" localSheetId="37">'[17]Functional Study'!#REF!</definedName>
    <definedName name="UACCT41020TROJP">'[16]Functional Study'!#REF!</definedName>
    <definedName name="UACCT4102SNPD" localSheetId="19">'[16]Functional Study'!#REF!</definedName>
    <definedName name="UACCT4102SNPD" localSheetId="34">'[16]Functional Study'!#REF!</definedName>
    <definedName name="UACCT4102SNPD" localSheetId="37">'[17]Functional Study'!#REF!</definedName>
    <definedName name="UACCT4102SNPD">'[16]Functional Study'!#REF!</definedName>
    <definedName name="UAcct41110">'[15]Func Study'!$AB$1325</definedName>
    <definedName name="UAcct41111" localSheetId="19">'[16]Functional Study'!#REF!</definedName>
    <definedName name="UAcct41111" localSheetId="34">'[16]Functional Study'!#REF!</definedName>
    <definedName name="UAcct41111" localSheetId="37">'[17]Functional Study'!#REF!</definedName>
    <definedName name="UAcct41111">'[16]Functional Study'!#REF!</definedName>
    <definedName name="UAcct41111Baddebt" localSheetId="19">'[16]Functional Study'!#REF!</definedName>
    <definedName name="UAcct41111Baddebt" localSheetId="34">'[16]Functional Study'!#REF!</definedName>
    <definedName name="UAcct41111Baddebt" localSheetId="37">'[17]Functional Study'!#REF!</definedName>
    <definedName name="UAcct41111Baddebt">'[16]Functional Study'!#REF!</definedName>
    <definedName name="UAcct41111Dgp" localSheetId="19">'[16]Functional Study'!#REF!</definedName>
    <definedName name="UAcct41111Dgp" localSheetId="34">'[16]Functional Study'!#REF!</definedName>
    <definedName name="UAcct41111Dgp" localSheetId="37">'[17]Functional Study'!#REF!</definedName>
    <definedName name="UAcct41111Dgp">'[16]Functional Study'!#REF!</definedName>
    <definedName name="UAcct41111Dgu" localSheetId="19">'[16]Functional Study'!#REF!</definedName>
    <definedName name="UAcct41111Dgu" localSheetId="34">'[16]Functional Study'!#REF!</definedName>
    <definedName name="UAcct41111Dgu" localSheetId="37">'[17]Functional Study'!#REF!</definedName>
    <definedName name="UAcct41111Dgu">'[16]Functional Study'!#REF!</definedName>
    <definedName name="UAcct41111Ditexp" localSheetId="19">'[16]Functional Study'!#REF!</definedName>
    <definedName name="UAcct41111Ditexp" localSheetId="34">'[16]Functional Study'!#REF!</definedName>
    <definedName name="UAcct41111Ditexp" localSheetId="37">'[17]Functional Study'!#REF!</definedName>
    <definedName name="UAcct41111Ditexp">'[16]Functional Study'!#REF!</definedName>
    <definedName name="UAcct41111Dnpp" localSheetId="19">'[16]Functional Study'!#REF!</definedName>
    <definedName name="UAcct41111Dnpp" localSheetId="34">'[16]Functional Study'!#REF!</definedName>
    <definedName name="UAcct41111Dnpp" localSheetId="37">'[17]Functional Study'!#REF!</definedName>
    <definedName name="UAcct41111Dnpp">'[16]Functional Study'!#REF!</definedName>
    <definedName name="UAcct41111Dnptp" localSheetId="19">'[16]Functional Study'!#REF!</definedName>
    <definedName name="UAcct41111Dnptp" localSheetId="34">'[16]Functional Study'!#REF!</definedName>
    <definedName name="UAcct41111Dnptp" localSheetId="37">'[17]Functional Study'!#REF!</definedName>
    <definedName name="UAcct41111Dnptp">'[16]Functional Study'!#REF!</definedName>
    <definedName name="UAcct41111S" localSheetId="19">'[16]Functional Study'!#REF!</definedName>
    <definedName name="UAcct41111S" localSheetId="34">'[16]Functional Study'!#REF!</definedName>
    <definedName name="UAcct41111S" localSheetId="37">'[17]Functional Study'!#REF!</definedName>
    <definedName name="UAcct41111S">'[16]Functional Study'!#REF!</definedName>
    <definedName name="UAcct41111Se" localSheetId="19">'[16]Functional Study'!#REF!</definedName>
    <definedName name="UAcct41111Se" localSheetId="34">'[16]Functional Study'!#REF!</definedName>
    <definedName name="UAcct41111Se" localSheetId="37">'[17]Functional Study'!#REF!</definedName>
    <definedName name="UAcct41111Se">'[16]Functional Study'!#REF!</definedName>
    <definedName name="UAcct41111Sg" localSheetId="19">'[16]Functional Study'!#REF!</definedName>
    <definedName name="UAcct41111Sg" localSheetId="34">'[16]Functional Study'!#REF!</definedName>
    <definedName name="UAcct41111Sg" localSheetId="37">'[17]Functional Study'!#REF!</definedName>
    <definedName name="UAcct41111Sg">'[16]Functional Study'!#REF!</definedName>
    <definedName name="UAcct41111Sgpp" localSheetId="19">'[16]Functional Study'!#REF!</definedName>
    <definedName name="UAcct41111Sgpp" localSheetId="34">'[16]Functional Study'!#REF!</definedName>
    <definedName name="UAcct41111Sgpp" localSheetId="37">'[17]Functional Study'!#REF!</definedName>
    <definedName name="UAcct41111Sgpp">'[16]Functional Study'!#REF!</definedName>
    <definedName name="UAcct41111So" localSheetId="19">'[16]Functional Study'!#REF!</definedName>
    <definedName name="UAcct41111So" localSheetId="34">'[16]Functional Study'!#REF!</definedName>
    <definedName name="UAcct41111So" localSheetId="37">'[17]Functional Study'!#REF!</definedName>
    <definedName name="UAcct41111So">'[16]Functional Study'!#REF!</definedName>
    <definedName name="UAcct41111Trojp" localSheetId="19">'[16]Functional Study'!#REF!</definedName>
    <definedName name="UAcct41111Trojp" localSheetId="34">'[16]Functional Study'!#REF!</definedName>
    <definedName name="UAcct41111Trojp" localSheetId="37">'[17]Functional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19">'[13]Func Study'!#REF!</definedName>
    <definedName name="UAcct447CAEE" localSheetId="34">'[13]Func Study'!#REF!</definedName>
    <definedName name="UAcct447CAEE" localSheetId="37">'[13]Func Study'!#REF!</definedName>
    <definedName name="UAcct447CAEE">'[13]Func Study'!#REF!</definedName>
    <definedName name="UAcct447CAGE" localSheetId="19">'[13]Func Study'!#REF!</definedName>
    <definedName name="UAcct447CAGE" localSheetId="34">'[13]Func Study'!#REF!</definedName>
    <definedName name="UAcct447CAGE">'[13]Func Study'!#REF!</definedName>
    <definedName name="UAcct447Dgu" localSheetId="19">'[14]Func Study'!#REF!</definedName>
    <definedName name="UAcct447Dgu" localSheetId="34">'[14]Func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19">'[13]Func Study'!#REF!</definedName>
    <definedName name="UAcct453CAGE" localSheetId="34">'[13]Func Study'!#REF!</definedName>
    <definedName name="UAcct453CAGE" localSheetId="37">'[13]Func Study'!#REF!</definedName>
    <definedName name="UAcct453CAGE">'[13]Func Study'!#REF!</definedName>
    <definedName name="UAcct453CAGW" localSheetId="19">'[13]Func Study'!#REF!</definedName>
    <definedName name="UAcct453CAGW" localSheetId="34">'[13]Func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19">'[13]Func Study'!#REF!</definedName>
    <definedName name="UAcct502JBG" localSheetId="34">'[13]Func Study'!#REF!</definedName>
    <definedName name="UAcct502JBG" localSheetId="37">'[13]Func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19">'[13]Func Study'!#REF!</definedName>
    <definedName name="UAcct505JBG" localSheetId="34">'[13]Func Study'!#REF!</definedName>
    <definedName name="UAcct505JBG" localSheetId="37">'[13]Func Study'!#REF!</definedName>
    <definedName name="UAcct505JBG">'[13]Func Study'!#REF!</definedName>
    <definedName name="UAcct506">'[15]Func Study'!$AB$455</definedName>
    <definedName name="UAcct506CAGE">'[15]Func Study'!$AB$452</definedName>
    <definedName name="UAcct506JBG" localSheetId="19">'[13]Func Study'!#REF!</definedName>
    <definedName name="UAcct506JBG" localSheetId="34">'[13]Func Study'!#REF!</definedName>
    <definedName name="UAcct506JBG" localSheetId="37">'[13]Func Study'!#REF!</definedName>
    <definedName name="UAcct506JBG">'[13]Func Study'!#REF!</definedName>
    <definedName name="UAcct507">'[15]Func Study'!$AB$464</definedName>
    <definedName name="UAcct507CAGE">'[15]Func Study'!$AB$462</definedName>
    <definedName name="UAcct507JBG" localSheetId="19">'[13]Func Study'!#REF!</definedName>
    <definedName name="UAcct507JBG" localSheetId="34">'[13]Func Study'!#REF!</definedName>
    <definedName name="UAcct507JBG" localSheetId="37">'[13]Func Study'!#REF!</definedName>
    <definedName name="UAcct507JBG">'[13]Func Study'!#REF!</definedName>
    <definedName name="UAcct510">'[15]Func Study'!$AB$469</definedName>
    <definedName name="UAcct510CAGE">'[15]Func Study'!$AB$467</definedName>
    <definedName name="UAcct510JBG" localSheetId="19">'[13]Func Study'!#REF!</definedName>
    <definedName name="UAcct510JBG" localSheetId="34">'[13]Func Study'!#REF!</definedName>
    <definedName name="UAcct510JBG" localSheetId="37">'[13]Func Study'!#REF!</definedName>
    <definedName name="UAcct510JBG">'[13]Func Study'!#REF!</definedName>
    <definedName name="UAcct511">'[15]Func Study'!$AB$474</definedName>
    <definedName name="UAcct511CAGE">'[15]Func Study'!$AB$472</definedName>
    <definedName name="UAcct511JBG" localSheetId="19">'[13]Func Study'!#REF!</definedName>
    <definedName name="UAcct511JBG" localSheetId="34">'[13]Func Study'!#REF!</definedName>
    <definedName name="UAcct511JBG" localSheetId="37">'[13]Func Study'!#REF!</definedName>
    <definedName name="UAcct511JBG">'[13]Func Study'!#REF!</definedName>
    <definedName name="UAcct512">'[15]Func Study'!$AB$479</definedName>
    <definedName name="UAcct512CAGE">'[15]Func Study'!$AB$477</definedName>
    <definedName name="UAcct512JBG" localSheetId="19">'[13]Func Study'!#REF!</definedName>
    <definedName name="UAcct512JBG" localSheetId="34">'[13]Func Study'!#REF!</definedName>
    <definedName name="UAcct512JBG" localSheetId="37">'[13]Func Study'!#REF!</definedName>
    <definedName name="UAcct512JBG">'[13]Func Study'!#REF!</definedName>
    <definedName name="UAcct513">'[15]Func Study'!$AB$484</definedName>
    <definedName name="UAcct513CAGE">'[15]Func Study'!$AB$482</definedName>
    <definedName name="UAcct513JBG" localSheetId="19">'[13]Func Study'!#REF!</definedName>
    <definedName name="UAcct513JBG" localSheetId="34">'[13]Func Study'!#REF!</definedName>
    <definedName name="UAcct513JBG" localSheetId="37">'[13]Func Study'!#REF!</definedName>
    <definedName name="UAcct513JBG">'[13]Func Study'!#REF!</definedName>
    <definedName name="UAcct514">'[15]Func Study'!$AB$489</definedName>
    <definedName name="UAcct514CAGE">'[15]Func Study'!$AB$487</definedName>
    <definedName name="UAcct514JBG" localSheetId="19">'[13]Func Study'!#REF!</definedName>
    <definedName name="UAcct514JBG" localSheetId="34">'[13]Func Study'!#REF!</definedName>
    <definedName name="UAcct514JBG" localSheetId="37">'[13]Func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19">'[13]Func Study'!#REF!</definedName>
    <definedName name="UAcct5506SE" localSheetId="34">'[13]Func Study'!#REF!</definedName>
    <definedName name="UAcct5506SE" localSheetId="37">'[13]Func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19">'[13]Func Study'!#REF!</definedName>
    <definedName name="UAcct555CAEE" localSheetId="34">'[13]Func Study'!#REF!</definedName>
    <definedName name="UAcct555CAEE" localSheetId="37">'[13]Func Study'!#REF!</definedName>
    <definedName name="UAcct555CAEE">'[13]Func Study'!#REF!</definedName>
    <definedName name="UAcct555CAEW">'[15]Func Study'!$AB$665</definedName>
    <definedName name="UAcct555CAGE" localSheetId="19">'[13]Func Study'!#REF!</definedName>
    <definedName name="UAcct555CAGE" localSheetId="34">'[13]Func Study'!#REF!</definedName>
    <definedName name="UAcct555CAGE" localSheetId="37">'[13]Func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19">'[18]Functional Study'!#REF!</definedName>
    <definedName name="Uacct904SG" localSheetId="34">'[18]Functional Study'!#REF!</definedName>
    <definedName name="Uacct904SG" localSheetId="37">'[19]Functional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19">'[15]Func Study'!#REF!</definedName>
    <definedName name="UAcctdfa" localSheetId="34">'[15]Func Study'!#REF!</definedName>
    <definedName name="UAcctdfa">'[15]Func Study'!#REF!</definedName>
    <definedName name="UAcctdfad" localSheetId="19">'[15]Func Study'!#REF!</definedName>
    <definedName name="UAcctdfad" localSheetId="34">'[15]Func Study'!#REF!</definedName>
    <definedName name="UAcctdfad">'[15]Func Study'!#REF!</definedName>
    <definedName name="UAcctdfap" localSheetId="19">'[15]Func Study'!#REF!</definedName>
    <definedName name="UAcctdfap" localSheetId="34">'[15]Func Study'!#REF!</definedName>
    <definedName name="UAcctdfap">'[15]Func Study'!#REF!</definedName>
    <definedName name="UAcctdfat" localSheetId="19">'[15]Func Study'!#REF!</definedName>
    <definedName name="UAcctdfat" localSheetId="34">'[15]Func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19">#REF!</definedName>
    <definedName name="UNBILREV" localSheetId="34">#REF!</definedName>
    <definedName name="UNBILREV">#REF!</definedName>
    <definedName name="UncollectibleAccounts">[21]Variables!$D$25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[21]Variables!$D$29</definedName>
    <definedName name="v" localSheetId="17" hidden="1">{#N/A,#N/A,FALSE,"Coversheet";#N/A,#N/A,FALSE,"QA"}</definedName>
    <definedName name="v" localSheetId="18" hidden="1">{#N/A,#N/A,FALSE,"Coversheet";#N/A,#N/A,FALSE,"QA"}</definedName>
    <definedName name="v" hidden="1">{#N/A,#N/A,FALSE,"Coversheet";#N/A,#N/A,FALSE,"QA"}</definedName>
    <definedName name="ValidAccount">[20]Variables!$AK$43:$AK$369</definedName>
    <definedName name="Value" localSheetId="17" hidden="1">{#N/A,#N/A,FALSE,"Summ";#N/A,#N/A,FALSE,"General"}</definedName>
    <definedName name="Value" localSheetId="18" hidden="1">{#N/A,#N/A,FALSE,"Summ";#N/A,#N/A,FALSE,"General"}</definedName>
    <definedName name="Value" hidden="1">{#N/A,#N/A,FALSE,"Summ";#N/A,#N/A,FALSE,"General"}</definedName>
    <definedName name="VAR" localSheetId="19">[22]Backup!#REF!</definedName>
    <definedName name="VAR" localSheetId="34">[22]Backup!#REF!</definedName>
    <definedName name="VAR" localSheetId="37">[22]Backup!#REF!</definedName>
    <definedName name="VAR">[22]Backup!#REF!</definedName>
    <definedName name="VARIABLE" localSheetId="19">[27]Summary!#REF!</definedName>
    <definedName name="VARIABLE" localSheetId="34">[27]Summary!#REF!</definedName>
    <definedName name="VARIABLE" localSheetId="37">[28]Summary!#REF!</definedName>
    <definedName name="VARIABLE">[27]Summary!#REF!</definedName>
    <definedName name="VOUCHER" localSheetId="19">#REF!</definedName>
    <definedName name="VOUCHER" localSheetId="34">#REF!</definedName>
    <definedName name="VOUCHER">#REF!</definedName>
    <definedName name="w" localSheetId="14" hidden="1">[37]Inputs!#REF!</definedName>
    <definedName name="w" localSheetId="16" hidden="1">[37]Inputs!#REF!</definedName>
    <definedName name="w" localSheetId="17" hidden="1">[37]Inputs!#REF!</definedName>
    <definedName name="w" localSheetId="18" hidden="1">[37]Inputs!#REF!</definedName>
    <definedName name="w" localSheetId="19" hidden="1">[37]Inputs!#REF!</definedName>
    <definedName name="w" localSheetId="1" hidden="1">[37]Inputs!#REF!</definedName>
    <definedName name="w" localSheetId="5" hidden="1">[37]Inputs!#REF!</definedName>
    <definedName name="w" localSheetId="6" hidden="1">[37]Inputs!#REF!</definedName>
    <definedName name="w" localSheetId="11" hidden="1">[37]Inputs!#REF!</definedName>
    <definedName name="w" localSheetId="13" hidden="1">[37]Inputs!#REF!</definedName>
    <definedName name="w" hidden="1">[37]Inputs!#REF!</definedName>
    <definedName name="WaRevenueTax">[21]Variables!$D$27</definedName>
    <definedName name="we" localSheetId="17" hidden="1">{#N/A,#N/A,FALSE,"Pg 6b CustCount_Gas";#N/A,#N/A,FALSE,"QA";#N/A,#N/A,FALSE,"Report";#N/A,#N/A,FALSE,"forecast"}</definedName>
    <definedName name="we" localSheetId="18" hidden="1">{#N/A,#N/A,FALSE,"Pg 6b CustCount_Gas";#N/A,#N/A,FALSE,"QA";#N/A,#N/A,FALSE,"Report";#N/A,#N/A,FALSE,"forecast"}</definedName>
    <definedName name="we" hidden="1">{#N/A,#N/A,FALSE,"Pg 6b CustCount_Gas";#N/A,#N/A,FALSE,"QA";#N/A,#N/A,FALSE,"Report";#N/A,#N/A,FALSE,"forecast"}</definedName>
    <definedName name="WEATHER" localSheetId="19">#REF!</definedName>
    <definedName name="WEATHER" localSheetId="34">#REF!</definedName>
    <definedName name="WEATHER">#REF!</definedName>
    <definedName name="WEATHRNORM" localSheetId="19">#REF!</definedName>
    <definedName name="WEATHRNORM" localSheetId="34">#REF!</definedName>
    <definedName name="WEATHRNORM">#REF!</definedName>
    <definedName name="WH" localSheetId="17" hidden="1">{#N/A,#N/A,FALSE,"Coversheet";#N/A,#N/A,FALSE,"QA"}</definedName>
    <definedName name="WH" localSheetId="18" hidden="1">{#N/A,#N/A,FALSE,"Coversheet";#N/A,#N/A,FALSE,"QA"}</definedName>
    <definedName name="WH" hidden="1">{#N/A,#N/A,FALSE,"Coversheet";#N/A,#N/A,FALSE,"QA"}</definedName>
    <definedName name="WIDTH" localSheetId="19">#REF!</definedName>
    <definedName name="WIDTH" localSheetId="34">#REF!</definedName>
    <definedName name="WIDTH">#REF!</definedName>
    <definedName name="WinterPeak">'[38]Load Data'!$D$9:$H$12,'[38]Load Data'!$D$20:$H$22</definedName>
    <definedName name="WORK1" localSheetId="19">#REF!</definedName>
    <definedName name="WORK1" localSheetId="34">#REF!</definedName>
    <definedName name="WORK1">#REF!</definedName>
    <definedName name="WORK2" localSheetId="19">#REF!</definedName>
    <definedName name="WORK2" localSheetId="34">#REF!</definedName>
    <definedName name="WORK2">#REF!</definedName>
    <definedName name="WORK3" localSheetId="19">#REF!</definedName>
    <definedName name="WORK3" localSheetId="34">#REF!</definedName>
    <definedName name="WORK3">#REF!</definedName>
    <definedName name="wrn.1._.Bi._.Monthly._.CR." localSheetId="17" hidden="1">{#N/A,#N/A,FALSE,"Drill Sites";"WP 212",#N/A,FALSE,"MWAG EOR";"WP 213",#N/A,FALSE,"MWAG EOR";#N/A,#N/A,FALSE,"Misc. Facility";#N/A,#N/A,FALSE,"WWTP"}</definedName>
    <definedName name="wrn.1._.Bi._.Monthly._.CR." localSheetId="1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7" hidden="1">{#N/A,#N/A,FALSE,"Balance_Sheet";#N/A,#N/A,FALSE,"income_statement_monthly";#N/A,#N/A,FALSE,"income_statement_Quarter";#N/A,#N/A,FALSE,"income_statement_ytd";#N/A,#N/A,FALSE,"income_statement_12Months"}</definedName>
    <definedName name="wrn.10_day._.Package." localSheetId="18"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4" hidden="1">{#N/A,#N/A,FALSE,"Summary";#N/A,#N/A,FALSE,"SmPlants";#N/A,#N/A,FALSE,"Utah";#N/A,#N/A,FALSE,"Idaho";#N/A,#N/A,FALSE,"Lewis River";#N/A,#N/A,FALSE,"NrthUmpq";#N/A,#N/A,FALSE,"KlamRog"}</definedName>
    <definedName name="wrn.1996._.Hydro._.5._.Year._.Forecast._.Budget." localSheetId="17" hidden="1">{#N/A,#N/A,FALSE,"Summary";#N/A,#N/A,FALSE,"SmPlants";#N/A,#N/A,FALSE,"Utah";#N/A,#N/A,FALSE,"Idaho";#N/A,#N/A,FALSE,"Lewis River";#N/A,#N/A,FALSE,"NrthUmpq";#N/A,#N/A,FALSE,"KlamRog"}</definedName>
    <definedName name="wrn.1996._.Hydro._.5._.Year._.Forecast._.Budget." localSheetId="18"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7" hidden="1">{#N/A,#N/A,FALSE,"CRPT";#N/A,#N/A,FALSE,"TREND";#N/A,#N/A,FALSE,"%Curve"}</definedName>
    <definedName name="wrn.AAI." localSheetId="18" hidden="1">{#N/A,#N/A,FALSE,"CRPT";#N/A,#N/A,FALSE,"TREND";#N/A,#N/A,FALSE,"%Curve"}</definedName>
    <definedName name="wrn.AAI." hidden="1">{#N/A,#N/A,FALSE,"CRPT";#N/A,#N/A,FALSE,"TREND";#N/A,#N/A,FALSE,"%Curve"}</definedName>
    <definedName name="wrn.AAI._.Report." localSheetId="17" hidden="1">{#N/A,#N/A,FALSE,"CRPT";#N/A,#N/A,FALSE,"TREND";#N/A,#N/A,FALSE,"% CURVE"}</definedName>
    <definedName name="wrn.AAI._.Report." localSheetId="18" hidden="1">{#N/A,#N/A,FALSE,"CRPT";#N/A,#N/A,FALSE,"TREND";#N/A,#N/A,FALSE,"% CURVE"}</definedName>
    <definedName name="wrn.AAI._.Report." hidden="1">{#N/A,#N/A,FALSE,"CRPT";#N/A,#N/A,FALSE,"TREND";#N/A,#N/A,FALSE,"% CURVE"}</definedName>
    <definedName name="wrn.Adj._.Back_Up." localSheetId="14" hidden="1">{"Page 3.4.1",#N/A,FALSE,"Totals";"Page 3.4.2",#N/A,FALSE,"Totals"}</definedName>
    <definedName name="wrn.Adj._.Back_Up." localSheetId="17" hidden="1">{"Page 3.4.1",#N/A,FALSE,"Totals";"Page 3.4.2",#N/A,FALSE,"Totals"}</definedName>
    <definedName name="wrn.Adj._.Back_Up." localSheetId="18" hidden="1">{"Page 3.4.1",#N/A,FALSE,"Totals";"Page 3.4.2",#N/A,FALSE,"Totals"}</definedName>
    <definedName name="wrn.Adj._.Back_Up." hidden="1">{"Page 3.4.1",#N/A,FALSE,"Totals";"Page 3.4.2",#N/A,FALSE,"Totals"}</definedName>
    <definedName name="wrn.ALL." localSheetId="14" hidden="1">{#N/A,#N/A,FALSE,"Summary EPS";#N/A,#N/A,FALSE,"1st Qtr Electric";#N/A,#N/A,FALSE,"1st Qtr Australia";#N/A,#N/A,FALSE,"1st Qtr Telecom";#N/A,#N/A,FALSE,"1st QTR Other"}</definedName>
    <definedName name="wrn.ALL." localSheetId="17" hidden="1">{#N/A,#N/A,FALSE,"Summary EPS";#N/A,#N/A,FALSE,"1st Qtr Electric";#N/A,#N/A,FALSE,"1st Qtr Australia";#N/A,#N/A,FALSE,"1st Qtr Telecom";#N/A,#N/A,FALSE,"1st QTR Other"}</definedName>
    <definedName name="wrn.ALL." localSheetId="18"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4" hidden="1">{#N/A,#N/A,FALSE,"Top level";#N/A,#N/A,FALSE,"Top level JEs";#N/A,#N/A,FALSE,"PHI";#N/A,#N/A,FALSE,"PHI JEs";#N/A,#N/A,FALSE,"PacifiCorp";#N/A,#N/A,FALSE,"PacifiCorp JEs";#N/A,#N/A,FALSE,"PGHC";#N/A,#N/A,FALSE,"PGHC JEs";#N/A,#N/A,FALSE,"Domestic"}</definedName>
    <definedName name="wrn.All._.BSs._.and._.JEs." localSheetId="17" hidden="1">{#N/A,#N/A,FALSE,"Top level";#N/A,#N/A,FALSE,"Top level JEs";#N/A,#N/A,FALSE,"PHI";#N/A,#N/A,FALSE,"PHI JEs";#N/A,#N/A,FALSE,"PacifiCorp";#N/A,#N/A,FALSE,"PacifiCorp JEs";#N/A,#N/A,FALSE,"PGHC";#N/A,#N/A,FALSE,"PGHC JEs";#N/A,#N/A,FALSE,"Domestic"}</definedName>
    <definedName name="wrn.All._.BSs._.and._.JEs." localSheetId="18"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4" hidden="1">{#N/A,#N/A,FALSE,"Top level MTD";#N/A,#N/A,FALSE,"PHI MTD";#N/A,#N/A,FALSE,"PacifiCorp MTD";#N/A,#N/A,FALSE,"PGHC MTD";#N/A,#N/A,FALSE,"Top level YTD";#N/A,#N/A,FALSE,"PHI YTD";#N/A,#N/A,FALSE,"PacifiCorp YTD";#N/A,#N/A,FALSE,"PGHC YTD"}</definedName>
    <definedName name="wrn.All._.other._.months." localSheetId="17" hidden="1">{#N/A,#N/A,FALSE,"Top level MTD";#N/A,#N/A,FALSE,"PHI MTD";#N/A,#N/A,FALSE,"PacifiCorp MTD";#N/A,#N/A,FALSE,"PGHC MTD";#N/A,#N/A,FALSE,"Top level YTD";#N/A,#N/A,FALSE,"PHI YTD";#N/A,#N/A,FALSE,"PacifiCorp YTD";#N/A,#N/A,FALSE,"PGHC YTD"}</definedName>
    <definedName name="wrn.All._.other._.months." localSheetId="18"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4" hidden="1">{#N/A,#N/A,FALSE,"cover";#N/A,#N/A,FALSE,"lead sheet";#N/A,#N/A,FALSE,"Adj backup";#N/A,#N/A,FALSE,"t Accounts"}</definedName>
    <definedName name="wrn.All._.Pages." localSheetId="17" hidden="1">{#N/A,#N/A,FALSE,"cover";#N/A,#N/A,FALSE,"lead sheet";#N/A,#N/A,FALSE,"Adj backup";#N/A,#N/A,FALSE,"t Accounts"}</definedName>
    <definedName name="wrn.All._.Pages." localSheetId="18" hidden="1">{#N/A,#N/A,FALSE,"cover";#N/A,#N/A,FALSE,"lead sheet";#N/A,#N/A,FALSE,"Adj backup";#N/A,#N/A,FALSE,"t Accounts"}</definedName>
    <definedName name="wrn.All._.Pages." hidden="1">{#N/A,#N/A,FALSE,"cover";#N/A,#N/A,FALSE,"lead sheet";#N/A,#N/A,FALSE,"Adj backup";#N/A,#N/A,FALSE,"t Accounts"}</definedName>
    <definedName name="wrn.Anvil." localSheetId="17" hidden="1">{#N/A,#N/A,FALSE,"CRPT";#N/A,#N/A,FALSE,"PCS ";#N/A,#N/A,FALSE,"TREND";#N/A,#N/A,FALSE,"% CURVE";#N/A,#N/A,FALSE,"FWICALC";#N/A,#N/A,FALSE,"CONTINGENCY";#N/A,#N/A,FALSE,"7616 Fab";#N/A,#N/A,FALSE,"7616 NSK"}</definedName>
    <definedName name="wrn.Anvil." localSheetId="1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4" hidden="1">{#N/A,#N/A,FALSE,"P&amp;L Ttl";#N/A,#N/A,FALSE,"P&amp;L C_Ttl New";#N/A,#N/A,FALSE,"Bus Res";#N/A,#N/A,FALSE,"Chrts";#N/A,#N/A,FALSE,"pcf";#N/A,#N/A,FALSE,"pcr ";#N/A,#N/A,FALSE,"Exp Stmt ";#N/A,#N/A,FALSE,"Exp Stmt BU";#N/A,#N/A,FALSE,"Cap";#N/A,#N/A,FALSE,"IT Ytd"}</definedName>
    <definedName name="wrn.BUS._.RPT." localSheetId="17"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4" hidden="1">{"YTD-Total",#N/A,TRUE,"Provision";"YTD-Utility",#N/A,TRUE,"Prov Utility";"YTD-NonUtility",#N/A,TRUE,"Prov NonUtility"}</definedName>
    <definedName name="wrn.Combined._.YTD." localSheetId="17"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4" hidden="1">{"Conol gross povision grouped",#N/A,FALSE,"Consol Gross";"Consol Gross Grouped",#N/A,FALSE,"Consol Gross"}</definedName>
    <definedName name="wrn.ConsolGrossGrp." localSheetId="17"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4" hidden="1">{#N/A,#N/A,TRUE,"Cover";#N/A,#N/A,TRUE,"Contents"}</definedName>
    <definedName name="wrn.Cover." localSheetId="17" hidden="1">{#N/A,#N/A,TRUE,"Cover";#N/A,#N/A,TRUE,"Contents"}</definedName>
    <definedName name="wrn.Cover." localSheetId="18" hidden="1">{#N/A,#N/A,TRUE,"Cover";#N/A,#N/A,TRUE,"Contents"}</definedName>
    <definedName name="wrn.Cover." hidden="1">{#N/A,#N/A,TRUE,"Cover";#N/A,#N/A,TRUE,"Contents"}</definedName>
    <definedName name="wrn.CoverContents." localSheetId="14" hidden="1">{#N/A,#N/A,FALSE,"Cover";#N/A,#N/A,FALSE,"Contents"}</definedName>
    <definedName name="wrn.CoverContents." localSheetId="17" hidden="1">{#N/A,#N/A,FALSE,"Cover";#N/A,#N/A,FALSE,"Contents"}</definedName>
    <definedName name="wrn.CoverContents." localSheetId="18" hidden="1">{#N/A,#N/A,FALSE,"Cover";#N/A,#N/A,FALSE,"Contents"}</definedName>
    <definedName name="wrn.CoverContents." hidden="1">{#N/A,#N/A,FALSE,"Cover";#N/A,#N/A,FALSE,"Contents"}</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7" hidden="1">{#N/A,#N/A,FALSE,"Pg 6b CustCount_Gas";#N/A,#N/A,FALSE,"QA";#N/A,#N/A,FALSE,"Report";#N/A,#N/A,FALSE,"forecast"}</definedName>
    <definedName name="wrn.Customer._.Counts._.Gas." localSheetId="18" hidden="1">{#N/A,#N/A,FALSE,"Pg 6b CustCount_Gas";#N/A,#N/A,FALSE,"QA";#N/A,#N/A,FALSE,"Report";#N/A,#N/A,FALSE,"forecast"}</definedName>
    <definedName name="wrn.Customer._.Counts._.Gas." hidden="1">{#N/A,#N/A,FALSE,"Pg 6b CustCount_Gas";#N/A,#N/A,FALSE,"QA";#N/A,#N/A,FALSE,"Report";#N/A,#N/A,FALSE,"forecast"}</definedName>
    <definedName name="wrn.ECR." localSheetId="17" hidden="1">{#N/A,#N/A,FALSE,"schA"}</definedName>
    <definedName name="wrn.ECR." localSheetId="18" hidden="1">{#N/A,#N/A,FALSE,"schA"}</definedName>
    <definedName name="wrn.ECR." hidden="1">{#N/A,#N/A,FALSE,"schA"}</definedName>
    <definedName name="wrn.El._.Paso._.Offshore." localSheetId="14" hidden="1">{#N/A,#N/A,TRUE,"EPEsum";#N/A,#N/A,TRUE,"Approve1";#N/A,#N/A,TRUE,"Approve2";#N/A,#N/A,TRUE,"Approve3";#N/A,#N/A,TRUE,"EPE1";#N/A,#N/A,TRUE,"EPE2";#N/A,#N/A,TRUE,"CashCompare";#N/A,#N/A,TRUE,"XIRR";#N/A,#N/A,TRUE,"EPEloan";#N/A,#N/A,TRUE,"GraphEPE";#N/A,#N/A,TRUE,"OrgChart";#N/A,#N/A,TRUE,"SA08B"}</definedName>
    <definedName name="wrn.El._.Paso._.Offshore." localSheetId="17" hidden="1">{#N/A,#N/A,TRUE,"EPEsum";#N/A,#N/A,TRUE,"Approve1";#N/A,#N/A,TRUE,"Approve2";#N/A,#N/A,TRUE,"Approve3";#N/A,#N/A,TRUE,"EPE1";#N/A,#N/A,TRUE,"EPE2";#N/A,#N/A,TRUE,"CashCompare";#N/A,#N/A,TRUE,"XIRR";#N/A,#N/A,TRUE,"EPEloan";#N/A,#N/A,TRUE,"GraphEPE";#N/A,#N/A,TRUE,"OrgChart";#N/A,#N/A,TRUE,"SA08B"}</definedName>
    <definedName name="wrn.El._.Paso._.Offshore." localSheetId="18"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7" hidden="1">{#N/A,#N/A,FALSE,"CESTSUM";#N/A,#N/A,FALSE,"est sum A";#N/A,#N/A,FALSE,"est detail A"}</definedName>
    <definedName name="wrn.ESTIMATE." localSheetId="18" hidden="1">{#N/A,#N/A,FALSE,"CESTSUM";#N/A,#N/A,FALSE,"est sum A";#N/A,#N/A,FALSE,"est detail A"}</definedName>
    <definedName name="wrn.ESTIMATE." hidden="1">{#N/A,#N/A,FALSE,"CESTSUM";#N/A,#N/A,FALSE,"est sum A";#N/A,#N/A,FALSE,"est detail A"}</definedName>
    <definedName name="wrn.Exec._.Summary." localSheetId="14" hidden="1">{#N/A,#N/A,FALSE,"Output Ass";#N/A,#N/A,FALSE,"Sum Tot";#N/A,#N/A,FALSE,"Ex Sum Year";#N/A,#N/A,FALSE,"Sum Qtr"}</definedName>
    <definedName name="wrn.Exec._.Summary." localSheetId="17" hidden="1">{#N/A,#N/A,FALSE,"Output Ass";#N/A,#N/A,FALSE,"Sum Tot";#N/A,#N/A,FALSE,"Ex Sum Year";#N/A,#N/A,FALSE,"Sum Qtr"}</definedName>
    <definedName name="wrn.Exec._.Summary." localSheetId="18" hidden="1">{#N/A,#N/A,FALSE,"Output Ass";#N/A,#N/A,FALSE,"Sum Tot";#N/A,#N/A,FALSE,"Ex Sum Year";#N/A,#N/A,FALSE,"Sum Qtr"}</definedName>
    <definedName name="wrn.Exec._.Summary." hidden="1">{#N/A,#N/A,FALSE,"Output Ass";#N/A,#N/A,FALSE,"Sum Tot";#N/A,#N/A,FALSE,"Ex Sum Year";#N/A,#N/A,FALSE,"Sum Qtr"}</definedName>
    <definedName name="wrn.Factors._.Tab._.10." localSheetId="14" hidden="1">{"Factors Pages 1-2",#N/A,FALSE,"Factors";"Factors Page 3",#N/A,FALSE,"Factors";"Factors Page 4",#N/A,FALSE,"Factors";"Factors Page 5",#N/A,FALSE,"Factors";"Factors Pages 8-27",#N/A,FALSE,"Factors"}</definedName>
    <definedName name="wrn.Factors._.Tab._.10." localSheetId="17"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4" hidden="1">{"print_su",#N/A,TRUE,"bond_size1";"print_cf",#N/A,TRUE,"bond_size1";"print_sads",#N/A,TRUE,"bond_size1";"print_capi",#N/A,TRUE,"bond_size1";"print_ads",#N/A,TRUE,"bond_size1";"print_bp",#N/A,TRUE,"bond_size1";"print_nds",#N/A,TRUE,"bond_size1";"print_yield",#N/A,TRUE,"bond_size1"}</definedName>
    <definedName name="wrn.full._.report." localSheetId="17" hidden="1">{"print_su",#N/A,TRUE,"bond_size1";"print_cf",#N/A,TRUE,"bond_size1";"print_sads",#N/A,TRUE,"bond_size1";"print_capi",#N/A,TRUE,"bond_size1";"print_ads",#N/A,TRUE,"bond_size1";"print_bp",#N/A,TRUE,"bond_size1";"print_nds",#N/A,TRUE,"bond_size1";"print_yield",#N/A,TRUE,"bond_size1"}</definedName>
    <definedName name="wrn.full._.report." localSheetId="18"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4" hidden="1">{"FullView",#N/A,FALSE,"Consltd-For contngcy"}</definedName>
    <definedName name="wrn.Full._.View." localSheetId="17" hidden="1">{"FullView",#N/A,FALSE,"Consltd-For contngcy"}</definedName>
    <definedName name="wrn.Full._.View." localSheetId="18" hidden="1">{"FullView",#N/A,FALSE,"Consltd-For contngcy"}</definedName>
    <definedName name="wrn.Full._.View." hidden="1">{"FullView",#N/A,FALSE,"Consltd-For contngcy"}</definedName>
    <definedName name="wrn.Fundamental." localSheetId="17" hidden="1">{#N/A,#N/A,TRUE,"CoverPage";#N/A,#N/A,TRUE,"Gas";#N/A,#N/A,TRUE,"Power";#N/A,#N/A,TRUE,"Historical DJ Mthly Prices"}</definedName>
    <definedName name="wrn.Fundamental." localSheetId="18" hidden="1">{#N/A,#N/A,TRUE,"CoverPage";#N/A,#N/A,TRUE,"Gas";#N/A,#N/A,TRUE,"Power";#N/A,#N/A,TRUE,"Historical DJ Mthly Prices"}</definedName>
    <definedName name="wrn.Fundamental." hidden="1">{#N/A,#N/A,TRUE,"CoverPage";#N/A,#N/A,TRUE,"Gas";#N/A,#N/A,TRUE,"Power";#N/A,#N/A,TRUE,"Historical DJ Mthly Prices"}</definedName>
    <definedName name="wrn.Fundamental2" localSheetId="17" hidden="1">{#N/A,#N/A,TRUE,"CoverPage";#N/A,#N/A,TRUE,"Gas";#N/A,#N/A,TRUE,"Power";#N/A,#N/A,TRUE,"Historical DJ Mthly Prices"}</definedName>
    <definedName name="wrn.Fundamental2" localSheetId="18" hidden="1">{#N/A,#N/A,TRUE,"CoverPage";#N/A,#N/A,TRUE,"Gas";#N/A,#N/A,TRUE,"Power";#N/A,#N/A,TRUE,"Historical DJ Mthly Prices"}</definedName>
    <definedName name="wrn.Fundamental2" hidden="1">{#N/A,#N/A,TRUE,"CoverPage";#N/A,#N/A,TRUE,"Gas";#N/A,#N/A,TRUE,"Power";#N/A,#N/A,TRUE,"Historical DJ Mthly Prices"}</definedName>
    <definedName name="wrn.GLReport." localSheetId="1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7"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8"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7" hidden="1">{#N/A,#N/A,FALSE,"SUMMARY";#N/A,#N/A,FALSE,"AE7616";#N/A,#N/A,FALSE,"AE7617";#N/A,#N/A,FALSE,"AE7618";#N/A,#N/A,FALSE,"AE7619"}</definedName>
    <definedName name="wrn.IEO." localSheetId="18" hidden="1">{#N/A,#N/A,FALSE,"SUMMARY";#N/A,#N/A,FALSE,"AE7616";#N/A,#N/A,FALSE,"AE7617";#N/A,#N/A,FALSE,"AE7618";#N/A,#N/A,FALSE,"AE7619"}</definedName>
    <definedName name="wrn.IEO." hidden="1">{#N/A,#N/A,FALSE,"SUMMARY";#N/A,#N/A,FALSE,"AE7616";#N/A,#N/A,FALSE,"AE7617";#N/A,#N/A,FALSE,"AE7618";#N/A,#N/A,FALSE,"AE7619"}</definedName>
    <definedName name="wrn.Incentive._.Overhead." localSheetId="17" hidden="1">{#N/A,#N/A,FALSE,"Coversheet";#N/A,#N/A,FALSE,"QA"}</definedName>
    <definedName name="wrn.Incentive._.Overhead." localSheetId="18" hidden="1">{#N/A,#N/A,FALSE,"Coversheet";#N/A,#N/A,FALSE,"QA"}</definedName>
    <definedName name="wrn.Incentive._.Overhead." hidden="1">{#N/A,#N/A,FALSE,"Coversheet";#N/A,#N/A,FALSE,"QA"}</definedName>
    <definedName name="wrn.life." localSheetId="14" hidden="1">{"life_te",#N/A,TRUE,"life";"duration_te",#N/A,TRUE,"duration";"life_ab",#N/A,TRUE,"life";"duration_ab",#N/A,TRUE,"duration";"life_fed_tax",#N/A,TRUE,"life";"duration_tax",#N/A,TRUE,"duration";"life_tax",#N/A,TRUE,"life";"life_fed",#N/A,TRUE,"life";"duration_cd_fed",#N/A,TRUE,"duration"}</definedName>
    <definedName name="wrn.life." localSheetId="17" hidden="1">{"life_te",#N/A,TRUE,"life";"duration_te",#N/A,TRUE,"duration";"life_ab",#N/A,TRUE,"life";"duration_ab",#N/A,TRUE,"duration";"life_fed_tax",#N/A,TRUE,"life";"duration_tax",#N/A,TRUE,"duration";"life_tax",#N/A,TRUE,"life";"life_fed",#N/A,TRUE,"life";"duration_cd_fed",#N/A,TRUE,"duration"}</definedName>
    <definedName name="wrn.life." localSheetId="18"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7" hidden="1">{#N/A,#N/A,FALSE,"Schedule F";#N/A,#N/A,FALSE,"Schedule G"}</definedName>
    <definedName name="wrn.limit_reports." localSheetId="18" hidden="1">{#N/A,#N/A,FALSE,"Schedule F";#N/A,#N/A,FALSE,"Schedule G"}</definedName>
    <definedName name="wrn.limit_reports." hidden="1">{#N/A,#N/A,FALSE,"Schedule F";#N/A,#N/A,FALSE,"Schedule G"}</definedName>
    <definedName name="wrn.MARGIN_WO_QTR." localSheetId="17" hidden="1">{#N/A,#N/A,FALSE,"Month ";#N/A,#N/A,FALSE,"YTD";#N/A,#N/A,FALSE,"12 mo ended"}</definedName>
    <definedName name="wrn.MARGIN_WO_QTR." localSheetId="18" hidden="1">{#N/A,#N/A,FALSE,"Month ";#N/A,#N/A,FALSE,"YTD";#N/A,#N/A,FALSE,"12 mo ended"}</definedName>
    <definedName name="wrn.MARGIN_WO_QTR." hidden="1">{#N/A,#N/A,FALSE,"Month ";#N/A,#N/A,FALSE,"YTD";#N/A,#N/A,FALSE,"12 mo ended"}</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4" hidden="1">{#N/A,#N/A,TRUE,"Filing Back-Up Pages_4.8.4-7";#N/A,#N/A,TRUE,"GI Back-up Page_4.8.8"}</definedName>
    <definedName name="wrn.new." localSheetId="17" hidden="1">{#N/A,#N/A,TRUE,"Filing Back-Up Pages_4.8.4-7";#N/A,#N/A,TRUE,"GI Back-up Page_4.8.8"}</definedName>
    <definedName name="wrn.new." localSheetId="18" hidden="1">{#N/A,#N/A,TRUE,"Filing Back-Up Pages_4.8.4-7";#N/A,#N/A,TRUE,"GI Back-up Page_4.8.8"}</definedName>
    <definedName name="wrn.new." hidden="1">{#N/A,#N/A,TRUE,"Filing Back-Up Pages_4.8.4-7";#N/A,#N/A,TRUE,"GI Back-up Page_4.8.8"}</definedName>
    <definedName name="wrn.om." localSheetId="14" hidden="1">{#N/A,#N/A,TRUE,"Detail Lead Sheet_4.8.1-3";#N/A,#N/A,TRUE,"Filing Back-Up Pages_4.8.4-7";#N/A,#N/A,TRUE,"GI Back-up Page_4.8.8"}</definedName>
    <definedName name="wrn.om." localSheetId="17" hidden="1">{#N/A,#N/A,TRUE,"Detail Lead Sheet_4.8.1-3";#N/A,#N/A,TRUE,"Filing Back-Up Pages_4.8.4-7";#N/A,#N/A,TRUE,"GI Back-up Page_4.8.8"}</definedName>
    <definedName name="wrn.om." localSheetId="18"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4" hidden="1">{"Open issues Only",#N/A,FALSE,"TIMELINE"}</definedName>
    <definedName name="wrn.Open._.Issues._.Only." localSheetId="17" hidden="1">{"Open issues Only",#N/A,FALSE,"TIMELINE"}</definedName>
    <definedName name="wrn.Open._.Issues._.Only." localSheetId="18" hidden="1">{"Open issues Only",#N/A,FALSE,"TIMELINE"}</definedName>
    <definedName name="wrn.Open._.Issues._.Only." hidden="1">{"Open issues Only",#N/A,FALSE,"TIMELINE"}</definedName>
    <definedName name="wrn.OR._.Carrying._.Charge._.JV." localSheetId="14"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localSheetId="12"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3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12"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3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4" hidden="1">{#N/A,#N/A,FALSE,"Bgt";#N/A,#N/A,FALSE,"Act";#N/A,#N/A,FALSE,"Chrt Data";#N/A,#N/A,FALSE,"Bus Result";#N/A,#N/A,FALSE,"Main Charts";#N/A,#N/A,FALSE,"P&amp;L Ttl";#N/A,#N/A,FALSE,"P&amp;L C_Ttl";#N/A,#N/A,FALSE,"P&amp;L C_Oct";#N/A,#N/A,FALSE,"P&amp;L C_Sep";#N/A,#N/A,FALSE,"1996";#N/A,#N/A,FALSE,"Data"}</definedName>
    <definedName name="wrn.pages." localSheetId="17"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4"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8"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4" hidden="1">{#N/A,#N/A,FALSE,"Consltd-For contngcy";"PaymentView",#N/A,FALSE,"Consltd-For contngcy"}</definedName>
    <definedName name="wrn.Payment._.View." localSheetId="17" hidden="1">{#N/A,#N/A,FALSE,"Consltd-For contngcy";"PaymentView",#N/A,FALSE,"Consltd-For contngcy"}</definedName>
    <definedName name="wrn.Payment._.View." localSheetId="18" hidden="1">{#N/A,#N/A,FALSE,"Consltd-For contngcy";"PaymentView",#N/A,FALSE,"Consltd-For contngcy"}</definedName>
    <definedName name="wrn.Payment._.View." hidden="1">{#N/A,#N/A,FALSE,"Consltd-For contngcy";"PaymentView",#N/A,FALSE,"Consltd-For contngcy"}</definedName>
    <definedName name="wrn.PFSreconview." localSheetId="14" hidden="1">{"PFS recon view",#N/A,FALSE,"Hyperion Proof"}</definedName>
    <definedName name="wrn.PFSreconview." localSheetId="17" hidden="1">{"PFS recon view",#N/A,FALSE,"Hyperion Proof"}</definedName>
    <definedName name="wrn.PFSreconview." localSheetId="18" hidden="1">{"PFS recon view",#N/A,FALSE,"Hyperion Proof"}</definedName>
    <definedName name="wrn.PFSreconview." hidden="1">{"PFS recon view",#N/A,FALSE,"Hyperion Proof"}</definedName>
    <definedName name="wrn.PGHCreconview." localSheetId="14" hidden="1">{"PGHC recon view",#N/A,FALSE,"Hyperion Proof"}</definedName>
    <definedName name="wrn.PGHCreconview." localSheetId="17" hidden="1">{"PGHC recon view",#N/A,FALSE,"Hyperion Proof"}</definedName>
    <definedName name="wrn.PGHCreconview." localSheetId="18" hidden="1">{"PGHC recon view",#N/A,FALSE,"Hyperion Proof"}</definedName>
    <definedName name="wrn.PGHCreconview." hidden="1">{"PGHC recon view",#N/A,FALSE,"Hyperion Proof"}</definedName>
    <definedName name="wrn.PHI._.all._.other._.months." localSheetId="14" hidden="1">{#N/A,#N/A,FALSE,"PHI MTD";#N/A,#N/A,FALSE,"PHI YTD"}</definedName>
    <definedName name="wrn.PHI._.all._.other._.months." localSheetId="17" hidden="1">{#N/A,#N/A,FALSE,"PHI MTD";#N/A,#N/A,FALSE,"PHI YTD"}</definedName>
    <definedName name="wrn.PHI._.all._.other._.months." localSheetId="18" hidden="1">{#N/A,#N/A,FALSE,"PHI MTD";#N/A,#N/A,FALSE,"PHI YTD"}</definedName>
    <definedName name="wrn.PHI._.all._.other._.months." hidden="1">{#N/A,#N/A,FALSE,"PHI MTD";#N/A,#N/A,FALSE,"PHI YTD"}</definedName>
    <definedName name="wrn.PHI._.only." localSheetId="14" hidden="1">{#N/A,#N/A,FALSE,"PHI"}</definedName>
    <definedName name="wrn.PHI._.only." localSheetId="17" hidden="1">{#N/A,#N/A,FALSE,"PHI"}</definedName>
    <definedName name="wrn.PHI._.only." localSheetId="18" hidden="1">{#N/A,#N/A,FALSE,"PHI"}</definedName>
    <definedName name="wrn.PHI._.only." hidden="1">{#N/A,#N/A,FALSE,"PHI"}</definedName>
    <definedName name="wrn.PHI._.Sept._.Dec._.March." localSheetId="14" hidden="1">{#N/A,#N/A,FALSE,"PHI MTD";#N/A,#N/A,FALSE,"PHI QTD";#N/A,#N/A,FALSE,"PHI YTD"}</definedName>
    <definedName name="wrn.PHI._.Sept._.Dec._.March." localSheetId="17" hidden="1">{#N/A,#N/A,FALSE,"PHI MTD";#N/A,#N/A,FALSE,"PHI QTD";#N/A,#N/A,FALSE,"PHI YTD"}</definedName>
    <definedName name="wrn.PHI._.Sept._.Dec._.March." localSheetId="18" hidden="1">{#N/A,#N/A,FALSE,"PHI MTD";#N/A,#N/A,FALSE,"PHI QTD";#N/A,#N/A,FALSE,"PHI YTD"}</definedName>
    <definedName name="wrn.PHI._.Sept._.Dec._.March." hidden="1">{#N/A,#N/A,FALSE,"PHI MTD";#N/A,#N/A,FALSE,"PHI QTD";#N/A,#N/A,FALSE,"PHI YTD"}</definedName>
    <definedName name="wrn.PPMCoCodeView." localSheetId="14" hidden="1">{"PPM Co Code View",#N/A,FALSE,"Comp Codes"}</definedName>
    <definedName name="wrn.PPMCoCodeView." localSheetId="17" hidden="1">{"PPM Co Code View",#N/A,FALSE,"Comp Codes"}</definedName>
    <definedName name="wrn.PPMCoCodeView." localSheetId="18" hidden="1">{"PPM Co Code View",#N/A,FALSE,"Comp Codes"}</definedName>
    <definedName name="wrn.PPMCoCodeView." hidden="1">{"PPM Co Code View",#N/A,FALSE,"Comp Codes"}</definedName>
    <definedName name="wrn.PPMreconview." localSheetId="14" hidden="1">{"PPM Recon View",#N/A,FALSE,"Hyperion Proof"}</definedName>
    <definedName name="wrn.PPMreconview." localSheetId="17" hidden="1">{"PPM Recon View",#N/A,FALSE,"Hyperion Proof"}</definedName>
    <definedName name="wrn.PPMreconview." localSheetId="18" hidden="1">{"PPM Recon View",#N/A,FALSE,"Hyperion Proof"}</definedName>
    <definedName name="wrn.PPMreconview." hidden="1">{"PPM Recon View",#N/A,FALSE,"Hyperion Proof"}</definedName>
    <definedName name="wrn.print._.reports." localSheetId="14" hidden="1">{#N/A,#N/A,FALSE,"NI Sum";#N/A,#N/A,FALSE,"EBITDA";#N/A,#N/A,FALSE,"Cap Ex";#N/A,#N/A,FALSE,"Op CFLO Sum";#N/A,#N/A,FALSE,"NI MEC";#N/A,#N/A,FALSE,"EBITDA MEC";#N/A,#N/A,FALSE,"Cap Ex MEC";#N/A,#N/A,FALSE,"Op CFLO MEC Sum";#N/A,#N/A,FALSE,"NI CE";#N/A,#N/A,FALSE,"EBITDA CE";#N/A,#N/A,FALSE,"Cap Ex CE";#N/A,#N/A,FALSE,"Op CFLO CE"}</definedName>
    <definedName name="wrn.print._.reports." localSheetId="17" hidden="1">{#N/A,#N/A,FALSE,"NI Sum";#N/A,#N/A,FALSE,"EBITDA";#N/A,#N/A,FALSE,"Cap Ex";#N/A,#N/A,FALSE,"Op CFLO Sum";#N/A,#N/A,FALSE,"NI MEC";#N/A,#N/A,FALSE,"EBITDA MEC";#N/A,#N/A,FALSE,"Cap Ex MEC";#N/A,#N/A,FALSE,"Op CFLO MEC Sum";#N/A,#N/A,FALSE,"NI CE";#N/A,#N/A,FALSE,"EBITDA CE";#N/A,#N/A,FALSE,"Cap Ex CE";#N/A,#N/A,FALSE,"Op CFLO CE"}</definedName>
    <definedName name="wrn.print._.reports." localSheetId="18"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4" hidden="1">{"DATA_SET",#N/A,FALSE,"HOURLY SPREAD"}</definedName>
    <definedName name="wrn.PRINT._.SOURCE._.DATA." localSheetId="17" hidden="1">{"DATA_SET",#N/A,FALSE,"HOURLY SPREAD"}</definedName>
    <definedName name="wrn.PRINT._.SOURCE._.DATA." localSheetId="18" hidden="1">{"DATA_SET",#N/A,FALSE,"HOURLY SPREAD"}</definedName>
    <definedName name="wrn.PRINT._.SOURCE._.DATA." hidden="1">{"DATA_SET",#N/A,FALSE,"HOURLY SPREAD"}</definedName>
    <definedName name="wrn.PrintHistory." localSheetId="14"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8"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4" hidden="1">{#N/A,#N/A,FALSE,"Cover";#N/A,#N/A,FALSE,"ProjectSelector";#N/A,#N/A,FALSE,"ProjectTable";#N/A,#N/A,FALSE,"SanGorgonio";#N/A,#N/A,FALSE,"Tehachapi";#N/A,#N/A,FALSE,"Results";#N/A,#N/A,FALSE,"ReplaceForecast"}</definedName>
    <definedName name="wrn.PrintOther." localSheetId="17" hidden="1">{#N/A,#N/A,FALSE,"Cover";#N/A,#N/A,FALSE,"ProjectSelector";#N/A,#N/A,FALSE,"ProjectTable";#N/A,#N/A,FALSE,"SanGorgonio";#N/A,#N/A,FALSE,"Tehachapi";#N/A,#N/A,FALSE,"Results";#N/A,#N/A,FALSE,"ReplaceForecast"}</definedName>
    <definedName name="wrn.PrintOther." localSheetId="18"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7" hidden="1">{#N/A,#N/A,FALSE,"BASE";#N/A,#N/A,FALSE,"LOOPS";#N/A,#N/A,FALSE,"PLC"}</definedName>
    <definedName name="wrn.Project._.Services." localSheetId="18" hidden="1">{#N/A,#N/A,FALSE,"BASE";#N/A,#N/A,FALSE,"LOOPS";#N/A,#N/A,FALSE,"PLC"}</definedName>
    <definedName name="wrn.Project._.Services." hidden="1">{#N/A,#N/A,FALSE,"BASE";#N/A,#N/A,FALSE,"LOOPS";#N/A,#N/A,FALSE,"PLC"}</definedName>
    <definedName name="wrn.ProofElectricOnly." localSheetId="14" hidden="1">{"Electric Only",#N/A,FALSE,"Hyperion Proof"}</definedName>
    <definedName name="wrn.ProofElectricOnly." localSheetId="17" hidden="1">{"Electric Only",#N/A,FALSE,"Hyperion Proof"}</definedName>
    <definedName name="wrn.ProofElectricOnly." localSheetId="18" hidden="1">{"Electric Only",#N/A,FALSE,"Hyperion Proof"}</definedName>
    <definedName name="wrn.ProofElectricOnly." hidden="1">{"Electric Only",#N/A,FALSE,"Hyperion Proof"}</definedName>
    <definedName name="wrn.ProofTotal." localSheetId="14" hidden="1">{"Proof Total",#N/A,FALSE,"Hyperion Proof"}</definedName>
    <definedName name="wrn.ProofTotal." localSheetId="17" hidden="1">{"Proof Total",#N/A,FALSE,"Hyperion Proof"}</definedName>
    <definedName name="wrn.ProofTotal." localSheetId="18" hidden="1">{"Proof Total",#N/A,FALSE,"Hyperion Proof"}</definedName>
    <definedName name="wrn.ProofTotal." hidden="1">{"Proof Total",#N/A,FALSE,"Hyperion Proof"}</definedName>
    <definedName name="wrn.Reformat._.only." localSheetId="14" hidden="1">{#N/A,#N/A,FALSE,"Dec 1999 mapping"}</definedName>
    <definedName name="wrn.Reformat._.only." localSheetId="17" hidden="1">{#N/A,#N/A,FALSE,"Dec 1999 mapping"}</definedName>
    <definedName name="wrn.Reformat._.only." localSheetId="18" hidden="1">{#N/A,#N/A,FALSE,"Dec 1999 mapping"}</definedName>
    <definedName name="wrn.Reformat._.only." hidden="1">{#N/A,#N/A,FALSE,"Dec 1999 mapping"}</definedName>
    <definedName name="wrn.SALES._.VAR._.95._.BUDGET." localSheetId="14" hidden="1">{"PRINT",#N/A,TRUE,"APPA";"PRINT",#N/A,TRUE,"APS";"PRINT",#N/A,TRUE,"BHPL";"PRINT",#N/A,TRUE,"BHPL2";"PRINT",#N/A,TRUE,"CDWR";"PRINT",#N/A,TRUE,"EWEB";"PRINT",#N/A,TRUE,"LADWP";"PRINT",#N/A,TRUE,"NEVBASE"}</definedName>
    <definedName name="wrn.SALES._.VAR._.95._.BUDGET." localSheetId="17"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7" hidden="1">{#N/A,#N/A,FALSE,"7617 Fab";#N/A,#N/A,FALSE,"7617 NSK"}</definedName>
    <definedName name="wrn.SCHEDULE." localSheetId="18" hidden="1">{#N/A,#N/A,FALSE,"7617 Fab";#N/A,#N/A,FALSE,"7617 NSK"}</definedName>
    <definedName name="wrn.SCHEDULE." hidden="1">{#N/A,#N/A,FALSE,"7617 Fab";#N/A,#N/A,FALSE,"7617 NSK"}</definedName>
    <definedName name="wrn.Section1." localSheetId="14" hidden="1">{#N/A,#N/A,TRUE,"Section1";"SavingsTop",#N/A,TRUE,"SumSavings";#N/A,#N/A,TRUE,"GraphSum";"SavingsAll",#N/A,TRUE,"SumSavings";#N/A,#N/A,TRUE,"Inputs";#N/A,#N/A,TRUE,"Scenarios";#N/A,#N/A,TRUE,"LineLoss";#N/A,#N/A,TRUE,"Summary";#N/A,#N/A,TRUE,"TermSummary";#N/A,#N/A,TRUE,"NetRates";#N/A,#N/A,TRUE,"PPAtypes"}</definedName>
    <definedName name="wrn.Section1." localSheetId="17" hidden="1">{#N/A,#N/A,TRUE,"Section1";"SavingsTop",#N/A,TRUE,"SumSavings";#N/A,#N/A,TRUE,"GraphSum";"SavingsAll",#N/A,TRUE,"SumSavings";#N/A,#N/A,TRUE,"Inputs";#N/A,#N/A,TRUE,"Scenarios";#N/A,#N/A,TRUE,"LineLoss";#N/A,#N/A,TRUE,"Summary";#N/A,#N/A,TRUE,"TermSummary";#N/A,#N/A,TRUE,"NetRates";#N/A,#N/A,TRUE,"PPAtypes"}</definedName>
    <definedName name="wrn.Section1." localSheetId="18"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4" hidden="1">{#N/A,#N/A,TRUE,"Section1";#N/A,#N/A,TRUE,"SumF";#N/A,#N/A,TRUE,"FigExchange";#N/A,#N/A,TRUE,"Escalation";#N/A,#N/A,TRUE,"GraphEscalate";#N/A,#N/A,TRUE,"Scenarios"}</definedName>
    <definedName name="wrn.Section1Summaries." localSheetId="17" hidden="1">{#N/A,#N/A,TRUE,"Section1";#N/A,#N/A,TRUE,"SumF";#N/A,#N/A,TRUE,"FigExchange";#N/A,#N/A,TRUE,"Escalation";#N/A,#N/A,TRUE,"GraphEscalate";#N/A,#N/A,TRUE,"Scenarios"}</definedName>
    <definedName name="wrn.Section1Summaries." localSheetId="18"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4" hidden="1">{#N/A,#N/A,TRUE,"Section2";#N/A,#N/A,TRUE,"OverPymt";#N/A,#N/A,TRUE,"Energy";#N/A,#N/A,TRUE,"EnergyDiff1";#N/A,#N/A,TRUE,"EnergyDiff2";#N/A,#N/A,TRUE,"CapPerformance";#N/A,#N/A,TRUE,"BonusPerformance";#N/A,#N/A,TRUE,"BonusFormula";#N/A,#N/A,TRUE,"GraphPymt"}</definedName>
    <definedName name="wrn.Section2." localSheetId="17" hidden="1">{#N/A,#N/A,TRUE,"Section2";#N/A,#N/A,TRUE,"OverPymt";#N/A,#N/A,TRUE,"Energy";#N/A,#N/A,TRUE,"EnergyDiff1";#N/A,#N/A,TRUE,"EnergyDiff2";#N/A,#N/A,TRUE,"CapPerformance";#N/A,#N/A,TRUE,"BonusPerformance";#N/A,#N/A,TRUE,"BonusFormula";#N/A,#N/A,TRUE,"GraphPymt"}</definedName>
    <definedName name="wrn.Section2." localSheetId="18"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4" hidden="1">{#N/A,#N/A,TRUE,"Section2";#N/A,#N/A,TRUE,"TPCestimate";#N/A,#N/A,TRUE,"SumTPC";#N/A,#N/A,TRUE,"ConstrLoan";#N/A,#N/A,TRUE,"FigBalance";#N/A,#N/A,TRUE,"DEV27air";#N/A,#N/A,TRUE,"Graph27air";#N/A,#N/A,TRUE,"PreOp"}</definedName>
    <definedName name="wrn.Section2TotalProjectCost." localSheetId="17" hidden="1">{#N/A,#N/A,TRUE,"Section2";#N/A,#N/A,TRUE,"TPCestimate";#N/A,#N/A,TRUE,"SumTPC";#N/A,#N/A,TRUE,"ConstrLoan";#N/A,#N/A,TRUE,"FigBalance";#N/A,#N/A,TRUE,"DEV27air";#N/A,#N/A,TRUE,"Graph27air";#N/A,#N/A,TRUE,"PreOp"}</definedName>
    <definedName name="wrn.Section2TotalProjectCost." localSheetId="18"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4" hidden="1">{#N/A,#N/A,TRUE,"Section3";#N/A,#N/A,TRUE,"BaseYear";#N/A,#N/A,TRUE,"GenHistory";#N/A,#N/A,TRUE,"GenGraph";#N/A,#N/A,TRUE,"MonthCompare";#N/A,#N/A,TRUE,"HourHistory";#N/A,#N/A,TRUE,"PayHistory";#N/A,#N/A,TRUE,"PayGraphs";#N/A,#N/A,TRUE,"ReplaceForecast";#N/A,#N/A,TRUE,"PPAforecast";#N/A,#N/A,TRUE,"OLSier"}</definedName>
    <definedName name="wrn.Section3." localSheetId="17" hidden="1">{#N/A,#N/A,TRUE,"Section3";#N/A,#N/A,TRUE,"BaseYear";#N/A,#N/A,TRUE,"GenHistory";#N/A,#N/A,TRUE,"GenGraph";#N/A,#N/A,TRUE,"MonthCompare";#N/A,#N/A,TRUE,"HourHistory";#N/A,#N/A,TRUE,"PayHistory";#N/A,#N/A,TRUE,"PayGraphs";#N/A,#N/A,TRUE,"ReplaceForecast";#N/A,#N/A,TRUE,"PPAforecast";#N/A,#N/A,TRUE,"OLSier"}</definedName>
    <definedName name="wrn.Section3." localSheetId="18"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4" hidden="1">{#N/A,#N/A,TRUE,"Section3";#N/A,#N/A,TRUE,"Tax";#N/A,#N/A,TRUE,"Dividend";#N/A,#N/A,TRUE,"Depreciation";#N/A,#N/A,TRUE,"Balance";#N/A,#N/A,TRUE,"SaleGain";#N/A,#N/A,TRUE,"RevExp";#N/A,#N/A,TRUE,"PIG";#N/A,#N/A,TRUE,"GraphPlant"}</definedName>
    <definedName name="wrn.Section3PowerPlantCompany." localSheetId="17" hidden="1">{#N/A,#N/A,TRUE,"Section3";#N/A,#N/A,TRUE,"Tax";#N/A,#N/A,TRUE,"Dividend";#N/A,#N/A,TRUE,"Depreciation";#N/A,#N/A,TRUE,"Balance";#N/A,#N/A,TRUE,"SaleGain";#N/A,#N/A,TRUE,"RevExp";#N/A,#N/A,TRUE,"PIG";#N/A,#N/A,TRUE,"GraphPlant"}</definedName>
    <definedName name="wrn.Section3PowerPlantCompany." localSheetId="18"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4" hidden="1">{#N/A,#N/A,TRUE,"Section4";#N/A,#N/A,TRUE,"Tariffwksht";#N/A,#N/A,TRUE,"TariffINFO";#N/A,#N/A,TRUE,"Generation";#N/A,#N/A,TRUE,"PPAsum";#N/A,#N/A,TRUE,"PPApayments";#N/A,#N/A,TRUE,"RevExp";#N/A,#N/A,TRUE,"GraphRevenue";#N/A,#N/A,TRUE,"GraphRevExp"}</definedName>
    <definedName name="wrn.Section4." localSheetId="17" hidden="1">{#N/A,#N/A,TRUE,"Section4";#N/A,#N/A,TRUE,"Tariffwksht";#N/A,#N/A,TRUE,"TariffINFO";#N/A,#N/A,TRUE,"Generation";#N/A,#N/A,TRUE,"PPAsum";#N/A,#N/A,TRUE,"PPApayments";#N/A,#N/A,TRUE,"RevExp";#N/A,#N/A,TRUE,"GraphRevenue";#N/A,#N/A,TRUE,"GraphRevExp"}</definedName>
    <definedName name="wrn.Section4." localSheetId="18"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4" hidden="1">{#N/A,#N/A,TRUE,"Section4";#N/A,#N/A,TRUE,"PPAtable";#N/A,#N/A,TRUE,"RFPtable";#N/A,#N/A,TRUE,"RevCap";#N/A,#N/A,TRUE,"RevOther";#N/A,#N/A,TRUE,"RevGas";#N/A,#N/A,TRUE,"GraphRev"}</definedName>
    <definedName name="wrn.Section4Revenue." localSheetId="17" hidden="1">{#N/A,#N/A,TRUE,"Section4";#N/A,#N/A,TRUE,"PPAtable";#N/A,#N/A,TRUE,"RFPtable";#N/A,#N/A,TRUE,"RevCap";#N/A,#N/A,TRUE,"RevOther";#N/A,#N/A,TRUE,"RevGas";#N/A,#N/A,TRUE,"GraphRev"}</definedName>
    <definedName name="wrn.Section4Revenue." localSheetId="18"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4" hidden="1">{#N/A,#N/A,TRUE,"Section5";#N/A,#N/A,TRUE,"Coal";#N/A,#N/A,TRUE,"Fuel";#N/A,#N/A,TRUE,"OMwksht";#N/A,#N/A,TRUE,"VOM";#N/A,#N/A,TRUE,"FOM";#N/A,#N/A,TRUE,"Debt";#N/A,#N/A,TRUE,"LoanSchedules";#N/A,#N/A,TRUE,"GraphExp";#N/A,#N/A,TRUE,"Conversions"}</definedName>
    <definedName name="wrn.Section5." localSheetId="17" hidden="1">{#N/A,#N/A,TRUE,"Section5";#N/A,#N/A,TRUE,"Coal";#N/A,#N/A,TRUE,"Fuel";#N/A,#N/A,TRUE,"OMwksht";#N/A,#N/A,TRUE,"VOM";#N/A,#N/A,TRUE,"FOM";#N/A,#N/A,TRUE,"Debt";#N/A,#N/A,TRUE,"LoanSchedules";#N/A,#N/A,TRUE,"GraphExp";#N/A,#N/A,TRUE,"Conversions"}</definedName>
    <definedName name="wrn.Section5." localSheetId="18"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4" hidden="1">{#N/A,#N/A,TRUE,"Section6";#N/A,#N/A,TRUE,"OHcycles";#N/A,#N/A,TRUE,"OHtiming";#N/A,#N/A,TRUE,"OHcosts";#N/A,#N/A,TRUE,"GTdegradation";#N/A,#N/A,TRUE,"GTperformance";#N/A,#N/A,TRUE,"GraphEquip"}</definedName>
    <definedName name="wrn.Section6Equipment." localSheetId="17" hidden="1">{#N/A,#N/A,TRUE,"Section6";#N/A,#N/A,TRUE,"OHcycles";#N/A,#N/A,TRUE,"OHtiming";#N/A,#N/A,TRUE,"OHcosts";#N/A,#N/A,TRUE,"GTdegradation";#N/A,#N/A,TRUE,"GTperformance";#N/A,#N/A,TRUE,"GraphEquip"}</definedName>
    <definedName name="wrn.Section6Equipment." localSheetId="18"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4" hidden="1">{#N/A,#N/A,TRUE,"Section7";#N/A,#N/A,TRUE,"DebtService";#N/A,#N/A,TRUE,"LoanSchedules";#N/A,#N/A,TRUE,"GraphDebt"}</definedName>
    <definedName name="wrn.Section7DebtService." localSheetId="17" hidden="1">{#N/A,#N/A,TRUE,"Section7";#N/A,#N/A,TRUE,"DebtService";#N/A,#N/A,TRUE,"LoanSchedules";#N/A,#N/A,TRUE,"GraphDebt"}</definedName>
    <definedName name="wrn.Section7DebtService." localSheetId="18" hidden="1">{#N/A,#N/A,TRUE,"Section7";#N/A,#N/A,TRUE,"DebtService";#N/A,#N/A,TRUE,"LoanSchedules";#N/A,#N/A,TRUE,"GraphDebt"}</definedName>
    <definedName name="wrn.Section7DebtService." hidden="1">{#N/A,#N/A,TRUE,"Section7";#N/A,#N/A,TRUE,"DebtService";#N/A,#N/A,TRUE,"LoanSchedules";#N/A,#N/A,TRUE,"GraphDebt"}</definedName>
    <definedName name="wrn.Sept._.Dec._.March._.I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7" hidden="1">{#N/A,#N/A,FALSE,"SUMMARY";#N/A,#N/A,FALSE,"AE7616";#N/A,#N/A,FALSE,"AE7617";#N/A,#N/A,FALSE,"AE7618";#N/A,#N/A,FALSE,"AE7619";#N/A,#N/A,FALSE,"Target Materials"}</definedName>
    <definedName name="wrn.SLB." localSheetId="1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7" hidden="1">{#N/A,#N/A,FALSE,"2002 Small Tool OH";#N/A,#N/A,FALSE,"QA"}</definedName>
    <definedName name="wrn.Small._.Tools._.Overhead." localSheetId="18" hidden="1">{#N/A,#N/A,FALSE,"2002 Small Tool OH";#N/A,#N/A,FALSE,"QA"}</definedName>
    <definedName name="wrn.Small._.Tools._.Overhead." hidden="1">{#N/A,#N/A,FALSE,"2002 Small Tool OH";#N/A,#N/A,FALSE,"QA"}</definedName>
    <definedName name="wrn.SponsorSection." localSheetId="14" hidden="1">{#N/A,#N/A,TRUE,"Cover";#N/A,#N/A,TRUE,"Contents";#N/A,#N/A,TRUE,"Organization";#N/A,#N/A,TRUE,"SumSponsor";#N/A,#N/A,TRUE,"Plant1";#N/A,#N/A,TRUE,"Plant2";#N/A,#N/A,TRUE,"Sponsors";#N/A,#N/A,TRUE,"ElPaso1";#N/A,#N/A,TRUE,"GraphSponsor"}</definedName>
    <definedName name="wrn.SponsorSection." localSheetId="17" hidden="1">{#N/A,#N/A,TRUE,"Cover";#N/A,#N/A,TRUE,"Contents";#N/A,#N/A,TRUE,"Organization";#N/A,#N/A,TRUE,"SumSponsor";#N/A,#N/A,TRUE,"Plant1";#N/A,#N/A,TRUE,"Plant2";#N/A,#N/A,TRUE,"Sponsors";#N/A,#N/A,TRUE,"ElPaso1";#N/A,#N/A,TRUE,"GraphSponsor"}</definedName>
    <definedName name="wrn.SponsorSection." localSheetId="18"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4" hidden="1">{"YTD-Total",#N/A,FALSE,"Provision"}</definedName>
    <definedName name="wrn.Standard." localSheetId="17" hidden="1">{"YTD-Total",#N/A,FALSE,"Provision"}</definedName>
    <definedName name="wrn.Standard." localSheetId="18" hidden="1">{"YTD-Total",#N/A,FALSE,"Provision"}</definedName>
    <definedName name="wrn.Standard." hidden="1">{"YTD-Total",#N/A,FALSE,"Provision"}</definedName>
    <definedName name="wrn.Standard._.NonUtility._.Only." localSheetId="14" hidden="1">{"YTD-NonUtility",#N/A,FALSE,"Prov NonUtility"}</definedName>
    <definedName name="wrn.Standard._.NonUtility._.Only." localSheetId="17" hidden="1">{"YTD-NonUtility",#N/A,FALSE,"Prov NonUtility"}</definedName>
    <definedName name="wrn.Standard._.NonUtility._.Only." localSheetId="18" hidden="1">{"YTD-NonUtility",#N/A,FALSE,"Prov NonUtility"}</definedName>
    <definedName name="wrn.Standard._.NonUtility._.Only." hidden="1">{"YTD-NonUtility",#N/A,FALSE,"Prov NonUtility"}</definedName>
    <definedName name="wrn.Standard._.Utility._.Only." localSheetId="14" hidden="1">{"YTD-Utility",#N/A,FALSE,"Prov Utility"}</definedName>
    <definedName name="wrn.Standard._.Utility._.Only." localSheetId="17" hidden="1">{"YTD-Utility",#N/A,FALSE,"Prov Utility"}</definedName>
    <definedName name="wrn.Standard._.Utility._.Only." localSheetId="18" hidden="1">{"YTD-Utility",#N/A,FALSE,"Prov Utility"}</definedName>
    <definedName name="wrn.Standard._.Utility._.Only." hidden="1">{"YTD-Utility",#N/A,FALSE,"Prov Utility"}</definedName>
    <definedName name="wrn.Summary." localSheetId="14" hidden="1">{#N/A,#N/A,FALSE,"Sum Qtr";#N/A,#N/A,FALSE,"Oper Sum";#N/A,#N/A,FALSE,"Land Sales";#N/A,#N/A,FALSE,"Finance";#N/A,#N/A,FALSE,"Oper Ass"}</definedName>
    <definedName name="wrn.Summary." localSheetId="17" hidden="1">{#N/A,#N/A,FALSE,"Sum Qtr";#N/A,#N/A,FALSE,"Oper Sum";#N/A,#N/A,FALSE,"Land Sales";#N/A,#N/A,FALSE,"Finance";#N/A,#N/A,FALSE,"Oper Ass"}</definedName>
    <definedName name="wrn.Summary." localSheetId="18"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4" hidden="1">{#N/A,#N/A,FALSE,"Consltd-For contngcy"}</definedName>
    <definedName name="wrn.Summary._.View." localSheetId="17" hidden="1">{#N/A,#N/A,FALSE,"Consltd-For contngcy"}</definedName>
    <definedName name="wrn.Summary._.View." localSheetId="18" hidden="1">{#N/A,#N/A,FALSE,"Consltd-For contngcy"}</definedName>
    <definedName name="wrn.Summary._.View." hidden="1">{#N/A,#N/A,FALSE,"Consltd-For contngcy"}</definedName>
    <definedName name="wrn.Total._.Summary." localSheetId="14" hidden="1">{"Total Summary",#N/A,FALSE,"Summary"}</definedName>
    <definedName name="wrn.Total._.Summary." localSheetId="17" hidden="1">{"Total Summary",#N/A,FALSE,"Summary"}</definedName>
    <definedName name="wrn.Total._.Summary." localSheetId="18" hidden="1">{"Total Summary",#N/A,FALSE,"Summary"}</definedName>
    <definedName name="wrn.Total._.Summary." hidden="1">{"Total Summary",#N/A,FALSE,"Summary"}</definedName>
    <definedName name="wrn.UK._.Conversion._.Only." localSheetId="14" hidden="1">{#N/A,#N/A,FALSE,"Dec 1999 UK Continuing Ops"}</definedName>
    <definedName name="wrn.UK._.Conversion._.Only." localSheetId="17" hidden="1">{#N/A,#N/A,FALSE,"Dec 1999 UK Continuing Ops"}</definedName>
    <definedName name="wrn.UK._.Conversion._.Only." localSheetId="18" hidden="1">{#N/A,#N/A,FALSE,"Dec 1999 UK Continuing Ops"}</definedName>
    <definedName name="wrn.UK._.Conversion._.Only." hidden="1">{#N/A,#N/A,FALSE,"Dec 1999 UK Continuing Ops"}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1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7" hidden="1">{#N/A,#N/A,FALSE,"Expenditures";#N/A,#N/A,FALSE,"Property Placed In-Service";#N/A,#N/A,FALSE,"CWIP Balances"}</definedName>
    <definedName name="wrn.USIM_Data_Abbrev3." localSheetId="18" hidden="1">{#N/A,#N/A,FALSE,"Expenditures";#N/A,#N/A,FALSE,"Property Placed In-Service";#N/A,#N/A,FALSE,"CWIP Balances"}</definedName>
    <definedName name="wrn.USIM_Data_Abbrev3." hidden="1">{#N/A,#N/A,FALSE,"Expenditures";#N/A,#N/A,FALSE,"Property Placed In-Service";#N/A,#N/A,FALSE,"CWIP Balances"}</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8"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4" hidden="1">{"Factors Pages 1-2",#N/A,FALSE,"Variables";"Factors Page 3",#N/A,FALSE,"Variables";"Factors Page 4",#N/A,FALSE,"Variables";"Factors Page 5",#N/A,FALSE,"Variables";"YE Pages 7-26",#N/A,FALSE,"Variables"}</definedName>
    <definedName name="wrn.YearEnd." localSheetId="17"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7" hidden="1">{#N/A,#N/A,FALSE,"schA"}</definedName>
    <definedName name="www" localSheetId="18" hidden="1">{#N/A,#N/A,FALSE,"schA"}</definedName>
    <definedName name="www" hidden="1">{#N/A,#N/A,FALSE,"schA"}</definedName>
    <definedName name="x">'[39]Weather Present'!$K$7</definedName>
    <definedName name="xx" localSheetId="17" hidden="1">{#N/A,#N/A,FALSE,"Balance_Sheet";#N/A,#N/A,FALSE,"income_statement_monthly";#N/A,#N/A,FALSE,"income_statement_Quarter";#N/A,#N/A,FALSE,"income_statement_ytd";#N/A,#N/A,FALSE,"income_statement_12Months"}</definedName>
    <definedName name="xx" localSheetId="18"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39" hidden="1">#REF!</definedName>
    <definedName name="y" localSheetId="40" hidden="1">#REF!</definedName>
    <definedName name="y" localSheetId="14" hidden="1">#REF!</definedName>
    <definedName name="y" localSheetId="15" hidden="1">'[5]DSM Output'!$B$21:$B$23</definedName>
    <definedName name="y" localSheetId="16" hidden="1">#REF!</definedName>
    <definedName name="y" localSheetId="17" hidden="1">#REF!</definedName>
    <definedName name="y" localSheetId="18" hidden="1">#REF!</definedName>
    <definedName name="y" localSheetId="19" hidden="1">#REF!</definedName>
    <definedName name="y" localSheetId="0" hidden="1">#REF!</definedName>
    <definedName name="y" localSheetId="1" hidden="1">#REF!</definedName>
    <definedName name="y" localSheetId="2" hidden="1">#REF!</definedName>
    <definedName name="y" localSheetId="3" hidden="1">#REF!</definedName>
    <definedName name="y" localSheetId="12"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1" hidden="1">#REF!</definedName>
    <definedName name="y" localSheetId="35" hidden="1">'[5]DSM Output'!$B$21:$B$23</definedName>
    <definedName name="y" localSheetId="36" hidden="1">'[5]DSM Output'!$B$21:$B$23</definedName>
    <definedName name="y" localSheetId="34" hidden="1">#REF!</definedName>
    <definedName name="y" localSheetId="37" hidden="1">'[9]DSM Output'!$B$21:$B$23</definedName>
    <definedName name="y" localSheetId="32" hidden="1">'[5]DSM Output'!$B$21:$B$23</definedName>
    <definedName name="y" hidden="1">'[5]DSM Output'!$B$21:$B$23</definedName>
    <definedName name="Year" localSheetId="19">#REF!</definedName>
    <definedName name="Year" localSheetId="34">#REF!</definedName>
    <definedName name="Year">#REF!</definedName>
    <definedName name="YEFactors">[20]Factors!$S$3:$AG$99</definedName>
    <definedName name="yuf" localSheetId="17" hidden="1">{#N/A,#N/A,FALSE,"Summ";#N/A,#N/A,FALSE,"General"}</definedName>
    <definedName name="yuf" localSheetId="18" hidden="1">{#N/A,#N/A,FALSE,"Summ";#N/A,#N/A,FALSE,"General"}</definedName>
    <definedName name="yuf" hidden="1">{#N/A,#N/A,FALSE,"Summ";#N/A,#N/A,FALSE,"General"}</definedName>
    <definedName name="z" localSheetId="39" hidden="1">#REF!</definedName>
    <definedName name="z" localSheetId="40" hidden="1">#REF!</definedName>
    <definedName name="z" localSheetId="14" hidden="1">#REF!</definedName>
    <definedName name="z" localSheetId="15" hidden="1">'[5]DSM Output'!$G$21:$G$23</definedName>
    <definedName name="z" localSheetId="16" hidden="1">#REF!</definedName>
    <definedName name="z" localSheetId="17" hidden="1">#REF!</definedName>
    <definedName name="z" localSheetId="18" hidden="1">#REF!</definedName>
    <definedName name="z" localSheetId="19" hidden="1">#REF!</definedName>
    <definedName name="z" localSheetId="0" hidden="1">#REF!</definedName>
    <definedName name="z" localSheetId="1" hidden="1">#REF!</definedName>
    <definedName name="z" localSheetId="2" hidden="1">#REF!</definedName>
    <definedName name="z" localSheetId="3" hidden="1">#REF!</definedName>
    <definedName name="z" localSheetId="12"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1" hidden="1">#REF!</definedName>
    <definedName name="z" localSheetId="35" hidden="1">'[5]DSM Output'!$G$21:$G$23</definedName>
    <definedName name="z" localSheetId="36" hidden="1">'[5]DSM Output'!$G$21:$G$23</definedName>
    <definedName name="z" localSheetId="34" hidden="1">#REF!</definedName>
    <definedName name="z" localSheetId="37" hidden="1">'[9]DSM Output'!$G$21:$G$23</definedName>
    <definedName name="z" localSheetId="32" hidden="1">'[5]DSM Output'!$G$21:$G$23</definedName>
    <definedName name="z" hidden="1">'[5]DSM Output'!$G$21:$G$23</definedName>
    <definedName name="Z_01844156_6462_4A28_9785_1A86F4D0C834_.wvu.PrintTitles" localSheetId="14" hidden="1">#REF!</definedName>
    <definedName name="Z_01844156_6462_4A28_9785_1A86F4D0C834_.wvu.PrintTitles" localSheetId="16" hidden="1">#REF!</definedName>
    <definedName name="Z_01844156_6462_4A28_9785_1A86F4D0C834_.wvu.PrintTitles" localSheetId="17" hidden="1">#REF!</definedName>
    <definedName name="Z_01844156_6462_4A28_9785_1A86F4D0C834_.wvu.PrintTitles" localSheetId="18" hidden="1">#REF!</definedName>
    <definedName name="Z_01844156_6462_4A28_9785_1A86F4D0C834_.wvu.PrintTitles" localSheetId="19" hidden="1">#REF!</definedName>
    <definedName name="Z_01844156_6462_4A28_9785_1A86F4D0C834_.wvu.PrintTitles" localSheetId="1" hidden="1">#REF!</definedName>
    <definedName name="Z_01844156_6462_4A28_9785_1A86F4D0C834_.wvu.PrintTitles" localSheetId="5" hidden="1">#REF!</definedName>
    <definedName name="Z_01844156_6462_4A28_9785_1A86F4D0C834_.wvu.PrintTitles" localSheetId="6" hidden="1">#REF!</definedName>
    <definedName name="Z_01844156_6462_4A28_9785_1A86F4D0C834_.wvu.PrintTitles" localSheetId="11" hidden="1">#REF!</definedName>
    <definedName name="Z_01844156_6462_4A28_9785_1A86F4D0C834_.wvu.PrintTitles" localSheetId="13" hidden="1">#REF!</definedName>
    <definedName name="Z_01844156_6462_4A28_9785_1A86F4D0C834_.wvu.PrintTitles" hidden="1">#REF!</definedName>
    <definedName name="ZA" localSheetId="19">'[40] annual balance '!#REF!</definedName>
    <definedName name="ZA" localSheetId="34">'[40] annual balance '!#REF!</definedName>
    <definedName name="ZA" localSheetId="37">'[40] annual balance '!#REF!</definedName>
    <definedName name="ZA">'[40] annual balance '!#REF!</definedName>
  </definedNames>
  <calcPr calcId="152511" iterate="1" iterateCount="200"/>
</workbook>
</file>

<file path=xl/calcChain.xml><?xml version="1.0" encoding="utf-8"?>
<calcChain xmlns="http://schemas.openxmlformats.org/spreadsheetml/2006/main">
  <c r="P20" i="12887" l="1"/>
  <c r="S30" i="12783" l="1"/>
  <c r="S27" i="12783"/>
  <c r="S26" i="12783"/>
  <c r="S25" i="12783"/>
  <c r="S24" i="12783"/>
  <c r="S18" i="12783"/>
  <c r="G1276" i="12843" l="1"/>
  <c r="G1275" i="12843"/>
  <c r="O19" i="12833" l="1"/>
  <c r="I40" i="12763" l="1"/>
  <c r="V40" i="12764"/>
  <c r="P40" i="12764"/>
  <c r="J40" i="12764"/>
  <c r="G40" i="12764"/>
  <c r="E40" i="12764"/>
  <c r="C40" i="12764"/>
  <c r="C1153" i="12843"/>
  <c r="C1149" i="12843"/>
  <c r="C1146" i="12843"/>
  <c r="C1145" i="12843"/>
  <c r="C1142" i="12843"/>
  <c r="O15" i="12833" l="1"/>
  <c r="O17" i="12833"/>
  <c r="S19" i="12791" l="1"/>
  <c r="S18" i="12791"/>
  <c r="R19" i="12881"/>
  <c r="R18" i="12881"/>
  <c r="R19" i="12772"/>
  <c r="R18" i="12772"/>
  <c r="C1147" i="12843" l="1"/>
  <c r="Y1209" i="12843" l="1"/>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N18" i="12881" l="1"/>
  <c r="Q27" i="12881"/>
  <c r="Q27" i="12772"/>
  <c r="N18" i="12772" s="1"/>
  <c r="T14" i="12771"/>
  <c r="V30" i="12771"/>
  <c r="N20" i="12770"/>
  <c r="N19" i="12770"/>
  <c r="Q29" i="12770"/>
  <c r="AA32" i="12769"/>
  <c r="X23" i="12769" s="1"/>
  <c r="M9" i="12833"/>
  <c r="O25" i="12876"/>
  <c r="O25" i="12875"/>
  <c r="O25" i="12866"/>
  <c r="M10" i="12833"/>
  <c r="M11" i="12866" s="1"/>
  <c r="M10" i="12876" l="1"/>
  <c r="X22" i="12769"/>
  <c r="X21" i="12769"/>
  <c r="M11" i="12876"/>
  <c r="M11" i="12875"/>
  <c r="M10" i="12866"/>
  <c r="M10" i="12875"/>
  <c r="R43" i="12889" l="1"/>
  <c r="R29" i="12889" l="1"/>
  <c r="R27" i="12791" s="1"/>
  <c r="N18" i="12791" s="1"/>
  <c r="R27" i="12889"/>
  <c r="R24" i="12889"/>
  <c r="P24" i="12889" s="1"/>
  <c r="AD952" i="12843" l="1"/>
  <c r="W18" i="12877"/>
  <c r="Z14" i="12878"/>
  <c r="G97" i="12888" l="1"/>
  <c r="C30" i="12886" l="1"/>
  <c r="T24" i="12889" l="1"/>
  <c r="X24" i="12889" l="1"/>
  <c r="B20" i="12889"/>
  <c r="B23" i="12889" l="1"/>
  <c r="B24" i="12889" s="1"/>
  <c r="B25" i="12889" s="1"/>
  <c r="B26" i="12889" s="1"/>
  <c r="B27" i="12889" l="1"/>
  <c r="B29" i="12889" s="1"/>
  <c r="B28" i="12889" l="1"/>
  <c r="B30" i="12889"/>
  <c r="B33" i="12889" l="1"/>
  <c r="B36" i="12889" l="1"/>
  <c r="B37" i="12889" s="1"/>
  <c r="B38" i="12889" s="1"/>
  <c r="B39" i="12889" l="1"/>
  <c r="B40" i="12889" s="1"/>
  <c r="B43" i="12889" s="1"/>
  <c r="B45" i="12889" l="1"/>
  <c r="P56" i="12861" l="1"/>
  <c r="P55" i="12861"/>
  <c r="P54" i="12861"/>
  <c r="R54" i="12861" s="1"/>
  <c r="T54" i="12861" s="1"/>
  <c r="S83" i="12888" l="1"/>
  <c r="Q73" i="12888"/>
  <c r="S72" i="12888"/>
  <c r="S70" i="12888"/>
  <c r="S66" i="12888"/>
  <c r="S64" i="12888"/>
  <c r="S53" i="12888"/>
  <c r="S51" i="12888"/>
  <c r="S47" i="12888"/>
  <c r="S45" i="12888"/>
  <c r="S34" i="12888"/>
  <c r="S32" i="12888"/>
  <c r="S28" i="12888"/>
  <c r="S26" i="12888"/>
  <c r="S15" i="12888"/>
  <c r="S13" i="12888"/>
  <c r="S9" i="12888"/>
  <c r="J73" i="12888" l="1"/>
  <c r="R73" i="12888"/>
  <c r="K73" i="12888"/>
  <c r="L73" i="12888"/>
  <c r="M73" i="12888"/>
  <c r="N73" i="12888"/>
  <c r="G73" i="12888"/>
  <c r="O73" i="12888"/>
  <c r="H73" i="12888"/>
  <c r="P73" i="12888"/>
  <c r="I73" i="12888"/>
  <c r="S73" i="12888" l="1"/>
  <c r="E25" i="12791"/>
  <c r="P61" i="12861" l="1"/>
  <c r="P51" i="12861"/>
  <c r="R51" i="12861" s="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B29"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Z28" i="12887" s="1"/>
  <c r="B10" i="12867"/>
  <c r="B9" i="12867"/>
  <c r="B8" i="12867"/>
  <c r="G12" i="12878"/>
  <c r="AD129" i="12887" l="1"/>
  <c r="B12" i="12867"/>
  <c r="C22" i="12886"/>
  <c r="C18" i="12886"/>
  <c r="C14" i="12886"/>
  <c r="C11" i="12886"/>
  <c r="C27" i="12886" s="1"/>
  <c r="C19" i="12886" l="1"/>
  <c r="C23" i="12886"/>
  <c r="C15" i="12886"/>
  <c r="D1020" i="12766"/>
  <c r="C1020" i="12766"/>
  <c r="D1019" i="12766"/>
  <c r="C1019" i="12766"/>
  <c r="H1016" i="12766"/>
  <c r="G1016" i="12766"/>
  <c r="D1016" i="12766"/>
  <c r="C1016" i="12766"/>
  <c r="K1012" i="12766"/>
  <c r="P1009" i="12766"/>
  <c r="O1009" i="12766"/>
  <c r="K1009" i="12766"/>
  <c r="H1009" i="12766"/>
  <c r="G1009" i="12766"/>
  <c r="D1009" i="12766"/>
  <c r="C1009" i="12766"/>
  <c r="O1008" i="12766"/>
  <c r="K1008" i="12766"/>
  <c r="K1006" i="12766"/>
  <c r="H1006" i="12766"/>
  <c r="G1006" i="12766"/>
  <c r="D1006" i="12766"/>
  <c r="C1006" i="12766"/>
  <c r="P1004" i="12766"/>
  <c r="O1004" i="12766"/>
  <c r="O1003" i="12766"/>
  <c r="K1003" i="12766"/>
  <c r="H1003" i="12766"/>
  <c r="G1003" i="12766"/>
  <c r="D1003" i="12766"/>
  <c r="C1003" i="12766"/>
  <c r="P1001" i="12766"/>
  <c r="M1001" i="12766"/>
  <c r="K1001" i="12766"/>
  <c r="H1001" i="12766"/>
  <c r="G1001" i="12766"/>
  <c r="P1000" i="12766"/>
  <c r="C1000" i="12766"/>
  <c r="R999" i="12766"/>
  <c r="Q999" i="12766"/>
  <c r="P999" i="12766"/>
  <c r="M999" i="12766"/>
  <c r="K999" i="12766"/>
  <c r="H999" i="12766"/>
  <c r="G999" i="12766"/>
  <c r="D999" i="12766"/>
  <c r="C999" i="12766"/>
  <c r="R997" i="12766"/>
  <c r="Q997" i="12766"/>
  <c r="P997" i="12766"/>
  <c r="M997" i="12766"/>
  <c r="K997" i="12766"/>
  <c r="H997" i="12766"/>
  <c r="G997" i="12766"/>
  <c r="D997" i="12766"/>
  <c r="R996" i="12766"/>
  <c r="Q996" i="12766"/>
  <c r="P996" i="12766"/>
  <c r="M996" i="12766"/>
  <c r="K996" i="12766"/>
  <c r="H996" i="12766"/>
  <c r="G996" i="12766"/>
  <c r="D996" i="12766"/>
  <c r="C996" i="12766"/>
  <c r="R995" i="12766"/>
  <c r="Q995" i="12766"/>
  <c r="P995" i="12766"/>
  <c r="M995" i="12766"/>
  <c r="K995" i="12766"/>
  <c r="H995" i="12766"/>
  <c r="G995" i="12766"/>
  <c r="D995" i="12766"/>
  <c r="C995" i="12766"/>
  <c r="R993" i="12766"/>
  <c r="Q993" i="12766"/>
  <c r="P993" i="12766"/>
  <c r="M993" i="12766"/>
  <c r="K993" i="12766"/>
  <c r="H993" i="12766"/>
  <c r="G993" i="12766"/>
  <c r="D993" i="12766"/>
  <c r="R992" i="12766"/>
  <c r="Q992" i="12766"/>
  <c r="P992" i="12766"/>
  <c r="M992" i="12766"/>
  <c r="K992" i="12766"/>
  <c r="H992" i="12766"/>
  <c r="G992" i="12766"/>
  <c r="D992" i="12766"/>
  <c r="R990" i="12766"/>
  <c r="Q990" i="12766"/>
  <c r="P990" i="12766"/>
  <c r="M990" i="12766"/>
  <c r="K990" i="12766"/>
  <c r="H990" i="12766"/>
  <c r="G990" i="12766"/>
  <c r="D990" i="12766"/>
  <c r="R989" i="12766"/>
  <c r="Q989" i="12766"/>
  <c r="P989" i="12766"/>
  <c r="M989" i="12766"/>
  <c r="K989" i="12766"/>
  <c r="H989" i="12766"/>
  <c r="G989" i="12766"/>
  <c r="D989" i="12766"/>
  <c r="R988" i="12766"/>
  <c r="Q988" i="12766"/>
  <c r="P988" i="12766"/>
  <c r="M988" i="12766"/>
  <c r="K988" i="12766"/>
  <c r="H988" i="12766"/>
  <c r="G988" i="12766"/>
  <c r="D988" i="12766"/>
  <c r="R985" i="12766"/>
  <c r="Q985" i="12766"/>
  <c r="P985" i="12766"/>
  <c r="M985" i="12766"/>
  <c r="K985" i="12766"/>
  <c r="H985" i="12766"/>
  <c r="G985" i="12766"/>
  <c r="D985" i="12766"/>
  <c r="R984" i="12766"/>
  <c r="Q984" i="12766"/>
  <c r="P984" i="12766"/>
  <c r="M984" i="12766"/>
  <c r="K984" i="12766"/>
  <c r="H984" i="12766"/>
  <c r="G984" i="12766"/>
  <c r="D984" i="12766"/>
  <c r="R982" i="12766"/>
  <c r="Q982" i="12766"/>
  <c r="P982" i="12766"/>
  <c r="M982" i="12766"/>
  <c r="K982" i="12766"/>
  <c r="H982" i="12766"/>
  <c r="G982" i="12766"/>
  <c r="D982" i="12766"/>
  <c r="R981" i="12766"/>
  <c r="Q981" i="12766"/>
  <c r="P981" i="12766"/>
  <c r="M981" i="12766"/>
  <c r="K981" i="12766"/>
  <c r="H981" i="12766"/>
  <c r="G981" i="12766"/>
  <c r="D981" i="12766"/>
  <c r="C981" i="12766"/>
  <c r="R980" i="12766"/>
  <c r="Q980" i="12766"/>
  <c r="P980" i="12766"/>
  <c r="M980" i="12766"/>
  <c r="K980" i="12766"/>
  <c r="H980" i="12766"/>
  <c r="G980" i="12766"/>
  <c r="D980" i="12766"/>
  <c r="C980" i="12766"/>
  <c r="R977" i="12766"/>
  <c r="Q977" i="12766"/>
  <c r="P977" i="12766"/>
  <c r="M977" i="12766"/>
  <c r="K977" i="12766"/>
  <c r="H977" i="12766"/>
  <c r="G977" i="12766"/>
  <c r="D977" i="12766"/>
  <c r="C977" i="12766"/>
  <c r="R976" i="12766"/>
  <c r="Q976" i="12766"/>
  <c r="P976" i="12766"/>
  <c r="M976" i="12766"/>
  <c r="K976" i="12766"/>
  <c r="H976" i="12766"/>
  <c r="G976" i="12766"/>
  <c r="D976" i="12766"/>
  <c r="C976" i="12766"/>
  <c r="R974" i="12766"/>
  <c r="Q974" i="12766"/>
  <c r="P974" i="12766"/>
  <c r="M974" i="12766"/>
  <c r="K974" i="12766"/>
  <c r="H974" i="12766"/>
  <c r="G974" i="12766"/>
  <c r="D974" i="12766"/>
  <c r="C974" i="12766"/>
  <c r="R973" i="12766"/>
  <c r="Q973" i="12766"/>
  <c r="P973" i="12766"/>
  <c r="M973" i="12766"/>
  <c r="K973" i="12766"/>
  <c r="H973" i="12766"/>
  <c r="G973" i="12766"/>
  <c r="D973" i="12766"/>
  <c r="C973" i="12766"/>
  <c r="R972" i="12766"/>
  <c r="Q972" i="12766"/>
  <c r="P972" i="12766"/>
  <c r="M972" i="12766"/>
  <c r="K972" i="12766"/>
  <c r="H972" i="12766"/>
  <c r="G972" i="12766"/>
  <c r="D972" i="12766"/>
  <c r="C972" i="12766"/>
  <c r="P967" i="12766"/>
  <c r="O967" i="12766"/>
  <c r="O966" i="12766"/>
  <c r="K966" i="12766"/>
  <c r="H966" i="12766"/>
  <c r="G966" i="12766"/>
  <c r="D966" i="12766"/>
  <c r="C966" i="12766"/>
  <c r="M964" i="12766"/>
  <c r="K964" i="12766"/>
  <c r="H964" i="12766"/>
  <c r="G964" i="12766"/>
  <c r="D964" i="12766"/>
  <c r="C964" i="12766"/>
  <c r="M963" i="12766"/>
  <c r="K963" i="12766"/>
  <c r="H963" i="12766"/>
  <c r="G963" i="12766"/>
  <c r="C963" i="12766"/>
  <c r="C962" i="12766"/>
  <c r="M961" i="12766"/>
  <c r="K961" i="12766"/>
  <c r="H961" i="12766"/>
  <c r="G961" i="12766"/>
  <c r="M960" i="12766"/>
  <c r="K960" i="12766"/>
  <c r="H960" i="12766"/>
  <c r="G960" i="12766"/>
  <c r="K955" i="12766"/>
  <c r="H955" i="12766"/>
  <c r="G955" i="12766"/>
  <c r="D955" i="12766"/>
  <c r="C955" i="12766"/>
  <c r="K953" i="12766"/>
  <c r="H953" i="12766"/>
  <c r="G953" i="12766"/>
  <c r="C953" i="12766"/>
  <c r="C952" i="12766"/>
  <c r="K951" i="12766"/>
  <c r="I951" i="12766"/>
  <c r="H951" i="12766"/>
  <c r="G951" i="12766"/>
  <c r="E951" i="12766"/>
  <c r="D951" i="12766"/>
  <c r="C951" i="12766"/>
  <c r="K950" i="12766"/>
  <c r="I950" i="12766"/>
  <c r="H950" i="12766"/>
  <c r="G950" i="12766"/>
  <c r="D950" i="12766"/>
  <c r="K949" i="12766"/>
  <c r="K944" i="12766"/>
  <c r="H944" i="12766"/>
  <c r="G944" i="12766"/>
  <c r="D944" i="12766"/>
  <c r="C944" i="12766"/>
  <c r="K942" i="12766"/>
  <c r="H942" i="12766"/>
  <c r="G942" i="12766"/>
  <c r="C942" i="12766"/>
  <c r="C941" i="12766"/>
  <c r="K940" i="12766"/>
  <c r="I940" i="12766"/>
  <c r="H940" i="12766"/>
  <c r="G940" i="12766"/>
  <c r="E940" i="12766"/>
  <c r="D940" i="12766"/>
  <c r="C940" i="12766"/>
  <c r="K939" i="12766"/>
  <c r="I939" i="12766"/>
  <c r="H939" i="12766"/>
  <c r="G939" i="12766"/>
  <c r="D939" i="12766"/>
  <c r="C939" i="12766"/>
  <c r="K938" i="12766"/>
  <c r="O936" i="12766"/>
  <c r="P934" i="12766"/>
  <c r="O934" i="12766"/>
  <c r="O933" i="12766"/>
  <c r="K933" i="12766"/>
  <c r="H933" i="12766"/>
  <c r="G933" i="12766"/>
  <c r="D933" i="12766"/>
  <c r="C933" i="12766"/>
  <c r="K932" i="12766"/>
  <c r="H932" i="12766"/>
  <c r="G932" i="12766"/>
  <c r="D932" i="12766"/>
  <c r="C932" i="12766"/>
  <c r="M931" i="12766"/>
  <c r="K931" i="12766"/>
  <c r="H931" i="12766"/>
  <c r="G931" i="12766"/>
  <c r="D931" i="12766"/>
  <c r="C931" i="12766"/>
  <c r="D930" i="12766"/>
  <c r="C930" i="12766"/>
  <c r="M929" i="12766"/>
  <c r="K929" i="12766"/>
  <c r="I929" i="12766"/>
  <c r="H929" i="12766"/>
  <c r="G929" i="12766"/>
  <c r="E929" i="12766"/>
  <c r="D929" i="12766"/>
  <c r="C929" i="12766"/>
  <c r="M928" i="12766"/>
  <c r="K928" i="12766"/>
  <c r="H928" i="12766"/>
  <c r="G928" i="12766"/>
  <c r="D928" i="12766"/>
  <c r="C928" i="12766"/>
  <c r="M927" i="12766"/>
  <c r="K927" i="12766"/>
  <c r="H927" i="12766"/>
  <c r="G927" i="12766"/>
  <c r="P923" i="12766"/>
  <c r="O923" i="12766"/>
  <c r="O922" i="12766"/>
  <c r="K922" i="12766"/>
  <c r="H922" i="12766"/>
  <c r="G922" i="12766"/>
  <c r="D922" i="12766"/>
  <c r="C922" i="12766"/>
  <c r="M920" i="12766"/>
  <c r="K920" i="12766"/>
  <c r="H920" i="12766"/>
  <c r="G920" i="12766"/>
  <c r="C920" i="12766"/>
  <c r="C919" i="12766"/>
  <c r="M918" i="12766"/>
  <c r="K918" i="12766"/>
  <c r="H918" i="12766"/>
  <c r="G918" i="12766"/>
  <c r="D918" i="12766"/>
  <c r="M917" i="12766"/>
  <c r="K917" i="12766"/>
  <c r="H917" i="12766"/>
  <c r="G917" i="12766"/>
  <c r="D917" i="12766"/>
  <c r="C917" i="12766"/>
  <c r="M916" i="12766"/>
  <c r="K916" i="12766"/>
  <c r="P912" i="12766"/>
  <c r="O912" i="12766"/>
  <c r="O911" i="12766"/>
  <c r="K911" i="12766"/>
  <c r="H911" i="12766"/>
  <c r="G911" i="12766"/>
  <c r="D911" i="12766"/>
  <c r="C911" i="12766"/>
  <c r="P910" i="12766"/>
  <c r="P909" i="12766"/>
  <c r="M909" i="12766"/>
  <c r="K909" i="12766"/>
  <c r="H909" i="12766"/>
  <c r="G909" i="12766"/>
  <c r="P908" i="12766"/>
  <c r="C908" i="12766"/>
  <c r="R907" i="12766"/>
  <c r="Q907" i="12766"/>
  <c r="P907" i="12766"/>
  <c r="M907" i="12766"/>
  <c r="K907" i="12766"/>
  <c r="H907" i="12766"/>
  <c r="G907" i="12766"/>
  <c r="D907" i="12766"/>
  <c r="C907" i="12766"/>
  <c r="R906" i="12766"/>
  <c r="Q906" i="12766"/>
  <c r="P906" i="12766"/>
  <c r="M906" i="12766"/>
  <c r="K906" i="12766"/>
  <c r="H906" i="12766"/>
  <c r="G906" i="12766"/>
  <c r="D906" i="12766"/>
  <c r="C906" i="12766"/>
  <c r="R905" i="12766"/>
  <c r="Q905" i="12766"/>
  <c r="P905" i="12766"/>
  <c r="M905" i="12766"/>
  <c r="K905" i="12766"/>
  <c r="H905" i="12766"/>
  <c r="G905" i="12766"/>
  <c r="D905" i="12766"/>
  <c r="C905" i="12766"/>
  <c r="R904" i="12766"/>
  <c r="Q904" i="12766"/>
  <c r="P904" i="12766"/>
  <c r="M904" i="12766"/>
  <c r="K904" i="12766"/>
  <c r="H904" i="12766"/>
  <c r="G904" i="12766"/>
  <c r="D904" i="12766"/>
  <c r="C904" i="12766"/>
  <c r="K898" i="12766"/>
  <c r="H898" i="12766"/>
  <c r="G898" i="12766"/>
  <c r="D898" i="12766"/>
  <c r="C898" i="12766"/>
  <c r="K896" i="12766"/>
  <c r="H896" i="12766"/>
  <c r="G896" i="12766"/>
  <c r="C896" i="12766"/>
  <c r="K895" i="12766"/>
  <c r="I895" i="12766"/>
  <c r="H895" i="12766"/>
  <c r="G895" i="12766"/>
  <c r="D895" i="12766"/>
  <c r="K894" i="12766"/>
  <c r="I894" i="12766"/>
  <c r="H894" i="12766"/>
  <c r="G894" i="12766"/>
  <c r="K893" i="12766"/>
  <c r="I893" i="12766"/>
  <c r="H893" i="12766"/>
  <c r="G893" i="12766"/>
  <c r="E893" i="12766"/>
  <c r="D893" i="12766"/>
  <c r="K892" i="12766"/>
  <c r="I892" i="12766"/>
  <c r="H892" i="12766"/>
  <c r="G892" i="12766"/>
  <c r="E892" i="12766"/>
  <c r="D892" i="12766"/>
  <c r="C892" i="12766"/>
  <c r="K891" i="12766"/>
  <c r="I891" i="12766"/>
  <c r="H891" i="12766"/>
  <c r="G891" i="12766"/>
  <c r="E891" i="12766"/>
  <c r="D891" i="12766"/>
  <c r="K890" i="12766"/>
  <c r="I890" i="12766"/>
  <c r="H890" i="12766"/>
  <c r="G890" i="12766"/>
  <c r="E890" i="12766"/>
  <c r="D890" i="12766"/>
  <c r="K889" i="12766"/>
  <c r="I889" i="12766"/>
  <c r="H889" i="12766"/>
  <c r="G889" i="12766"/>
  <c r="E889" i="12766"/>
  <c r="K888" i="12766"/>
  <c r="I888" i="12766"/>
  <c r="H888" i="12766"/>
  <c r="G888" i="12766"/>
  <c r="E888" i="12766"/>
  <c r="K887" i="12766"/>
  <c r="I887" i="12766"/>
  <c r="H887" i="12766"/>
  <c r="G887" i="12766"/>
  <c r="E887" i="12766"/>
  <c r="I886" i="12766"/>
  <c r="K885" i="12766"/>
  <c r="I885" i="12766"/>
  <c r="H885" i="12766"/>
  <c r="G885" i="12766"/>
  <c r="D885" i="12766"/>
  <c r="K884" i="12766"/>
  <c r="I884" i="12766"/>
  <c r="H884" i="12766"/>
  <c r="G884" i="12766"/>
  <c r="D884" i="12766"/>
  <c r="C884" i="12766"/>
  <c r="K882" i="12766"/>
  <c r="I882" i="12766"/>
  <c r="H882" i="12766"/>
  <c r="G882" i="12766"/>
  <c r="D882" i="12766"/>
  <c r="K881" i="12766"/>
  <c r="I881" i="12766"/>
  <c r="H881" i="12766"/>
  <c r="G881" i="12766"/>
  <c r="D881" i="12766"/>
  <c r="K880" i="12766"/>
  <c r="I880" i="12766"/>
  <c r="H880" i="12766"/>
  <c r="G880" i="12766"/>
  <c r="C879" i="12766"/>
  <c r="K878" i="12766"/>
  <c r="I878" i="12766"/>
  <c r="H878" i="12766"/>
  <c r="G878" i="12766"/>
  <c r="K877" i="12766"/>
  <c r="I877" i="12766"/>
  <c r="H877" i="12766"/>
  <c r="G877" i="12766"/>
  <c r="K871" i="12766"/>
  <c r="H871" i="12766"/>
  <c r="G871" i="12766"/>
  <c r="D871" i="12766"/>
  <c r="C871" i="12766"/>
  <c r="K869" i="12766"/>
  <c r="H869" i="12766"/>
  <c r="G869" i="12766"/>
  <c r="C869" i="12766"/>
  <c r="K868" i="12766"/>
  <c r="I868" i="12766"/>
  <c r="H868" i="12766"/>
  <c r="G868" i="12766"/>
  <c r="D868" i="12766"/>
  <c r="C868" i="12766"/>
  <c r="K867" i="12766"/>
  <c r="I867" i="12766"/>
  <c r="H867" i="12766"/>
  <c r="G867" i="12766"/>
  <c r="C867" i="12766"/>
  <c r="K866" i="12766"/>
  <c r="I866" i="12766"/>
  <c r="H866" i="12766"/>
  <c r="G866" i="12766"/>
  <c r="E866" i="12766"/>
  <c r="D866" i="12766"/>
  <c r="C866" i="12766"/>
  <c r="K865" i="12766"/>
  <c r="I865" i="12766"/>
  <c r="H865" i="12766"/>
  <c r="G865" i="12766"/>
  <c r="E865" i="12766"/>
  <c r="D865" i="12766"/>
  <c r="C865" i="12766"/>
  <c r="K864" i="12766"/>
  <c r="I864" i="12766"/>
  <c r="H864" i="12766"/>
  <c r="G864" i="12766"/>
  <c r="E864" i="12766"/>
  <c r="D864" i="12766"/>
  <c r="C864" i="12766"/>
  <c r="K863" i="12766"/>
  <c r="I863" i="12766"/>
  <c r="H863" i="12766"/>
  <c r="G863" i="12766"/>
  <c r="E863" i="12766"/>
  <c r="D863" i="12766"/>
  <c r="C863" i="12766"/>
  <c r="K862" i="12766"/>
  <c r="I862" i="12766"/>
  <c r="H862" i="12766"/>
  <c r="G862" i="12766"/>
  <c r="E862" i="12766"/>
  <c r="D862" i="12766"/>
  <c r="K861" i="12766"/>
  <c r="I861" i="12766"/>
  <c r="H861" i="12766"/>
  <c r="G861" i="12766"/>
  <c r="E861" i="12766"/>
  <c r="K860" i="12766"/>
  <c r="I860" i="12766"/>
  <c r="H860" i="12766"/>
  <c r="G860" i="12766"/>
  <c r="E860" i="12766"/>
  <c r="I859" i="12766"/>
  <c r="K858" i="12766"/>
  <c r="I858" i="12766"/>
  <c r="H858" i="12766"/>
  <c r="G858" i="12766"/>
  <c r="D858" i="12766"/>
  <c r="C858" i="12766"/>
  <c r="K857" i="12766"/>
  <c r="I857" i="12766"/>
  <c r="H857" i="12766"/>
  <c r="G857" i="12766"/>
  <c r="D857" i="12766"/>
  <c r="C857" i="12766"/>
  <c r="K855" i="12766"/>
  <c r="I855" i="12766"/>
  <c r="H855" i="12766"/>
  <c r="G855" i="12766"/>
  <c r="D855" i="12766"/>
  <c r="C855" i="12766"/>
  <c r="K854" i="12766"/>
  <c r="I854" i="12766"/>
  <c r="H854" i="12766"/>
  <c r="G854" i="12766"/>
  <c r="D854" i="12766"/>
  <c r="C854" i="12766"/>
  <c r="K853" i="12766"/>
  <c r="I853" i="12766"/>
  <c r="H853" i="12766"/>
  <c r="G853" i="12766"/>
  <c r="D853" i="12766"/>
  <c r="C853" i="12766"/>
  <c r="D852" i="12766"/>
  <c r="C852" i="12766"/>
  <c r="K851" i="12766"/>
  <c r="I851" i="12766"/>
  <c r="H851" i="12766"/>
  <c r="G851" i="12766"/>
  <c r="C851" i="12766"/>
  <c r="K850" i="12766"/>
  <c r="I850" i="12766"/>
  <c r="H850" i="12766"/>
  <c r="G850" i="12766"/>
  <c r="C850" i="12766"/>
  <c r="K843" i="12766"/>
  <c r="H843" i="12766"/>
  <c r="G843" i="12766"/>
  <c r="D843" i="12766"/>
  <c r="C843" i="12766"/>
  <c r="K841" i="12766"/>
  <c r="H841" i="12766"/>
  <c r="G841" i="12766"/>
  <c r="C841" i="12766"/>
  <c r="K840" i="12766"/>
  <c r="I840" i="12766"/>
  <c r="H840" i="12766"/>
  <c r="G840" i="12766"/>
  <c r="D840" i="12766"/>
  <c r="C840" i="12766"/>
  <c r="K839" i="12766"/>
  <c r="I839" i="12766"/>
  <c r="H839" i="12766"/>
  <c r="G839" i="12766"/>
  <c r="C839" i="12766"/>
  <c r="K838" i="12766"/>
  <c r="I838" i="12766"/>
  <c r="H838" i="12766"/>
  <c r="G838" i="12766"/>
  <c r="E838" i="12766"/>
  <c r="D838" i="12766"/>
  <c r="C838" i="12766"/>
  <c r="K837" i="12766"/>
  <c r="I837" i="12766"/>
  <c r="H837" i="12766"/>
  <c r="G837" i="12766"/>
  <c r="E837" i="12766"/>
  <c r="D837" i="12766"/>
  <c r="C837" i="12766"/>
  <c r="K836" i="12766"/>
  <c r="I836" i="12766"/>
  <c r="H836" i="12766"/>
  <c r="G836" i="12766"/>
  <c r="E836" i="12766"/>
  <c r="D836" i="12766"/>
  <c r="C836" i="12766"/>
  <c r="K835" i="12766"/>
  <c r="I835" i="12766"/>
  <c r="H835" i="12766"/>
  <c r="G835" i="12766"/>
  <c r="E835" i="12766"/>
  <c r="D835" i="12766"/>
  <c r="K834" i="12766"/>
  <c r="I834" i="12766"/>
  <c r="H834" i="12766"/>
  <c r="G834" i="12766"/>
  <c r="E834" i="12766"/>
  <c r="D834" i="12766"/>
  <c r="K833" i="12766"/>
  <c r="I833" i="12766"/>
  <c r="H833" i="12766"/>
  <c r="G833" i="12766"/>
  <c r="E833" i="12766"/>
  <c r="K832" i="12766"/>
  <c r="I832" i="12766"/>
  <c r="H832" i="12766"/>
  <c r="G832" i="12766"/>
  <c r="E832" i="12766"/>
  <c r="I831" i="12766"/>
  <c r="K830" i="12766"/>
  <c r="I830" i="12766"/>
  <c r="H830" i="12766"/>
  <c r="G830" i="12766"/>
  <c r="D830" i="12766"/>
  <c r="C830" i="12766"/>
  <c r="K829" i="12766"/>
  <c r="I829" i="12766"/>
  <c r="H829" i="12766"/>
  <c r="G829" i="12766"/>
  <c r="D829" i="12766"/>
  <c r="C829" i="12766"/>
  <c r="K827" i="12766"/>
  <c r="I827" i="12766"/>
  <c r="H827" i="12766"/>
  <c r="G827" i="12766"/>
  <c r="D827" i="12766"/>
  <c r="C827" i="12766"/>
  <c r="K826" i="12766"/>
  <c r="I826" i="12766"/>
  <c r="H826" i="12766"/>
  <c r="G826" i="12766"/>
  <c r="D826" i="12766"/>
  <c r="C826" i="12766"/>
  <c r="K825" i="12766"/>
  <c r="I825" i="12766"/>
  <c r="H825" i="12766"/>
  <c r="G825" i="12766"/>
  <c r="D825" i="12766"/>
  <c r="C825" i="12766"/>
  <c r="D824" i="12766"/>
  <c r="C824" i="12766"/>
  <c r="K823" i="12766"/>
  <c r="I823" i="12766"/>
  <c r="H823" i="12766"/>
  <c r="G823" i="12766"/>
  <c r="K822" i="12766"/>
  <c r="I822" i="12766"/>
  <c r="H822" i="12766"/>
  <c r="G822" i="12766"/>
  <c r="C822" i="12766"/>
  <c r="K815" i="12766"/>
  <c r="H815" i="12766"/>
  <c r="G815" i="12766"/>
  <c r="D815" i="12766"/>
  <c r="C815" i="12766"/>
  <c r="K814" i="12766"/>
  <c r="H814" i="12766"/>
  <c r="G814" i="12766"/>
  <c r="D814" i="12766"/>
  <c r="C814" i="12766"/>
  <c r="K813" i="12766"/>
  <c r="H813" i="12766"/>
  <c r="G813" i="12766"/>
  <c r="D813" i="12766"/>
  <c r="C813" i="12766"/>
  <c r="K812" i="12766"/>
  <c r="I812" i="12766"/>
  <c r="H812" i="12766"/>
  <c r="G812" i="12766"/>
  <c r="D812" i="12766"/>
  <c r="C812" i="12766"/>
  <c r="K811" i="12766"/>
  <c r="I811" i="12766"/>
  <c r="H811" i="12766"/>
  <c r="G811" i="12766"/>
  <c r="D811" i="12766"/>
  <c r="C811" i="12766"/>
  <c r="K810" i="12766"/>
  <c r="I810" i="12766"/>
  <c r="H810" i="12766"/>
  <c r="G810" i="12766"/>
  <c r="E810" i="12766"/>
  <c r="D810" i="12766"/>
  <c r="C810" i="12766"/>
  <c r="K809" i="12766"/>
  <c r="I809" i="12766"/>
  <c r="H809" i="12766"/>
  <c r="G809" i="12766"/>
  <c r="E809" i="12766"/>
  <c r="D809" i="12766"/>
  <c r="C809" i="12766"/>
  <c r="K808" i="12766"/>
  <c r="I808" i="12766"/>
  <c r="H808" i="12766"/>
  <c r="G808" i="12766"/>
  <c r="E808" i="12766"/>
  <c r="D808" i="12766"/>
  <c r="C808" i="12766"/>
  <c r="K807" i="12766"/>
  <c r="I807" i="12766"/>
  <c r="H807" i="12766"/>
  <c r="G807" i="12766"/>
  <c r="E807" i="12766"/>
  <c r="D807" i="12766"/>
  <c r="C807" i="12766"/>
  <c r="K806" i="12766"/>
  <c r="I806" i="12766"/>
  <c r="H806" i="12766"/>
  <c r="G806" i="12766"/>
  <c r="E806" i="12766"/>
  <c r="D806" i="12766"/>
  <c r="C806" i="12766"/>
  <c r="K805" i="12766"/>
  <c r="I805" i="12766"/>
  <c r="H805" i="12766"/>
  <c r="G805" i="12766"/>
  <c r="E805" i="12766"/>
  <c r="D805" i="12766"/>
  <c r="C805" i="12766"/>
  <c r="K804" i="12766"/>
  <c r="I804" i="12766"/>
  <c r="H804" i="12766"/>
  <c r="G804" i="12766"/>
  <c r="E804" i="12766"/>
  <c r="D804" i="12766"/>
  <c r="C804" i="12766"/>
  <c r="I803" i="12766"/>
  <c r="K802" i="12766"/>
  <c r="I802" i="12766"/>
  <c r="H802" i="12766"/>
  <c r="G802" i="12766"/>
  <c r="D802" i="12766"/>
  <c r="C802" i="12766"/>
  <c r="K801" i="12766"/>
  <c r="I801" i="12766"/>
  <c r="H801" i="12766"/>
  <c r="G801" i="12766"/>
  <c r="D801" i="12766"/>
  <c r="C801" i="12766"/>
  <c r="K799" i="12766"/>
  <c r="I799" i="12766"/>
  <c r="H799" i="12766"/>
  <c r="G799" i="12766"/>
  <c r="D799" i="12766"/>
  <c r="C799" i="12766"/>
  <c r="K798" i="12766"/>
  <c r="I798" i="12766"/>
  <c r="H798" i="12766"/>
  <c r="G798" i="12766"/>
  <c r="D798" i="12766"/>
  <c r="C798" i="12766"/>
  <c r="K797" i="12766"/>
  <c r="I797" i="12766"/>
  <c r="H797" i="12766"/>
  <c r="G797" i="12766"/>
  <c r="D797" i="12766"/>
  <c r="C797" i="12766"/>
  <c r="D796" i="12766"/>
  <c r="C796" i="12766"/>
  <c r="K795" i="12766"/>
  <c r="I795" i="12766"/>
  <c r="H795" i="12766"/>
  <c r="G795" i="12766"/>
  <c r="D795" i="12766"/>
  <c r="C795" i="12766"/>
  <c r="K794" i="12766"/>
  <c r="I794" i="12766"/>
  <c r="H794" i="12766"/>
  <c r="G794" i="12766"/>
  <c r="D794" i="12766"/>
  <c r="C794" i="12766"/>
  <c r="O790" i="12766"/>
  <c r="P788" i="12766"/>
  <c r="O788" i="12766"/>
  <c r="O787" i="12766"/>
  <c r="K787" i="12766"/>
  <c r="H787" i="12766"/>
  <c r="G787" i="12766"/>
  <c r="D787" i="12766"/>
  <c r="C787" i="12766"/>
  <c r="K786" i="12766"/>
  <c r="H786" i="12766"/>
  <c r="G786" i="12766"/>
  <c r="D786" i="12766"/>
  <c r="C786" i="12766"/>
  <c r="M785" i="12766"/>
  <c r="K785" i="12766"/>
  <c r="H785" i="12766"/>
  <c r="G785" i="12766"/>
  <c r="D785" i="12766"/>
  <c r="C785" i="12766"/>
  <c r="M784" i="12766"/>
  <c r="K784" i="12766"/>
  <c r="H784" i="12766"/>
  <c r="G784" i="12766"/>
  <c r="D784" i="12766"/>
  <c r="C784" i="12766"/>
  <c r="O783" i="12766"/>
  <c r="M783" i="12766"/>
  <c r="K783" i="12766"/>
  <c r="H783" i="12766"/>
  <c r="G783" i="12766"/>
  <c r="D783" i="12766"/>
  <c r="C783" i="12766"/>
  <c r="M782" i="12766"/>
  <c r="K782" i="12766"/>
  <c r="I782" i="12766"/>
  <c r="H782" i="12766"/>
  <c r="G782" i="12766"/>
  <c r="E782" i="12766"/>
  <c r="D782" i="12766"/>
  <c r="C782" i="12766"/>
  <c r="M781" i="12766"/>
  <c r="K781" i="12766"/>
  <c r="I781" i="12766"/>
  <c r="H781" i="12766"/>
  <c r="G781" i="12766"/>
  <c r="E781" i="12766"/>
  <c r="D781" i="12766"/>
  <c r="C781" i="12766"/>
  <c r="M780" i="12766"/>
  <c r="K780" i="12766"/>
  <c r="I780" i="12766"/>
  <c r="H780" i="12766"/>
  <c r="G780" i="12766"/>
  <c r="E780" i="12766"/>
  <c r="D780" i="12766"/>
  <c r="C780" i="12766"/>
  <c r="M779" i="12766"/>
  <c r="K779" i="12766"/>
  <c r="I779" i="12766"/>
  <c r="H779" i="12766"/>
  <c r="G779" i="12766"/>
  <c r="E779" i="12766"/>
  <c r="D779" i="12766"/>
  <c r="C779" i="12766"/>
  <c r="M778" i="12766"/>
  <c r="K778" i="12766"/>
  <c r="I778" i="12766"/>
  <c r="H778" i="12766"/>
  <c r="G778" i="12766"/>
  <c r="E778" i="12766"/>
  <c r="D778" i="12766"/>
  <c r="C778" i="12766"/>
  <c r="U777" i="12766"/>
  <c r="S777" i="12766"/>
  <c r="R777" i="12766"/>
  <c r="M777" i="12766"/>
  <c r="K777" i="12766"/>
  <c r="I777" i="12766"/>
  <c r="H777" i="12766"/>
  <c r="G777" i="12766"/>
  <c r="E777" i="12766"/>
  <c r="D777" i="12766"/>
  <c r="C777" i="12766"/>
  <c r="U776" i="12766"/>
  <c r="S776" i="12766"/>
  <c r="R776" i="12766"/>
  <c r="M776" i="12766"/>
  <c r="K776" i="12766"/>
  <c r="I776" i="12766"/>
  <c r="H776" i="12766"/>
  <c r="G776" i="12766"/>
  <c r="E776" i="12766"/>
  <c r="D776" i="12766"/>
  <c r="C776" i="12766"/>
  <c r="U775" i="12766"/>
  <c r="S775" i="12766"/>
  <c r="R775" i="12766"/>
  <c r="O774" i="12766"/>
  <c r="M774" i="12766"/>
  <c r="K774" i="12766"/>
  <c r="H774" i="12766"/>
  <c r="G774" i="12766"/>
  <c r="D774" i="12766"/>
  <c r="C774" i="12766"/>
  <c r="O773" i="12766"/>
  <c r="M773" i="12766"/>
  <c r="K773" i="12766"/>
  <c r="H773" i="12766"/>
  <c r="G773" i="12766"/>
  <c r="D773" i="12766"/>
  <c r="C773" i="12766"/>
  <c r="O771" i="12766"/>
  <c r="M771" i="12766"/>
  <c r="K771" i="12766"/>
  <c r="H771" i="12766"/>
  <c r="G771" i="12766"/>
  <c r="D771" i="12766"/>
  <c r="C771" i="12766"/>
  <c r="S770" i="12766"/>
  <c r="O770" i="12766"/>
  <c r="M770" i="12766"/>
  <c r="K770" i="12766"/>
  <c r="H770" i="12766"/>
  <c r="G770" i="12766"/>
  <c r="D770" i="12766"/>
  <c r="C770" i="12766"/>
  <c r="S769" i="12766"/>
  <c r="O769" i="12766"/>
  <c r="M769" i="12766"/>
  <c r="K769" i="12766"/>
  <c r="H769" i="12766"/>
  <c r="G769" i="12766"/>
  <c r="D769" i="12766"/>
  <c r="C769" i="12766"/>
  <c r="D768" i="12766"/>
  <c r="C768" i="12766"/>
  <c r="S767" i="12766"/>
  <c r="R767" i="12766"/>
  <c r="O767" i="12766"/>
  <c r="M767" i="12766"/>
  <c r="K767" i="12766"/>
  <c r="H767" i="12766"/>
  <c r="G767" i="12766"/>
  <c r="D767" i="12766"/>
  <c r="C767" i="12766"/>
  <c r="S766" i="12766"/>
  <c r="R766" i="12766"/>
  <c r="P766" i="12766"/>
  <c r="O766" i="12766"/>
  <c r="M766" i="12766"/>
  <c r="K766" i="12766"/>
  <c r="H766" i="12766"/>
  <c r="G766" i="12766"/>
  <c r="D766" i="12766"/>
  <c r="C766" i="12766"/>
  <c r="P761" i="12766"/>
  <c r="O761" i="12766"/>
  <c r="O760" i="12766"/>
  <c r="K760" i="12766"/>
  <c r="H760" i="12766"/>
  <c r="G760" i="12766"/>
  <c r="D760" i="12766"/>
  <c r="C760" i="12766"/>
  <c r="M758" i="12766"/>
  <c r="K758" i="12766"/>
  <c r="H758" i="12766"/>
  <c r="G758" i="12766"/>
  <c r="C758" i="12766"/>
  <c r="M757" i="12766"/>
  <c r="K757" i="12766"/>
  <c r="I757" i="12766"/>
  <c r="H757" i="12766"/>
  <c r="G757" i="12766"/>
  <c r="E757" i="12766"/>
  <c r="D757" i="12766"/>
  <c r="M756" i="12766"/>
  <c r="K756" i="12766"/>
  <c r="I756" i="12766"/>
  <c r="H756" i="12766"/>
  <c r="G756" i="12766"/>
  <c r="E756" i="12766"/>
  <c r="D756" i="12766"/>
  <c r="M755" i="12766"/>
  <c r="K755" i="12766"/>
  <c r="I755" i="12766"/>
  <c r="H755" i="12766"/>
  <c r="G755" i="12766"/>
  <c r="E755" i="12766"/>
  <c r="D755" i="12766"/>
  <c r="C755" i="12766"/>
  <c r="M754" i="12766"/>
  <c r="K754" i="12766"/>
  <c r="I754" i="12766"/>
  <c r="H754" i="12766"/>
  <c r="G754" i="12766"/>
  <c r="E754" i="12766"/>
  <c r="M753" i="12766"/>
  <c r="K753" i="12766"/>
  <c r="I753" i="12766"/>
  <c r="H753" i="12766"/>
  <c r="G753" i="12766"/>
  <c r="E753" i="12766"/>
  <c r="M752" i="12766"/>
  <c r="K752" i="12766"/>
  <c r="I752" i="12766"/>
  <c r="H752" i="12766"/>
  <c r="G752" i="12766"/>
  <c r="E752" i="12766"/>
  <c r="M751" i="12766"/>
  <c r="K751" i="12766"/>
  <c r="I751" i="12766"/>
  <c r="H751" i="12766"/>
  <c r="G751" i="12766"/>
  <c r="E751" i="12766"/>
  <c r="M750" i="12766"/>
  <c r="K750" i="12766"/>
  <c r="I750" i="12766"/>
  <c r="H750" i="12766"/>
  <c r="G750" i="12766"/>
  <c r="E750" i="12766"/>
  <c r="M749" i="12766"/>
  <c r="K749" i="12766"/>
  <c r="I749" i="12766"/>
  <c r="H749" i="12766"/>
  <c r="G749" i="12766"/>
  <c r="E749" i="12766"/>
  <c r="C749" i="12766"/>
  <c r="M748" i="12766"/>
  <c r="K748" i="12766"/>
  <c r="I748" i="12766"/>
  <c r="H748" i="12766"/>
  <c r="G748" i="12766"/>
  <c r="E748" i="12766"/>
  <c r="M747" i="12766"/>
  <c r="K747" i="12766"/>
  <c r="I747" i="12766"/>
  <c r="H747" i="12766"/>
  <c r="G747" i="12766"/>
  <c r="E747" i="12766"/>
  <c r="C747" i="12766"/>
  <c r="M746" i="12766"/>
  <c r="K746" i="12766"/>
  <c r="I746" i="12766"/>
  <c r="H746" i="12766"/>
  <c r="G746" i="12766"/>
  <c r="E746" i="12766"/>
  <c r="I745" i="12766"/>
  <c r="E745" i="12766"/>
  <c r="M744" i="12766"/>
  <c r="K744" i="12766"/>
  <c r="H744" i="12766"/>
  <c r="G744" i="12766"/>
  <c r="M743" i="12766"/>
  <c r="K743" i="12766"/>
  <c r="I743" i="12766"/>
  <c r="H743" i="12766"/>
  <c r="G743" i="12766"/>
  <c r="E743" i="12766"/>
  <c r="D743" i="12766"/>
  <c r="C743" i="12766"/>
  <c r="M742" i="12766"/>
  <c r="K742" i="12766"/>
  <c r="I742" i="12766"/>
  <c r="H742" i="12766"/>
  <c r="G742" i="12766"/>
  <c r="E742" i="12766"/>
  <c r="D742" i="12766"/>
  <c r="C742" i="12766"/>
  <c r="M740" i="12766"/>
  <c r="K740" i="12766"/>
  <c r="I740" i="12766"/>
  <c r="H740" i="12766"/>
  <c r="G740" i="12766"/>
  <c r="E740" i="12766"/>
  <c r="D740" i="12766"/>
  <c r="C740" i="12766"/>
  <c r="M739" i="12766"/>
  <c r="K739" i="12766"/>
  <c r="I739" i="12766"/>
  <c r="H739" i="12766"/>
  <c r="G739" i="12766"/>
  <c r="E739" i="12766"/>
  <c r="M738" i="12766"/>
  <c r="K738" i="12766"/>
  <c r="I738" i="12766"/>
  <c r="H738" i="12766"/>
  <c r="G738" i="12766"/>
  <c r="E738" i="12766"/>
  <c r="D738" i="12766"/>
  <c r="C738" i="12766"/>
  <c r="I737" i="12766"/>
  <c r="E737" i="12766"/>
  <c r="D737" i="12766"/>
  <c r="C737" i="12766"/>
  <c r="M736" i="12766"/>
  <c r="K736" i="12766"/>
  <c r="I736" i="12766"/>
  <c r="H736" i="12766"/>
  <c r="G736" i="12766"/>
  <c r="E736" i="12766"/>
  <c r="M735" i="12766"/>
  <c r="K735" i="12766"/>
  <c r="I735" i="12766"/>
  <c r="H735" i="12766"/>
  <c r="G735" i="12766"/>
  <c r="E735" i="12766"/>
  <c r="K729" i="12766"/>
  <c r="H729" i="12766"/>
  <c r="G729" i="12766"/>
  <c r="D729" i="12766"/>
  <c r="C729" i="12766"/>
  <c r="K727" i="12766"/>
  <c r="H727" i="12766"/>
  <c r="G727" i="12766"/>
  <c r="C727" i="12766"/>
  <c r="K726" i="12766"/>
  <c r="I726" i="12766"/>
  <c r="H726" i="12766"/>
  <c r="G726" i="12766"/>
  <c r="D726" i="12766"/>
  <c r="C726" i="12766"/>
  <c r="K725" i="12766"/>
  <c r="I725" i="12766"/>
  <c r="H725" i="12766"/>
  <c r="G725" i="12766"/>
  <c r="C725" i="12766"/>
  <c r="K724" i="12766"/>
  <c r="I724" i="12766"/>
  <c r="H724" i="12766"/>
  <c r="G724" i="12766"/>
  <c r="E724" i="12766"/>
  <c r="D724" i="12766"/>
  <c r="K723" i="12766"/>
  <c r="I723" i="12766"/>
  <c r="H723" i="12766"/>
  <c r="G723" i="12766"/>
  <c r="E723" i="12766"/>
  <c r="D723" i="12766"/>
  <c r="C723" i="12766"/>
  <c r="K721" i="12766"/>
  <c r="I721" i="12766"/>
  <c r="H721" i="12766"/>
  <c r="G721" i="12766"/>
  <c r="E721" i="12766"/>
  <c r="D721" i="12766"/>
  <c r="K720" i="12766"/>
  <c r="I720" i="12766"/>
  <c r="H720" i="12766"/>
  <c r="G720" i="12766"/>
  <c r="E720" i="12766"/>
  <c r="D720" i="12766"/>
  <c r="K718" i="12766"/>
  <c r="I718" i="12766"/>
  <c r="H718" i="12766"/>
  <c r="G718" i="12766"/>
  <c r="E718" i="12766"/>
  <c r="K717" i="12766"/>
  <c r="I717" i="12766"/>
  <c r="H717" i="12766"/>
  <c r="G717" i="12766"/>
  <c r="E717" i="12766"/>
  <c r="K716" i="12766"/>
  <c r="I716" i="12766"/>
  <c r="H716" i="12766"/>
  <c r="G716" i="12766"/>
  <c r="E716" i="12766"/>
  <c r="D716" i="12766"/>
  <c r="K715" i="12766"/>
  <c r="I715" i="12766"/>
  <c r="H715" i="12766"/>
  <c r="G715" i="12766"/>
  <c r="E715" i="12766"/>
  <c r="D715" i="12766"/>
  <c r="K714" i="12766"/>
  <c r="I714" i="12766"/>
  <c r="H714" i="12766"/>
  <c r="G714" i="12766"/>
  <c r="E714" i="12766"/>
  <c r="D714" i="12766"/>
  <c r="K712" i="12766"/>
  <c r="I712" i="12766"/>
  <c r="H712" i="12766"/>
  <c r="G712" i="12766"/>
  <c r="E712" i="12766"/>
  <c r="D712" i="12766"/>
  <c r="K711" i="12766"/>
  <c r="I711" i="12766"/>
  <c r="H711" i="12766"/>
  <c r="G711" i="12766"/>
  <c r="E711" i="12766"/>
  <c r="K710" i="12766"/>
  <c r="I710" i="12766"/>
  <c r="H710" i="12766"/>
  <c r="G710" i="12766"/>
  <c r="E710" i="12766"/>
  <c r="K709" i="12766"/>
  <c r="I709" i="12766"/>
  <c r="H709" i="12766"/>
  <c r="G709" i="12766"/>
  <c r="E709" i="12766"/>
  <c r="K707" i="12766"/>
  <c r="I707" i="12766"/>
  <c r="H707" i="12766"/>
  <c r="G707" i="12766"/>
  <c r="E707" i="12766"/>
  <c r="I706" i="12766"/>
  <c r="K705" i="12766"/>
  <c r="I705" i="12766"/>
  <c r="H705" i="12766"/>
  <c r="G705" i="12766"/>
  <c r="D705" i="12766"/>
  <c r="C705" i="12766"/>
  <c r="K704" i="12766"/>
  <c r="I704" i="12766"/>
  <c r="H704" i="12766"/>
  <c r="G704" i="12766"/>
  <c r="D704" i="12766"/>
  <c r="C704" i="12766"/>
  <c r="K702" i="12766"/>
  <c r="I702" i="12766"/>
  <c r="H702" i="12766"/>
  <c r="G702" i="12766"/>
  <c r="E702" i="12766"/>
  <c r="D702" i="12766"/>
  <c r="C702" i="12766"/>
  <c r="K701" i="12766"/>
  <c r="I701" i="12766"/>
  <c r="H701" i="12766"/>
  <c r="G701" i="12766"/>
  <c r="E701" i="12766"/>
  <c r="D701" i="12766"/>
  <c r="C701" i="12766"/>
  <c r="K699" i="12766"/>
  <c r="I699" i="12766"/>
  <c r="H699" i="12766"/>
  <c r="G699" i="12766"/>
  <c r="C699" i="12766"/>
  <c r="K698" i="12766"/>
  <c r="I698" i="12766"/>
  <c r="H698" i="12766"/>
  <c r="G698" i="12766"/>
  <c r="C698" i="12766"/>
  <c r="K697" i="12766"/>
  <c r="I697" i="12766"/>
  <c r="H697" i="12766"/>
  <c r="G697" i="12766"/>
  <c r="D697" i="12766"/>
  <c r="C697" i="12766"/>
  <c r="K696" i="12766"/>
  <c r="I696" i="12766"/>
  <c r="H696" i="12766"/>
  <c r="G696" i="12766"/>
  <c r="D696" i="12766"/>
  <c r="C696" i="12766"/>
  <c r="K695" i="12766"/>
  <c r="I695" i="12766"/>
  <c r="H695" i="12766"/>
  <c r="G695" i="12766"/>
  <c r="D695" i="12766"/>
  <c r="C695" i="12766"/>
  <c r="K693" i="12766"/>
  <c r="I693" i="12766"/>
  <c r="H693" i="12766"/>
  <c r="G693" i="12766"/>
  <c r="D693" i="12766"/>
  <c r="C693" i="12766"/>
  <c r="C691" i="12766"/>
  <c r="C690" i="12766"/>
  <c r="C689" i="12766"/>
  <c r="K688" i="12766"/>
  <c r="I688" i="12766"/>
  <c r="H688" i="12766"/>
  <c r="G688" i="12766"/>
  <c r="C688" i="12766"/>
  <c r="K687" i="12766"/>
  <c r="I687" i="12766"/>
  <c r="H687" i="12766"/>
  <c r="G687" i="12766"/>
  <c r="C687" i="12766"/>
  <c r="K686" i="12766"/>
  <c r="I686" i="12766"/>
  <c r="H686" i="12766"/>
  <c r="G686" i="12766"/>
  <c r="C686" i="12766"/>
  <c r="K684" i="12766"/>
  <c r="I684" i="12766"/>
  <c r="H684" i="12766"/>
  <c r="G684" i="12766"/>
  <c r="K678" i="12766"/>
  <c r="H678" i="12766"/>
  <c r="G678" i="12766"/>
  <c r="D678" i="12766"/>
  <c r="C678" i="12766"/>
  <c r="K676" i="12766"/>
  <c r="H676" i="12766"/>
  <c r="G676" i="12766"/>
  <c r="C676" i="12766"/>
  <c r="K675" i="12766"/>
  <c r="I675" i="12766"/>
  <c r="H675" i="12766"/>
  <c r="G675" i="12766"/>
  <c r="D675" i="12766"/>
  <c r="K674" i="12766"/>
  <c r="I674" i="12766"/>
  <c r="H674" i="12766"/>
  <c r="G674" i="12766"/>
  <c r="K673" i="12766"/>
  <c r="I673" i="12766"/>
  <c r="H673" i="12766"/>
  <c r="G673" i="12766"/>
  <c r="E673" i="12766"/>
  <c r="D673" i="12766"/>
  <c r="K672" i="12766"/>
  <c r="I672" i="12766"/>
  <c r="H672" i="12766"/>
  <c r="G672" i="12766"/>
  <c r="E672" i="12766"/>
  <c r="D672" i="12766"/>
  <c r="K670" i="12766"/>
  <c r="I670" i="12766"/>
  <c r="H670" i="12766"/>
  <c r="G670" i="12766"/>
  <c r="E670" i="12766"/>
  <c r="D670" i="12766"/>
  <c r="K669" i="12766"/>
  <c r="I669" i="12766"/>
  <c r="H669" i="12766"/>
  <c r="G669" i="12766"/>
  <c r="E669" i="12766"/>
  <c r="D669" i="12766"/>
  <c r="K667" i="12766"/>
  <c r="I667" i="12766"/>
  <c r="H667" i="12766"/>
  <c r="G667" i="12766"/>
  <c r="E667" i="12766"/>
  <c r="K666" i="12766"/>
  <c r="I666" i="12766"/>
  <c r="H666" i="12766"/>
  <c r="G666" i="12766"/>
  <c r="E666" i="12766"/>
  <c r="K665" i="12766"/>
  <c r="I665" i="12766"/>
  <c r="H665" i="12766"/>
  <c r="G665" i="12766"/>
  <c r="E665" i="12766"/>
  <c r="D665" i="12766"/>
  <c r="K664" i="12766"/>
  <c r="I664" i="12766"/>
  <c r="H664" i="12766"/>
  <c r="G664" i="12766"/>
  <c r="E664" i="12766"/>
  <c r="D664" i="12766"/>
  <c r="K663" i="12766"/>
  <c r="I663" i="12766"/>
  <c r="H663" i="12766"/>
  <c r="G663" i="12766"/>
  <c r="E663" i="12766"/>
  <c r="D663" i="12766"/>
  <c r="K661" i="12766"/>
  <c r="I661" i="12766"/>
  <c r="H661" i="12766"/>
  <c r="G661" i="12766"/>
  <c r="E661" i="12766"/>
  <c r="K660" i="12766"/>
  <c r="I660" i="12766"/>
  <c r="H660" i="12766"/>
  <c r="G660" i="12766"/>
  <c r="E660" i="12766"/>
  <c r="K659" i="12766"/>
  <c r="I659" i="12766"/>
  <c r="H659" i="12766"/>
  <c r="G659" i="12766"/>
  <c r="E659" i="12766"/>
  <c r="K658" i="12766"/>
  <c r="I658" i="12766"/>
  <c r="H658" i="12766"/>
  <c r="G658" i="12766"/>
  <c r="E658" i="12766"/>
  <c r="K656" i="12766"/>
  <c r="I656" i="12766"/>
  <c r="H656" i="12766"/>
  <c r="G656" i="12766"/>
  <c r="E656" i="12766"/>
  <c r="I655" i="12766"/>
  <c r="K654" i="12766"/>
  <c r="I654" i="12766"/>
  <c r="H654" i="12766"/>
  <c r="G654" i="12766"/>
  <c r="D654" i="12766"/>
  <c r="C654" i="12766"/>
  <c r="K653" i="12766"/>
  <c r="I653" i="12766"/>
  <c r="H653" i="12766"/>
  <c r="G653" i="12766"/>
  <c r="D653" i="12766"/>
  <c r="C653" i="12766"/>
  <c r="K651" i="12766"/>
  <c r="I651" i="12766"/>
  <c r="H651" i="12766"/>
  <c r="G651" i="12766"/>
  <c r="E651" i="12766"/>
  <c r="D651" i="12766"/>
  <c r="C651" i="12766"/>
  <c r="K650" i="12766"/>
  <c r="I650" i="12766"/>
  <c r="H650" i="12766"/>
  <c r="G650" i="12766"/>
  <c r="E650" i="12766"/>
  <c r="D650" i="12766"/>
  <c r="C650" i="12766"/>
  <c r="K648" i="12766"/>
  <c r="I648" i="12766"/>
  <c r="H648" i="12766"/>
  <c r="G648" i="12766"/>
  <c r="C648" i="12766"/>
  <c r="K647" i="12766"/>
  <c r="I647" i="12766"/>
  <c r="H647" i="12766"/>
  <c r="G647" i="12766"/>
  <c r="C647" i="12766"/>
  <c r="K646" i="12766"/>
  <c r="I646" i="12766"/>
  <c r="H646" i="12766"/>
  <c r="G646" i="12766"/>
  <c r="C646" i="12766"/>
  <c r="K645" i="12766"/>
  <c r="I645" i="12766"/>
  <c r="H645" i="12766"/>
  <c r="G645" i="12766"/>
  <c r="C645" i="12766"/>
  <c r="K644" i="12766"/>
  <c r="I644" i="12766"/>
  <c r="H644" i="12766"/>
  <c r="G644" i="12766"/>
  <c r="C644" i="12766"/>
  <c r="K642" i="12766"/>
  <c r="I642" i="12766"/>
  <c r="H642" i="12766"/>
  <c r="G642" i="12766"/>
  <c r="C642" i="12766"/>
  <c r="C640" i="12766"/>
  <c r="C639" i="12766"/>
  <c r="C638" i="12766"/>
  <c r="K637" i="12766"/>
  <c r="I637" i="12766"/>
  <c r="H637" i="12766"/>
  <c r="G637" i="12766"/>
  <c r="C637" i="12766"/>
  <c r="K636" i="12766"/>
  <c r="I636" i="12766"/>
  <c r="H636" i="12766"/>
  <c r="G636" i="12766"/>
  <c r="C636" i="12766"/>
  <c r="K635" i="12766"/>
  <c r="I635" i="12766"/>
  <c r="H635" i="12766"/>
  <c r="G635" i="12766"/>
  <c r="C635" i="12766"/>
  <c r="K633" i="12766"/>
  <c r="I633" i="12766"/>
  <c r="H633" i="12766"/>
  <c r="G633" i="12766"/>
  <c r="C633" i="12766"/>
  <c r="O630" i="12766"/>
  <c r="M630" i="12766"/>
  <c r="P628" i="12766"/>
  <c r="O628" i="12766"/>
  <c r="O627" i="12766"/>
  <c r="K627" i="12766"/>
  <c r="H627" i="12766"/>
  <c r="G627" i="12766"/>
  <c r="D627" i="12766"/>
  <c r="C627" i="12766"/>
  <c r="K626" i="12766"/>
  <c r="H626" i="12766"/>
  <c r="G626" i="12766"/>
  <c r="D626" i="12766"/>
  <c r="C626" i="12766"/>
  <c r="M625" i="12766"/>
  <c r="K625" i="12766"/>
  <c r="H625" i="12766"/>
  <c r="G625" i="12766"/>
  <c r="D625" i="12766"/>
  <c r="C625" i="12766"/>
  <c r="M624" i="12766"/>
  <c r="K624" i="12766"/>
  <c r="H624" i="12766"/>
  <c r="G624" i="12766"/>
  <c r="D624" i="12766"/>
  <c r="C624" i="12766"/>
  <c r="M623" i="12766"/>
  <c r="K623" i="12766"/>
  <c r="H623" i="12766"/>
  <c r="G623" i="12766"/>
  <c r="D623" i="12766"/>
  <c r="C623" i="12766"/>
  <c r="M622" i="12766"/>
  <c r="K622" i="12766"/>
  <c r="I622" i="12766"/>
  <c r="H622" i="12766"/>
  <c r="G622" i="12766"/>
  <c r="E622" i="12766"/>
  <c r="D622" i="12766"/>
  <c r="C622" i="12766"/>
  <c r="M621" i="12766"/>
  <c r="K621" i="12766"/>
  <c r="I621" i="12766"/>
  <c r="H621" i="12766"/>
  <c r="G621" i="12766"/>
  <c r="E621" i="12766"/>
  <c r="D621" i="12766"/>
  <c r="C621" i="12766"/>
  <c r="M619" i="12766"/>
  <c r="K619" i="12766"/>
  <c r="I619" i="12766"/>
  <c r="H619" i="12766"/>
  <c r="G619" i="12766"/>
  <c r="E619" i="12766"/>
  <c r="D619" i="12766"/>
  <c r="C619" i="12766"/>
  <c r="M618" i="12766"/>
  <c r="K618" i="12766"/>
  <c r="I618" i="12766"/>
  <c r="H618" i="12766"/>
  <c r="G618" i="12766"/>
  <c r="E618" i="12766"/>
  <c r="D618" i="12766"/>
  <c r="C618" i="12766"/>
  <c r="M616" i="12766"/>
  <c r="K616" i="12766"/>
  <c r="I616" i="12766"/>
  <c r="H616" i="12766"/>
  <c r="G616" i="12766"/>
  <c r="E616" i="12766"/>
  <c r="D616" i="12766"/>
  <c r="C616" i="12766"/>
  <c r="M615" i="12766"/>
  <c r="K615" i="12766"/>
  <c r="I615" i="12766"/>
  <c r="H615" i="12766"/>
  <c r="G615" i="12766"/>
  <c r="E615" i="12766"/>
  <c r="D615" i="12766"/>
  <c r="C615" i="12766"/>
  <c r="M614" i="12766"/>
  <c r="K614" i="12766"/>
  <c r="I614" i="12766"/>
  <c r="H614" i="12766"/>
  <c r="G614" i="12766"/>
  <c r="E614" i="12766"/>
  <c r="D614" i="12766"/>
  <c r="C614" i="12766"/>
  <c r="M613" i="12766"/>
  <c r="K613" i="12766"/>
  <c r="I613" i="12766"/>
  <c r="H613" i="12766"/>
  <c r="G613" i="12766"/>
  <c r="E613" i="12766"/>
  <c r="D613" i="12766"/>
  <c r="C613" i="12766"/>
  <c r="M612" i="12766"/>
  <c r="K612" i="12766"/>
  <c r="I612" i="12766"/>
  <c r="H612" i="12766"/>
  <c r="G612" i="12766"/>
  <c r="E612" i="12766"/>
  <c r="D612" i="12766"/>
  <c r="C612" i="12766"/>
  <c r="M610" i="12766"/>
  <c r="K610" i="12766"/>
  <c r="I610" i="12766"/>
  <c r="H610" i="12766"/>
  <c r="G610" i="12766"/>
  <c r="E610" i="12766"/>
  <c r="D610" i="12766"/>
  <c r="C610" i="12766"/>
  <c r="M609" i="12766"/>
  <c r="K609" i="12766"/>
  <c r="I609" i="12766"/>
  <c r="H609" i="12766"/>
  <c r="G609" i="12766"/>
  <c r="E609" i="12766"/>
  <c r="D609" i="12766"/>
  <c r="C609" i="12766"/>
  <c r="M608" i="12766"/>
  <c r="K608" i="12766"/>
  <c r="I608" i="12766"/>
  <c r="H608" i="12766"/>
  <c r="G608" i="12766"/>
  <c r="E608" i="12766"/>
  <c r="D608" i="12766"/>
  <c r="C608" i="12766"/>
  <c r="M607" i="12766"/>
  <c r="K607" i="12766"/>
  <c r="I607" i="12766"/>
  <c r="H607" i="12766"/>
  <c r="G607" i="12766"/>
  <c r="E607" i="12766"/>
  <c r="D607" i="12766"/>
  <c r="C607" i="12766"/>
  <c r="M605" i="12766"/>
  <c r="K605" i="12766"/>
  <c r="I605" i="12766"/>
  <c r="H605" i="12766"/>
  <c r="G605" i="12766"/>
  <c r="E605" i="12766"/>
  <c r="D605" i="12766"/>
  <c r="C605" i="12766"/>
  <c r="O603" i="12766"/>
  <c r="M603" i="12766"/>
  <c r="K603" i="12766"/>
  <c r="H603" i="12766"/>
  <c r="G603" i="12766"/>
  <c r="D603" i="12766"/>
  <c r="C603" i="12766"/>
  <c r="O602" i="12766"/>
  <c r="M602" i="12766"/>
  <c r="K602" i="12766"/>
  <c r="H602" i="12766"/>
  <c r="G602" i="12766"/>
  <c r="D602" i="12766"/>
  <c r="C602" i="12766"/>
  <c r="M600" i="12766"/>
  <c r="K600" i="12766"/>
  <c r="I600" i="12766"/>
  <c r="H600" i="12766"/>
  <c r="G600" i="12766"/>
  <c r="E600" i="12766"/>
  <c r="D600" i="12766"/>
  <c r="C600" i="12766"/>
  <c r="M599" i="12766"/>
  <c r="K599" i="12766"/>
  <c r="I599" i="12766"/>
  <c r="H599" i="12766"/>
  <c r="G599" i="12766"/>
  <c r="E599" i="12766"/>
  <c r="D599" i="12766"/>
  <c r="C599" i="12766"/>
  <c r="O597" i="12766"/>
  <c r="M597" i="12766"/>
  <c r="K597" i="12766"/>
  <c r="I597" i="12766"/>
  <c r="H597" i="12766"/>
  <c r="G597" i="12766"/>
  <c r="D597" i="12766"/>
  <c r="C597" i="12766"/>
  <c r="O596" i="12766"/>
  <c r="M596" i="12766"/>
  <c r="K596" i="12766"/>
  <c r="I596" i="12766"/>
  <c r="H596" i="12766"/>
  <c r="G596" i="12766"/>
  <c r="D596" i="12766"/>
  <c r="C596" i="12766"/>
  <c r="O595" i="12766"/>
  <c r="M595" i="12766"/>
  <c r="K595" i="12766"/>
  <c r="H595" i="12766"/>
  <c r="G595" i="12766"/>
  <c r="D595" i="12766"/>
  <c r="C595" i="12766"/>
  <c r="O594" i="12766"/>
  <c r="M594" i="12766"/>
  <c r="K594" i="12766"/>
  <c r="H594" i="12766"/>
  <c r="G594" i="12766"/>
  <c r="D594" i="12766"/>
  <c r="C594" i="12766"/>
  <c r="U593" i="12766"/>
  <c r="S593" i="12766"/>
  <c r="R593" i="12766"/>
  <c r="O593" i="12766"/>
  <c r="M593" i="12766"/>
  <c r="K593" i="12766"/>
  <c r="I593" i="12766"/>
  <c r="H593" i="12766"/>
  <c r="G593" i="12766"/>
  <c r="E593" i="12766"/>
  <c r="D593" i="12766"/>
  <c r="C593" i="12766"/>
  <c r="U592" i="12766"/>
  <c r="S592" i="12766"/>
  <c r="R592" i="12766"/>
  <c r="O591" i="12766"/>
  <c r="M591" i="12766"/>
  <c r="K591" i="12766"/>
  <c r="H591" i="12766"/>
  <c r="G591" i="12766"/>
  <c r="D591" i="12766"/>
  <c r="C591" i="12766"/>
  <c r="D589" i="12766"/>
  <c r="C589" i="12766"/>
  <c r="D588" i="12766"/>
  <c r="C588" i="12766"/>
  <c r="U587" i="12766"/>
  <c r="S587" i="12766"/>
  <c r="D587" i="12766"/>
  <c r="C587" i="12766"/>
  <c r="O586" i="12766"/>
  <c r="M586" i="12766"/>
  <c r="K586" i="12766"/>
  <c r="H586" i="12766"/>
  <c r="G586" i="12766"/>
  <c r="D586" i="12766"/>
  <c r="C586" i="12766"/>
  <c r="U585" i="12766"/>
  <c r="S585" i="12766"/>
  <c r="O585" i="12766"/>
  <c r="M585" i="12766"/>
  <c r="K585" i="12766"/>
  <c r="H585" i="12766"/>
  <c r="G585" i="12766"/>
  <c r="D585" i="12766"/>
  <c r="C585" i="12766"/>
  <c r="M584" i="12766"/>
  <c r="K584" i="12766"/>
  <c r="H584" i="12766"/>
  <c r="G584" i="12766"/>
  <c r="D584" i="12766"/>
  <c r="C584" i="12766"/>
  <c r="U583" i="12766"/>
  <c r="T583" i="12766"/>
  <c r="S583" i="12766"/>
  <c r="R583" i="12766"/>
  <c r="U582" i="12766"/>
  <c r="T582" i="12766"/>
  <c r="S582" i="12766"/>
  <c r="R582" i="12766"/>
  <c r="M582" i="12766"/>
  <c r="K582" i="12766"/>
  <c r="H582" i="12766"/>
  <c r="G582" i="12766"/>
  <c r="D582" i="12766"/>
  <c r="C582" i="12766"/>
  <c r="K576" i="12766"/>
  <c r="H576" i="12766"/>
  <c r="G576" i="12766"/>
  <c r="D576" i="12766"/>
  <c r="C576" i="12766"/>
  <c r="K574" i="12766"/>
  <c r="H574" i="12766"/>
  <c r="G574" i="12766"/>
  <c r="C574" i="12766"/>
  <c r="K573" i="12766"/>
  <c r="H573" i="12766"/>
  <c r="G573" i="12766"/>
  <c r="D573" i="12766"/>
  <c r="C573" i="12766"/>
  <c r="K572" i="12766"/>
  <c r="I572" i="12766"/>
  <c r="H572" i="12766"/>
  <c r="G572" i="12766"/>
  <c r="C572" i="12766"/>
  <c r="K571" i="12766"/>
  <c r="I571" i="12766"/>
  <c r="H571" i="12766"/>
  <c r="G571" i="12766"/>
  <c r="E571" i="12766"/>
  <c r="D571" i="12766"/>
  <c r="C571" i="12766"/>
  <c r="K570" i="12766"/>
  <c r="I570" i="12766"/>
  <c r="H570" i="12766"/>
  <c r="G570" i="12766"/>
  <c r="E570" i="12766"/>
  <c r="D570" i="12766"/>
  <c r="C570" i="12766"/>
  <c r="K569" i="12766"/>
  <c r="I569" i="12766"/>
  <c r="H569" i="12766"/>
  <c r="G569" i="12766"/>
  <c r="E569" i="12766"/>
  <c r="D569" i="12766"/>
  <c r="C569" i="12766"/>
  <c r="K568" i="12766"/>
  <c r="I568" i="12766"/>
  <c r="H568" i="12766"/>
  <c r="G568" i="12766"/>
  <c r="E568" i="12766"/>
  <c r="D568" i="12766"/>
  <c r="K567" i="12766"/>
  <c r="I567" i="12766"/>
  <c r="H567" i="12766"/>
  <c r="G567" i="12766"/>
  <c r="E567" i="12766"/>
  <c r="D567" i="12766"/>
  <c r="C567" i="12766"/>
  <c r="K566" i="12766"/>
  <c r="I566" i="12766"/>
  <c r="H566" i="12766"/>
  <c r="G566" i="12766"/>
  <c r="E566" i="12766"/>
  <c r="D566" i="12766"/>
  <c r="K565" i="12766"/>
  <c r="I565" i="12766"/>
  <c r="H565" i="12766"/>
  <c r="G565" i="12766"/>
  <c r="E565" i="12766"/>
  <c r="D565" i="12766"/>
  <c r="C565" i="12766"/>
  <c r="K564" i="12766"/>
  <c r="I564" i="12766"/>
  <c r="H564" i="12766"/>
  <c r="G564" i="12766"/>
  <c r="E564" i="12766"/>
  <c r="C564" i="12766"/>
  <c r="K563" i="12766"/>
  <c r="I563" i="12766"/>
  <c r="H563" i="12766"/>
  <c r="G563" i="12766"/>
  <c r="E563" i="12766"/>
  <c r="C563" i="12766"/>
  <c r="K562" i="12766"/>
  <c r="I562" i="12766"/>
  <c r="H562" i="12766"/>
  <c r="G562" i="12766"/>
  <c r="E562" i="12766"/>
  <c r="I561" i="12766"/>
  <c r="K560" i="12766"/>
  <c r="I560" i="12766"/>
  <c r="H560" i="12766"/>
  <c r="G560" i="12766"/>
  <c r="D560" i="12766"/>
  <c r="C560" i="12766"/>
  <c r="K559" i="12766"/>
  <c r="I559" i="12766"/>
  <c r="H559" i="12766"/>
  <c r="G559" i="12766"/>
  <c r="D559" i="12766"/>
  <c r="C559" i="12766"/>
  <c r="K558" i="12766"/>
  <c r="I558" i="12766"/>
  <c r="H558" i="12766"/>
  <c r="G558" i="12766"/>
  <c r="D558" i="12766"/>
  <c r="C558" i="12766"/>
  <c r="K556" i="12766"/>
  <c r="I556" i="12766"/>
  <c r="H556" i="12766"/>
  <c r="G556" i="12766"/>
  <c r="E556" i="12766"/>
  <c r="D556" i="12766"/>
  <c r="C556" i="12766"/>
  <c r="K555" i="12766"/>
  <c r="I555" i="12766"/>
  <c r="H555" i="12766"/>
  <c r="G555" i="12766"/>
  <c r="D555" i="12766"/>
  <c r="C555" i="12766"/>
  <c r="K553" i="12766"/>
  <c r="I553" i="12766"/>
  <c r="H553" i="12766"/>
  <c r="G553" i="12766"/>
  <c r="D553" i="12766"/>
  <c r="C553" i="12766"/>
  <c r="K552" i="12766"/>
  <c r="I552" i="12766"/>
  <c r="H552" i="12766"/>
  <c r="G552" i="12766"/>
  <c r="D552" i="12766"/>
  <c r="C552" i="12766"/>
  <c r="D551" i="12766"/>
  <c r="C551" i="12766"/>
  <c r="K550" i="12766"/>
  <c r="I550" i="12766"/>
  <c r="H550" i="12766"/>
  <c r="G550" i="12766"/>
  <c r="C550" i="12766"/>
  <c r="K549" i="12766"/>
  <c r="I549" i="12766"/>
  <c r="H549" i="12766"/>
  <c r="G549" i="12766"/>
  <c r="C549" i="12766"/>
  <c r="K548" i="12766"/>
  <c r="I548" i="12766"/>
  <c r="H548" i="12766"/>
  <c r="G548" i="12766"/>
  <c r="C548" i="12766"/>
  <c r="K542" i="12766"/>
  <c r="H542" i="12766"/>
  <c r="G542" i="12766"/>
  <c r="D542" i="12766"/>
  <c r="C542" i="12766"/>
  <c r="K540" i="12766"/>
  <c r="H540" i="12766"/>
  <c r="G540" i="12766"/>
  <c r="C540" i="12766"/>
  <c r="K539" i="12766"/>
  <c r="H539" i="12766"/>
  <c r="G539" i="12766"/>
  <c r="D539" i="12766"/>
  <c r="C539" i="12766"/>
  <c r="K538" i="12766"/>
  <c r="I538" i="12766"/>
  <c r="H538" i="12766"/>
  <c r="G538" i="12766"/>
  <c r="C538" i="12766"/>
  <c r="K537" i="12766"/>
  <c r="I537" i="12766"/>
  <c r="H537" i="12766"/>
  <c r="G537" i="12766"/>
  <c r="E537" i="12766"/>
  <c r="D537" i="12766"/>
  <c r="C537" i="12766"/>
  <c r="K536" i="12766"/>
  <c r="I536" i="12766"/>
  <c r="H536" i="12766"/>
  <c r="G536" i="12766"/>
  <c r="E536" i="12766"/>
  <c r="D536" i="12766"/>
  <c r="C536" i="12766"/>
  <c r="K535" i="12766"/>
  <c r="I535" i="12766"/>
  <c r="H535" i="12766"/>
  <c r="G535" i="12766"/>
  <c r="E535" i="12766"/>
  <c r="D535" i="12766"/>
  <c r="C535" i="12766"/>
  <c r="K534" i="12766"/>
  <c r="I534" i="12766"/>
  <c r="H534" i="12766"/>
  <c r="G534" i="12766"/>
  <c r="E534" i="12766"/>
  <c r="D534" i="12766"/>
  <c r="K533" i="12766"/>
  <c r="I533" i="12766"/>
  <c r="H533" i="12766"/>
  <c r="G533" i="12766"/>
  <c r="E533" i="12766"/>
  <c r="D533" i="12766"/>
  <c r="C533" i="12766"/>
  <c r="K532" i="12766"/>
  <c r="I532" i="12766"/>
  <c r="H532" i="12766"/>
  <c r="G532" i="12766"/>
  <c r="E532" i="12766"/>
  <c r="D532" i="12766"/>
  <c r="C532" i="12766"/>
  <c r="K531" i="12766"/>
  <c r="I531" i="12766"/>
  <c r="H531" i="12766"/>
  <c r="G531" i="12766"/>
  <c r="E531" i="12766"/>
  <c r="D531" i="12766"/>
  <c r="C531" i="12766"/>
  <c r="K530" i="12766"/>
  <c r="I530" i="12766"/>
  <c r="H530" i="12766"/>
  <c r="G530" i="12766"/>
  <c r="E530" i="12766"/>
  <c r="C530" i="12766"/>
  <c r="K529" i="12766"/>
  <c r="I529" i="12766"/>
  <c r="H529" i="12766"/>
  <c r="G529" i="12766"/>
  <c r="E529" i="12766"/>
  <c r="C529" i="12766"/>
  <c r="K528" i="12766"/>
  <c r="I528" i="12766"/>
  <c r="H528" i="12766"/>
  <c r="G528" i="12766"/>
  <c r="E528" i="12766"/>
  <c r="I527" i="12766"/>
  <c r="K526" i="12766"/>
  <c r="I526" i="12766"/>
  <c r="H526" i="12766"/>
  <c r="G526" i="12766"/>
  <c r="D526" i="12766"/>
  <c r="C526" i="12766"/>
  <c r="K525" i="12766"/>
  <c r="I525" i="12766"/>
  <c r="H525" i="12766"/>
  <c r="G525" i="12766"/>
  <c r="D525" i="12766"/>
  <c r="K524" i="12766"/>
  <c r="I524" i="12766"/>
  <c r="H524" i="12766"/>
  <c r="G524" i="12766"/>
  <c r="D524" i="12766"/>
  <c r="K522" i="12766"/>
  <c r="I522" i="12766"/>
  <c r="H522" i="12766"/>
  <c r="G522" i="12766"/>
  <c r="E522" i="12766"/>
  <c r="D522" i="12766"/>
  <c r="C522" i="12766"/>
  <c r="K521" i="12766"/>
  <c r="I521" i="12766"/>
  <c r="H521" i="12766"/>
  <c r="G521" i="12766"/>
  <c r="D521" i="12766"/>
  <c r="C521" i="12766"/>
  <c r="K519" i="12766"/>
  <c r="I519" i="12766"/>
  <c r="H519" i="12766"/>
  <c r="G519" i="12766"/>
  <c r="D519" i="12766"/>
  <c r="C519" i="12766"/>
  <c r="K518" i="12766"/>
  <c r="I518" i="12766"/>
  <c r="H518" i="12766"/>
  <c r="G518" i="12766"/>
  <c r="D518" i="12766"/>
  <c r="C518" i="12766"/>
  <c r="D517" i="12766"/>
  <c r="C517" i="12766"/>
  <c r="K516" i="12766"/>
  <c r="I516" i="12766"/>
  <c r="H516" i="12766"/>
  <c r="G516" i="12766"/>
  <c r="C516" i="12766"/>
  <c r="K515" i="12766"/>
  <c r="I515" i="12766"/>
  <c r="H515" i="12766"/>
  <c r="G515" i="12766"/>
  <c r="C515" i="12766"/>
  <c r="K514" i="12766"/>
  <c r="I514" i="12766"/>
  <c r="H514" i="12766"/>
  <c r="G514" i="12766"/>
  <c r="C514" i="12766"/>
  <c r="M512" i="12766"/>
  <c r="O511" i="12766"/>
  <c r="P509" i="12766"/>
  <c r="O509" i="12766"/>
  <c r="O508" i="12766"/>
  <c r="K508" i="12766"/>
  <c r="H508" i="12766"/>
  <c r="G508" i="12766"/>
  <c r="D508" i="12766"/>
  <c r="C508" i="12766"/>
  <c r="K507" i="12766"/>
  <c r="H507" i="12766"/>
  <c r="G507" i="12766"/>
  <c r="D507" i="12766"/>
  <c r="C507" i="12766"/>
  <c r="M506" i="12766"/>
  <c r="K506" i="12766"/>
  <c r="H506" i="12766"/>
  <c r="G506" i="12766"/>
  <c r="D506" i="12766"/>
  <c r="C506" i="12766"/>
  <c r="M505" i="12766"/>
  <c r="K505" i="12766"/>
  <c r="H505" i="12766"/>
  <c r="G505" i="12766"/>
  <c r="D505" i="12766"/>
  <c r="C505" i="12766"/>
  <c r="M504" i="12766"/>
  <c r="K504" i="12766"/>
  <c r="H504" i="12766"/>
  <c r="G504" i="12766"/>
  <c r="D504" i="12766"/>
  <c r="C504" i="12766"/>
  <c r="M503" i="12766"/>
  <c r="K503" i="12766"/>
  <c r="I503" i="12766"/>
  <c r="H503" i="12766"/>
  <c r="G503" i="12766"/>
  <c r="E503" i="12766"/>
  <c r="D503" i="12766"/>
  <c r="C503" i="12766"/>
  <c r="M502" i="12766"/>
  <c r="K502" i="12766"/>
  <c r="I502" i="12766"/>
  <c r="H502" i="12766"/>
  <c r="G502" i="12766"/>
  <c r="E502" i="12766"/>
  <c r="D502" i="12766"/>
  <c r="C502" i="12766"/>
  <c r="M501" i="12766"/>
  <c r="K501" i="12766"/>
  <c r="I501" i="12766"/>
  <c r="H501" i="12766"/>
  <c r="G501" i="12766"/>
  <c r="E501" i="12766"/>
  <c r="D501" i="12766"/>
  <c r="C501" i="12766"/>
  <c r="M500" i="12766"/>
  <c r="K500" i="12766"/>
  <c r="I500" i="12766"/>
  <c r="H500" i="12766"/>
  <c r="G500" i="12766"/>
  <c r="E500" i="12766"/>
  <c r="D500" i="12766"/>
  <c r="C500" i="12766"/>
  <c r="M499" i="12766"/>
  <c r="K499" i="12766"/>
  <c r="I499" i="12766"/>
  <c r="H499" i="12766"/>
  <c r="G499" i="12766"/>
  <c r="E499" i="12766"/>
  <c r="D499" i="12766"/>
  <c r="C499" i="12766"/>
  <c r="M498" i="12766"/>
  <c r="K498" i="12766"/>
  <c r="I498" i="12766"/>
  <c r="H498" i="12766"/>
  <c r="G498" i="12766"/>
  <c r="E498" i="12766"/>
  <c r="D498" i="12766"/>
  <c r="C498" i="12766"/>
  <c r="M497" i="12766"/>
  <c r="K497" i="12766"/>
  <c r="I497" i="12766"/>
  <c r="H497" i="12766"/>
  <c r="G497" i="12766"/>
  <c r="E497" i="12766"/>
  <c r="D497" i="12766"/>
  <c r="C497" i="12766"/>
  <c r="M496" i="12766"/>
  <c r="K496" i="12766"/>
  <c r="I496" i="12766"/>
  <c r="H496" i="12766"/>
  <c r="G496" i="12766"/>
  <c r="E496" i="12766"/>
  <c r="D496" i="12766"/>
  <c r="C496" i="12766"/>
  <c r="V495" i="12766"/>
  <c r="T495" i="12766"/>
  <c r="S495" i="12766"/>
  <c r="M495" i="12766"/>
  <c r="K495" i="12766"/>
  <c r="I495" i="12766"/>
  <c r="H495" i="12766"/>
  <c r="G495" i="12766"/>
  <c r="E495" i="12766"/>
  <c r="D495" i="12766"/>
  <c r="C495" i="12766"/>
  <c r="V494" i="12766"/>
  <c r="T494" i="12766"/>
  <c r="S494" i="12766"/>
  <c r="M494" i="12766"/>
  <c r="K494" i="12766"/>
  <c r="I494" i="12766"/>
  <c r="H494" i="12766"/>
  <c r="G494" i="12766"/>
  <c r="E494" i="12766"/>
  <c r="D494" i="12766"/>
  <c r="C494" i="12766"/>
  <c r="V493" i="12766"/>
  <c r="T493" i="12766"/>
  <c r="S493" i="12766"/>
  <c r="O492" i="12766"/>
  <c r="M492" i="12766"/>
  <c r="K492" i="12766"/>
  <c r="H492" i="12766"/>
  <c r="G492" i="12766"/>
  <c r="D492" i="12766"/>
  <c r="C492" i="12766"/>
  <c r="O491" i="12766"/>
  <c r="M491" i="12766"/>
  <c r="K491" i="12766"/>
  <c r="I491" i="12766"/>
  <c r="H491" i="12766"/>
  <c r="G491" i="12766"/>
  <c r="D491" i="12766"/>
  <c r="O490" i="12766"/>
  <c r="M490" i="12766"/>
  <c r="K490" i="12766"/>
  <c r="H490" i="12766"/>
  <c r="G490" i="12766"/>
  <c r="D490" i="12766"/>
  <c r="O488" i="12766"/>
  <c r="M488" i="12766"/>
  <c r="K488" i="12766"/>
  <c r="I488" i="12766"/>
  <c r="H488" i="12766"/>
  <c r="G488" i="12766"/>
  <c r="E488" i="12766"/>
  <c r="D488" i="12766"/>
  <c r="C488" i="12766"/>
  <c r="O487" i="12766"/>
  <c r="M487" i="12766"/>
  <c r="K487" i="12766"/>
  <c r="H487" i="12766"/>
  <c r="G487" i="12766"/>
  <c r="D487" i="12766"/>
  <c r="C487" i="12766"/>
  <c r="V486" i="12766"/>
  <c r="T486" i="12766"/>
  <c r="V485" i="12766"/>
  <c r="T485" i="12766"/>
  <c r="O485" i="12766"/>
  <c r="M485" i="12766"/>
  <c r="K485" i="12766"/>
  <c r="H485" i="12766"/>
  <c r="G485" i="12766"/>
  <c r="D485" i="12766"/>
  <c r="C485" i="12766"/>
  <c r="O484" i="12766"/>
  <c r="M484" i="12766"/>
  <c r="K484" i="12766"/>
  <c r="H484" i="12766"/>
  <c r="G484" i="12766"/>
  <c r="D484" i="12766"/>
  <c r="C484" i="12766"/>
  <c r="D483" i="12766"/>
  <c r="C483" i="12766"/>
  <c r="X482" i="12766"/>
  <c r="W482" i="12766"/>
  <c r="O482" i="12766"/>
  <c r="M482" i="12766"/>
  <c r="K482" i="12766"/>
  <c r="H482" i="12766"/>
  <c r="G482" i="12766"/>
  <c r="D482" i="12766"/>
  <c r="C482" i="12766"/>
  <c r="X481" i="12766"/>
  <c r="W481" i="12766"/>
  <c r="V481" i="12766"/>
  <c r="U481" i="12766"/>
  <c r="T481" i="12766"/>
  <c r="S481" i="12766"/>
  <c r="O481" i="12766"/>
  <c r="M481" i="12766"/>
  <c r="K481" i="12766"/>
  <c r="H481" i="12766"/>
  <c r="G481" i="12766"/>
  <c r="D481" i="12766"/>
  <c r="C481" i="12766"/>
  <c r="X480" i="12766"/>
  <c r="W480" i="12766"/>
  <c r="V480" i="12766"/>
  <c r="U480" i="12766"/>
  <c r="T480" i="12766"/>
  <c r="S480" i="12766"/>
  <c r="P480" i="12766"/>
  <c r="O480" i="12766"/>
  <c r="M480" i="12766"/>
  <c r="K480" i="12766"/>
  <c r="H480" i="12766"/>
  <c r="G480" i="12766"/>
  <c r="D480" i="12766"/>
  <c r="C480" i="12766"/>
  <c r="K474" i="12766"/>
  <c r="H474" i="12766"/>
  <c r="G474" i="12766"/>
  <c r="D474" i="12766"/>
  <c r="C474" i="12766"/>
  <c r="K472" i="12766"/>
  <c r="H472" i="12766"/>
  <c r="G472" i="12766"/>
  <c r="D472" i="12766"/>
  <c r="C472" i="12766"/>
  <c r="K471" i="12766"/>
  <c r="I471" i="12766"/>
  <c r="H471" i="12766"/>
  <c r="G471" i="12766"/>
  <c r="E471" i="12766"/>
  <c r="K470" i="12766"/>
  <c r="I470" i="12766"/>
  <c r="E470" i="12766"/>
  <c r="K469" i="12766"/>
  <c r="I469" i="12766"/>
  <c r="E469" i="12766"/>
  <c r="K468" i="12766"/>
  <c r="H468" i="12766"/>
  <c r="G468" i="12766"/>
  <c r="K467" i="12766"/>
  <c r="H467" i="12766"/>
  <c r="G467" i="12766"/>
  <c r="K466" i="12766"/>
  <c r="H466" i="12766"/>
  <c r="G466" i="12766"/>
  <c r="K465" i="12766"/>
  <c r="H465" i="12766"/>
  <c r="G465" i="12766"/>
  <c r="K464" i="12766"/>
  <c r="I464" i="12766"/>
  <c r="H464" i="12766"/>
  <c r="G464" i="12766"/>
  <c r="E464" i="12766"/>
  <c r="K463" i="12766"/>
  <c r="I463" i="12766"/>
  <c r="H463" i="12766"/>
  <c r="G463" i="12766"/>
  <c r="E463" i="12766"/>
  <c r="K462" i="12766"/>
  <c r="I462" i="12766"/>
  <c r="H462" i="12766"/>
  <c r="G462" i="12766"/>
  <c r="E462" i="12766"/>
  <c r="K461" i="12766"/>
  <c r="I461" i="12766"/>
  <c r="H461" i="12766"/>
  <c r="G461" i="12766"/>
  <c r="E461" i="12766"/>
  <c r="K460" i="12766"/>
  <c r="I460" i="12766"/>
  <c r="H460" i="12766"/>
  <c r="G460" i="12766"/>
  <c r="E460" i="12766"/>
  <c r="K459" i="12766"/>
  <c r="I459" i="12766"/>
  <c r="H459" i="12766"/>
  <c r="G459" i="12766"/>
  <c r="E459" i="12766"/>
  <c r="K458" i="12766"/>
  <c r="I458" i="12766"/>
  <c r="H458" i="12766"/>
  <c r="G458" i="12766"/>
  <c r="E458" i="12766"/>
  <c r="K457" i="12766"/>
  <c r="I457" i="12766"/>
  <c r="H457" i="12766"/>
  <c r="G457" i="12766"/>
  <c r="E457" i="12766"/>
  <c r="K455" i="12766"/>
  <c r="H455" i="12766"/>
  <c r="G455" i="12766"/>
  <c r="K454" i="12766"/>
  <c r="H454" i="12766"/>
  <c r="G454" i="12766"/>
  <c r="K453" i="12766"/>
  <c r="I453" i="12766"/>
  <c r="H453" i="12766"/>
  <c r="G453" i="12766"/>
  <c r="E453" i="12766"/>
  <c r="K452" i="12766"/>
  <c r="I452" i="12766"/>
  <c r="H452" i="12766"/>
  <c r="G452" i="12766"/>
  <c r="E452" i="12766"/>
  <c r="K450" i="12766"/>
  <c r="I450" i="12766"/>
  <c r="H450" i="12766"/>
  <c r="G450" i="12766"/>
  <c r="E450" i="12766"/>
  <c r="K448" i="12766"/>
  <c r="I448" i="12766"/>
  <c r="H448" i="12766"/>
  <c r="G448" i="12766"/>
  <c r="E448" i="12766"/>
  <c r="K447" i="12766"/>
  <c r="I447" i="12766"/>
  <c r="H447" i="12766"/>
  <c r="G447" i="12766"/>
  <c r="E447" i="12766"/>
  <c r="D446" i="12766"/>
  <c r="C446" i="12766"/>
  <c r="K445" i="12766"/>
  <c r="I445" i="12766"/>
  <c r="H445" i="12766"/>
  <c r="G445" i="12766"/>
  <c r="E445" i="12766"/>
  <c r="K444" i="12766"/>
  <c r="I444" i="12766"/>
  <c r="H444" i="12766"/>
  <c r="G444" i="12766"/>
  <c r="E444" i="12766"/>
  <c r="K443" i="12766"/>
  <c r="I443" i="12766"/>
  <c r="H443" i="12766"/>
  <c r="G443" i="12766"/>
  <c r="E443" i="12766"/>
  <c r="K436" i="12766"/>
  <c r="H436" i="12766"/>
  <c r="G436" i="12766"/>
  <c r="D436" i="12766"/>
  <c r="C436" i="12766"/>
  <c r="K434" i="12766"/>
  <c r="H434" i="12766"/>
  <c r="G434" i="12766"/>
  <c r="C434" i="12766"/>
  <c r="K433" i="12766"/>
  <c r="I433" i="12766"/>
  <c r="H433" i="12766"/>
  <c r="G433" i="12766"/>
  <c r="D433" i="12766"/>
  <c r="K432" i="12766"/>
  <c r="I432" i="12766"/>
  <c r="H432" i="12766"/>
  <c r="G432" i="12766"/>
  <c r="D432" i="12766"/>
  <c r="K431" i="12766"/>
  <c r="I431" i="12766"/>
  <c r="H431" i="12766"/>
  <c r="G431" i="12766"/>
  <c r="E431" i="12766"/>
  <c r="D431" i="12766"/>
  <c r="K430" i="12766"/>
  <c r="I430" i="12766"/>
  <c r="H430" i="12766"/>
  <c r="G430" i="12766"/>
  <c r="E430" i="12766"/>
  <c r="D430" i="12766"/>
  <c r="K429" i="12766"/>
  <c r="I429" i="12766"/>
  <c r="H429" i="12766"/>
  <c r="G429" i="12766"/>
  <c r="E429" i="12766"/>
  <c r="D429" i="12766"/>
  <c r="K428" i="12766"/>
  <c r="I428" i="12766"/>
  <c r="H428" i="12766"/>
  <c r="G428" i="12766"/>
  <c r="E428" i="12766"/>
  <c r="D428" i="12766"/>
  <c r="K427" i="12766"/>
  <c r="I427" i="12766"/>
  <c r="H427" i="12766"/>
  <c r="G427" i="12766"/>
  <c r="E427" i="12766"/>
  <c r="D427" i="12766"/>
  <c r="K426" i="12766"/>
  <c r="I426" i="12766"/>
  <c r="H426" i="12766"/>
  <c r="G426" i="12766"/>
  <c r="E426" i="12766"/>
  <c r="D426" i="12766"/>
  <c r="K425" i="12766"/>
  <c r="I425" i="12766"/>
  <c r="H425" i="12766"/>
  <c r="G425" i="12766"/>
  <c r="E425" i="12766"/>
  <c r="D425" i="12766"/>
  <c r="K424" i="12766"/>
  <c r="I424" i="12766"/>
  <c r="H424" i="12766"/>
  <c r="G424" i="12766"/>
  <c r="E424" i="12766"/>
  <c r="D424" i="12766"/>
  <c r="I423" i="12766"/>
  <c r="K422" i="12766"/>
  <c r="I422" i="12766"/>
  <c r="H422" i="12766"/>
  <c r="G422" i="12766"/>
  <c r="D422" i="12766"/>
  <c r="K421" i="12766"/>
  <c r="I421" i="12766"/>
  <c r="H421" i="12766"/>
  <c r="G421" i="12766"/>
  <c r="D421" i="12766"/>
  <c r="K420" i="12766"/>
  <c r="I420" i="12766"/>
  <c r="H420" i="12766"/>
  <c r="G420" i="12766"/>
  <c r="D420" i="12766"/>
  <c r="C420" i="12766"/>
  <c r="K419" i="12766"/>
  <c r="I419" i="12766"/>
  <c r="H419" i="12766"/>
  <c r="G419" i="12766"/>
  <c r="D419" i="12766"/>
  <c r="C419" i="12766"/>
  <c r="K418" i="12766"/>
  <c r="I418" i="12766"/>
  <c r="H418" i="12766"/>
  <c r="G418" i="12766"/>
  <c r="D418" i="12766"/>
  <c r="C418" i="12766"/>
  <c r="C417" i="12766"/>
  <c r="D416" i="12766"/>
  <c r="C416" i="12766"/>
  <c r="K415" i="12766"/>
  <c r="I415" i="12766"/>
  <c r="H415" i="12766"/>
  <c r="G415" i="12766"/>
  <c r="K414" i="12766"/>
  <c r="I414" i="12766"/>
  <c r="H414" i="12766"/>
  <c r="G414" i="12766"/>
  <c r="D414" i="12766"/>
  <c r="K413" i="12766"/>
  <c r="I413" i="12766"/>
  <c r="H413" i="12766"/>
  <c r="G413" i="12766"/>
  <c r="D413" i="12766"/>
  <c r="K407" i="12766"/>
  <c r="H407" i="12766"/>
  <c r="G407" i="12766"/>
  <c r="D407" i="12766"/>
  <c r="C407" i="12766"/>
  <c r="K405" i="12766"/>
  <c r="H405" i="12766"/>
  <c r="G405" i="12766"/>
  <c r="C405" i="12766"/>
  <c r="K404" i="12766"/>
  <c r="I404" i="12766"/>
  <c r="H404" i="12766"/>
  <c r="G404" i="12766"/>
  <c r="D404" i="12766"/>
  <c r="K403" i="12766"/>
  <c r="I403" i="12766"/>
  <c r="H403" i="12766"/>
  <c r="G403" i="12766"/>
  <c r="D403" i="12766"/>
  <c r="K402" i="12766"/>
  <c r="I402" i="12766"/>
  <c r="H402" i="12766"/>
  <c r="G402" i="12766"/>
  <c r="E402" i="12766"/>
  <c r="D402" i="12766"/>
  <c r="K401" i="12766"/>
  <c r="I401" i="12766"/>
  <c r="H401" i="12766"/>
  <c r="G401" i="12766"/>
  <c r="E401" i="12766"/>
  <c r="D401" i="12766"/>
  <c r="K400" i="12766"/>
  <c r="I400" i="12766"/>
  <c r="H400" i="12766"/>
  <c r="G400" i="12766"/>
  <c r="E400" i="12766"/>
  <c r="D400" i="12766"/>
  <c r="K399" i="12766"/>
  <c r="I399" i="12766"/>
  <c r="H399" i="12766"/>
  <c r="G399" i="12766"/>
  <c r="E399" i="12766"/>
  <c r="D399" i="12766"/>
  <c r="K398" i="12766"/>
  <c r="I398" i="12766"/>
  <c r="H398" i="12766"/>
  <c r="G398" i="12766"/>
  <c r="E398" i="12766"/>
  <c r="D398" i="12766"/>
  <c r="K397" i="12766"/>
  <c r="I397" i="12766"/>
  <c r="H397" i="12766"/>
  <c r="G397" i="12766"/>
  <c r="E397" i="12766"/>
  <c r="D397" i="12766"/>
  <c r="K396" i="12766"/>
  <c r="I396" i="12766"/>
  <c r="H396" i="12766"/>
  <c r="G396" i="12766"/>
  <c r="E396" i="12766"/>
  <c r="D396" i="12766"/>
  <c r="K395" i="12766"/>
  <c r="I395" i="12766"/>
  <c r="H395" i="12766"/>
  <c r="G395" i="12766"/>
  <c r="E395" i="12766"/>
  <c r="D395" i="12766"/>
  <c r="I394" i="12766"/>
  <c r="K393" i="12766"/>
  <c r="I393" i="12766"/>
  <c r="H393" i="12766"/>
  <c r="G393" i="12766"/>
  <c r="D393" i="12766"/>
  <c r="C393" i="12766"/>
  <c r="K392" i="12766"/>
  <c r="I392" i="12766"/>
  <c r="H392" i="12766"/>
  <c r="G392" i="12766"/>
  <c r="D392" i="12766"/>
  <c r="C392" i="12766"/>
  <c r="K391" i="12766"/>
  <c r="I391" i="12766"/>
  <c r="H391" i="12766"/>
  <c r="G391" i="12766"/>
  <c r="D391" i="12766"/>
  <c r="C391" i="12766"/>
  <c r="K390" i="12766"/>
  <c r="I390" i="12766"/>
  <c r="H390" i="12766"/>
  <c r="G390" i="12766"/>
  <c r="D390" i="12766"/>
  <c r="C390" i="12766"/>
  <c r="K389" i="12766"/>
  <c r="I389" i="12766"/>
  <c r="H389" i="12766"/>
  <c r="G389" i="12766"/>
  <c r="D389" i="12766"/>
  <c r="C389" i="12766"/>
  <c r="D388" i="12766"/>
  <c r="C388" i="12766"/>
  <c r="C387" i="12766"/>
  <c r="K386" i="12766"/>
  <c r="I386" i="12766"/>
  <c r="H386" i="12766"/>
  <c r="G386" i="12766"/>
  <c r="D386" i="12766"/>
  <c r="C386" i="12766"/>
  <c r="K385" i="12766"/>
  <c r="I385" i="12766"/>
  <c r="H385" i="12766"/>
  <c r="G385" i="12766"/>
  <c r="D385" i="12766"/>
  <c r="K384" i="12766"/>
  <c r="I384" i="12766"/>
  <c r="H384" i="12766"/>
  <c r="G384" i="12766"/>
  <c r="D384" i="12766"/>
  <c r="K378" i="12766"/>
  <c r="H378" i="12766"/>
  <c r="G378" i="12766"/>
  <c r="D378" i="12766"/>
  <c r="C378" i="12766"/>
  <c r="K377" i="12766"/>
  <c r="H377" i="12766"/>
  <c r="G377" i="12766"/>
  <c r="D377" i="12766"/>
  <c r="C377" i="12766"/>
  <c r="K376" i="12766"/>
  <c r="H376" i="12766"/>
  <c r="G376" i="12766"/>
  <c r="D376" i="12766"/>
  <c r="C376" i="12766"/>
  <c r="K375" i="12766"/>
  <c r="I375" i="12766"/>
  <c r="H375" i="12766"/>
  <c r="G375" i="12766"/>
  <c r="K374" i="12766"/>
  <c r="I374" i="12766"/>
  <c r="H374" i="12766"/>
  <c r="G374" i="12766"/>
  <c r="K373" i="12766"/>
  <c r="I373" i="12766"/>
  <c r="H373" i="12766"/>
  <c r="G373" i="12766"/>
  <c r="E373" i="12766"/>
  <c r="K372" i="12766"/>
  <c r="I372" i="12766"/>
  <c r="H372" i="12766"/>
  <c r="G372" i="12766"/>
  <c r="E372" i="12766"/>
  <c r="K371" i="12766"/>
  <c r="I371" i="12766"/>
  <c r="H371" i="12766"/>
  <c r="G371" i="12766"/>
  <c r="E371" i="12766"/>
  <c r="K370" i="12766"/>
  <c r="I370" i="12766"/>
  <c r="H370" i="12766"/>
  <c r="G370" i="12766"/>
  <c r="E370" i="12766"/>
  <c r="K369" i="12766"/>
  <c r="I369" i="12766"/>
  <c r="H369" i="12766"/>
  <c r="G369" i="12766"/>
  <c r="E369" i="12766"/>
  <c r="K368" i="12766"/>
  <c r="I368" i="12766"/>
  <c r="H368" i="12766"/>
  <c r="G368" i="12766"/>
  <c r="E368" i="12766"/>
  <c r="K367" i="12766"/>
  <c r="I367" i="12766"/>
  <c r="H367" i="12766"/>
  <c r="G367" i="12766"/>
  <c r="E367" i="12766"/>
  <c r="K366" i="12766"/>
  <c r="I366" i="12766"/>
  <c r="H366" i="12766"/>
  <c r="G366" i="12766"/>
  <c r="E366" i="12766"/>
  <c r="I365" i="12766"/>
  <c r="K364" i="12766"/>
  <c r="I364" i="12766"/>
  <c r="H364" i="12766"/>
  <c r="G364" i="12766"/>
  <c r="D364" i="12766"/>
  <c r="C364" i="12766"/>
  <c r="K363" i="12766"/>
  <c r="I363" i="12766"/>
  <c r="H363" i="12766"/>
  <c r="G363" i="12766"/>
  <c r="D363" i="12766"/>
  <c r="C363" i="12766"/>
  <c r="K362" i="12766"/>
  <c r="I362" i="12766"/>
  <c r="H362" i="12766"/>
  <c r="G362" i="12766"/>
  <c r="D362" i="12766"/>
  <c r="C362" i="12766"/>
  <c r="K361" i="12766"/>
  <c r="I361" i="12766"/>
  <c r="H361" i="12766"/>
  <c r="G361" i="12766"/>
  <c r="D361" i="12766"/>
  <c r="C361" i="12766"/>
  <c r="K360" i="12766"/>
  <c r="I360" i="12766"/>
  <c r="H360" i="12766"/>
  <c r="G360" i="12766"/>
  <c r="D360" i="12766"/>
  <c r="C360" i="12766"/>
  <c r="D359" i="12766"/>
  <c r="C359" i="12766"/>
  <c r="D358" i="12766"/>
  <c r="C358" i="12766"/>
  <c r="K357" i="12766"/>
  <c r="I357" i="12766"/>
  <c r="H357" i="12766"/>
  <c r="G357" i="12766"/>
  <c r="D357" i="12766"/>
  <c r="C357" i="12766"/>
  <c r="K356" i="12766"/>
  <c r="I356" i="12766"/>
  <c r="H356" i="12766"/>
  <c r="G356" i="12766"/>
  <c r="D356" i="12766"/>
  <c r="C356" i="12766"/>
  <c r="K355" i="12766"/>
  <c r="I355" i="12766"/>
  <c r="H355" i="12766"/>
  <c r="G355" i="12766"/>
  <c r="D355" i="12766"/>
  <c r="C355" i="12766"/>
  <c r="K348" i="12766"/>
  <c r="H348" i="12766"/>
  <c r="G348" i="12766"/>
  <c r="D348" i="12766"/>
  <c r="C348" i="12766"/>
  <c r="K346" i="12766"/>
  <c r="H346" i="12766"/>
  <c r="G346" i="12766"/>
  <c r="C346" i="12766"/>
  <c r="K345" i="12766"/>
  <c r="I345" i="12766"/>
  <c r="H345" i="12766"/>
  <c r="G345" i="12766"/>
  <c r="K344" i="12766"/>
  <c r="I344" i="12766"/>
  <c r="H344" i="12766"/>
  <c r="G344" i="12766"/>
  <c r="K343" i="12766"/>
  <c r="I343" i="12766"/>
  <c r="H343" i="12766"/>
  <c r="G343" i="12766"/>
  <c r="E343" i="12766"/>
  <c r="K342" i="12766"/>
  <c r="I342" i="12766"/>
  <c r="H342" i="12766"/>
  <c r="G342" i="12766"/>
  <c r="E342" i="12766"/>
  <c r="K341" i="12766"/>
  <c r="I341" i="12766"/>
  <c r="H341" i="12766"/>
  <c r="G341" i="12766"/>
  <c r="E341" i="12766"/>
  <c r="K340" i="12766"/>
  <c r="I340" i="12766"/>
  <c r="H340" i="12766"/>
  <c r="G340" i="12766"/>
  <c r="E340" i="12766"/>
  <c r="K339" i="12766"/>
  <c r="I339" i="12766"/>
  <c r="H339" i="12766"/>
  <c r="G339" i="12766"/>
  <c r="E339" i="12766"/>
  <c r="K338" i="12766"/>
  <c r="I338" i="12766"/>
  <c r="H338" i="12766"/>
  <c r="G338" i="12766"/>
  <c r="E338" i="12766"/>
  <c r="K337" i="12766"/>
  <c r="I337" i="12766"/>
  <c r="H337" i="12766"/>
  <c r="G337" i="12766"/>
  <c r="E337" i="12766"/>
  <c r="K336" i="12766"/>
  <c r="I336" i="12766"/>
  <c r="H336" i="12766"/>
  <c r="G336" i="12766"/>
  <c r="E336" i="12766"/>
  <c r="I335" i="12766"/>
  <c r="K334" i="12766"/>
  <c r="I334" i="12766"/>
  <c r="H334" i="12766"/>
  <c r="G334" i="12766"/>
  <c r="K333" i="12766"/>
  <c r="I333" i="12766"/>
  <c r="H333" i="12766"/>
  <c r="G333" i="12766"/>
  <c r="C333" i="12766"/>
  <c r="K332" i="12766"/>
  <c r="I332" i="12766"/>
  <c r="H332" i="12766"/>
  <c r="G332" i="12766"/>
  <c r="K331" i="12766"/>
  <c r="I331" i="12766"/>
  <c r="H331" i="12766"/>
  <c r="G331" i="12766"/>
  <c r="D331" i="12766"/>
  <c r="C331" i="12766"/>
  <c r="K330" i="12766"/>
  <c r="I330" i="12766"/>
  <c r="H330" i="12766"/>
  <c r="G330" i="12766"/>
  <c r="D328" i="12766"/>
  <c r="C328" i="12766"/>
  <c r="K327" i="12766"/>
  <c r="I327" i="12766"/>
  <c r="H327" i="12766"/>
  <c r="G327" i="12766"/>
  <c r="K326" i="12766"/>
  <c r="I326" i="12766"/>
  <c r="H326" i="12766"/>
  <c r="G326" i="12766"/>
  <c r="K325" i="12766"/>
  <c r="I325" i="12766"/>
  <c r="H325" i="12766"/>
  <c r="G325" i="12766"/>
  <c r="D325" i="12766"/>
  <c r="K319" i="12766"/>
  <c r="H319" i="12766"/>
  <c r="G319" i="12766"/>
  <c r="D319" i="12766"/>
  <c r="C319" i="12766"/>
  <c r="K317" i="12766"/>
  <c r="H317" i="12766"/>
  <c r="G317" i="12766"/>
  <c r="C317" i="12766"/>
  <c r="K316" i="12766"/>
  <c r="I316" i="12766"/>
  <c r="H316" i="12766"/>
  <c r="G316" i="12766"/>
  <c r="D316" i="12766"/>
  <c r="K315" i="12766"/>
  <c r="I315" i="12766"/>
  <c r="H315" i="12766"/>
  <c r="G315" i="12766"/>
  <c r="D315" i="12766"/>
  <c r="K314" i="12766"/>
  <c r="I314" i="12766"/>
  <c r="H314" i="12766"/>
  <c r="G314" i="12766"/>
  <c r="E314" i="12766"/>
  <c r="D314" i="12766"/>
  <c r="K313" i="12766"/>
  <c r="I313" i="12766"/>
  <c r="H313" i="12766"/>
  <c r="G313" i="12766"/>
  <c r="E313" i="12766"/>
  <c r="D313" i="12766"/>
  <c r="K312" i="12766"/>
  <c r="I312" i="12766"/>
  <c r="H312" i="12766"/>
  <c r="G312" i="12766"/>
  <c r="E312" i="12766"/>
  <c r="D312" i="12766"/>
  <c r="K311" i="12766"/>
  <c r="I311" i="12766"/>
  <c r="H311" i="12766"/>
  <c r="G311" i="12766"/>
  <c r="E311" i="12766"/>
  <c r="D311" i="12766"/>
  <c r="K310" i="12766"/>
  <c r="I310" i="12766"/>
  <c r="H310" i="12766"/>
  <c r="G310" i="12766"/>
  <c r="E310" i="12766"/>
  <c r="D310" i="12766"/>
  <c r="K309" i="12766"/>
  <c r="I309" i="12766"/>
  <c r="H309" i="12766"/>
  <c r="G309" i="12766"/>
  <c r="E309" i="12766"/>
  <c r="D309" i="12766"/>
  <c r="K308" i="12766"/>
  <c r="I308" i="12766"/>
  <c r="H308" i="12766"/>
  <c r="G308" i="12766"/>
  <c r="E308" i="12766"/>
  <c r="K307" i="12766"/>
  <c r="I307" i="12766"/>
  <c r="H307" i="12766"/>
  <c r="G307" i="12766"/>
  <c r="E307" i="12766"/>
  <c r="I306" i="12766"/>
  <c r="K305" i="12766"/>
  <c r="I305" i="12766"/>
  <c r="H305" i="12766"/>
  <c r="G305" i="12766"/>
  <c r="D305" i="12766"/>
  <c r="K304" i="12766"/>
  <c r="I304" i="12766"/>
  <c r="H304" i="12766"/>
  <c r="G304" i="12766"/>
  <c r="D304" i="12766"/>
  <c r="C304" i="12766"/>
  <c r="K303" i="12766"/>
  <c r="I303" i="12766"/>
  <c r="H303" i="12766"/>
  <c r="G303" i="12766"/>
  <c r="D303" i="12766"/>
  <c r="C303" i="12766"/>
  <c r="K302" i="12766"/>
  <c r="I302" i="12766"/>
  <c r="H302" i="12766"/>
  <c r="G302" i="12766"/>
  <c r="D302" i="12766"/>
  <c r="C302" i="12766"/>
  <c r="K301" i="12766"/>
  <c r="I301" i="12766"/>
  <c r="H301" i="12766"/>
  <c r="G301" i="12766"/>
  <c r="C300" i="12766"/>
  <c r="D299" i="12766"/>
  <c r="C299" i="12766"/>
  <c r="K298" i="12766"/>
  <c r="I298" i="12766"/>
  <c r="H298" i="12766"/>
  <c r="G298" i="12766"/>
  <c r="K297" i="12766"/>
  <c r="I297" i="12766"/>
  <c r="H297" i="12766"/>
  <c r="G297" i="12766"/>
  <c r="K296" i="12766"/>
  <c r="I296" i="12766"/>
  <c r="H296" i="12766"/>
  <c r="G296" i="12766"/>
  <c r="D296" i="12766"/>
  <c r="C296" i="12766"/>
  <c r="K290" i="12766"/>
  <c r="H290" i="12766"/>
  <c r="G290" i="12766"/>
  <c r="D290" i="12766"/>
  <c r="C290" i="12766"/>
  <c r="K289" i="12766"/>
  <c r="H289" i="12766"/>
  <c r="G289" i="12766"/>
  <c r="D289" i="12766"/>
  <c r="C289" i="12766"/>
  <c r="K288" i="12766"/>
  <c r="H288" i="12766"/>
  <c r="G288" i="12766"/>
  <c r="D288" i="12766"/>
  <c r="C288" i="12766"/>
  <c r="K287" i="12766"/>
  <c r="I287" i="12766"/>
  <c r="H287" i="12766"/>
  <c r="G287" i="12766"/>
  <c r="K286" i="12766"/>
  <c r="I286" i="12766"/>
  <c r="H286" i="12766"/>
  <c r="G286" i="12766"/>
  <c r="K285" i="12766"/>
  <c r="I285" i="12766"/>
  <c r="H285" i="12766"/>
  <c r="G285" i="12766"/>
  <c r="E285" i="12766"/>
  <c r="K284" i="12766"/>
  <c r="I284" i="12766"/>
  <c r="H284" i="12766"/>
  <c r="G284" i="12766"/>
  <c r="E284" i="12766"/>
  <c r="K283" i="12766"/>
  <c r="I283" i="12766"/>
  <c r="H283" i="12766"/>
  <c r="G283" i="12766"/>
  <c r="E283" i="12766"/>
  <c r="K282" i="12766"/>
  <c r="I282" i="12766"/>
  <c r="H282" i="12766"/>
  <c r="G282" i="12766"/>
  <c r="E282" i="12766"/>
  <c r="K281" i="12766"/>
  <c r="I281" i="12766"/>
  <c r="H281" i="12766"/>
  <c r="G281" i="12766"/>
  <c r="E281" i="12766"/>
  <c r="K280" i="12766"/>
  <c r="I280" i="12766"/>
  <c r="H280" i="12766"/>
  <c r="G280" i="12766"/>
  <c r="E280" i="12766"/>
  <c r="K279" i="12766"/>
  <c r="I279" i="12766"/>
  <c r="H279" i="12766"/>
  <c r="G279" i="12766"/>
  <c r="E279" i="12766"/>
  <c r="K278" i="12766"/>
  <c r="I278" i="12766"/>
  <c r="H278" i="12766"/>
  <c r="G278" i="12766"/>
  <c r="E278" i="12766"/>
  <c r="I277" i="12766"/>
  <c r="K276" i="12766"/>
  <c r="I276" i="12766"/>
  <c r="H276" i="12766"/>
  <c r="G276" i="12766"/>
  <c r="D276" i="12766"/>
  <c r="C276" i="12766"/>
  <c r="K275" i="12766"/>
  <c r="I275" i="12766"/>
  <c r="H275" i="12766"/>
  <c r="G275" i="12766"/>
  <c r="D275" i="12766"/>
  <c r="C275" i="12766"/>
  <c r="K274" i="12766"/>
  <c r="I274" i="12766"/>
  <c r="H274" i="12766"/>
  <c r="G274" i="12766"/>
  <c r="D274" i="12766"/>
  <c r="C274" i="12766"/>
  <c r="K273" i="12766"/>
  <c r="I273" i="12766"/>
  <c r="H273" i="12766"/>
  <c r="G273" i="12766"/>
  <c r="D273" i="12766"/>
  <c r="C273" i="12766"/>
  <c r="K272" i="12766"/>
  <c r="I272" i="12766"/>
  <c r="H272" i="12766"/>
  <c r="G272" i="12766"/>
  <c r="D272" i="12766"/>
  <c r="C272" i="12766"/>
  <c r="D271" i="12766"/>
  <c r="C271" i="12766"/>
  <c r="D270" i="12766"/>
  <c r="C270" i="12766"/>
  <c r="K269" i="12766"/>
  <c r="I269" i="12766"/>
  <c r="H269" i="12766"/>
  <c r="G269" i="12766"/>
  <c r="D269" i="12766"/>
  <c r="C269" i="12766"/>
  <c r="K268" i="12766"/>
  <c r="I268" i="12766"/>
  <c r="H268" i="12766"/>
  <c r="G268" i="12766"/>
  <c r="D268" i="12766"/>
  <c r="C268" i="12766"/>
  <c r="K267" i="12766"/>
  <c r="I267" i="12766"/>
  <c r="H267" i="12766"/>
  <c r="G267" i="12766"/>
  <c r="D267" i="12766"/>
  <c r="C267" i="12766"/>
  <c r="K261" i="12766"/>
  <c r="H261" i="12766"/>
  <c r="G261" i="12766"/>
  <c r="D261" i="12766"/>
  <c r="C261" i="12766"/>
  <c r="K259" i="12766"/>
  <c r="H259" i="12766"/>
  <c r="G259" i="12766"/>
  <c r="C259" i="12766"/>
  <c r="K258" i="12766"/>
  <c r="I258" i="12766"/>
  <c r="H258" i="12766"/>
  <c r="G258" i="12766"/>
  <c r="D258" i="12766"/>
  <c r="K257" i="12766"/>
  <c r="I257" i="12766"/>
  <c r="H257" i="12766"/>
  <c r="G257" i="12766"/>
  <c r="D257" i="12766"/>
  <c r="K256" i="12766"/>
  <c r="I256" i="12766"/>
  <c r="H256" i="12766"/>
  <c r="G256" i="12766"/>
  <c r="E256" i="12766"/>
  <c r="D256" i="12766"/>
  <c r="K255" i="12766"/>
  <c r="I255" i="12766"/>
  <c r="H255" i="12766"/>
  <c r="G255" i="12766"/>
  <c r="E255" i="12766"/>
  <c r="D255" i="12766"/>
  <c r="K254" i="12766"/>
  <c r="I254" i="12766"/>
  <c r="H254" i="12766"/>
  <c r="G254" i="12766"/>
  <c r="E254" i="12766"/>
  <c r="D254" i="12766"/>
  <c r="K253" i="12766"/>
  <c r="I253" i="12766"/>
  <c r="H253" i="12766"/>
  <c r="G253" i="12766"/>
  <c r="E253" i="12766"/>
  <c r="D253" i="12766"/>
  <c r="K252" i="12766"/>
  <c r="I252" i="12766"/>
  <c r="H252" i="12766"/>
  <c r="G252" i="12766"/>
  <c r="E252" i="12766"/>
  <c r="D252" i="12766"/>
  <c r="K251" i="12766"/>
  <c r="I251" i="12766"/>
  <c r="H251" i="12766"/>
  <c r="G251" i="12766"/>
  <c r="E251" i="12766"/>
  <c r="D251" i="12766"/>
  <c r="K250" i="12766"/>
  <c r="I250" i="12766"/>
  <c r="H250" i="12766"/>
  <c r="G250" i="12766"/>
  <c r="E250" i="12766"/>
  <c r="D250" i="12766"/>
  <c r="K249" i="12766"/>
  <c r="I249" i="12766"/>
  <c r="H249" i="12766"/>
  <c r="G249" i="12766"/>
  <c r="E249" i="12766"/>
  <c r="D249" i="12766"/>
  <c r="I248" i="12766"/>
  <c r="K247" i="12766"/>
  <c r="I247" i="12766"/>
  <c r="H247" i="12766"/>
  <c r="G247" i="12766"/>
  <c r="D247" i="12766"/>
  <c r="C247" i="12766"/>
  <c r="K246" i="12766"/>
  <c r="I246" i="12766"/>
  <c r="H246" i="12766"/>
  <c r="G246" i="12766"/>
  <c r="D246" i="12766"/>
  <c r="C246" i="12766"/>
  <c r="K245" i="12766"/>
  <c r="I245" i="12766"/>
  <c r="H245" i="12766"/>
  <c r="G245" i="12766"/>
  <c r="D245" i="12766"/>
  <c r="C245" i="12766"/>
  <c r="K244" i="12766"/>
  <c r="I244" i="12766"/>
  <c r="H244" i="12766"/>
  <c r="G244" i="12766"/>
  <c r="D244" i="12766"/>
  <c r="C244" i="12766"/>
  <c r="K243" i="12766"/>
  <c r="I243" i="12766"/>
  <c r="H243" i="12766"/>
  <c r="G243" i="12766"/>
  <c r="D243" i="12766"/>
  <c r="C243" i="12766"/>
  <c r="C242" i="12766"/>
  <c r="K241" i="12766"/>
  <c r="I241" i="12766"/>
  <c r="H241" i="12766"/>
  <c r="G241" i="12766"/>
  <c r="D241" i="12766"/>
  <c r="C241" i="12766"/>
  <c r="K240" i="12766"/>
  <c r="I240" i="12766"/>
  <c r="H240" i="12766"/>
  <c r="G240" i="12766"/>
  <c r="D240" i="12766"/>
  <c r="C240" i="12766"/>
  <c r="K239" i="12766"/>
  <c r="I239" i="12766"/>
  <c r="H239" i="12766"/>
  <c r="G239" i="12766"/>
  <c r="D239" i="12766"/>
  <c r="C239" i="12766"/>
  <c r="K233" i="12766"/>
  <c r="H233" i="12766"/>
  <c r="G233" i="12766"/>
  <c r="D233" i="12766"/>
  <c r="C233" i="12766"/>
  <c r="K231" i="12766"/>
  <c r="H231" i="12766"/>
  <c r="G231" i="12766"/>
  <c r="C231" i="12766"/>
  <c r="K230" i="12766"/>
  <c r="I230" i="12766"/>
  <c r="H230" i="12766"/>
  <c r="G230" i="12766"/>
  <c r="D230" i="12766"/>
  <c r="C230" i="12766"/>
  <c r="K229" i="12766"/>
  <c r="I229" i="12766"/>
  <c r="H229" i="12766"/>
  <c r="G229" i="12766"/>
  <c r="D229" i="12766"/>
  <c r="C229" i="12766"/>
  <c r="K228" i="12766"/>
  <c r="I228" i="12766"/>
  <c r="H228" i="12766"/>
  <c r="G228" i="12766"/>
  <c r="E228" i="12766"/>
  <c r="D228" i="12766"/>
  <c r="C228" i="12766"/>
  <c r="K227" i="12766"/>
  <c r="I227" i="12766"/>
  <c r="H227" i="12766"/>
  <c r="G227" i="12766"/>
  <c r="E227" i="12766"/>
  <c r="D227" i="12766"/>
  <c r="C227" i="12766"/>
  <c r="K226" i="12766"/>
  <c r="I226" i="12766"/>
  <c r="H226" i="12766"/>
  <c r="G226" i="12766"/>
  <c r="E226" i="12766"/>
  <c r="D226" i="12766"/>
  <c r="C226" i="12766"/>
  <c r="K225" i="12766"/>
  <c r="I225" i="12766"/>
  <c r="H225" i="12766"/>
  <c r="G225" i="12766"/>
  <c r="E225" i="12766"/>
  <c r="D225" i="12766"/>
  <c r="C225" i="12766"/>
  <c r="K224" i="12766"/>
  <c r="I224" i="12766"/>
  <c r="H224" i="12766"/>
  <c r="G224" i="12766"/>
  <c r="E224" i="12766"/>
  <c r="D224" i="12766"/>
  <c r="C224" i="12766"/>
  <c r="K223" i="12766"/>
  <c r="I223" i="12766"/>
  <c r="H223" i="12766"/>
  <c r="G223" i="12766"/>
  <c r="E223" i="12766"/>
  <c r="D223" i="12766"/>
  <c r="C223" i="12766"/>
  <c r="K222" i="12766"/>
  <c r="I222" i="12766"/>
  <c r="H222" i="12766"/>
  <c r="G222" i="12766"/>
  <c r="E222" i="12766"/>
  <c r="C222" i="12766"/>
  <c r="K221" i="12766"/>
  <c r="I221" i="12766"/>
  <c r="H221" i="12766"/>
  <c r="G221" i="12766"/>
  <c r="E221" i="12766"/>
  <c r="C221" i="12766"/>
  <c r="I220" i="12766"/>
  <c r="K219" i="12766"/>
  <c r="I219" i="12766"/>
  <c r="H219" i="12766"/>
  <c r="G219" i="12766"/>
  <c r="D219" i="12766"/>
  <c r="C219" i="12766"/>
  <c r="K218" i="12766"/>
  <c r="I218" i="12766"/>
  <c r="H218" i="12766"/>
  <c r="G218" i="12766"/>
  <c r="D218" i="12766"/>
  <c r="K217" i="12766"/>
  <c r="I217" i="12766"/>
  <c r="H217" i="12766"/>
  <c r="G217" i="12766"/>
  <c r="D217" i="12766"/>
  <c r="K216" i="12766"/>
  <c r="I216" i="12766"/>
  <c r="H216" i="12766"/>
  <c r="G216" i="12766"/>
  <c r="D216" i="12766"/>
  <c r="K215" i="12766"/>
  <c r="I215" i="12766"/>
  <c r="H215" i="12766"/>
  <c r="G215" i="12766"/>
  <c r="D215" i="12766"/>
  <c r="C215" i="12766"/>
  <c r="D214" i="12766"/>
  <c r="C214" i="12766"/>
  <c r="K213" i="12766"/>
  <c r="I213" i="12766"/>
  <c r="H213" i="12766"/>
  <c r="G213" i="12766"/>
  <c r="D213" i="12766"/>
  <c r="C213" i="12766"/>
  <c r="K212" i="12766"/>
  <c r="I212" i="12766"/>
  <c r="H212" i="12766"/>
  <c r="G212" i="12766"/>
  <c r="C212" i="12766"/>
  <c r="K211" i="12766"/>
  <c r="I211" i="12766"/>
  <c r="H211" i="12766"/>
  <c r="G211" i="12766"/>
  <c r="C211" i="12766"/>
  <c r="K205" i="12766"/>
  <c r="H205" i="12766"/>
  <c r="G205" i="12766"/>
  <c r="D205" i="12766"/>
  <c r="C205" i="12766"/>
  <c r="K204" i="12766"/>
  <c r="H204" i="12766"/>
  <c r="G204" i="12766"/>
  <c r="D204" i="12766"/>
  <c r="C204" i="12766"/>
  <c r="K203" i="12766"/>
  <c r="H203" i="12766"/>
  <c r="G203" i="12766"/>
  <c r="D203" i="12766"/>
  <c r="C203" i="12766"/>
  <c r="K202" i="12766"/>
  <c r="I202" i="12766"/>
  <c r="H202" i="12766"/>
  <c r="G202" i="12766"/>
  <c r="D202" i="12766"/>
  <c r="C202" i="12766"/>
  <c r="K201" i="12766"/>
  <c r="I201" i="12766"/>
  <c r="H201" i="12766"/>
  <c r="G201" i="12766"/>
  <c r="D201" i="12766"/>
  <c r="C201" i="12766"/>
  <c r="K200" i="12766"/>
  <c r="I200" i="12766"/>
  <c r="H200" i="12766"/>
  <c r="G200" i="12766"/>
  <c r="E200" i="12766"/>
  <c r="D200" i="12766"/>
  <c r="C200" i="12766"/>
  <c r="K199" i="12766"/>
  <c r="I199" i="12766"/>
  <c r="H199" i="12766"/>
  <c r="G199" i="12766"/>
  <c r="E199" i="12766"/>
  <c r="D199" i="12766"/>
  <c r="C199" i="12766"/>
  <c r="K198" i="12766"/>
  <c r="I198" i="12766"/>
  <c r="H198" i="12766"/>
  <c r="G198" i="12766"/>
  <c r="E198" i="12766"/>
  <c r="D198" i="12766"/>
  <c r="C198" i="12766"/>
  <c r="K197" i="12766"/>
  <c r="I197" i="12766"/>
  <c r="H197" i="12766"/>
  <c r="G197" i="12766"/>
  <c r="E197" i="12766"/>
  <c r="D197" i="12766"/>
  <c r="C197" i="12766"/>
  <c r="K196" i="12766"/>
  <c r="I196" i="12766"/>
  <c r="H196" i="12766"/>
  <c r="G196" i="12766"/>
  <c r="E196" i="12766"/>
  <c r="D196" i="12766"/>
  <c r="C196" i="12766"/>
  <c r="K195" i="12766"/>
  <c r="I195" i="12766"/>
  <c r="H195" i="12766"/>
  <c r="G195" i="12766"/>
  <c r="E195" i="12766"/>
  <c r="D195" i="12766"/>
  <c r="C195" i="12766"/>
  <c r="K194" i="12766"/>
  <c r="I194" i="12766"/>
  <c r="H194" i="12766"/>
  <c r="G194" i="12766"/>
  <c r="E194" i="12766"/>
  <c r="D194" i="12766"/>
  <c r="C194" i="12766"/>
  <c r="K193" i="12766"/>
  <c r="I193" i="12766"/>
  <c r="H193" i="12766"/>
  <c r="G193" i="12766"/>
  <c r="E193" i="12766"/>
  <c r="D193" i="12766"/>
  <c r="C193" i="12766"/>
  <c r="I192" i="12766"/>
  <c r="K191" i="12766"/>
  <c r="I191" i="12766"/>
  <c r="H191" i="12766"/>
  <c r="G191" i="12766"/>
  <c r="D191" i="12766"/>
  <c r="C191" i="12766"/>
  <c r="K190" i="12766"/>
  <c r="I190" i="12766"/>
  <c r="H190" i="12766"/>
  <c r="G190" i="12766"/>
  <c r="D190" i="12766"/>
  <c r="C190" i="12766"/>
  <c r="K189" i="12766"/>
  <c r="I189" i="12766"/>
  <c r="H189" i="12766"/>
  <c r="G189" i="12766"/>
  <c r="D189" i="12766"/>
  <c r="C189" i="12766"/>
  <c r="K188" i="12766"/>
  <c r="I188" i="12766"/>
  <c r="H188" i="12766"/>
  <c r="G188" i="12766"/>
  <c r="D188" i="12766"/>
  <c r="C188" i="12766"/>
  <c r="K187" i="12766"/>
  <c r="I187" i="12766"/>
  <c r="H187" i="12766"/>
  <c r="G187" i="12766"/>
  <c r="D187" i="12766"/>
  <c r="C187" i="12766"/>
  <c r="D186" i="12766"/>
  <c r="C186" i="12766"/>
  <c r="K185" i="12766"/>
  <c r="I185" i="12766"/>
  <c r="H185" i="12766"/>
  <c r="G185" i="12766"/>
  <c r="D185" i="12766"/>
  <c r="C185" i="12766"/>
  <c r="K184" i="12766"/>
  <c r="I184" i="12766"/>
  <c r="H184" i="12766"/>
  <c r="G184" i="12766"/>
  <c r="D184" i="12766"/>
  <c r="C184" i="12766"/>
  <c r="K183" i="12766"/>
  <c r="I183" i="12766"/>
  <c r="H183" i="12766"/>
  <c r="G183" i="12766"/>
  <c r="D183" i="12766"/>
  <c r="C183" i="12766"/>
  <c r="M179" i="12766"/>
  <c r="P177" i="12766"/>
  <c r="O177" i="12766"/>
  <c r="O176" i="12766"/>
  <c r="K176" i="12766"/>
  <c r="H176" i="12766"/>
  <c r="G176" i="12766"/>
  <c r="D176" i="12766"/>
  <c r="C176" i="12766"/>
  <c r="K175" i="12766"/>
  <c r="H175" i="12766"/>
  <c r="G175" i="12766"/>
  <c r="D175" i="12766"/>
  <c r="C175" i="12766"/>
  <c r="M174" i="12766"/>
  <c r="K174" i="12766"/>
  <c r="H174" i="12766"/>
  <c r="G174" i="12766"/>
  <c r="D174" i="12766"/>
  <c r="C174" i="12766"/>
  <c r="M173" i="12766"/>
  <c r="K173" i="12766"/>
  <c r="H173" i="12766"/>
  <c r="G173" i="12766"/>
  <c r="D173" i="12766"/>
  <c r="C173" i="12766"/>
  <c r="M172" i="12766"/>
  <c r="K172" i="12766"/>
  <c r="H172" i="12766"/>
  <c r="G172" i="12766"/>
  <c r="D172" i="12766"/>
  <c r="C172" i="12766"/>
  <c r="M171" i="12766"/>
  <c r="K171" i="12766"/>
  <c r="I171" i="12766"/>
  <c r="H171" i="12766"/>
  <c r="G171" i="12766"/>
  <c r="E171" i="12766"/>
  <c r="D171" i="12766"/>
  <c r="C171" i="12766"/>
  <c r="M170" i="12766"/>
  <c r="K170" i="12766"/>
  <c r="I170" i="12766"/>
  <c r="H170" i="12766"/>
  <c r="G170" i="12766"/>
  <c r="E170" i="12766"/>
  <c r="D170" i="12766"/>
  <c r="C170" i="12766"/>
  <c r="U169" i="12766"/>
  <c r="S169" i="12766"/>
  <c r="R169" i="12766"/>
  <c r="M169" i="12766"/>
  <c r="K169" i="12766"/>
  <c r="I169" i="12766"/>
  <c r="H169" i="12766"/>
  <c r="G169" i="12766"/>
  <c r="E169" i="12766"/>
  <c r="D169" i="12766"/>
  <c r="C169" i="12766"/>
  <c r="U168" i="12766"/>
  <c r="S168" i="12766"/>
  <c r="R168" i="12766"/>
  <c r="M168" i="12766"/>
  <c r="K168" i="12766"/>
  <c r="I168" i="12766"/>
  <c r="H168" i="12766"/>
  <c r="G168" i="12766"/>
  <c r="E168" i="12766"/>
  <c r="D168" i="12766"/>
  <c r="C168" i="12766"/>
  <c r="U167" i="12766"/>
  <c r="S167" i="12766"/>
  <c r="R167" i="12766"/>
  <c r="M167" i="12766"/>
  <c r="K167" i="12766"/>
  <c r="I167" i="12766"/>
  <c r="H167" i="12766"/>
  <c r="G167" i="12766"/>
  <c r="E167" i="12766"/>
  <c r="D167" i="12766"/>
  <c r="C167" i="12766"/>
  <c r="U166" i="12766"/>
  <c r="S166" i="12766"/>
  <c r="R166" i="12766"/>
  <c r="M166" i="12766"/>
  <c r="K166" i="12766"/>
  <c r="I166" i="12766"/>
  <c r="H166" i="12766"/>
  <c r="G166" i="12766"/>
  <c r="E166" i="12766"/>
  <c r="D166" i="12766"/>
  <c r="C166" i="12766"/>
  <c r="M165" i="12766"/>
  <c r="K165" i="12766"/>
  <c r="I165" i="12766"/>
  <c r="H165" i="12766"/>
  <c r="G165" i="12766"/>
  <c r="E165" i="12766"/>
  <c r="D165" i="12766"/>
  <c r="C165" i="12766"/>
  <c r="M164" i="12766"/>
  <c r="K164" i="12766"/>
  <c r="I164" i="12766"/>
  <c r="H164" i="12766"/>
  <c r="G164" i="12766"/>
  <c r="E164" i="12766"/>
  <c r="D164" i="12766"/>
  <c r="C164" i="12766"/>
  <c r="O162" i="12766"/>
  <c r="M162" i="12766"/>
  <c r="K162" i="12766"/>
  <c r="H162" i="12766"/>
  <c r="G162" i="12766"/>
  <c r="D162" i="12766"/>
  <c r="C162" i="12766"/>
  <c r="Q161" i="12766"/>
  <c r="O161" i="12766"/>
  <c r="M161" i="12766"/>
  <c r="K161" i="12766"/>
  <c r="I161" i="12766"/>
  <c r="H161" i="12766"/>
  <c r="G161" i="12766"/>
  <c r="D161" i="12766"/>
  <c r="C161" i="12766"/>
  <c r="O160" i="12766"/>
  <c r="M160" i="12766"/>
  <c r="K160" i="12766"/>
  <c r="I160" i="12766"/>
  <c r="H160" i="12766"/>
  <c r="G160" i="12766"/>
  <c r="D160" i="12766"/>
  <c r="C160" i="12766"/>
  <c r="R159" i="12766"/>
  <c r="Q159" i="12766"/>
  <c r="O159" i="12766"/>
  <c r="M159" i="12766"/>
  <c r="K159" i="12766"/>
  <c r="H159" i="12766"/>
  <c r="G159" i="12766"/>
  <c r="D159" i="12766"/>
  <c r="C159" i="12766"/>
  <c r="O158" i="12766"/>
  <c r="M158" i="12766"/>
  <c r="K158" i="12766"/>
  <c r="H158" i="12766"/>
  <c r="G158" i="12766"/>
  <c r="D158" i="12766"/>
  <c r="C158" i="12766"/>
  <c r="D157" i="12766"/>
  <c r="C157" i="12766"/>
  <c r="D156" i="12766"/>
  <c r="C156" i="12766"/>
  <c r="O155" i="12766"/>
  <c r="M155" i="12766"/>
  <c r="K155" i="12766"/>
  <c r="H155" i="12766"/>
  <c r="G155" i="12766"/>
  <c r="D155" i="12766"/>
  <c r="C155" i="12766"/>
  <c r="O154" i="12766"/>
  <c r="M154" i="12766"/>
  <c r="K154" i="12766"/>
  <c r="H154" i="12766"/>
  <c r="G154" i="12766"/>
  <c r="D154" i="12766"/>
  <c r="C154" i="12766"/>
  <c r="O153" i="12766"/>
  <c r="M153" i="12766"/>
  <c r="K153" i="12766"/>
  <c r="H153" i="12766"/>
  <c r="G153" i="12766"/>
  <c r="D153" i="12766"/>
  <c r="C153" i="12766"/>
  <c r="O151" i="12766"/>
  <c r="M151" i="12766"/>
  <c r="K151" i="12766"/>
  <c r="H151" i="12766"/>
  <c r="G151" i="12766"/>
  <c r="D151" i="12766"/>
  <c r="C151" i="12766"/>
  <c r="O150" i="12766"/>
  <c r="M150" i="12766"/>
  <c r="K150" i="12766"/>
  <c r="I150" i="12766"/>
  <c r="H150" i="12766"/>
  <c r="G150" i="12766"/>
  <c r="D150" i="12766"/>
  <c r="C150" i="12766"/>
  <c r="O149" i="12766"/>
  <c r="M149" i="12766"/>
  <c r="K149" i="12766"/>
  <c r="I149" i="12766"/>
  <c r="H149" i="12766"/>
  <c r="G149" i="12766"/>
  <c r="E149" i="12766"/>
  <c r="D149" i="12766"/>
  <c r="C149" i="12766"/>
  <c r="K143" i="12766"/>
  <c r="H143" i="12766"/>
  <c r="G143" i="12766"/>
  <c r="D143" i="12766"/>
  <c r="C143" i="12766"/>
  <c r="K141" i="12766"/>
  <c r="H141" i="12766"/>
  <c r="G141" i="12766"/>
  <c r="C141" i="12766"/>
  <c r="K140" i="12766"/>
  <c r="I140" i="12766"/>
  <c r="H140" i="12766"/>
  <c r="G140" i="12766"/>
  <c r="E140" i="12766"/>
  <c r="K139" i="12766"/>
  <c r="I139" i="12766"/>
  <c r="H139" i="12766"/>
  <c r="G139" i="12766"/>
  <c r="K138" i="12766"/>
  <c r="I138" i="12766"/>
  <c r="H138" i="12766"/>
  <c r="G138" i="12766"/>
  <c r="K137" i="12766"/>
  <c r="I137" i="12766"/>
  <c r="H137" i="12766"/>
  <c r="G137" i="12766"/>
  <c r="C137" i="12766"/>
  <c r="K136" i="12766"/>
  <c r="I136" i="12766"/>
  <c r="H136" i="12766"/>
  <c r="G136" i="12766"/>
  <c r="K135" i="12766"/>
  <c r="I135" i="12766"/>
  <c r="H135" i="12766"/>
  <c r="G135" i="12766"/>
  <c r="K130" i="12766"/>
  <c r="H130" i="12766"/>
  <c r="G130" i="12766"/>
  <c r="D130" i="12766"/>
  <c r="C130" i="12766"/>
  <c r="K128" i="12766"/>
  <c r="H128" i="12766"/>
  <c r="G128" i="12766"/>
  <c r="C128" i="12766"/>
  <c r="K127" i="12766"/>
  <c r="I127" i="12766"/>
  <c r="H127" i="12766"/>
  <c r="G127" i="12766"/>
  <c r="E127" i="12766"/>
  <c r="K126" i="12766"/>
  <c r="I126" i="12766"/>
  <c r="H126" i="12766"/>
  <c r="G126" i="12766"/>
  <c r="K125" i="12766"/>
  <c r="I125" i="12766"/>
  <c r="H125" i="12766"/>
  <c r="G125" i="12766"/>
  <c r="K124" i="12766"/>
  <c r="I124" i="12766"/>
  <c r="H124" i="12766"/>
  <c r="G124" i="12766"/>
  <c r="K123" i="12766"/>
  <c r="I123" i="12766"/>
  <c r="H123" i="12766"/>
  <c r="G123" i="12766"/>
  <c r="K122" i="12766"/>
  <c r="I122" i="12766"/>
  <c r="H122" i="12766"/>
  <c r="G122" i="12766"/>
  <c r="K117" i="12766"/>
  <c r="H117" i="12766"/>
  <c r="G117" i="12766"/>
  <c r="D117" i="12766"/>
  <c r="C117" i="12766"/>
  <c r="K115" i="12766"/>
  <c r="H115" i="12766"/>
  <c r="G115" i="12766"/>
  <c r="C115" i="12766"/>
  <c r="K114" i="12766"/>
  <c r="I114" i="12766"/>
  <c r="G114" i="12766"/>
  <c r="E114" i="12766"/>
  <c r="K113" i="12766"/>
  <c r="I113" i="12766"/>
  <c r="G113" i="12766"/>
  <c r="K112" i="12766"/>
  <c r="I112" i="12766"/>
  <c r="G112" i="12766"/>
  <c r="K111" i="12766"/>
  <c r="I111" i="12766"/>
  <c r="H111" i="12766"/>
  <c r="G111" i="12766"/>
  <c r="C111" i="12766"/>
  <c r="K110" i="12766"/>
  <c r="I110" i="12766"/>
  <c r="H110" i="12766"/>
  <c r="G110" i="12766"/>
  <c r="K109" i="12766"/>
  <c r="I109" i="12766"/>
  <c r="H109" i="12766"/>
  <c r="G109" i="12766"/>
  <c r="K104" i="12766"/>
  <c r="H104" i="12766"/>
  <c r="G104" i="12766"/>
  <c r="D104" i="12766"/>
  <c r="C104" i="12766"/>
  <c r="K102" i="12766"/>
  <c r="H102" i="12766"/>
  <c r="G102" i="12766"/>
  <c r="C102" i="12766"/>
  <c r="K101" i="12766"/>
  <c r="I101" i="12766"/>
  <c r="G101" i="12766"/>
  <c r="E101" i="12766"/>
  <c r="K100" i="12766"/>
  <c r="I100" i="12766"/>
  <c r="G100" i="12766"/>
  <c r="K99" i="12766"/>
  <c r="I99" i="12766"/>
  <c r="G99" i="12766"/>
  <c r="K98" i="12766"/>
  <c r="I98" i="12766"/>
  <c r="H98" i="12766"/>
  <c r="G98" i="12766"/>
  <c r="K97" i="12766"/>
  <c r="I97" i="12766"/>
  <c r="H97" i="12766"/>
  <c r="G97" i="12766"/>
  <c r="K96" i="12766"/>
  <c r="I96" i="12766"/>
  <c r="H96" i="12766"/>
  <c r="G96" i="12766"/>
  <c r="C96" i="12766"/>
  <c r="P92" i="12766"/>
  <c r="O92" i="12766"/>
  <c r="O91" i="12766"/>
  <c r="K91" i="12766"/>
  <c r="H91" i="12766"/>
  <c r="G91" i="12766"/>
  <c r="D91" i="12766"/>
  <c r="C91" i="12766"/>
  <c r="K90" i="12766"/>
  <c r="H90" i="12766"/>
  <c r="G90" i="12766"/>
  <c r="D90" i="12766"/>
  <c r="C90" i="12766"/>
  <c r="M89" i="12766"/>
  <c r="K89" i="12766"/>
  <c r="H89" i="12766"/>
  <c r="G89" i="12766"/>
  <c r="D89" i="12766"/>
  <c r="C89" i="12766"/>
  <c r="O88" i="12766"/>
  <c r="M88" i="12766"/>
  <c r="K88" i="12766"/>
  <c r="I88" i="12766"/>
  <c r="H88" i="12766"/>
  <c r="G88" i="12766"/>
  <c r="E88" i="12766"/>
  <c r="D88" i="12766"/>
  <c r="C88" i="12766"/>
  <c r="O87" i="12766"/>
  <c r="M87" i="12766"/>
  <c r="K87" i="12766"/>
  <c r="H87" i="12766"/>
  <c r="G87" i="12766"/>
  <c r="D87" i="12766"/>
  <c r="C87" i="12766"/>
  <c r="W86" i="12766"/>
  <c r="U86" i="12766"/>
  <c r="T86" i="12766"/>
  <c r="O86" i="12766"/>
  <c r="M86" i="12766"/>
  <c r="K86" i="12766"/>
  <c r="H86" i="12766"/>
  <c r="G86" i="12766"/>
  <c r="D86" i="12766"/>
  <c r="C86" i="12766"/>
  <c r="W85" i="12766"/>
  <c r="U85" i="12766"/>
  <c r="T85" i="12766"/>
  <c r="Q85" i="12766"/>
  <c r="O85" i="12766"/>
  <c r="M85" i="12766"/>
  <c r="K85" i="12766"/>
  <c r="H85" i="12766"/>
  <c r="G85" i="12766"/>
  <c r="D85" i="12766"/>
  <c r="C85" i="12766"/>
  <c r="W84" i="12766"/>
  <c r="U84" i="12766"/>
  <c r="T84" i="12766"/>
  <c r="Q84" i="12766"/>
  <c r="O84" i="12766"/>
  <c r="M84" i="12766"/>
  <c r="K84" i="12766"/>
  <c r="H84" i="12766"/>
  <c r="G84" i="12766"/>
  <c r="D84" i="12766"/>
  <c r="C84" i="12766"/>
  <c r="O83" i="12766"/>
  <c r="M83" i="12766"/>
  <c r="K83" i="12766"/>
  <c r="H83" i="12766"/>
  <c r="G83" i="12766"/>
  <c r="D83" i="12766"/>
  <c r="C83" i="12766"/>
  <c r="N81" i="12766"/>
  <c r="M80" i="12766"/>
  <c r="K78" i="12766"/>
  <c r="H78" i="12766"/>
  <c r="G78" i="12766"/>
  <c r="D78" i="12766"/>
  <c r="C78" i="12766"/>
  <c r="K76" i="12766"/>
  <c r="H76" i="12766"/>
  <c r="G76" i="12766"/>
  <c r="C75" i="12766"/>
  <c r="K74" i="12766"/>
  <c r="I74" i="12766"/>
  <c r="H74" i="12766"/>
  <c r="G74" i="12766"/>
  <c r="D74" i="12766"/>
  <c r="C74" i="12766"/>
  <c r="K73" i="12766"/>
  <c r="I73" i="12766"/>
  <c r="H73" i="12766"/>
  <c r="G73" i="12766"/>
  <c r="D73" i="12766"/>
  <c r="C73" i="12766"/>
  <c r="K72" i="12766"/>
  <c r="I72" i="12766"/>
  <c r="H72" i="12766"/>
  <c r="G72" i="12766"/>
  <c r="D72" i="12766"/>
  <c r="C72" i="12766"/>
  <c r="K71" i="12766"/>
  <c r="I71" i="12766"/>
  <c r="H71" i="12766"/>
  <c r="G71" i="12766"/>
  <c r="D71" i="12766"/>
  <c r="C71" i="12766"/>
  <c r="K69" i="12766"/>
  <c r="I69" i="12766"/>
  <c r="H69" i="12766"/>
  <c r="G69" i="12766"/>
  <c r="D69" i="12766"/>
  <c r="C69" i="12766"/>
  <c r="K68" i="12766"/>
  <c r="I68" i="12766"/>
  <c r="H68" i="12766"/>
  <c r="G68" i="12766"/>
  <c r="D68" i="12766"/>
  <c r="C68" i="12766"/>
  <c r="K67" i="12766"/>
  <c r="I67" i="12766"/>
  <c r="H67" i="12766"/>
  <c r="G67" i="12766"/>
  <c r="D67" i="12766"/>
  <c r="C67" i="12766"/>
  <c r="K61" i="12766"/>
  <c r="H61" i="12766"/>
  <c r="G61" i="12766"/>
  <c r="D61" i="12766"/>
  <c r="C61" i="12766"/>
  <c r="K59" i="12766"/>
  <c r="H59" i="12766"/>
  <c r="G59" i="12766"/>
  <c r="K57" i="12766"/>
  <c r="I57" i="12766"/>
  <c r="H57" i="12766"/>
  <c r="G57" i="12766"/>
  <c r="D57" i="12766"/>
  <c r="C57" i="12766"/>
  <c r="K56" i="12766"/>
  <c r="I56" i="12766"/>
  <c r="H56" i="12766"/>
  <c r="G56" i="12766"/>
  <c r="D56" i="12766"/>
  <c r="C56" i="12766"/>
  <c r="K55" i="12766"/>
  <c r="I55" i="12766"/>
  <c r="H55" i="12766"/>
  <c r="G55" i="12766"/>
  <c r="D55" i="12766"/>
  <c r="C55" i="12766"/>
  <c r="K54" i="12766"/>
  <c r="I54" i="12766"/>
  <c r="H54" i="12766"/>
  <c r="G54" i="12766"/>
  <c r="D54" i="12766"/>
  <c r="C54" i="12766"/>
  <c r="K52" i="12766"/>
  <c r="I52" i="12766"/>
  <c r="H52" i="12766"/>
  <c r="G52" i="12766"/>
  <c r="D52" i="12766"/>
  <c r="C52" i="12766"/>
  <c r="K51" i="12766"/>
  <c r="I51" i="12766"/>
  <c r="H51" i="12766"/>
  <c r="G51" i="12766"/>
  <c r="D51" i="12766"/>
  <c r="C51" i="12766"/>
  <c r="K50" i="12766"/>
  <c r="I50" i="12766"/>
  <c r="H50" i="12766"/>
  <c r="G50" i="12766"/>
  <c r="D50" i="12766"/>
  <c r="C50" i="12766"/>
  <c r="K44" i="12766"/>
  <c r="H44" i="12766"/>
  <c r="G44" i="12766"/>
  <c r="D44" i="12766"/>
  <c r="C44" i="12766"/>
  <c r="K42" i="12766"/>
  <c r="H42" i="12766"/>
  <c r="G42" i="12766"/>
  <c r="K40" i="12766"/>
  <c r="I40" i="12766"/>
  <c r="H40" i="12766"/>
  <c r="G40" i="12766"/>
  <c r="D40" i="12766"/>
  <c r="C40" i="12766"/>
  <c r="K39" i="12766"/>
  <c r="I39" i="12766"/>
  <c r="H39" i="12766"/>
  <c r="G39" i="12766"/>
  <c r="D39" i="12766"/>
  <c r="C39" i="12766"/>
  <c r="K38" i="12766"/>
  <c r="I38" i="12766"/>
  <c r="H38" i="12766"/>
  <c r="G38" i="12766"/>
  <c r="D38" i="12766"/>
  <c r="C38" i="12766"/>
  <c r="K37" i="12766"/>
  <c r="I37" i="12766"/>
  <c r="H37" i="12766"/>
  <c r="G37" i="12766"/>
  <c r="D37" i="12766"/>
  <c r="C37" i="12766"/>
  <c r="K35" i="12766"/>
  <c r="I35" i="12766"/>
  <c r="H35" i="12766"/>
  <c r="G35" i="12766"/>
  <c r="D35" i="12766"/>
  <c r="C35" i="12766"/>
  <c r="K34" i="12766"/>
  <c r="I34" i="12766"/>
  <c r="H34" i="12766"/>
  <c r="G34" i="12766"/>
  <c r="D34" i="12766"/>
  <c r="C34" i="12766"/>
  <c r="K33" i="12766"/>
  <c r="I33" i="12766"/>
  <c r="H33" i="12766"/>
  <c r="G33" i="12766"/>
  <c r="D33" i="12766"/>
  <c r="C33" i="12766"/>
  <c r="O29" i="12766"/>
  <c r="P28" i="12766"/>
  <c r="O28" i="12766"/>
  <c r="O27" i="12766"/>
  <c r="K27" i="12766"/>
  <c r="H27" i="12766"/>
  <c r="G27" i="12766"/>
  <c r="D27" i="12766"/>
  <c r="C27" i="12766"/>
  <c r="K26" i="12766"/>
  <c r="G26" i="12766"/>
  <c r="C26" i="12766"/>
  <c r="O25" i="12766"/>
  <c r="M25" i="12766"/>
  <c r="K25" i="12766"/>
  <c r="H25" i="12766"/>
  <c r="G25" i="12766"/>
  <c r="D25" i="12766"/>
  <c r="C25" i="12766"/>
  <c r="D24" i="12766"/>
  <c r="C24" i="12766"/>
  <c r="Q23" i="12766"/>
  <c r="O23" i="12766"/>
  <c r="M23" i="12766"/>
  <c r="K23" i="12766"/>
  <c r="H23" i="12766"/>
  <c r="G23" i="12766"/>
  <c r="D23" i="12766"/>
  <c r="C23" i="12766"/>
  <c r="R22" i="12766"/>
  <c r="Q22" i="12766"/>
  <c r="P22" i="12766"/>
  <c r="O22" i="12766"/>
  <c r="M22" i="12766"/>
  <c r="K22" i="12766"/>
  <c r="H22" i="12766"/>
  <c r="G22" i="12766"/>
  <c r="D22" i="12766"/>
  <c r="C22" i="12766"/>
  <c r="R21" i="12766"/>
  <c r="Q21" i="12766"/>
  <c r="P21" i="12766"/>
  <c r="O21" i="12766"/>
  <c r="M21" i="12766"/>
  <c r="K21" i="12766"/>
  <c r="H21" i="12766"/>
  <c r="G21" i="12766"/>
  <c r="D21" i="12766"/>
  <c r="C21" i="12766"/>
  <c r="R20" i="12766"/>
  <c r="Q20" i="12766"/>
  <c r="P20" i="12766"/>
  <c r="O20" i="12766"/>
  <c r="M20" i="12766"/>
  <c r="K20" i="12766"/>
  <c r="H20" i="12766"/>
  <c r="G20" i="12766"/>
  <c r="D20" i="12766"/>
  <c r="C20" i="12766"/>
  <c r="R18" i="12766"/>
  <c r="Q18" i="12766"/>
  <c r="P18" i="12766"/>
  <c r="O18" i="12766"/>
  <c r="M18" i="12766"/>
  <c r="K18" i="12766"/>
  <c r="H18" i="12766"/>
  <c r="G18" i="12766"/>
  <c r="D18" i="12766"/>
  <c r="C18" i="12766"/>
  <c r="R17" i="12766"/>
  <c r="Q17" i="12766"/>
  <c r="P17" i="12766"/>
  <c r="O17" i="12766"/>
  <c r="M17" i="12766"/>
  <c r="K17" i="12766"/>
  <c r="H17" i="12766"/>
  <c r="G17" i="12766"/>
  <c r="D17" i="12766"/>
  <c r="C17" i="12766"/>
  <c r="R16" i="12766"/>
  <c r="Q16" i="12766"/>
  <c r="P16" i="12766"/>
  <c r="O16" i="12766"/>
  <c r="M16" i="12766"/>
  <c r="K16" i="12766"/>
  <c r="H16" i="12766"/>
  <c r="G16" i="12766"/>
  <c r="D16" i="12766"/>
  <c r="C16" i="12766"/>
  <c r="D1049" i="12787"/>
  <c r="C1049" i="12787"/>
  <c r="D1048" i="12787"/>
  <c r="C1048" i="12787"/>
  <c r="H1045" i="12787"/>
  <c r="G1045" i="12787"/>
  <c r="D1045" i="12787"/>
  <c r="C1045" i="12787"/>
  <c r="G1043" i="12787"/>
  <c r="C1043" i="12787"/>
  <c r="G1042" i="12787"/>
  <c r="C1042" i="12787"/>
  <c r="K1038" i="12787"/>
  <c r="H1038" i="12787"/>
  <c r="G1038" i="12787"/>
  <c r="D1038" i="12787"/>
  <c r="C1038" i="12787"/>
  <c r="K1037" i="12787"/>
  <c r="G1037" i="12787"/>
  <c r="P1036" i="12787"/>
  <c r="O1036" i="12787"/>
  <c r="O1035" i="12787"/>
  <c r="K1035" i="12787"/>
  <c r="H1035" i="12787"/>
  <c r="G1035" i="12787"/>
  <c r="D1035" i="12787"/>
  <c r="C1035" i="12787"/>
  <c r="P1033" i="12787"/>
  <c r="O1033" i="12787"/>
  <c r="P1032" i="12787"/>
  <c r="O1032" i="12787"/>
  <c r="K1032" i="12787"/>
  <c r="H1032" i="12787"/>
  <c r="G1032" i="12787"/>
  <c r="D1032" i="12787"/>
  <c r="C1032" i="12787"/>
  <c r="K1031" i="12787"/>
  <c r="G1031" i="12787"/>
  <c r="C1031" i="12787"/>
  <c r="M1030" i="12787"/>
  <c r="K1030" i="12787"/>
  <c r="H1030" i="12787"/>
  <c r="G1030" i="12787"/>
  <c r="C1030" i="12787"/>
  <c r="C1029" i="12787"/>
  <c r="M1028" i="12787"/>
  <c r="K1028" i="12787"/>
  <c r="I1028" i="12787"/>
  <c r="H1028" i="12787"/>
  <c r="G1028" i="12787"/>
  <c r="D1028" i="12787"/>
  <c r="C1028" i="12787"/>
  <c r="M1026" i="12787"/>
  <c r="K1026" i="12787"/>
  <c r="I1026" i="12787"/>
  <c r="H1026" i="12787"/>
  <c r="G1026" i="12787"/>
  <c r="D1026" i="12787"/>
  <c r="M1025" i="12787"/>
  <c r="K1025" i="12787"/>
  <c r="I1025" i="12787"/>
  <c r="H1025" i="12787"/>
  <c r="G1025" i="12787"/>
  <c r="D1025" i="12787"/>
  <c r="C1025" i="12787"/>
  <c r="M1024" i="12787"/>
  <c r="K1024" i="12787"/>
  <c r="I1024" i="12787"/>
  <c r="H1024" i="12787"/>
  <c r="G1024" i="12787"/>
  <c r="D1024" i="12787"/>
  <c r="C1024" i="12787"/>
  <c r="M1022" i="12787"/>
  <c r="K1022" i="12787"/>
  <c r="I1022" i="12787"/>
  <c r="H1022" i="12787"/>
  <c r="G1022" i="12787"/>
  <c r="D1022" i="12787"/>
  <c r="M1021" i="12787"/>
  <c r="K1021" i="12787"/>
  <c r="I1021" i="12787"/>
  <c r="H1021" i="12787"/>
  <c r="G1021" i="12787"/>
  <c r="D1021" i="12787"/>
  <c r="M1019" i="12787"/>
  <c r="K1019" i="12787"/>
  <c r="I1019" i="12787"/>
  <c r="H1019" i="12787"/>
  <c r="G1019" i="12787"/>
  <c r="D1019" i="12787"/>
  <c r="M1018" i="12787"/>
  <c r="K1018" i="12787"/>
  <c r="I1018" i="12787"/>
  <c r="H1018" i="12787"/>
  <c r="G1018" i="12787"/>
  <c r="D1018" i="12787"/>
  <c r="M1017" i="12787"/>
  <c r="K1017" i="12787"/>
  <c r="I1017" i="12787"/>
  <c r="H1017" i="12787"/>
  <c r="G1017" i="12787"/>
  <c r="D1017" i="12787"/>
  <c r="M1014" i="12787"/>
  <c r="K1014" i="12787"/>
  <c r="I1014" i="12787"/>
  <c r="H1014" i="12787"/>
  <c r="G1014" i="12787"/>
  <c r="D1014" i="12787"/>
  <c r="M1013" i="12787"/>
  <c r="K1013" i="12787"/>
  <c r="I1013" i="12787"/>
  <c r="H1013" i="12787"/>
  <c r="G1013" i="12787"/>
  <c r="D1013" i="12787"/>
  <c r="M1011" i="12787"/>
  <c r="K1011" i="12787"/>
  <c r="I1011" i="12787"/>
  <c r="H1011" i="12787"/>
  <c r="G1011" i="12787"/>
  <c r="D1011" i="12787"/>
  <c r="M1010" i="12787"/>
  <c r="K1010" i="12787"/>
  <c r="I1010" i="12787"/>
  <c r="H1010" i="12787"/>
  <c r="G1010" i="12787"/>
  <c r="D1010" i="12787"/>
  <c r="C1010" i="12787"/>
  <c r="M1009" i="12787"/>
  <c r="K1009" i="12787"/>
  <c r="I1009" i="12787"/>
  <c r="H1009" i="12787"/>
  <c r="G1009" i="12787"/>
  <c r="D1009" i="12787"/>
  <c r="C1009" i="12787"/>
  <c r="M1006" i="12787"/>
  <c r="K1006" i="12787"/>
  <c r="I1006" i="12787"/>
  <c r="H1006" i="12787"/>
  <c r="G1006" i="12787"/>
  <c r="D1006" i="12787"/>
  <c r="M1005" i="12787"/>
  <c r="K1005" i="12787"/>
  <c r="I1005" i="12787"/>
  <c r="H1005" i="12787"/>
  <c r="G1005" i="12787"/>
  <c r="D1005" i="12787"/>
  <c r="C1005" i="12787"/>
  <c r="M1003" i="12787"/>
  <c r="K1003" i="12787"/>
  <c r="I1003" i="12787"/>
  <c r="H1003" i="12787"/>
  <c r="G1003" i="12787"/>
  <c r="D1003" i="12787"/>
  <c r="M1002" i="12787"/>
  <c r="K1002" i="12787"/>
  <c r="I1002" i="12787"/>
  <c r="H1002" i="12787"/>
  <c r="G1002" i="12787"/>
  <c r="D1002" i="12787"/>
  <c r="C1002" i="12787"/>
  <c r="M1001" i="12787"/>
  <c r="K1001" i="12787"/>
  <c r="I1001" i="12787"/>
  <c r="H1001" i="12787"/>
  <c r="G1001" i="12787"/>
  <c r="D1001" i="12787"/>
  <c r="C1001" i="12787"/>
  <c r="P996" i="12787"/>
  <c r="O996" i="12787"/>
  <c r="O995" i="12787"/>
  <c r="K995" i="12787"/>
  <c r="H995" i="12787"/>
  <c r="G995" i="12787"/>
  <c r="D995" i="12787"/>
  <c r="C995" i="12787"/>
  <c r="K994" i="12787"/>
  <c r="G994" i="12787"/>
  <c r="C994" i="12787"/>
  <c r="M993" i="12787"/>
  <c r="K993" i="12787"/>
  <c r="H993" i="12787"/>
  <c r="G993" i="12787"/>
  <c r="D993" i="12787"/>
  <c r="C993" i="12787"/>
  <c r="M992" i="12787"/>
  <c r="K992" i="12787"/>
  <c r="H992" i="12787"/>
  <c r="G992" i="12787"/>
  <c r="C992" i="12787"/>
  <c r="C991" i="12787"/>
  <c r="M990" i="12787"/>
  <c r="K990" i="12787"/>
  <c r="I990" i="12787"/>
  <c r="H990" i="12787"/>
  <c r="G990" i="12787"/>
  <c r="M989" i="12787"/>
  <c r="K989" i="12787"/>
  <c r="I989" i="12787"/>
  <c r="H989" i="12787"/>
  <c r="G989" i="12787"/>
  <c r="K984" i="12787"/>
  <c r="H984" i="12787"/>
  <c r="G984" i="12787"/>
  <c r="D984" i="12787"/>
  <c r="C984" i="12787"/>
  <c r="K983" i="12787"/>
  <c r="G983" i="12787"/>
  <c r="C983" i="12787"/>
  <c r="K982" i="12787"/>
  <c r="H982" i="12787"/>
  <c r="G982" i="12787"/>
  <c r="C982" i="12787"/>
  <c r="K980" i="12787"/>
  <c r="I980" i="12787"/>
  <c r="H980" i="12787"/>
  <c r="G980" i="12787"/>
  <c r="E980" i="12787"/>
  <c r="D980" i="12787"/>
  <c r="K979" i="12787"/>
  <c r="I979" i="12787"/>
  <c r="H979" i="12787"/>
  <c r="G979" i="12787"/>
  <c r="E979" i="12787"/>
  <c r="D979" i="12787"/>
  <c r="K978" i="12787"/>
  <c r="K973" i="12787"/>
  <c r="H973" i="12787"/>
  <c r="G973" i="12787"/>
  <c r="D973" i="12787"/>
  <c r="C973" i="12787"/>
  <c r="K972" i="12787"/>
  <c r="G972" i="12787"/>
  <c r="C972" i="12787"/>
  <c r="K971" i="12787"/>
  <c r="H971" i="12787"/>
  <c r="G971" i="12787"/>
  <c r="C971" i="12787"/>
  <c r="C970" i="12787"/>
  <c r="Q969" i="12787"/>
  <c r="H969" i="12787"/>
  <c r="D969" i="12787"/>
  <c r="C969" i="12787"/>
  <c r="K968" i="12787"/>
  <c r="H968" i="12787"/>
  <c r="G968" i="12787"/>
  <c r="E968" i="12787"/>
  <c r="D968" i="12787"/>
  <c r="C968" i="12787"/>
  <c r="P966" i="12787"/>
  <c r="K966" i="12787"/>
  <c r="I966" i="12787"/>
  <c r="G966" i="12787"/>
  <c r="C966" i="12787"/>
  <c r="P965" i="12787"/>
  <c r="K965" i="12787"/>
  <c r="I965" i="12787"/>
  <c r="G965" i="12787"/>
  <c r="C965" i="12787"/>
  <c r="P964" i="12787"/>
  <c r="K964" i="12787"/>
  <c r="I964" i="12787"/>
  <c r="G964" i="12787"/>
  <c r="C964" i="12787"/>
  <c r="P963" i="12787"/>
  <c r="K963" i="12787"/>
  <c r="I963" i="12787"/>
  <c r="G963" i="12787"/>
  <c r="C963" i="12787"/>
  <c r="P962" i="12787"/>
  <c r="K962" i="12787"/>
  <c r="I962" i="12787"/>
  <c r="G962" i="12787"/>
  <c r="P959" i="12787"/>
  <c r="K959" i="12787"/>
  <c r="I959" i="12787"/>
  <c r="G959" i="12787"/>
  <c r="C959" i="12787"/>
  <c r="P958" i="12787"/>
  <c r="K958" i="12787"/>
  <c r="I958" i="12787"/>
  <c r="G958" i="12787"/>
  <c r="C958" i="12787"/>
  <c r="P957" i="12787"/>
  <c r="K957" i="12787"/>
  <c r="I957" i="12787"/>
  <c r="G957" i="12787"/>
  <c r="C957" i="12787"/>
  <c r="P956" i="12787"/>
  <c r="K956" i="12787"/>
  <c r="I956" i="12787"/>
  <c r="G956" i="12787"/>
  <c r="C956" i="12787"/>
  <c r="P955" i="12787"/>
  <c r="K955" i="12787"/>
  <c r="I955" i="12787"/>
  <c r="G955" i="12787"/>
  <c r="C955" i="12787"/>
  <c r="P954" i="12787"/>
  <c r="K954" i="12787"/>
  <c r="I954" i="12787"/>
  <c r="G954" i="12787"/>
  <c r="C954" i="12787"/>
  <c r="O953" i="12787"/>
  <c r="K952" i="12787"/>
  <c r="O947" i="12787"/>
  <c r="K947" i="12787"/>
  <c r="H947" i="12787"/>
  <c r="G947" i="12787"/>
  <c r="D947" i="12787"/>
  <c r="C947" i="12787"/>
  <c r="K946" i="12787"/>
  <c r="H946" i="12787"/>
  <c r="G946" i="12787"/>
  <c r="D946" i="12787"/>
  <c r="C946" i="12787"/>
  <c r="M945" i="12787"/>
  <c r="K945" i="12787"/>
  <c r="H945" i="12787"/>
  <c r="G945" i="12787"/>
  <c r="D945" i="12787"/>
  <c r="C945" i="12787"/>
  <c r="D944" i="12787"/>
  <c r="C944" i="12787"/>
  <c r="M943" i="12787"/>
  <c r="K943" i="12787"/>
  <c r="I943" i="12787"/>
  <c r="H943" i="12787"/>
  <c r="G943" i="12787"/>
  <c r="E943" i="12787"/>
  <c r="D943" i="12787"/>
  <c r="C943" i="12787"/>
  <c r="M942" i="12787"/>
  <c r="K942" i="12787"/>
  <c r="I942" i="12787"/>
  <c r="H942" i="12787"/>
  <c r="G942" i="12787"/>
  <c r="D942" i="12787"/>
  <c r="C942" i="12787"/>
  <c r="M941" i="12787"/>
  <c r="K941" i="12787"/>
  <c r="H941" i="12787"/>
  <c r="G941" i="12787"/>
  <c r="P937" i="12787"/>
  <c r="O937" i="12787"/>
  <c r="O936" i="12787"/>
  <c r="K936" i="12787"/>
  <c r="H936" i="12787"/>
  <c r="G936" i="12787"/>
  <c r="D936" i="12787"/>
  <c r="C936" i="12787"/>
  <c r="K935" i="12787"/>
  <c r="G935" i="12787"/>
  <c r="C935" i="12787"/>
  <c r="M934" i="12787"/>
  <c r="K934" i="12787"/>
  <c r="H934" i="12787"/>
  <c r="G934" i="12787"/>
  <c r="C934" i="12787"/>
  <c r="C933" i="12787"/>
  <c r="M932" i="12787"/>
  <c r="K932" i="12787"/>
  <c r="I932" i="12787"/>
  <c r="H932" i="12787"/>
  <c r="G932" i="12787"/>
  <c r="D932" i="12787"/>
  <c r="M931" i="12787"/>
  <c r="K931" i="12787"/>
  <c r="H931" i="12787"/>
  <c r="G931" i="12787"/>
  <c r="D931" i="12787"/>
  <c r="M930" i="12787"/>
  <c r="K930" i="12787"/>
  <c r="P926" i="12787"/>
  <c r="O926" i="12787"/>
  <c r="P925" i="12787"/>
  <c r="O925" i="12787"/>
  <c r="K925" i="12787"/>
  <c r="H925" i="12787"/>
  <c r="G925" i="12787"/>
  <c r="D925" i="12787"/>
  <c r="C925" i="12787"/>
  <c r="P924" i="12787"/>
  <c r="K924" i="12787"/>
  <c r="G924" i="12787"/>
  <c r="C924" i="12787"/>
  <c r="P923" i="12787"/>
  <c r="M923" i="12787"/>
  <c r="K923" i="12787"/>
  <c r="H923" i="12787"/>
  <c r="G923" i="12787"/>
  <c r="P922" i="12787"/>
  <c r="C922" i="12787"/>
  <c r="R921" i="12787"/>
  <c r="Q921" i="12787"/>
  <c r="P921" i="12787"/>
  <c r="M921" i="12787"/>
  <c r="K921" i="12787"/>
  <c r="I921" i="12787"/>
  <c r="H921" i="12787"/>
  <c r="G921" i="12787"/>
  <c r="D921" i="12787"/>
  <c r="R920" i="12787"/>
  <c r="Q920" i="12787"/>
  <c r="P920" i="12787"/>
  <c r="M920" i="12787"/>
  <c r="K920" i="12787"/>
  <c r="I920" i="12787"/>
  <c r="H920" i="12787"/>
  <c r="G920" i="12787"/>
  <c r="D920" i="12787"/>
  <c r="R919" i="12787"/>
  <c r="Q919" i="12787"/>
  <c r="P919" i="12787"/>
  <c r="M919" i="12787"/>
  <c r="K919" i="12787"/>
  <c r="I919" i="12787"/>
  <c r="H919" i="12787"/>
  <c r="G919" i="12787"/>
  <c r="D919" i="12787"/>
  <c r="R918" i="12787"/>
  <c r="Q918" i="12787"/>
  <c r="P918" i="12787"/>
  <c r="M918" i="12787"/>
  <c r="K918" i="12787"/>
  <c r="I918" i="12787"/>
  <c r="H918" i="12787"/>
  <c r="G918" i="12787"/>
  <c r="D918" i="12787"/>
  <c r="R917" i="12787"/>
  <c r="Q917" i="12787"/>
  <c r="P917" i="12787"/>
  <c r="M917" i="12787"/>
  <c r="K917" i="12787"/>
  <c r="I917" i="12787"/>
  <c r="H917" i="12787"/>
  <c r="G917" i="12787"/>
  <c r="D917" i="12787"/>
  <c r="R916" i="12787"/>
  <c r="Q916" i="12787"/>
  <c r="P916" i="12787"/>
  <c r="M916" i="12787"/>
  <c r="K916" i="12787"/>
  <c r="I916" i="12787"/>
  <c r="H916" i="12787"/>
  <c r="G916" i="12787"/>
  <c r="D916" i="12787"/>
  <c r="R915" i="12787"/>
  <c r="Q915" i="12787"/>
  <c r="P915" i="12787"/>
  <c r="M915" i="12787"/>
  <c r="K915" i="12787"/>
  <c r="I915" i="12787"/>
  <c r="H915" i="12787"/>
  <c r="G915" i="12787"/>
  <c r="D915" i="12787"/>
  <c r="R913" i="12787"/>
  <c r="Q913" i="12787"/>
  <c r="P913" i="12787"/>
  <c r="M913" i="12787"/>
  <c r="K913" i="12787"/>
  <c r="I913" i="12787"/>
  <c r="H913" i="12787"/>
  <c r="G913" i="12787"/>
  <c r="D913" i="12787"/>
  <c r="C913" i="12787"/>
  <c r="R912" i="12787"/>
  <c r="Q912" i="12787"/>
  <c r="P912" i="12787"/>
  <c r="M912" i="12787"/>
  <c r="K912" i="12787"/>
  <c r="I912" i="12787"/>
  <c r="H912" i="12787"/>
  <c r="G912" i="12787"/>
  <c r="D912" i="12787"/>
  <c r="R911" i="12787"/>
  <c r="Q911" i="12787"/>
  <c r="P911" i="12787"/>
  <c r="M911" i="12787"/>
  <c r="K911" i="12787"/>
  <c r="I911" i="12787"/>
  <c r="H911" i="12787"/>
  <c r="G911" i="12787"/>
  <c r="D911" i="12787"/>
  <c r="C911" i="12787"/>
  <c r="R910" i="12787"/>
  <c r="Q910" i="12787"/>
  <c r="P910" i="12787"/>
  <c r="M910" i="12787"/>
  <c r="K910" i="12787"/>
  <c r="I910" i="12787"/>
  <c r="H910" i="12787"/>
  <c r="G910" i="12787"/>
  <c r="D910" i="12787"/>
  <c r="R909" i="12787"/>
  <c r="Q909" i="12787"/>
  <c r="P909" i="12787"/>
  <c r="M909" i="12787"/>
  <c r="K909" i="12787"/>
  <c r="I909" i="12787"/>
  <c r="H909" i="12787"/>
  <c r="G909" i="12787"/>
  <c r="D909" i="12787"/>
  <c r="R908" i="12787"/>
  <c r="Q908" i="12787"/>
  <c r="P908" i="12787"/>
  <c r="M908" i="12787"/>
  <c r="K908" i="12787"/>
  <c r="I908" i="12787"/>
  <c r="H908" i="12787"/>
  <c r="G908" i="12787"/>
  <c r="D908" i="12787"/>
  <c r="R907" i="12787"/>
  <c r="Q907" i="12787"/>
  <c r="P907" i="12787"/>
  <c r="M907" i="12787"/>
  <c r="K907" i="12787"/>
  <c r="I907" i="12787"/>
  <c r="H907" i="12787"/>
  <c r="G907" i="12787"/>
  <c r="D907" i="12787"/>
  <c r="R906" i="12787"/>
  <c r="Q906" i="12787"/>
  <c r="P906" i="12787"/>
  <c r="M906" i="12787"/>
  <c r="K906" i="12787"/>
  <c r="I906" i="12787"/>
  <c r="H906" i="12787"/>
  <c r="G906" i="12787"/>
  <c r="D906" i="12787"/>
  <c r="R905" i="12787"/>
  <c r="Q905" i="12787"/>
  <c r="P905" i="12787"/>
  <c r="M905" i="12787"/>
  <c r="K905" i="12787"/>
  <c r="I905" i="12787"/>
  <c r="H905" i="12787"/>
  <c r="G905" i="12787"/>
  <c r="D905" i="12787"/>
  <c r="C905" i="12787"/>
  <c r="R904" i="12787"/>
  <c r="Q904" i="12787"/>
  <c r="P904" i="12787"/>
  <c r="M904" i="12787"/>
  <c r="K904" i="12787"/>
  <c r="I904" i="12787"/>
  <c r="H904" i="12787"/>
  <c r="G904" i="12787"/>
  <c r="D904" i="12787"/>
  <c r="C904" i="12787"/>
  <c r="O898" i="12787"/>
  <c r="K898" i="12787"/>
  <c r="H898" i="12787"/>
  <c r="G898" i="12787"/>
  <c r="D898" i="12787"/>
  <c r="C898" i="12787"/>
  <c r="K897" i="12787"/>
  <c r="G897" i="12787"/>
  <c r="C897" i="12787"/>
  <c r="K896" i="12787"/>
  <c r="H896" i="12787"/>
  <c r="G896" i="12787"/>
  <c r="C896" i="12787"/>
  <c r="K895" i="12787"/>
  <c r="I895" i="12787"/>
  <c r="H895" i="12787"/>
  <c r="G895" i="12787"/>
  <c r="E895" i="12787"/>
  <c r="D895" i="12787"/>
  <c r="C895" i="12787"/>
  <c r="K894" i="12787"/>
  <c r="I894" i="12787"/>
  <c r="H894" i="12787"/>
  <c r="G894" i="12787"/>
  <c r="E894" i="12787"/>
  <c r="K893" i="12787"/>
  <c r="I893" i="12787"/>
  <c r="H893" i="12787"/>
  <c r="G893" i="12787"/>
  <c r="E893" i="12787"/>
  <c r="D893" i="12787"/>
  <c r="C893" i="12787"/>
  <c r="K892" i="12787"/>
  <c r="I892" i="12787"/>
  <c r="H892" i="12787"/>
  <c r="G892" i="12787"/>
  <c r="E892" i="12787"/>
  <c r="D892" i="12787"/>
  <c r="C892" i="12787"/>
  <c r="K891" i="12787"/>
  <c r="I891" i="12787"/>
  <c r="H891" i="12787"/>
  <c r="G891" i="12787"/>
  <c r="E891" i="12787"/>
  <c r="D891" i="12787"/>
  <c r="C891" i="12787"/>
  <c r="K890" i="12787"/>
  <c r="I890" i="12787"/>
  <c r="H890" i="12787"/>
  <c r="G890" i="12787"/>
  <c r="E890" i="12787"/>
  <c r="D890" i="12787"/>
  <c r="C890" i="12787"/>
  <c r="K889" i="12787"/>
  <c r="I889" i="12787"/>
  <c r="H889" i="12787"/>
  <c r="G889" i="12787"/>
  <c r="E889" i="12787"/>
  <c r="O888" i="12787"/>
  <c r="K888" i="12787"/>
  <c r="I888" i="12787"/>
  <c r="H888" i="12787"/>
  <c r="G888" i="12787"/>
  <c r="E888" i="12787"/>
  <c r="K887" i="12787"/>
  <c r="I887" i="12787"/>
  <c r="H887" i="12787"/>
  <c r="G887" i="12787"/>
  <c r="E887" i="12787"/>
  <c r="O885" i="12787"/>
  <c r="K885" i="12787"/>
  <c r="H885" i="12787"/>
  <c r="G885" i="12787"/>
  <c r="E885" i="12787"/>
  <c r="D885" i="12787"/>
  <c r="O884" i="12787"/>
  <c r="K884" i="12787"/>
  <c r="H884" i="12787"/>
  <c r="G884" i="12787"/>
  <c r="E884" i="12787"/>
  <c r="D884" i="12787"/>
  <c r="O882" i="12787"/>
  <c r="K882" i="12787"/>
  <c r="H882" i="12787"/>
  <c r="G882" i="12787"/>
  <c r="E882" i="12787"/>
  <c r="D882" i="12787"/>
  <c r="O881" i="12787"/>
  <c r="K881" i="12787"/>
  <c r="H881" i="12787"/>
  <c r="G881" i="12787"/>
  <c r="E881" i="12787"/>
  <c r="D881" i="12787"/>
  <c r="O880" i="12787"/>
  <c r="K880" i="12787"/>
  <c r="H880" i="12787"/>
  <c r="G880" i="12787"/>
  <c r="E880" i="12787"/>
  <c r="C879" i="12787"/>
  <c r="O878" i="12787"/>
  <c r="K878" i="12787"/>
  <c r="H878" i="12787"/>
  <c r="G878" i="12787"/>
  <c r="E878" i="12787"/>
  <c r="O877" i="12787"/>
  <c r="K877" i="12787"/>
  <c r="H877" i="12787"/>
  <c r="G877" i="12787"/>
  <c r="E877" i="12787"/>
  <c r="K871" i="12787"/>
  <c r="H871" i="12787"/>
  <c r="G871" i="12787"/>
  <c r="D871" i="12787"/>
  <c r="C871" i="12787"/>
  <c r="K870" i="12787"/>
  <c r="G870" i="12787"/>
  <c r="C870" i="12787"/>
  <c r="K869" i="12787"/>
  <c r="H869" i="12787"/>
  <c r="G869" i="12787"/>
  <c r="C869" i="12787"/>
  <c r="K868" i="12787"/>
  <c r="I868" i="12787"/>
  <c r="H868" i="12787"/>
  <c r="G868" i="12787"/>
  <c r="E868" i="12787"/>
  <c r="D868" i="12787"/>
  <c r="C868" i="12787"/>
  <c r="K867" i="12787"/>
  <c r="I867" i="12787"/>
  <c r="H867" i="12787"/>
  <c r="G867" i="12787"/>
  <c r="E867" i="12787"/>
  <c r="C867" i="12787"/>
  <c r="K866" i="12787"/>
  <c r="I866" i="12787"/>
  <c r="H866" i="12787"/>
  <c r="G866" i="12787"/>
  <c r="E866" i="12787"/>
  <c r="D866" i="12787"/>
  <c r="C866" i="12787"/>
  <c r="K865" i="12787"/>
  <c r="I865" i="12787"/>
  <c r="H865" i="12787"/>
  <c r="G865" i="12787"/>
  <c r="E865" i="12787"/>
  <c r="D865" i="12787"/>
  <c r="C865" i="12787"/>
  <c r="K864" i="12787"/>
  <c r="I864" i="12787"/>
  <c r="H864" i="12787"/>
  <c r="G864" i="12787"/>
  <c r="E864" i="12787"/>
  <c r="D864" i="12787"/>
  <c r="C864" i="12787"/>
  <c r="K863" i="12787"/>
  <c r="I863" i="12787"/>
  <c r="H863" i="12787"/>
  <c r="G863" i="12787"/>
  <c r="E863" i="12787"/>
  <c r="D863" i="12787"/>
  <c r="C863" i="12787"/>
  <c r="K862" i="12787"/>
  <c r="I862" i="12787"/>
  <c r="H862" i="12787"/>
  <c r="G862" i="12787"/>
  <c r="E862" i="12787"/>
  <c r="D862" i="12787"/>
  <c r="K861" i="12787"/>
  <c r="I861" i="12787"/>
  <c r="H861" i="12787"/>
  <c r="G861" i="12787"/>
  <c r="E861" i="12787"/>
  <c r="C861" i="12787"/>
  <c r="K860" i="12787"/>
  <c r="I860" i="12787"/>
  <c r="H860" i="12787"/>
  <c r="G860" i="12787"/>
  <c r="E860" i="12787"/>
  <c r="K858" i="12787"/>
  <c r="I858" i="12787"/>
  <c r="H858" i="12787"/>
  <c r="G858" i="12787"/>
  <c r="E858" i="12787"/>
  <c r="D858" i="12787"/>
  <c r="C858" i="12787"/>
  <c r="K857" i="12787"/>
  <c r="I857" i="12787"/>
  <c r="H857" i="12787"/>
  <c r="G857" i="12787"/>
  <c r="E857" i="12787"/>
  <c r="D857" i="12787"/>
  <c r="C857" i="12787"/>
  <c r="K855" i="12787"/>
  <c r="I855" i="12787"/>
  <c r="H855" i="12787"/>
  <c r="G855" i="12787"/>
  <c r="E855" i="12787"/>
  <c r="D855" i="12787"/>
  <c r="C855" i="12787"/>
  <c r="K854" i="12787"/>
  <c r="I854" i="12787"/>
  <c r="H854" i="12787"/>
  <c r="G854" i="12787"/>
  <c r="E854" i="12787"/>
  <c r="D854" i="12787"/>
  <c r="C854" i="12787"/>
  <c r="K853" i="12787"/>
  <c r="I853" i="12787"/>
  <c r="H853" i="12787"/>
  <c r="G853" i="12787"/>
  <c r="E853" i="12787"/>
  <c r="D853" i="12787"/>
  <c r="C853" i="12787"/>
  <c r="D852" i="12787"/>
  <c r="C852" i="12787"/>
  <c r="K851" i="12787"/>
  <c r="I851" i="12787"/>
  <c r="H851" i="12787"/>
  <c r="G851" i="12787"/>
  <c r="E851" i="12787"/>
  <c r="C851" i="12787"/>
  <c r="K850" i="12787"/>
  <c r="I850" i="12787"/>
  <c r="H850" i="12787"/>
  <c r="G850" i="12787"/>
  <c r="E850" i="12787"/>
  <c r="C850" i="12787"/>
  <c r="K843" i="12787"/>
  <c r="H843" i="12787"/>
  <c r="G843" i="12787"/>
  <c r="D843" i="12787"/>
  <c r="C843" i="12787"/>
  <c r="K842" i="12787"/>
  <c r="G842" i="12787"/>
  <c r="C842" i="12787"/>
  <c r="K841" i="12787"/>
  <c r="H841" i="12787"/>
  <c r="G841" i="12787"/>
  <c r="C841" i="12787"/>
  <c r="K840" i="12787"/>
  <c r="I840" i="12787"/>
  <c r="H840" i="12787"/>
  <c r="G840" i="12787"/>
  <c r="E840" i="12787"/>
  <c r="D840" i="12787"/>
  <c r="C840" i="12787"/>
  <c r="K839" i="12787"/>
  <c r="I839" i="12787"/>
  <c r="H839" i="12787"/>
  <c r="G839" i="12787"/>
  <c r="E839" i="12787"/>
  <c r="C839" i="12787"/>
  <c r="K838" i="12787"/>
  <c r="I838" i="12787"/>
  <c r="H838" i="12787"/>
  <c r="G838" i="12787"/>
  <c r="E838" i="12787"/>
  <c r="D838" i="12787"/>
  <c r="C838" i="12787"/>
  <c r="K837" i="12787"/>
  <c r="I837" i="12787"/>
  <c r="H837" i="12787"/>
  <c r="G837" i="12787"/>
  <c r="E837" i="12787"/>
  <c r="D837" i="12787"/>
  <c r="C837" i="12787"/>
  <c r="K836" i="12787"/>
  <c r="I836" i="12787"/>
  <c r="H836" i="12787"/>
  <c r="G836" i="12787"/>
  <c r="E836" i="12787"/>
  <c r="D836" i="12787"/>
  <c r="C836" i="12787"/>
  <c r="K835" i="12787"/>
  <c r="I835" i="12787"/>
  <c r="H835" i="12787"/>
  <c r="G835" i="12787"/>
  <c r="E835" i="12787"/>
  <c r="D835" i="12787"/>
  <c r="K834" i="12787"/>
  <c r="I834" i="12787"/>
  <c r="H834" i="12787"/>
  <c r="G834" i="12787"/>
  <c r="E834" i="12787"/>
  <c r="D834" i="12787"/>
  <c r="K833" i="12787"/>
  <c r="I833" i="12787"/>
  <c r="H833" i="12787"/>
  <c r="G833" i="12787"/>
  <c r="E833" i="12787"/>
  <c r="K832" i="12787"/>
  <c r="I832" i="12787"/>
  <c r="H832" i="12787"/>
  <c r="G832" i="12787"/>
  <c r="E832" i="12787"/>
  <c r="K830" i="12787"/>
  <c r="I830" i="12787"/>
  <c r="H830" i="12787"/>
  <c r="G830" i="12787"/>
  <c r="E830" i="12787"/>
  <c r="D830" i="12787"/>
  <c r="C830" i="12787"/>
  <c r="K829" i="12787"/>
  <c r="I829" i="12787"/>
  <c r="H829" i="12787"/>
  <c r="G829" i="12787"/>
  <c r="E829" i="12787"/>
  <c r="D829" i="12787"/>
  <c r="C829" i="12787"/>
  <c r="K827" i="12787"/>
  <c r="I827" i="12787"/>
  <c r="H827" i="12787"/>
  <c r="G827" i="12787"/>
  <c r="E827" i="12787"/>
  <c r="D827" i="12787"/>
  <c r="C827" i="12787"/>
  <c r="K826" i="12787"/>
  <c r="I826" i="12787"/>
  <c r="H826" i="12787"/>
  <c r="G826" i="12787"/>
  <c r="E826" i="12787"/>
  <c r="D826" i="12787"/>
  <c r="C826" i="12787"/>
  <c r="K825" i="12787"/>
  <c r="I825" i="12787"/>
  <c r="H825" i="12787"/>
  <c r="G825" i="12787"/>
  <c r="E825" i="12787"/>
  <c r="D825" i="12787"/>
  <c r="C825" i="12787"/>
  <c r="D824" i="12787"/>
  <c r="C824" i="12787"/>
  <c r="K823" i="12787"/>
  <c r="I823" i="12787"/>
  <c r="H823" i="12787"/>
  <c r="G823" i="12787"/>
  <c r="E823" i="12787"/>
  <c r="K822" i="12787"/>
  <c r="I822" i="12787"/>
  <c r="H822" i="12787"/>
  <c r="G822" i="12787"/>
  <c r="E822" i="12787"/>
  <c r="C822" i="12787"/>
  <c r="P816" i="12787"/>
  <c r="O816" i="12787"/>
  <c r="O815" i="12787"/>
  <c r="K815" i="12787"/>
  <c r="H815" i="12787"/>
  <c r="G815" i="12787"/>
  <c r="D815" i="12787"/>
  <c r="C815" i="12787"/>
  <c r="K814" i="12787"/>
  <c r="H814" i="12787"/>
  <c r="G814" i="12787"/>
  <c r="D814" i="12787"/>
  <c r="C814" i="12787"/>
  <c r="K813" i="12787"/>
  <c r="H813" i="12787"/>
  <c r="G813" i="12787"/>
  <c r="D813" i="12787"/>
  <c r="C813" i="12787"/>
  <c r="K812" i="12787"/>
  <c r="I812" i="12787"/>
  <c r="H812" i="12787"/>
  <c r="G812" i="12787"/>
  <c r="E812" i="12787"/>
  <c r="D812" i="12787"/>
  <c r="C812" i="12787"/>
  <c r="K811" i="12787"/>
  <c r="I811" i="12787"/>
  <c r="H811" i="12787"/>
  <c r="G811" i="12787"/>
  <c r="E811" i="12787"/>
  <c r="D811" i="12787"/>
  <c r="C811" i="12787"/>
  <c r="K810" i="12787"/>
  <c r="I810" i="12787"/>
  <c r="H810" i="12787"/>
  <c r="G810" i="12787"/>
  <c r="E810" i="12787"/>
  <c r="D810" i="12787"/>
  <c r="C810" i="12787"/>
  <c r="K809" i="12787"/>
  <c r="I809" i="12787"/>
  <c r="H809" i="12787"/>
  <c r="G809" i="12787"/>
  <c r="E809" i="12787"/>
  <c r="D809" i="12787"/>
  <c r="C809" i="12787"/>
  <c r="K808" i="12787"/>
  <c r="I808" i="12787"/>
  <c r="H808" i="12787"/>
  <c r="G808" i="12787"/>
  <c r="E808" i="12787"/>
  <c r="D808" i="12787"/>
  <c r="C808" i="12787"/>
  <c r="K807" i="12787"/>
  <c r="I807" i="12787"/>
  <c r="H807" i="12787"/>
  <c r="G807" i="12787"/>
  <c r="E807" i="12787"/>
  <c r="D807" i="12787"/>
  <c r="C807" i="12787"/>
  <c r="K806" i="12787"/>
  <c r="I806" i="12787"/>
  <c r="H806" i="12787"/>
  <c r="G806" i="12787"/>
  <c r="E806" i="12787"/>
  <c r="D806" i="12787"/>
  <c r="C806" i="12787"/>
  <c r="K805" i="12787"/>
  <c r="I805" i="12787"/>
  <c r="H805" i="12787"/>
  <c r="G805" i="12787"/>
  <c r="E805" i="12787"/>
  <c r="D805" i="12787"/>
  <c r="C805" i="12787"/>
  <c r="K804" i="12787"/>
  <c r="I804" i="12787"/>
  <c r="H804" i="12787"/>
  <c r="G804" i="12787"/>
  <c r="E804" i="12787"/>
  <c r="D804" i="12787"/>
  <c r="C804" i="12787"/>
  <c r="O802" i="12787"/>
  <c r="K802" i="12787"/>
  <c r="H802" i="12787"/>
  <c r="G802" i="12787"/>
  <c r="E802" i="12787"/>
  <c r="D802" i="12787"/>
  <c r="C802" i="12787"/>
  <c r="O801" i="12787"/>
  <c r="K801" i="12787"/>
  <c r="H801" i="12787"/>
  <c r="G801" i="12787"/>
  <c r="E801" i="12787"/>
  <c r="D801" i="12787"/>
  <c r="C801" i="12787"/>
  <c r="O799" i="12787"/>
  <c r="K799" i="12787"/>
  <c r="H799" i="12787"/>
  <c r="G799" i="12787"/>
  <c r="E799" i="12787"/>
  <c r="D799" i="12787"/>
  <c r="C799" i="12787"/>
  <c r="O798" i="12787"/>
  <c r="K798" i="12787"/>
  <c r="H798" i="12787"/>
  <c r="G798" i="12787"/>
  <c r="E798" i="12787"/>
  <c r="D798" i="12787"/>
  <c r="C798" i="12787"/>
  <c r="O797" i="12787"/>
  <c r="K797" i="12787"/>
  <c r="H797" i="12787"/>
  <c r="G797" i="12787"/>
  <c r="E797" i="12787"/>
  <c r="D797" i="12787"/>
  <c r="C797" i="12787"/>
  <c r="D796" i="12787"/>
  <c r="C796" i="12787"/>
  <c r="O795" i="12787"/>
  <c r="K795" i="12787"/>
  <c r="H795" i="12787"/>
  <c r="G795" i="12787"/>
  <c r="E795" i="12787"/>
  <c r="D795" i="12787"/>
  <c r="C795" i="12787"/>
  <c r="O794" i="12787"/>
  <c r="K794" i="12787"/>
  <c r="H794" i="12787"/>
  <c r="G794" i="12787"/>
  <c r="E794" i="12787"/>
  <c r="D794" i="12787"/>
  <c r="C794" i="12787"/>
  <c r="P788" i="12787"/>
  <c r="O788" i="12787"/>
  <c r="K787" i="12787"/>
  <c r="H787" i="12787"/>
  <c r="G787" i="12787"/>
  <c r="D787" i="12787"/>
  <c r="C787" i="12787"/>
  <c r="K786" i="12787"/>
  <c r="H786" i="12787"/>
  <c r="G786" i="12787"/>
  <c r="D786" i="12787"/>
  <c r="C786" i="12787"/>
  <c r="M785" i="12787"/>
  <c r="K785" i="12787"/>
  <c r="H785" i="12787"/>
  <c r="G785" i="12787"/>
  <c r="D785" i="12787"/>
  <c r="C785" i="12787"/>
  <c r="M784" i="12787"/>
  <c r="K784" i="12787"/>
  <c r="I784" i="12787"/>
  <c r="H784" i="12787"/>
  <c r="G784" i="12787"/>
  <c r="D784" i="12787"/>
  <c r="C784" i="12787"/>
  <c r="M783" i="12787"/>
  <c r="K783" i="12787"/>
  <c r="I783" i="12787"/>
  <c r="H783" i="12787"/>
  <c r="G783" i="12787"/>
  <c r="D783" i="12787"/>
  <c r="C783" i="12787"/>
  <c r="M782" i="12787"/>
  <c r="K782" i="12787"/>
  <c r="I782" i="12787"/>
  <c r="H782" i="12787"/>
  <c r="G782" i="12787"/>
  <c r="E782" i="12787"/>
  <c r="D782" i="12787"/>
  <c r="C782" i="12787"/>
  <c r="M781" i="12787"/>
  <c r="K781" i="12787"/>
  <c r="I781" i="12787"/>
  <c r="H781" i="12787"/>
  <c r="G781" i="12787"/>
  <c r="E781" i="12787"/>
  <c r="D781" i="12787"/>
  <c r="C781" i="12787"/>
  <c r="M780" i="12787"/>
  <c r="K780" i="12787"/>
  <c r="I780" i="12787"/>
  <c r="H780" i="12787"/>
  <c r="G780" i="12787"/>
  <c r="E780" i="12787"/>
  <c r="D780" i="12787"/>
  <c r="C780" i="12787"/>
  <c r="M779" i="12787"/>
  <c r="K779" i="12787"/>
  <c r="I779" i="12787"/>
  <c r="H779" i="12787"/>
  <c r="G779" i="12787"/>
  <c r="E779" i="12787"/>
  <c r="D779" i="12787"/>
  <c r="C779" i="12787"/>
  <c r="M778" i="12787"/>
  <c r="K778" i="12787"/>
  <c r="I778" i="12787"/>
  <c r="H778" i="12787"/>
  <c r="G778" i="12787"/>
  <c r="E778" i="12787"/>
  <c r="D778" i="12787"/>
  <c r="C778" i="12787"/>
  <c r="M777" i="12787"/>
  <c r="K777" i="12787"/>
  <c r="I777" i="12787"/>
  <c r="H777" i="12787"/>
  <c r="G777" i="12787"/>
  <c r="E777" i="12787"/>
  <c r="D777" i="12787"/>
  <c r="C777" i="12787"/>
  <c r="M776" i="12787"/>
  <c r="K776" i="12787"/>
  <c r="I776" i="12787"/>
  <c r="H776" i="12787"/>
  <c r="G776" i="12787"/>
  <c r="E776" i="12787"/>
  <c r="D776" i="12787"/>
  <c r="C776" i="12787"/>
  <c r="O774" i="12787"/>
  <c r="M774" i="12787"/>
  <c r="K774" i="12787"/>
  <c r="H774" i="12787"/>
  <c r="G774" i="12787"/>
  <c r="D774" i="12787"/>
  <c r="C774" i="12787"/>
  <c r="O773" i="12787"/>
  <c r="M773" i="12787"/>
  <c r="K773" i="12787"/>
  <c r="H773" i="12787"/>
  <c r="G773" i="12787"/>
  <c r="D773" i="12787"/>
  <c r="C773" i="12787"/>
  <c r="W771" i="12787"/>
  <c r="U771" i="12787"/>
  <c r="T771" i="12787"/>
  <c r="O771" i="12787"/>
  <c r="M771" i="12787"/>
  <c r="K771" i="12787"/>
  <c r="H771" i="12787"/>
  <c r="G771" i="12787"/>
  <c r="D771" i="12787"/>
  <c r="C771" i="12787"/>
  <c r="W770" i="12787"/>
  <c r="U770" i="12787"/>
  <c r="T770" i="12787"/>
  <c r="O770" i="12787"/>
  <c r="M770" i="12787"/>
  <c r="K770" i="12787"/>
  <c r="H770" i="12787"/>
  <c r="G770" i="12787"/>
  <c r="D770" i="12787"/>
  <c r="C770" i="12787"/>
  <c r="W769" i="12787"/>
  <c r="V769" i="12787"/>
  <c r="U769" i="12787"/>
  <c r="T769" i="12787"/>
  <c r="O769" i="12787"/>
  <c r="M769" i="12787"/>
  <c r="K769" i="12787"/>
  <c r="H769" i="12787"/>
  <c r="G769" i="12787"/>
  <c r="D769" i="12787"/>
  <c r="C769" i="12787"/>
  <c r="W768" i="12787"/>
  <c r="U768" i="12787"/>
  <c r="T768" i="12787"/>
  <c r="D768" i="12787"/>
  <c r="C768" i="12787"/>
  <c r="W767" i="12787"/>
  <c r="U767" i="12787"/>
  <c r="T767" i="12787"/>
  <c r="O767" i="12787"/>
  <c r="M767" i="12787"/>
  <c r="K767" i="12787"/>
  <c r="H767" i="12787"/>
  <c r="G767" i="12787"/>
  <c r="D767" i="12787"/>
  <c r="C767" i="12787"/>
  <c r="O766" i="12787"/>
  <c r="M766" i="12787"/>
  <c r="K766" i="12787"/>
  <c r="H766" i="12787"/>
  <c r="G766" i="12787"/>
  <c r="D766" i="12787"/>
  <c r="C766" i="12787"/>
  <c r="P761" i="12787"/>
  <c r="O761" i="12787"/>
  <c r="O760" i="12787"/>
  <c r="K760" i="12787"/>
  <c r="H760" i="12787"/>
  <c r="G760" i="12787"/>
  <c r="D760" i="12787"/>
  <c r="C760" i="12787"/>
  <c r="K759" i="12787"/>
  <c r="G759" i="12787"/>
  <c r="C759" i="12787"/>
  <c r="M758" i="12787"/>
  <c r="K758" i="12787"/>
  <c r="H758" i="12787"/>
  <c r="G758" i="12787"/>
  <c r="C758" i="12787"/>
  <c r="M757" i="12787"/>
  <c r="K757" i="12787"/>
  <c r="I757" i="12787"/>
  <c r="H757" i="12787"/>
  <c r="G757" i="12787"/>
  <c r="E757" i="12787"/>
  <c r="D757" i="12787"/>
  <c r="M756" i="12787"/>
  <c r="K756" i="12787"/>
  <c r="I756" i="12787"/>
  <c r="H756" i="12787"/>
  <c r="G756" i="12787"/>
  <c r="E756" i="12787"/>
  <c r="D756" i="12787"/>
  <c r="M755" i="12787"/>
  <c r="K755" i="12787"/>
  <c r="I755" i="12787"/>
  <c r="H755" i="12787"/>
  <c r="G755" i="12787"/>
  <c r="E755" i="12787"/>
  <c r="D755" i="12787"/>
  <c r="M754" i="12787"/>
  <c r="K754" i="12787"/>
  <c r="I754" i="12787"/>
  <c r="H754" i="12787"/>
  <c r="G754" i="12787"/>
  <c r="E754" i="12787"/>
  <c r="M753" i="12787"/>
  <c r="K753" i="12787"/>
  <c r="I753" i="12787"/>
  <c r="H753" i="12787"/>
  <c r="G753" i="12787"/>
  <c r="E753" i="12787"/>
  <c r="M752" i="12787"/>
  <c r="K752" i="12787"/>
  <c r="I752" i="12787"/>
  <c r="H752" i="12787"/>
  <c r="G752" i="12787"/>
  <c r="E752" i="12787"/>
  <c r="M751" i="12787"/>
  <c r="K751" i="12787"/>
  <c r="I751" i="12787"/>
  <c r="H751" i="12787"/>
  <c r="G751" i="12787"/>
  <c r="E751" i="12787"/>
  <c r="M750" i="12787"/>
  <c r="K750" i="12787"/>
  <c r="I750" i="12787"/>
  <c r="H750" i="12787"/>
  <c r="G750" i="12787"/>
  <c r="E750" i="12787"/>
  <c r="M749" i="12787"/>
  <c r="K749" i="12787"/>
  <c r="I749" i="12787"/>
  <c r="H749" i="12787"/>
  <c r="G749" i="12787"/>
  <c r="E749" i="12787"/>
  <c r="C749" i="12787"/>
  <c r="M748" i="12787"/>
  <c r="K748" i="12787"/>
  <c r="I748" i="12787"/>
  <c r="H748" i="12787"/>
  <c r="G748" i="12787"/>
  <c r="E748" i="12787"/>
  <c r="M747" i="12787"/>
  <c r="K747" i="12787"/>
  <c r="I747" i="12787"/>
  <c r="H747" i="12787"/>
  <c r="G747" i="12787"/>
  <c r="E747" i="12787"/>
  <c r="C747" i="12787"/>
  <c r="M746" i="12787"/>
  <c r="K746" i="12787"/>
  <c r="I746" i="12787"/>
  <c r="H746" i="12787"/>
  <c r="G746" i="12787"/>
  <c r="E746" i="12787"/>
  <c r="I745" i="12787"/>
  <c r="E745" i="12787"/>
  <c r="M744" i="12787"/>
  <c r="K744" i="12787"/>
  <c r="H744" i="12787"/>
  <c r="G744" i="12787"/>
  <c r="M743" i="12787"/>
  <c r="K743" i="12787"/>
  <c r="I743" i="12787"/>
  <c r="H743" i="12787"/>
  <c r="G743" i="12787"/>
  <c r="E743" i="12787"/>
  <c r="D743" i="12787"/>
  <c r="M742" i="12787"/>
  <c r="K742" i="12787"/>
  <c r="I742" i="12787"/>
  <c r="H742" i="12787"/>
  <c r="G742" i="12787"/>
  <c r="E742" i="12787"/>
  <c r="D742" i="12787"/>
  <c r="M740" i="12787"/>
  <c r="K740" i="12787"/>
  <c r="I740" i="12787"/>
  <c r="H740" i="12787"/>
  <c r="G740" i="12787"/>
  <c r="E740" i="12787"/>
  <c r="D740" i="12787"/>
  <c r="C740" i="12787"/>
  <c r="M739" i="12787"/>
  <c r="K739" i="12787"/>
  <c r="I739" i="12787"/>
  <c r="H739" i="12787"/>
  <c r="G739" i="12787"/>
  <c r="E739" i="12787"/>
  <c r="M738" i="12787"/>
  <c r="K738" i="12787"/>
  <c r="I738" i="12787"/>
  <c r="H738" i="12787"/>
  <c r="G738" i="12787"/>
  <c r="E738" i="12787"/>
  <c r="D738" i="12787"/>
  <c r="C738" i="12787"/>
  <c r="I737" i="12787"/>
  <c r="E737" i="12787"/>
  <c r="D737" i="12787"/>
  <c r="C737" i="12787"/>
  <c r="M736" i="12787"/>
  <c r="K736" i="12787"/>
  <c r="I736" i="12787"/>
  <c r="H736" i="12787"/>
  <c r="G736" i="12787"/>
  <c r="E736" i="12787"/>
  <c r="M735" i="12787"/>
  <c r="K735" i="12787"/>
  <c r="I735" i="12787"/>
  <c r="H735" i="12787"/>
  <c r="G735" i="12787"/>
  <c r="E735" i="12787"/>
  <c r="K729" i="12787"/>
  <c r="H729" i="12787"/>
  <c r="G729" i="12787"/>
  <c r="D729" i="12787"/>
  <c r="C729" i="12787"/>
  <c r="K728" i="12787"/>
  <c r="G728" i="12787"/>
  <c r="C728" i="12787"/>
  <c r="K727" i="12787"/>
  <c r="H727" i="12787"/>
  <c r="G727" i="12787"/>
  <c r="C727" i="12787"/>
  <c r="K726" i="12787"/>
  <c r="I726" i="12787"/>
  <c r="H726" i="12787"/>
  <c r="G726" i="12787"/>
  <c r="E726" i="12787"/>
  <c r="D726" i="12787"/>
  <c r="C726" i="12787"/>
  <c r="K725" i="12787"/>
  <c r="I725" i="12787"/>
  <c r="H725" i="12787"/>
  <c r="G725" i="12787"/>
  <c r="E725" i="12787"/>
  <c r="C725" i="12787"/>
  <c r="K724" i="12787"/>
  <c r="I724" i="12787"/>
  <c r="H724" i="12787"/>
  <c r="G724" i="12787"/>
  <c r="E724" i="12787"/>
  <c r="D724" i="12787"/>
  <c r="K723" i="12787"/>
  <c r="I723" i="12787"/>
  <c r="H723" i="12787"/>
  <c r="G723" i="12787"/>
  <c r="E723" i="12787"/>
  <c r="D723" i="12787"/>
  <c r="C723" i="12787"/>
  <c r="K721" i="12787"/>
  <c r="I721" i="12787"/>
  <c r="H721" i="12787"/>
  <c r="G721" i="12787"/>
  <c r="E721" i="12787"/>
  <c r="D721" i="12787"/>
  <c r="K720" i="12787"/>
  <c r="I720" i="12787"/>
  <c r="H720" i="12787"/>
  <c r="G720" i="12787"/>
  <c r="E720" i="12787"/>
  <c r="D720" i="12787"/>
  <c r="K718" i="12787"/>
  <c r="I718" i="12787"/>
  <c r="H718" i="12787"/>
  <c r="G718" i="12787"/>
  <c r="E718" i="12787"/>
  <c r="K717" i="12787"/>
  <c r="I717" i="12787"/>
  <c r="H717" i="12787"/>
  <c r="G717" i="12787"/>
  <c r="E717" i="12787"/>
  <c r="K716" i="12787"/>
  <c r="I716" i="12787"/>
  <c r="H716" i="12787"/>
  <c r="G716" i="12787"/>
  <c r="E716" i="12787"/>
  <c r="D716" i="12787"/>
  <c r="K715" i="12787"/>
  <c r="I715" i="12787"/>
  <c r="H715" i="12787"/>
  <c r="G715" i="12787"/>
  <c r="E715" i="12787"/>
  <c r="D715" i="12787"/>
  <c r="K714" i="12787"/>
  <c r="I714" i="12787"/>
  <c r="H714" i="12787"/>
  <c r="G714" i="12787"/>
  <c r="E714" i="12787"/>
  <c r="D714" i="12787"/>
  <c r="K712" i="12787"/>
  <c r="I712" i="12787"/>
  <c r="H712" i="12787"/>
  <c r="G712" i="12787"/>
  <c r="E712" i="12787"/>
  <c r="D712" i="12787"/>
  <c r="K711" i="12787"/>
  <c r="I711" i="12787"/>
  <c r="H711" i="12787"/>
  <c r="G711" i="12787"/>
  <c r="E711" i="12787"/>
  <c r="K710" i="12787"/>
  <c r="I710" i="12787"/>
  <c r="H710" i="12787"/>
  <c r="G710" i="12787"/>
  <c r="E710" i="12787"/>
  <c r="K709" i="12787"/>
  <c r="I709" i="12787"/>
  <c r="H709" i="12787"/>
  <c r="G709" i="12787"/>
  <c r="E709" i="12787"/>
  <c r="K707" i="12787"/>
  <c r="I707" i="12787"/>
  <c r="H707" i="12787"/>
  <c r="G707" i="12787"/>
  <c r="E707" i="12787"/>
  <c r="K705" i="12787"/>
  <c r="I705" i="12787"/>
  <c r="H705" i="12787"/>
  <c r="G705" i="12787"/>
  <c r="E705" i="12787"/>
  <c r="D705" i="12787"/>
  <c r="C705" i="12787"/>
  <c r="K704" i="12787"/>
  <c r="I704" i="12787"/>
  <c r="H704" i="12787"/>
  <c r="G704" i="12787"/>
  <c r="E704" i="12787"/>
  <c r="D704" i="12787"/>
  <c r="C704" i="12787"/>
  <c r="K702" i="12787"/>
  <c r="I702" i="12787"/>
  <c r="H702" i="12787"/>
  <c r="G702" i="12787"/>
  <c r="E702" i="12787"/>
  <c r="D702" i="12787"/>
  <c r="K701" i="12787"/>
  <c r="I701" i="12787"/>
  <c r="H701" i="12787"/>
  <c r="G701" i="12787"/>
  <c r="E701" i="12787"/>
  <c r="D701" i="12787"/>
  <c r="K699" i="12787"/>
  <c r="I699" i="12787"/>
  <c r="H699" i="12787"/>
  <c r="G699" i="12787"/>
  <c r="E699" i="12787"/>
  <c r="K698" i="12787"/>
  <c r="I698" i="12787"/>
  <c r="H698" i="12787"/>
  <c r="G698" i="12787"/>
  <c r="E698" i="12787"/>
  <c r="K697" i="12787"/>
  <c r="I697" i="12787"/>
  <c r="H697" i="12787"/>
  <c r="G697" i="12787"/>
  <c r="E697" i="12787"/>
  <c r="D697" i="12787"/>
  <c r="C697" i="12787"/>
  <c r="K696" i="12787"/>
  <c r="I696" i="12787"/>
  <c r="H696" i="12787"/>
  <c r="G696" i="12787"/>
  <c r="E696" i="12787"/>
  <c r="D696" i="12787"/>
  <c r="C696" i="12787"/>
  <c r="K695" i="12787"/>
  <c r="I695" i="12787"/>
  <c r="H695" i="12787"/>
  <c r="G695" i="12787"/>
  <c r="E695" i="12787"/>
  <c r="D695" i="12787"/>
  <c r="C695" i="12787"/>
  <c r="K693" i="12787"/>
  <c r="I693" i="12787"/>
  <c r="H693" i="12787"/>
  <c r="G693" i="12787"/>
  <c r="E693" i="12787"/>
  <c r="D693" i="12787"/>
  <c r="C691" i="12787"/>
  <c r="C690" i="12787"/>
  <c r="C689" i="12787"/>
  <c r="K688" i="12787"/>
  <c r="I688" i="12787"/>
  <c r="H688" i="12787"/>
  <c r="G688" i="12787"/>
  <c r="E688" i="12787"/>
  <c r="K687" i="12787"/>
  <c r="I687" i="12787"/>
  <c r="H687" i="12787"/>
  <c r="G687" i="12787"/>
  <c r="E687" i="12787"/>
  <c r="K686" i="12787"/>
  <c r="I686" i="12787"/>
  <c r="H686" i="12787"/>
  <c r="G686" i="12787"/>
  <c r="E686" i="12787"/>
  <c r="K684" i="12787"/>
  <c r="I684" i="12787"/>
  <c r="H684" i="12787"/>
  <c r="G684" i="12787"/>
  <c r="E684" i="12787"/>
  <c r="K678" i="12787"/>
  <c r="H678" i="12787"/>
  <c r="G678" i="12787"/>
  <c r="D678" i="12787"/>
  <c r="C678" i="12787"/>
  <c r="K677" i="12787"/>
  <c r="G677" i="12787"/>
  <c r="C677" i="12787"/>
  <c r="K676" i="12787"/>
  <c r="H676" i="12787"/>
  <c r="G676" i="12787"/>
  <c r="C676" i="12787"/>
  <c r="K675" i="12787"/>
  <c r="I675" i="12787"/>
  <c r="H675" i="12787"/>
  <c r="G675" i="12787"/>
  <c r="E675" i="12787"/>
  <c r="D675" i="12787"/>
  <c r="K674" i="12787"/>
  <c r="I674" i="12787"/>
  <c r="H674" i="12787"/>
  <c r="G674" i="12787"/>
  <c r="E674" i="12787"/>
  <c r="K673" i="12787"/>
  <c r="I673" i="12787"/>
  <c r="H673" i="12787"/>
  <c r="G673" i="12787"/>
  <c r="E673" i="12787"/>
  <c r="D673" i="12787"/>
  <c r="K672" i="12787"/>
  <c r="I672" i="12787"/>
  <c r="H672" i="12787"/>
  <c r="G672" i="12787"/>
  <c r="E672" i="12787"/>
  <c r="D672" i="12787"/>
  <c r="K670" i="12787"/>
  <c r="I670" i="12787"/>
  <c r="H670" i="12787"/>
  <c r="G670" i="12787"/>
  <c r="E670" i="12787"/>
  <c r="D670" i="12787"/>
  <c r="K669" i="12787"/>
  <c r="I669" i="12787"/>
  <c r="H669" i="12787"/>
  <c r="G669" i="12787"/>
  <c r="E669" i="12787"/>
  <c r="D669" i="12787"/>
  <c r="K667" i="12787"/>
  <c r="I667" i="12787"/>
  <c r="H667" i="12787"/>
  <c r="G667" i="12787"/>
  <c r="E667" i="12787"/>
  <c r="K666" i="12787"/>
  <c r="I666" i="12787"/>
  <c r="H666" i="12787"/>
  <c r="G666" i="12787"/>
  <c r="E666" i="12787"/>
  <c r="K665" i="12787"/>
  <c r="I665" i="12787"/>
  <c r="H665" i="12787"/>
  <c r="G665" i="12787"/>
  <c r="E665" i="12787"/>
  <c r="D665" i="12787"/>
  <c r="K664" i="12787"/>
  <c r="I664" i="12787"/>
  <c r="H664" i="12787"/>
  <c r="G664" i="12787"/>
  <c r="E664" i="12787"/>
  <c r="D664" i="12787"/>
  <c r="K663" i="12787"/>
  <c r="I663" i="12787"/>
  <c r="H663" i="12787"/>
  <c r="G663" i="12787"/>
  <c r="E663" i="12787"/>
  <c r="D663" i="12787"/>
  <c r="K661" i="12787"/>
  <c r="I661" i="12787"/>
  <c r="H661" i="12787"/>
  <c r="G661" i="12787"/>
  <c r="E661" i="12787"/>
  <c r="K660" i="12787"/>
  <c r="I660" i="12787"/>
  <c r="H660" i="12787"/>
  <c r="G660" i="12787"/>
  <c r="E660" i="12787"/>
  <c r="K659" i="12787"/>
  <c r="I659" i="12787"/>
  <c r="H659" i="12787"/>
  <c r="G659" i="12787"/>
  <c r="E659" i="12787"/>
  <c r="K658" i="12787"/>
  <c r="I658" i="12787"/>
  <c r="H658" i="12787"/>
  <c r="G658" i="12787"/>
  <c r="E658" i="12787"/>
  <c r="K656" i="12787"/>
  <c r="I656" i="12787"/>
  <c r="H656" i="12787"/>
  <c r="G656" i="12787"/>
  <c r="E656" i="12787"/>
  <c r="K654" i="12787"/>
  <c r="I654" i="12787"/>
  <c r="H654" i="12787"/>
  <c r="G654" i="12787"/>
  <c r="E654" i="12787"/>
  <c r="D654" i="12787"/>
  <c r="C654" i="12787"/>
  <c r="K653" i="12787"/>
  <c r="I653" i="12787"/>
  <c r="H653" i="12787"/>
  <c r="G653" i="12787"/>
  <c r="E653" i="12787"/>
  <c r="D653" i="12787"/>
  <c r="C653" i="12787"/>
  <c r="K651" i="12787"/>
  <c r="I651" i="12787"/>
  <c r="H651" i="12787"/>
  <c r="G651" i="12787"/>
  <c r="E651" i="12787"/>
  <c r="D651" i="12787"/>
  <c r="K650" i="12787"/>
  <c r="I650" i="12787"/>
  <c r="H650" i="12787"/>
  <c r="G650" i="12787"/>
  <c r="E650" i="12787"/>
  <c r="D650" i="12787"/>
  <c r="K648" i="12787"/>
  <c r="I648" i="12787"/>
  <c r="H648" i="12787"/>
  <c r="G648" i="12787"/>
  <c r="E648" i="12787"/>
  <c r="K647" i="12787"/>
  <c r="I647" i="12787"/>
  <c r="H647" i="12787"/>
  <c r="G647" i="12787"/>
  <c r="E647" i="12787"/>
  <c r="K646" i="12787"/>
  <c r="I646" i="12787"/>
  <c r="H646" i="12787"/>
  <c r="G646" i="12787"/>
  <c r="E646" i="12787"/>
  <c r="C646" i="12787"/>
  <c r="K645" i="12787"/>
  <c r="I645" i="12787"/>
  <c r="H645" i="12787"/>
  <c r="G645" i="12787"/>
  <c r="E645" i="12787"/>
  <c r="C645" i="12787"/>
  <c r="K644" i="12787"/>
  <c r="I644" i="12787"/>
  <c r="H644" i="12787"/>
  <c r="G644" i="12787"/>
  <c r="E644" i="12787"/>
  <c r="C644" i="12787"/>
  <c r="K642" i="12787"/>
  <c r="I642" i="12787"/>
  <c r="H642" i="12787"/>
  <c r="G642" i="12787"/>
  <c r="E642" i="12787"/>
  <c r="C642" i="12787"/>
  <c r="C640" i="12787"/>
  <c r="C639" i="12787"/>
  <c r="C638" i="12787"/>
  <c r="K637" i="12787"/>
  <c r="I637" i="12787"/>
  <c r="H637" i="12787"/>
  <c r="G637" i="12787"/>
  <c r="E637" i="12787"/>
  <c r="C637" i="12787"/>
  <c r="K636" i="12787"/>
  <c r="I636" i="12787"/>
  <c r="H636" i="12787"/>
  <c r="G636" i="12787"/>
  <c r="E636" i="12787"/>
  <c r="C636" i="12787"/>
  <c r="K635" i="12787"/>
  <c r="I635" i="12787"/>
  <c r="H635" i="12787"/>
  <c r="G635" i="12787"/>
  <c r="E635" i="12787"/>
  <c r="C635" i="12787"/>
  <c r="K633" i="12787"/>
  <c r="I633" i="12787"/>
  <c r="H633" i="12787"/>
  <c r="G633" i="12787"/>
  <c r="E633" i="12787"/>
  <c r="C633" i="12787"/>
  <c r="O630" i="12787"/>
  <c r="P628" i="12787"/>
  <c r="O628" i="12787"/>
  <c r="O627" i="12787"/>
  <c r="K627" i="12787"/>
  <c r="H627" i="12787"/>
  <c r="G627" i="12787"/>
  <c r="D627" i="12787"/>
  <c r="C627" i="12787"/>
  <c r="K626" i="12787"/>
  <c r="H626" i="12787"/>
  <c r="G626" i="12787"/>
  <c r="D626" i="12787"/>
  <c r="C626" i="12787"/>
  <c r="M625" i="12787"/>
  <c r="K625" i="12787"/>
  <c r="H625" i="12787"/>
  <c r="G625" i="12787"/>
  <c r="D625" i="12787"/>
  <c r="C625" i="12787"/>
  <c r="M624" i="12787"/>
  <c r="K624" i="12787"/>
  <c r="I624" i="12787"/>
  <c r="H624" i="12787"/>
  <c r="G624" i="12787"/>
  <c r="E624" i="12787"/>
  <c r="D624" i="12787"/>
  <c r="C624" i="12787"/>
  <c r="M623" i="12787"/>
  <c r="K623" i="12787"/>
  <c r="I623" i="12787"/>
  <c r="H623" i="12787"/>
  <c r="G623" i="12787"/>
  <c r="E623" i="12787"/>
  <c r="D623" i="12787"/>
  <c r="C623" i="12787"/>
  <c r="M622" i="12787"/>
  <c r="K622" i="12787"/>
  <c r="I622" i="12787"/>
  <c r="H622" i="12787"/>
  <c r="G622" i="12787"/>
  <c r="E622" i="12787"/>
  <c r="D622" i="12787"/>
  <c r="C622" i="12787"/>
  <c r="M621" i="12787"/>
  <c r="K621" i="12787"/>
  <c r="I621" i="12787"/>
  <c r="H621" i="12787"/>
  <c r="G621" i="12787"/>
  <c r="E621" i="12787"/>
  <c r="D621" i="12787"/>
  <c r="C621" i="12787"/>
  <c r="M619" i="12787"/>
  <c r="K619" i="12787"/>
  <c r="I619" i="12787"/>
  <c r="H619" i="12787"/>
  <c r="G619" i="12787"/>
  <c r="E619" i="12787"/>
  <c r="D619" i="12787"/>
  <c r="C619" i="12787"/>
  <c r="M618" i="12787"/>
  <c r="K618" i="12787"/>
  <c r="I618" i="12787"/>
  <c r="H618" i="12787"/>
  <c r="G618" i="12787"/>
  <c r="E618" i="12787"/>
  <c r="D618" i="12787"/>
  <c r="C618" i="12787"/>
  <c r="M616" i="12787"/>
  <c r="K616" i="12787"/>
  <c r="I616" i="12787"/>
  <c r="H616" i="12787"/>
  <c r="G616" i="12787"/>
  <c r="E616" i="12787"/>
  <c r="D616" i="12787"/>
  <c r="C616" i="12787"/>
  <c r="M615" i="12787"/>
  <c r="K615" i="12787"/>
  <c r="I615" i="12787"/>
  <c r="H615" i="12787"/>
  <c r="G615" i="12787"/>
  <c r="E615" i="12787"/>
  <c r="D615" i="12787"/>
  <c r="C615" i="12787"/>
  <c r="M614" i="12787"/>
  <c r="K614" i="12787"/>
  <c r="I614" i="12787"/>
  <c r="H614" i="12787"/>
  <c r="G614" i="12787"/>
  <c r="E614" i="12787"/>
  <c r="D614" i="12787"/>
  <c r="C614" i="12787"/>
  <c r="M613" i="12787"/>
  <c r="K613" i="12787"/>
  <c r="I613" i="12787"/>
  <c r="H613" i="12787"/>
  <c r="G613" i="12787"/>
  <c r="E613" i="12787"/>
  <c r="D613" i="12787"/>
  <c r="C613" i="12787"/>
  <c r="M612" i="12787"/>
  <c r="K612" i="12787"/>
  <c r="I612" i="12787"/>
  <c r="H612" i="12787"/>
  <c r="G612" i="12787"/>
  <c r="E612" i="12787"/>
  <c r="D612" i="12787"/>
  <c r="C612" i="12787"/>
  <c r="M610" i="12787"/>
  <c r="K610" i="12787"/>
  <c r="I610" i="12787"/>
  <c r="H610" i="12787"/>
  <c r="G610" i="12787"/>
  <c r="E610" i="12787"/>
  <c r="D610" i="12787"/>
  <c r="C610" i="12787"/>
  <c r="M609" i="12787"/>
  <c r="K609" i="12787"/>
  <c r="I609" i="12787"/>
  <c r="H609" i="12787"/>
  <c r="G609" i="12787"/>
  <c r="E609" i="12787"/>
  <c r="D609" i="12787"/>
  <c r="C609" i="12787"/>
  <c r="M608" i="12787"/>
  <c r="K608" i="12787"/>
  <c r="I608" i="12787"/>
  <c r="H608" i="12787"/>
  <c r="G608" i="12787"/>
  <c r="E608" i="12787"/>
  <c r="D608" i="12787"/>
  <c r="C608" i="12787"/>
  <c r="M607" i="12787"/>
  <c r="K607" i="12787"/>
  <c r="I607" i="12787"/>
  <c r="H607" i="12787"/>
  <c r="G607" i="12787"/>
  <c r="E607" i="12787"/>
  <c r="D607" i="12787"/>
  <c r="C607" i="12787"/>
  <c r="M605" i="12787"/>
  <c r="K605" i="12787"/>
  <c r="I605" i="12787"/>
  <c r="H605" i="12787"/>
  <c r="G605" i="12787"/>
  <c r="E605" i="12787"/>
  <c r="D605" i="12787"/>
  <c r="C605" i="12787"/>
  <c r="O603" i="12787"/>
  <c r="M603" i="12787"/>
  <c r="K603" i="12787"/>
  <c r="H603" i="12787"/>
  <c r="G603" i="12787"/>
  <c r="D603" i="12787"/>
  <c r="C603" i="12787"/>
  <c r="O602" i="12787"/>
  <c r="M602" i="12787"/>
  <c r="K602" i="12787"/>
  <c r="I602" i="12787"/>
  <c r="H602" i="12787"/>
  <c r="G602" i="12787"/>
  <c r="D602" i="12787"/>
  <c r="C602" i="12787"/>
  <c r="M600" i="12787"/>
  <c r="K600" i="12787"/>
  <c r="I600" i="12787"/>
  <c r="H600" i="12787"/>
  <c r="G600" i="12787"/>
  <c r="E600" i="12787"/>
  <c r="D600" i="12787"/>
  <c r="C600" i="12787"/>
  <c r="M599" i="12787"/>
  <c r="K599" i="12787"/>
  <c r="I599" i="12787"/>
  <c r="H599" i="12787"/>
  <c r="G599" i="12787"/>
  <c r="E599" i="12787"/>
  <c r="D599" i="12787"/>
  <c r="C599" i="12787"/>
  <c r="O597" i="12787"/>
  <c r="M597" i="12787"/>
  <c r="K597" i="12787"/>
  <c r="I597" i="12787"/>
  <c r="H597" i="12787"/>
  <c r="G597" i="12787"/>
  <c r="D597" i="12787"/>
  <c r="C597" i="12787"/>
  <c r="O596" i="12787"/>
  <c r="M596" i="12787"/>
  <c r="K596" i="12787"/>
  <c r="I596" i="12787"/>
  <c r="H596" i="12787"/>
  <c r="G596" i="12787"/>
  <c r="D596" i="12787"/>
  <c r="C596" i="12787"/>
  <c r="O595" i="12787"/>
  <c r="M595" i="12787"/>
  <c r="K595" i="12787"/>
  <c r="I595" i="12787"/>
  <c r="H595" i="12787"/>
  <c r="G595" i="12787"/>
  <c r="D595" i="12787"/>
  <c r="C595" i="12787"/>
  <c r="O594" i="12787"/>
  <c r="M594" i="12787"/>
  <c r="K594" i="12787"/>
  <c r="I594" i="12787"/>
  <c r="H594" i="12787"/>
  <c r="G594" i="12787"/>
  <c r="D594" i="12787"/>
  <c r="C594" i="12787"/>
  <c r="O593" i="12787"/>
  <c r="M593" i="12787"/>
  <c r="K593" i="12787"/>
  <c r="I593" i="12787"/>
  <c r="H593" i="12787"/>
  <c r="G593" i="12787"/>
  <c r="D593" i="12787"/>
  <c r="C593" i="12787"/>
  <c r="O591" i="12787"/>
  <c r="M591" i="12787"/>
  <c r="K591" i="12787"/>
  <c r="I591" i="12787"/>
  <c r="H591" i="12787"/>
  <c r="G591" i="12787"/>
  <c r="D591" i="12787"/>
  <c r="C591" i="12787"/>
  <c r="K589" i="12787"/>
  <c r="D589" i="12787"/>
  <c r="C589" i="12787"/>
  <c r="D588" i="12787"/>
  <c r="C588" i="12787"/>
  <c r="D587" i="12787"/>
  <c r="C587" i="12787"/>
  <c r="O586" i="12787"/>
  <c r="M586" i="12787"/>
  <c r="K586" i="12787"/>
  <c r="I586" i="12787"/>
  <c r="H586" i="12787"/>
  <c r="G586" i="12787"/>
  <c r="D586" i="12787"/>
  <c r="C586" i="12787"/>
  <c r="O585" i="12787"/>
  <c r="M585" i="12787"/>
  <c r="K585" i="12787"/>
  <c r="I585" i="12787"/>
  <c r="H585" i="12787"/>
  <c r="G585" i="12787"/>
  <c r="D585" i="12787"/>
  <c r="C585" i="12787"/>
  <c r="W584" i="12787"/>
  <c r="U584" i="12787"/>
  <c r="T584" i="12787"/>
  <c r="M584" i="12787"/>
  <c r="K584" i="12787"/>
  <c r="H584" i="12787"/>
  <c r="G584" i="12787"/>
  <c r="D584" i="12787"/>
  <c r="C584" i="12787"/>
  <c r="W583" i="12787"/>
  <c r="U583" i="12787"/>
  <c r="T583" i="12787"/>
  <c r="M582" i="12787"/>
  <c r="K582" i="12787"/>
  <c r="I582" i="12787"/>
  <c r="H582" i="12787"/>
  <c r="G582" i="12787"/>
  <c r="D582" i="12787"/>
  <c r="C582" i="12787"/>
  <c r="K576" i="12787"/>
  <c r="H576" i="12787"/>
  <c r="G576" i="12787"/>
  <c r="D576" i="12787"/>
  <c r="C576" i="12787"/>
  <c r="K575" i="12787"/>
  <c r="G575" i="12787"/>
  <c r="C575" i="12787"/>
  <c r="K574" i="12787"/>
  <c r="H574" i="12787"/>
  <c r="G574" i="12787"/>
  <c r="C574" i="12787"/>
  <c r="K573" i="12787"/>
  <c r="I573" i="12787"/>
  <c r="H573" i="12787"/>
  <c r="G573" i="12787"/>
  <c r="E573" i="12787"/>
  <c r="D573" i="12787"/>
  <c r="C573" i="12787"/>
  <c r="K572" i="12787"/>
  <c r="I572" i="12787"/>
  <c r="H572" i="12787"/>
  <c r="G572" i="12787"/>
  <c r="E572" i="12787"/>
  <c r="C572" i="12787"/>
  <c r="K571" i="12787"/>
  <c r="I571" i="12787"/>
  <c r="H571" i="12787"/>
  <c r="G571" i="12787"/>
  <c r="E571" i="12787"/>
  <c r="D571" i="12787"/>
  <c r="C571" i="12787"/>
  <c r="K570" i="12787"/>
  <c r="I570" i="12787"/>
  <c r="H570" i="12787"/>
  <c r="G570" i="12787"/>
  <c r="E570" i="12787"/>
  <c r="D570" i="12787"/>
  <c r="C570" i="12787"/>
  <c r="K569" i="12787"/>
  <c r="I569" i="12787"/>
  <c r="H569" i="12787"/>
  <c r="G569" i="12787"/>
  <c r="E569" i="12787"/>
  <c r="D569" i="12787"/>
  <c r="C569" i="12787"/>
  <c r="K568" i="12787"/>
  <c r="I568" i="12787"/>
  <c r="H568" i="12787"/>
  <c r="G568" i="12787"/>
  <c r="E568" i="12787"/>
  <c r="D568" i="12787"/>
  <c r="K567" i="12787"/>
  <c r="I567" i="12787"/>
  <c r="H567" i="12787"/>
  <c r="G567" i="12787"/>
  <c r="E567" i="12787"/>
  <c r="D567" i="12787"/>
  <c r="C567" i="12787"/>
  <c r="K566" i="12787"/>
  <c r="I566" i="12787"/>
  <c r="H566" i="12787"/>
  <c r="G566" i="12787"/>
  <c r="E566" i="12787"/>
  <c r="D566" i="12787"/>
  <c r="K565" i="12787"/>
  <c r="I565" i="12787"/>
  <c r="H565" i="12787"/>
  <c r="G565" i="12787"/>
  <c r="E565" i="12787"/>
  <c r="D565" i="12787"/>
  <c r="K564" i="12787"/>
  <c r="I564" i="12787"/>
  <c r="H564" i="12787"/>
  <c r="G564" i="12787"/>
  <c r="E564" i="12787"/>
  <c r="K563" i="12787"/>
  <c r="I563" i="12787"/>
  <c r="H563" i="12787"/>
  <c r="G563" i="12787"/>
  <c r="E563" i="12787"/>
  <c r="K562" i="12787"/>
  <c r="I562" i="12787"/>
  <c r="H562" i="12787"/>
  <c r="G562" i="12787"/>
  <c r="E562" i="12787"/>
  <c r="K560" i="12787"/>
  <c r="I560" i="12787"/>
  <c r="H560" i="12787"/>
  <c r="G560" i="12787"/>
  <c r="E560" i="12787"/>
  <c r="D560" i="12787"/>
  <c r="C560" i="12787"/>
  <c r="K559" i="12787"/>
  <c r="I559" i="12787"/>
  <c r="H559" i="12787"/>
  <c r="G559" i="12787"/>
  <c r="E559" i="12787"/>
  <c r="D559" i="12787"/>
  <c r="C559" i="12787"/>
  <c r="K558" i="12787"/>
  <c r="I558" i="12787"/>
  <c r="H558" i="12787"/>
  <c r="G558" i="12787"/>
  <c r="E558" i="12787"/>
  <c r="D558" i="12787"/>
  <c r="C558" i="12787"/>
  <c r="K556" i="12787"/>
  <c r="I556" i="12787"/>
  <c r="H556" i="12787"/>
  <c r="G556" i="12787"/>
  <c r="E556" i="12787"/>
  <c r="D556" i="12787"/>
  <c r="K555" i="12787"/>
  <c r="I555" i="12787"/>
  <c r="H555" i="12787"/>
  <c r="G555" i="12787"/>
  <c r="E555" i="12787"/>
  <c r="D555" i="12787"/>
  <c r="C555" i="12787"/>
  <c r="K553" i="12787"/>
  <c r="I553" i="12787"/>
  <c r="H553" i="12787"/>
  <c r="G553" i="12787"/>
  <c r="E553" i="12787"/>
  <c r="D553" i="12787"/>
  <c r="C553" i="12787"/>
  <c r="K552" i="12787"/>
  <c r="I552" i="12787"/>
  <c r="H552" i="12787"/>
  <c r="G552" i="12787"/>
  <c r="E552" i="12787"/>
  <c r="D552" i="12787"/>
  <c r="C552" i="12787"/>
  <c r="D551" i="12787"/>
  <c r="C551" i="12787"/>
  <c r="K550" i="12787"/>
  <c r="I550" i="12787"/>
  <c r="H550" i="12787"/>
  <c r="G550" i="12787"/>
  <c r="E550" i="12787"/>
  <c r="C550" i="12787"/>
  <c r="K549" i="12787"/>
  <c r="I549" i="12787"/>
  <c r="H549" i="12787"/>
  <c r="G549" i="12787"/>
  <c r="E549" i="12787"/>
  <c r="C549" i="12787"/>
  <c r="K548" i="12787"/>
  <c r="I548" i="12787"/>
  <c r="H548" i="12787"/>
  <c r="G548" i="12787"/>
  <c r="E548" i="12787"/>
  <c r="C548" i="12787"/>
  <c r="K542" i="12787"/>
  <c r="H542" i="12787"/>
  <c r="G542" i="12787"/>
  <c r="D542" i="12787"/>
  <c r="C542" i="12787"/>
  <c r="K541" i="12787"/>
  <c r="G541" i="12787"/>
  <c r="C541" i="12787"/>
  <c r="K540" i="12787"/>
  <c r="H540" i="12787"/>
  <c r="G540" i="12787"/>
  <c r="C540" i="12787"/>
  <c r="K539" i="12787"/>
  <c r="I539" i="12787"/>
  <c r="H539" i="12787"/>
  <c r="G539" i="12787"/>
  <c r="E539" i="12787"/>
  <c r="D539" i="12787"/>
  <c r="C539" i="12787"/>
  <c r="K538" i="12787"/>
  <c r="I538" i="12787"/>
  <c r="H538" i="12787"/>
  <c r="G538" i="12787"/>
  <c r="E538" i="12787"/>
  <c r="C538" i="12787"/>
  <c r="K537" i="12787"/>
  <c r="I537" i="12787"/>
  <c r="H537" i="12787"/>
  <c r="G537" i="12787"/>
  <c r="E537" i="12787"/>
  <c r="D537" i="12787"/>
  <c r="C537" i="12787"/>
  <c r="K536" i="12787"/>
  <c r="I536" i="12787"/>
  <c r="H536" i="12787"/>
  <c r="G536" i="12787"/>
  <c r="E536" i="12787"/>
  <c r="D536" i="12787"/>
  <c r="C536" i="12787"/>
  <c r="K535" i="12787"/>
  <c r="I535" i="12787"/>
  <c r="H535" i="12787"/>
  <c r="G535" i="12787"/>
  <c r="E535" i="12787"/>
  <c r="D535" i="12787"/>
  <c r="C535" i="12787"/>
  <c r="K534" i="12787"/>
  <c r="I534" i="12787"/>
  <c r="H534" i="12787"/>
  <c r="G534" i="12787"/>
  <c r="E534" i="12787"/>
  <c r="D534" i="12787"/>
  <c r="K533" i="12787"/>
  <c r="I533" i="12787"/>
  <c r="H533" i="12787"/>
  <c r="G533" i="12787"/>
  <c r="E533" i="12787"/>
  <c r="D533" i="12787"/>
  <c r="C533" i="12787"/>
  <c r="K532" i="12787"/>
  <c r="I532" i="12787"/>
  <c r="H532" i="12787"/>
  <c r="G532" i="12787"/>
  <c r="E532" i="12787"/>
  <c r="D532" i="12787"/>
  <c r="K531" i="12787"/>
  <c r="I531" i="12787"/>
  <c r="H531" i="12787"/>
  <c r="G531" i="12787"/>
  <c r="E531" i="12787"/>
  <c r="D531" i="12787"/>
  <c r="C531" i="12787"/>
  <c r="K530" i="12787"/>
  <c r="I530" i="12787"/>
  <c r="H530" i="12787"/>
  <c r="G530" i="12787"/>
  <c r="E530" i="12787"/>
  <c r="C530" i="12787"/>
  <c r="K529" i="12787"/>
  <c r="I529" i="12787"/>
  <c r="H529" i="12787"/>
  <c r="G529" i="12787"/>
  <c r="E529" i="12787"/>
  <c r="C529" i="12787"/>
  <c r="K528" i="12787"/>
  <c r="I528" i="12787"/>
  <c r="H528" i="12787"/>
  <c r="G528" i="12787"/>
  <c r="E528" i="12787"/>
  <c r="K526" i="12787"/>
  <c r="I526" i="12787"/>
  <c r="H526" i="12787"/>
  <c r="G526" i="12787"/>
  <c r="E526" i="12787"/>
  <c r="D526" i="12787"/>
  <c r="C526" i="12787"/>
  <c r="K525" i="12787"/>
  <c r="I525" i="12787"/>
  <c r="H525" i="12787"/>
  <c r="G525" i="12787"/>
  <c r="E525" i="12787"/>
  <c r="D525" i="12787"/>
  <c r="C525" i="12787"/>
  <c r="K524" i="12787"/>
  <c r="I524" i="12787"/>
  <c r="H524" i="12787"/>
  <c r="G524" i="12787"/>
  <c r="E524" i="12787"/>
  <c r="D524" i="12787"/>
  <c r="C524" i="12787"/>
  <c r="K522" i="12787"/>
  <c r="I522" i="12787"/>
  <c r="H522" i="12787"/>
  <c r="G522" i="12787"/>
  <c r="E522" i="12787"/>
  <c r="D522" i="12787"/>
  <c r="K521" i="12787"/>
  <c r="I521" i="12787"/>
  <c r="H521" i="12787"/>
  <c r="G521" i="12787"/>
  <c r="E521" i="12787"/>
  <c r="D521" i="12787"/>
  <c r="C521" i="12787"/>
  <c r="K519" i="12787"/>
  <c r="I519" i="12787"/>
  <c r="H519" i="12787"/>
  <c r="G519" i="12787"/>
  <c r="E519" i="12787"/>
  <c r="D519" i="12787"/>
  <c r="C519" i="12787"/>
  <c r="K518" i="12787"/>
  <c r="I518" i="12787"/>
  <c r="H518" i="12787"/>
  <c r="G518" i="12787"/>
  <c r="E518" i="12787"/>
  <c r="D518" i="12787"/>
  <c r="C518" i="12787"/>
  <c r="D517" i="12787"/>
  <c r="C517" i="12787"/>
  <c r="K516" i="12787"/>
  <c r="I516" i="12787"/>
  <c r="H516" i="12787"/>
  <c r="G516" i="12787"/>
  <c r="E516" i="12787"/>
  <c r="C516" i="12787"/>
  <c r="K515" i="12787"/>
  <c r="I515" i="12787"/>
  <c r="H515" i="12787"/>
  <c r="G515" i="12787"/>
  <c r="E515" i="12787"/>
  <c r="C515" i="12787"/>
  <c r="K514" i="12787"/>
  <c r="I514" i="12787"/>
  <c r="H514" i="12787"/>
  <c r="G514" i="12787"/>
  <c r="E514" i="12787"/>
  <c r="C514" i="12787"/>
  <c r="O511" i="12787"/>
  <c r="P509" i="12787"/>
  <c r="O509" i="12787"/>
  <c r="O508" i="12787"/>
  <c r="K508" i="12787"/>
  <c r="H508" i="12787"/>
  <c r="G508" i="12787"/>
  <c r="D508" i="12787"/>
  <c r="C508" i="12787"/>
  <c r="K507" i="12787"/>
  <c r="H507" i="12787"/>
  <c r="G507" i="12787"/>
  <c r="D507" i="12787"/>
  <c r="C507" i="12787"/>
  <c r="M506" i="12787"/>
  <c r="K506" i="12787"/>
  <c r="H506" i="12787"/>
  <c r="G506" i="12787"/>
  <c r="D506" i="12787"/>
  <c r="C506" i="12787"/>
  <c r="M505" i="12787"/>
  <c r="K505" i="12787"/>
  <c r="I505" i="12787"/>
  <c r="H505" i="12787"/>
  <c r="G505" i="12787"/>
  <c r="E505" i="12787"/>
  <c r="D505" i="12787"/>
  <c r="C505" i="12787"/>
  <c r="M504" i="12787"/>
  <c r="K504" i="12787"/>
  <c r="I504" i="12787"/>
  <c r="H504" i="12787"/>
  <c r="G504" i="12787"/>
  <c r="E504" i="12787"/>
  <c r="D504" i="12787"/>
  <c r="C504" i="12787"/>
  <c r="M503" i="12787"/>
  <c r="K503" i="12787"/>
  <c r="I503" i="12787"/>
  <c r="H503" i="12787"/>
  <c r="G503" i="12787"/>
  <c r="E503" i="12787"/>
  <c r="D503" i="12787"/>
  <c r="C503" i="12787"/>
  <c r="M502" i="12787"/>
  <c r="K502" i="12787"/>
  <c r="I502" i="12787"/>
  <c r="H502" i="12787"/>
  <c r="G502" i="12787"/>
  <c r="E502" i="12787"/>
  <c r="D502" i="12787"/>
  <c r="C502" i="12787"/>
  <c r="M501" i="12787"/>
  <c r="K501" i="12787"/>
  <c r="I501" i="12787"/>
  <c r="H501" i="12787"/>
  <c r="G501" i="12787"/>
  <c r="E501" i="12787"/>
  <c r="D501" i="12787"/>
  <c r="C501" i="12787"/>
  <c r="M500" i="12787"/>
  <c r="K500" i="12787"/>
  <c r="I500" i="12787"/>
  <c r="H500" i="12787"/>
  <c r="G500" i="12787"/>
  <c r="E500" i="12787"/>
  <c r="D500" i="12787"/>
  <c r="C500" i="12787"/>
  <c r="M499" i="12787"/>
  <c r="K499" i="12787"/>
  <c r="I499" i="12787"/>
  <c r="H499" i="12787"/>
  <c r="G499" i="12787"/>
  <c r="E499" i="12787"/>
  <c r="D499" i="12787"/>
  <c r="C499" i="12787"/>
  <c r="M498" i="12787"/>
  <c r="K498" i="12787"/>
  <c r="I498" i="12787"/>
  <c r="H498" i="12787"/>
  <c r="G498" i="12787"/>
  <c r="E498" i="12787"/>
  <c r="D498" i="12787"/>
  <c r="C498" i="12787"/>
  <c r="M497" i="12787"/>
  <c r="K497" i="12787"/>
  <c r="I497" i="12787"/>
  <c r="H497" i="12787"/>
  <c r="G497" i="12787"/>
  <c r="E497" i="12787"/>
  <c r="D497" i="12787"/>
  <c r="C497" i="12787"/>
  <c r="M496" i="12787"/>
  <c r="K496" i="12787"/>
  <c r="I496" i="12787"/>
  <c r="H496" i="12787"/>
  <c r="G496" i="12787"/>
  <c r="E496" i="12787"/>
  <c r="D496" i="12787"/>
  <c r="C496" i="12787"/>
  <c r="M495" i="12787"/>
  <c r="K495" i="12787"/>
  <c r="I495" i="12787"/>
  <c r="H495" i="12787"/>
  <c r="G495" i="12787"/>
  <c r="E495" i="12787"/>
  <c r="D495" i="12787"/>
  <c r="C495" i="12787"/>
  <c r="M494" i="12787"/>
  <c r="K494" i="12787"/>
  <c r="I494" i="12787"/>
  <c r="H494" i="12787"/>
  <c r="G494" i="12787"/>
  <c r="E494" i="12787"/>
  <c r="D494" i="12787"/>
  <c r="C494" i="12787"/>
  <c r="O492" i="12787"/>
  <c r="M492" i="12787"/>
  <c r="K492" i="12787"/>
  <c r="H492" i="12787"/>
  <c r="G492" i="12787"/>
  <c r="D492" i="12787"/>
  <c r="C492" i="12787"/>
  <c r="O491" i="12787"/>
  <c r="M491" i="12787"/>
  <c r="K491" i="12787"/>
  <c r="I491" i="12787"/>
  <c r="H491" i="12787"/>
  <c r="G491" i="12787"/>
  <c r="D491" i="12787"/>
  <c r="C491" i="12787"/>
  <c r="O490" i="12787"/>
  <c r="M490" i="12787"/>
  <c r="K490" i="12787"/>
  <c r="H490" i="12787"/>
  <c r="G490" i="12787"/>
  <c r="D490" i="12787"/>
  <c r="C490" i="12787"/>
  <c r="O488" i="12787"/>
  <c r="M488" i="12787"/>
  <c r="K488" i="12787"/>
  <c r="I488" i="12787"/>
  <c r="H488" i="12787"/>
  <c r="G488" i="12787"/>
  <c r="E488" i="12787"/>
  <c r="D488" i="12787"/>
  <c r="C488" i="12787"/>
  <c r="O487" i="12787"/>
  <c r="M487" i="12787"/>
  <c r="K487" i="12787"/>
  <c r="H487" i="12787"/>
  <c r="G487" i="12787"/>
  <c r="D487" i="12787"/>
  <c r="C487" i="12787"/>
  <c r="O485" i="12787"/>
  <c r="M485" i="12787"/>
  <c r="K485" i="12787"/>
  <c r="H485" i="12787"/>
  <c r="G485" i="12787"/>
  <c r="D485" i="12787"/>
  <c r="C485" i="12787"/>
  <c r="O484" i="12787"/>
  <c r="M484" i="12787"/>
  <c r="K484" i="12787"/>
  <c r="H484" i="12787"/>
  <c r="G484" i="12787"/>
  <c r="D484" i="12787"/>
  <c r="C484" i="12787"/>
  <c r="W483" i="12787"/>
  <c r="U483" i="12787"/>
  <c r="T483" i="12787"/>
  <c r="D483" i="12787"/>
  <c r="C483" i="12787"/>
  <c r="W482" i="12787"/>
  <c r="U482" i="12787"/>
  <c r="T482" i="12787"/>
  <c r="O482" i="12787"/>
  <c r="M482" i="12787"/>
  <c r="K482" i="12787"/>
  <c r="H482" i="12787"/>
  <c r="G482" i="12787"/>
  <c r="D482" i="12787"/>
  <c r="C482" i="12787"/>
  <c r="W481" i="12787"/>
  <c r="U481" i="12787"/>
  <c r="T481" i="12787"/>
  <c r="O481" i="12787"/>
  <c r="M481" i="12787"/>
  <c r="K481" i="12787"/>
  <c r="H481" i="12787"/>
  <c r="G481" i="12787"/>
  <c r="D481" i="12787"/>
  <c r="C481" i="12787"/>
  <c r="P480" i="12787"/>
  <c r="O480" i="12787"/>
  <c r="M480" i="12787"/>
  <c r="K480" i="12787"/>
  <c r="H480" i="12787"/>
  <c r="G480" i="12787"/>
  <c r="D480" i="12787"/>
  <c r="C480" i="12787"/>
  <c r="K474" i="12787"/>
  <c r="H474" i="12787"/>
  <c r="G474" i="12787"/>
  <c r="D474" i="12787"/>
  <c r="C474" i="12787"/>
  <c r="K472" i="12787"/>
  <c r="H472" i="12787"/>
  <c r="G472" i="12787"/>
  <c r="D472" i="12787"/>
  <c r="C472" i="12787"/>
  <c r="K471" i="12787"/>
  <c r="I471" i="12787"/>
  <c r="H471" i="12787"/>
  <c r="G471" i="12787"/>
  <c r="E471" i="12787"/>
  <c r="K470" i="12787"/>
  <c r="I470" i="12787"/>
  <c r="E470" i="12787"/>
  <c r="K469" i="12787"/>
  <c r="I469" i="12787"/>
  <c r="E469" i="12787"/>
  <c r="K468" i="12787"/>
  <c r="H468" i="12787"/>
  <c r="G468" i="12787"/>
  <c r="K467" i="12787"/>
  <c r="H467" i="12787"/>
  <c r="G467" i="12787"/>
  <c r="K466" i="12787"/>
  <c r="I466" i="12787"/>
  <c r="H466" i="12787"/>
  <c r="G466" i="12787"/>
  <c r="E466" i="12787"/>
  <c r="K465" i="12787"/>
  <c r="I465" i="12787"/>
  <c r="H465" i="12787"/>
  <c r="G465" i="12787"/>
  <c r="E465" i="12787"/>
  <c r="K464" i="12787"/>
  <c r="I464" i="12787"/>
  <c r="H464" i="12787"/>
  <c r="G464" i="12787"/>
  <c r="E464" i="12787"/>
  <c r="K463" i="12787"/>
  <c r="I463" i="12787"/>
  <c r="H463" i="12787"/>
  <c r="G463" i="12787"/>
  <c r="E463" i="12787"/>
  <c r="K462" i="12787"/>
  <c r="I462" i="12787"/>
  <c r="H462" i="12787"/>
  <c r="G462" i="12787"/>
  <c r="E462" i="12787"/>
  <c r="K461" i="12787"/>
  <c r="I461" i="12787"/>
  <c r="H461" i="12787"/>
  <c r="G461" i="12787"/>
  <c r="E461" i="12787"/>
  <c r="K460" i="12787"/>
  <c r="I460" i="12787"/>
  <c r="H460" i="12787"/>
  <c r="G460" i="12787"/>
  <c r="E460" i="12787"/>
  <c r="K459" i="12787"/>
  <c r="I459" i="12787"/>
  <c r="H459" i="12787"/>
  <c r="G459" i="12787"/>
  <c r="E459" i="12787"/>
  <c r="K458" i="12787"/>
  <c r="I458" i="12787"/>
  <c r="H458" i="12787"/>
  <c r="G458" i="12787"/>
  <c r="E458" i="12787"/>
  <c r="K457" i="12787"/>
  <c r="I457" i="12787"/>
  <c r="H457" i="12787"/>
  <c r="G457" i="12787"/>
  <c r="E457" i="12787"/>
  <c r="K455" i="12787"/>
  <c r="I455" i="12787"/>
  <c r="H455" i="12787"/>
  <c r="G455" i="12787"/>
  <c r="E455" i="12787"/>
  <c r="K454" i="12787"/>
  <c r="I454" i="12787"/>
  <c r="H454" i="12787"/>
  <c r="G454" i="12787"/>
  <c r="E454" i="12787"/>
  <c r="K453" i="12787"/>
  <c r="I453" i="12787"/>
  <c r="H453" i="12787"/>
  <c r="G453" i="12787"/>
  <c r="E453" i="12787"/>
  <c r="K452" i="12787"/>
  <c r="I452" i="12787"/>
  <c r="H452" i="12787"/>
  <c r="G452" i="12787"/>
  <c r="E452" i="12787"/>
  <c r="K450" i="12787"/>
  <c r="I450" i="12787"/>
  <c r="H450" i="12787"/>
  <c r="G450" i="12787"/>
  <c r="E450" i="12787"/>
  <c r="K448" i="12787"/>
  <c r="I448" i="12787"/>
  <c r="H448" i="12787"/>
  <c r="G448" i="12787"/>
  <c r="E448" i="12787"/>
  <c r="K447" i="12787"/>
  <c r="I447" i="12787"/>
  <c r="H447" i="12787"/>
  <c r="G447" i="12787"/>
  <c r="E447" i="12787"/>
  <c r="D446" i="12787"/>
  <c r="C446" i="12787"/>
  <c r="K445" i="12787"/>
  <c r="I445" i="12787"/>
  <c r="H445" i="12787"/>
  <c r="G445" i="12787"/>
  <c r="E445" i="12787"/>
  <c r="K444" i="12787"/>
  <c r="I444" i="12787"/>
  <c r="H444" i="12787"/>
  <c r="G444" i="12787"/>
  <c r="E444" i="12787"/>
  <c r="K443" i="12787"/>
  <c r="I443" i="12787"/>
  <c r="H443" i="12787"/>
  <c r="G443" i="12787"/>
  <c r="E443" i="12787"/>
  <c r="K436" i="12787"/>
  <c r="H436" i="12787"/>
  <c r="G436" i="12787"/>
  <c r="D436" i="12787"/>
  <c r="C436" i="12787"/>
  <c r="K435" i="12787"/>
  <c r="G435" i="12787"/>
  <c r="C435" i="12787"/>
  <c r="K434" i="12787"/>
  <c r="H434" i="12787"/>
  <c r="G434" i="12787"/>
  <c r="C434" i="12787"/>
  <c r="K433" i="12787"/>
  <c r="I433" i="12787"/>
  <c r="H433" i="12787"/>
  <c r="G433" i="12787"/>
  <c r="E433" i="12787"/>
  <c r="D433" i="12787"/>
  <c r="K432" i="12787"/>
  <c r="I432" i="12787"/>
  <c r="H432" i="12787"/>
  <c r="G432" i="12787"/>
  <c r="E432" i="12787"/>
  <c r="D432" i="12787"/>
  <c r="K431" i="12787"/>
  <c r="I431" i="12787"/>
  <c r="H431" i="12787"/>
  <c r="G431" i="12787"/>
  <c r="E431" i="12787"/>
  <c r="D431" i="12787"/>
  <c r="K430" i="12787"/>
  <c r="I430" i="12787"/>
  <c r="H430" i="12787"/>
  <c r="G430" i="12787"/>
  <c r="E430" i="12787"/>
  <c r="D430" i="12787"/>
  <c r="K429" i="12787"/>
  <c r="I429" i="12787"/>
  <c r="H429" i="12787"/>
  <c r="G429" i="12787"/>
  <c r="E429" i="12787"/>
  <c r="D429" i="12787"/>
  <c r="K428" i="12787"/>
  <c r="I428" i="12787"/>
  <c r="H428" i="12787"/>
  <c r="G428" i="12787"/>
  <c r="E428" i="12787"/>
  <c r="D428" i="12787"/>
  <c r="K427" i="12787"/>
  <c r="I427" i="12787"/>
  <c r="H427" i="12787"/>
  <c r="G427" i="12787"/>
  <c r="E427" i="12787"/>
  <c r="D427" i="12787"/>
  <c r="K426" i="12787"/>
  <c r="I426" i="12787"/>
  <c r="H426" i="12787"/>
  <c r="G426" i="12787"/>
  <c r="E426" i="12787"/>
  <c r="D426" i="12787"/>
  <c r="K425" i="12787"/>
  <c r="I425" i="12787"/>
  <c r="H425" i="12787"/>
  <c r="G425" i="12787"/>
  <c r="E425" i="12787"/>
  <c r="D425" i="12787"/>
  <c r="K424" i="12787"/>
  <c r="I424" i="12787"/>
  <c r="H424" i="12787"/>
  <c r="G424" i="12787"/>
  <c r="E424" i="12787"/>
  <c r="D424" i="12787"/>
  <c r="K422" i="12787"/>
  <c r="I422" i="12787"/>
  <c r="H422" i="12787"/>
  <c r="G422" i="12787"/>
  <c r="E422" i="12787"/>
  <c r="D422" i="12787"/>
  <c r="K421" i="12787"/>
  <c r="I421" i="12787"/>
  <c r="H421" i="12787"/>
  <c r="G421" i="12787"/>
  <c r="E421" i="12787"/>
  <c r="D421" i="12787"/>
  <c r="K420" i="12787"/>
  <c r="I420" i="12787"/>
  <c r="H420" i="12787"/>
  <c r="G420" i="12787"/>
  <c r="E420" i="12787"/>
  <c r="D420" i="12787"/>
  <c r="K419" i="12787"/>
  <c r="I419" i="12787"/>
  <c r="H419" i="12787"/>
  <c r="G419" i="12787"/>
  <c r="E419" i="12787"/>
  <c r="D419" i="12787"/>
  <c r="K418" i="12787"/>
  <c r="I418" i="12787"/>
  <c r="H418" i="12787"/>
  <c r="G418" i="12787"/>
  <c r="E418" i="12787"/>
  <c r="D418" i="12787"/>
  <c r="D416" i="12787"/>
  <c r="C416" i="12787"/>
  <c r="K415" i="12787"/>
  <c r="I415" i="12787"/>
  <c r="H415" i="12787"/>
  <c r="G415" i="12787"/>
  <c r="E415" i="12787"/>
  <c r="K414" i="12787"/>
  <c r="I414" i="12787"/>
  <c r="H414" i="12787"/>
  <c r="G414" i="12787"/>
  <c r="E414" i="12787"/>
  <c r="D414" i="12787"/>
  <c r="K413" i="12787"/>
  <c r="I413" i="12787"/>
  <c r="H413" i="12787"/>
  <c r="G413" i="12787"/>
  <c r="E413" i="12787"/>
  <c r="D413" i="12787"/>
  <c r="K407" i="12787"/>
  <c r="H407" i="12787"/>
  <c r="G407" i="12787"/>
  <c r="D407" i="12787"/>
  <c r="C407" i="12787"/>
  <c r="K406" i="12787"/>
  <c r="G406" i="12787"/>
  <c r="C406" i="12787"/>
  <c r="K405" i="12787"/>
  <c r="H405" i="12787"/>
  <c r="G405" i="12787"/>
  <c r="C405" i="12787"/>
  <c r="K404" i="12787"/>
  <c r="I404" i="12787"/>
  <c r="H404" i="12787"/>
  <c r="G404" i="12787"/>
  <c r="E404" i="12787"/>
  <c r="D404" i="12787"/>
  <c r="K403" i="12787"/>
  <c r="I403" i="12787"/>
  <c r="H403" i="12787"/>
  <c r="G403" i="12787"/>
  <c r="E403" i="12787"/>
  <c r="D403" i="12787"/>
  <c r="K402" i="12787"/>
  <c r="I402" i="12787"/>
  <c r="H402" i="12787"/>
  <c r="G402" i="12787"/>
  <c r="E402" i="12787"/>
  <c r="D402" i="12787"/>
  <c r="K401" i="12787"/>
  <c r="I401" i="12787"/>
  <c r="H401" i="12787"/>
  <c r="G401" i="12787"/>
  <c r="E401" i="12787"/>
  <c r="D401" i="12787"/>
  <c r="K400" i="12787"/>
  <c r="I400" i="12787"/>
  <c r="H400" i="12787"/>
  <c r="G400" i="12787"/>
  <c r="E400" i="12787"/>
  <c r="D400" i="12787"/>
  <c r="K399" i="12787"/>
  <c r="I399" i="12787"/>
  <c r="H399" i="12787"/>
  <c r="G399" i="12787"/>
  <c r="E399" i="12787"/>
  <c r="D399" i="12787"/>
  <c r="K398" i="12787"/>
  <c r="I398" i="12787"/>
  <c r="H398" i="12787"/>
  <c r="G398" i="12787"/>
  <c r="E398" i="12787"/>
  <c r="D398" i="12787"/>
  <c r="K397" i="12787"/>
  <c r="I397" i="12787"/>
  <c r="H397" i="12787"/>
  <c r="G397" i="12787"/>
  <c r="E397" i="12787"/>
  <c r="D397" i="12787"/>
  <c r="K396" i="12787"/>
  <c r="I396" i="12787"/>
  <c r="H396" i="12787"/>
  <c r="G396" i="12787"/>
  <c r="E396" i="12787"/>
  <c r="D396" i="12787"/>
  <c r="K395" i="12787"/>
  <c r="I395" i="12787"/>
  <c r="H395" i="12787"/>
  <c r="G395" i="12787"/>
  <c r="E395" i="12787"/>
  <c r="D395" i="12787"/>
  <c r="K393" i="12787"/>
  <c r="I393" i="12787"/>
  <c r="H393" i="12787"/>
  <c r="G393" i="12787"/>
  <c r="E393" i="12787"/>
  <c r="D393" i="12787"/>
  <c r="K392" i="12787"/>
  <c r="I392" i="12787"/>
  <c r="H392" i="12787"/>
  <c r="G392" i="12787"/>
  <c r="E392" i="12787"/>
  <c r="D392" i="12787"/>
  <c r="K391" i="12787"/>
  <c r="I391" i="12787"/>
  <c r="H391" i="12787"/>
  <c r="G391" i="12787"/>
  <c r="E391" i="12787"/>
  <c r="D391" i="12787"/>
  <c r="C391" i="12787"/>
  <c r="K390" i="12787"/>
  <c r="I390" i="12787"/>
  <c r="H390" i="12787"/>
  <c r="G390" i="12787"/>
  <c r="E390" i="12787"/>
  <c r="D390" i="12787"/>
  <c r="C390" i="12787"/>
  <c r="K389" i="12787"/>
  <c r="I389" i="12787"/>
  <c r="H389" i="12787"/>
  <c r="G389" i="12787"/>
  <c r="E389" i="12787"/>
  <c r="D389" i="12787"/>
  <c r="D388" i="12787"/>
  <c r="C388" i="12787"/>
  <c r="C387" i="12787"/>
  <c r="K386" i="12787"/>
  <c r="I386" i="12787"/>
  <c r="H386" i="12787"/>
  <c r="G386" i="12787"/>
  <c r="E386" i="12787"/>
  <c r="D386" i="12787"/>
  <c r="K385" i="12787"/>
  <c r="I385" i="12787"/>
  <c r="H385" i="12787"/>
  <c r="G385" i="12787"/>
  <c r="E385" i="12787"/>
  <c r="D385" i="12787"/>
  <c r="K384" i="12787"/>
  <c r="I384" i="12787"/>
  <c r="H384" i="12787"/>
  <c r="G384" i="12787"/>
  <c r="E384" i="12787"/>
  <c r="D384" i="12787"/>
  <c r="K378" i="12787"/>
  <c r="H378" i="12787"/>
  <c r="G378" i="12787"/>
  <c r="D378" i="12787"/>
  <c r="C378" i="12787"/>
  <c r="K377" i="12787"/>
  <c r="H377" i="12787"/>
  <c r="G377" i="12787"/>
  <c r="D377" i="12787"/>
  <c r="C377" i="12787"/>
  <c r="K376" i="12787"/>
  <c r="H376" i="12787"/>
  <c r="G376" i="12787"/>
  <c r="D376" i="12787"/>
  <c r="C376" i="12787"/>
  <c r="K375" i="12787"/>
  <c r="I375" i="12787"/>
  <c r="H375" i="12787"/>
  <c r="G375" i="12787"/>
  <c r="E375" i="12787"/>
  <c r="K374" i="12787"/>
  <c r="I374" i="12787"/>
  <c r="H374" i="12787"/>
  <c r="G374" i="12787"/>
  <c r="E374" i="12787"/>
  <c r="K373" i="12787"/>
  <c r="I373" i="12787"/>
  <c r="H373" i="12787"/>
  <c r="G373" i="12787"/>
  <c r="E373" i="12787"/>
  <c r="K372" i="12787"/>
  <c r="I372" i="12787"/>
  <c r="H372" i="12787"/>
  <c r="G372" i="12787"/>
  <c r="E372" i="12787"/>
  <c r="K371" i="12787"/>
  <c r="I371" i="12787"/>
  <c r="H371" i="12787"/>
  <c r="G371" i="12787"/>
  <c r="E371" i="12787"/>
  <c r="K370" i="12787"/>
  <c r="I370" i="12787"/>
  <c r="H370" i="12787"/>
  <c r="G370" i="12787"/>
  <c r="E370" i="12787"/>
  <c r="K369" i="12787"/>
  <c r="I369" i="12787"/>
  <c r="H369" i="12787"/>
  <c r="G369" i="12787"/>
  <c r="E369" i="12787"/>
  <c r="K368" i="12787"/>
  <c r="I368" i="12787"/>
  <c r="H368" i="12787"/>
  <c r="G368" i="12787"/>
  <c r="E368" i="12787"/>
  <c r="K367" i="12787"/>
  <c r="I367" i="12787"/>
  <c r="H367" i="12787"/>
  <c r="G367" i="12787"/>
  <c r="E367" i="12787"/>
  <c r="K366" i="12787"/>
  <c r="I366" i="12787"/>
  <c r="H366" i="12787"/>
  <c r="G366" i="12787"/>
  <c r="E366" i="12787"/>
  <c r="K364" i="12787"/>
  <c r="I364" i="12787"/>
  <c r="H364" i="12787"/>
  <c r="G364" i="12787"/>
  <c r="E364" i="12787"/>
  <c r="D364" i="12787"/>
  <c r="C364" i="12787"/>
  <c r="K363" i="12787"/>
  <c r="I363" i="12787"/>
  <c r="H363" i="12787"/>
  <c r="G363" i="12787"/>
  <c r="E363" i="12787"/>
  <c r="D363" i="12787"/>
  <c r="C363" i="12787"/>
  <c r="K362" i="12787"/>
  <c r="I362" i="12787"/>
  <c r="H362" i="12787"/>
  <c r="G362" i="12787"/>
  <c r="E362" i="12787"/>
  <c r="D362" i="12787"/>
  <c r="C362" i="12787"/>
  <c r="K361" i="12787"/>
  <c r="I361" i="12787"/>
  <c r="H361" i="12787"/>
  <c r="G361" i="12787"/>
  <c r="E361" i="12787"/>
  <c r="D361" i="12787"/>
  <c r="C361" i="12787"/>
  <c r="K360" i="12787"/>
  <c r="I360" i="12787"/>
  <c r="H360" i="12787"/>
  <c r="G360" i="12787"/>
  <c r="E360" i="12787"/>
  <c r="D360" i="12787"/>
  <c r="C360" i="12787"/>
  <c r="D359" i="12787"/>
  <c r="C359" i="12787"/>
  <c r="D358" i="12787"/>
  <c r="C358" i="12787"/>
  <c r="K357" i="12787"/>
  <c r="I357" i="12787"/>
  <c r="H357" i="12787"/>
  <c r="G357" i="12787"/>
  <c r="E357" i="12787"/>
  <c r="D357" i="12787"/>
  <c r="C357" i="12787"/>
  <c r="K356" i="12787"/>
  <c r="I356" i="12787"/>
  <c r="H356" i="12787"/>
  <c r="G356" i="12787"/>
  <c r="E356" i="12787"/>
  <c r="D356" i="12787"/>
  <c r="C356" i="12787"/>
  <c r="K355" i="12787"/>
  <c r="I355" i="12787"/>
  <c r="H355" i="12787"/>
  <c r="G355" i="12787"/>
  <c r="E355" i="12787"/>
  <c r="D355" i="12787"/>
  <c r="C355" i="12787"/>
  <c r="K348" i="12787"/>
  <c r="H348" i="12787"/>
  <c r="G348" i="12787"/>
  <c r="D348" i="12787"/>
  <c r="C348" i="12787"/>
  <c r="K347" i="12787"/>
  <c r="G347" i="12787"/>
  <c r="C347" i="12787"/>
  <c r="K346" i="12787"/>
  <c r="H346" i="12787"/>
  <c r="G346" i="12787"/>
  <c r="C346" i="12787"/>
  <c r="K345" i="12787"/>
  <c r="I345" i="12787"/>
  <c r="H345" i="12787"/>
  <c r="G345" i="12787"/>
  <c r="E345" i="12787"/>
  <c r="K344" i="12787"/>
  <c r="I344" i="12787"/>
  <c r="H344" i="12787"/>
  <c r="G344" i="12787"/>
  <c r="E344" i="12787"/>
  <c r="K343" i="12787"/>
  <c r="I343" i="12787"/>
  <c r="H343" i="12787"/>
  <c r="G343" i="12787"/>
  <c r="E343" i="12787"/>
  <c r="K342" i="12787"/>
  <c r="I342" i="12787"/>
  <c r="H342" i="12787"/>
  <c r="G342" i="12787"/>
  <c r="E342" i="12787"/>
  <c r="K341" i="12787"/>
  <c r="I341" i="12787"/>
  <c r="H341" i="12787"/>
  <c r="G341" i="12787"/>
  <c r="E341" i="12787"/>
  <c r="K340" i="12787"/>
  <c r="I340" i="12787"/>
  <c r="H340" i="12787"/>
  <c r="G340" i="12787"/>
  <c r="E340" i="12787"/>
  <c r="K339" i="12787"/>
  <c r="I339" i="12787"/>
  <c r="H339" i="12787"/>
  <c r="G339" i="12787"/>
  <c r="E339" i="12787"/>
  <c r="K338" i="12787"/>
  <c r="I338" i="12787"/>
  <c r="H338" i="12787"/>
  <c r="G338" i="12787"/>
  <c r="E338" i="12787"/>
  <c r="K337" i="12787"/>
  <c r="I337" i="12787"/>
  <c r="H337" i="12787"/>
  <c r="G337" i="12787"/>
  <c r="E337" i="12787"/>
  <c r="K336" i="12787"/>
  <c r="I336" i="12787"/>
  <c r="H336" i="12787"/>
  <c r="G336" i="12787"/>
  <c r="E336" i="12787"/>
  <c r="K334" i="12787"/>
  <c r="I334" i="12787"/>
  <c r="H334" i="12787"/>
  <c r="G334" i="12787"/>
  <c r="E334" i="12787"/>
  <c r="K333" i="12787"/>
  <c r="I333" i="12787"/>
  <c r="H333" i="12787"/>
  <c r="G333" i="12787"/>
  <c r="E333" i="12787"/>
  <c r="C333" i="12787"/>
  <c r="K332" i="12787"/>
  <c r="I332" i="12787"/>
  <c r="H332" i="12787"/>
  <c r="G332" i="12787"/>
  <c r="E332" i="12787"/>
  <c r="K331" i="12787"/>
  <c r="I331" i="12787"/>
  <c r="H331" i="12787"/>
  <c r="G331" i="12787"/>
  <c r="E331" i="12787"/>
  <c r="D331" i="12787"/>
  <c r="C331" i="12787"/>
  <c r="K330" i="12787"/>
  <c r="I330" i="12787"/>
  <c r="H330" i="12787"/>
  <c r="G330" i="12787"/>
  <c r="E330" i="12787"/>
  <c r="D328" i="12787"/>
  <c r="C328" i="12787"/>
  <c r="K327" i="12787"/>
  <c r="I327" i="12787"/>
  <c r="H327" i="12787"/>
  <c r="G327" i="12787"/>
  <c r="E327" i="12787"/>
  <c r="K326" i="12787"/>
  <c r="I326" i="12787"/>
  <c r="H326" i="12787"/>
  <c r="G326" i="12787"/>
  <c r="E326" i="12787"/>
  <c r="K325" i="12787"/>
  <c r="I325" i="12787"/>
  <c r="H325" i="12787"/>
  <c r="G325" i="12787"/>
  <c r="E325" i="12787"/>
  <c r="D325" i="12787"/>
  <c r="K319" i="12787"/>
  <c r="H319" i="12787"/>
  <c r="G319" i="12787"/>
  <c r="D319" i="12787"/>
  <c r="C319" i="12787"/>
  <c r="K318" i="12787"/>
  <c r="G318" i="12787"/>
  <c r="C318" i="12787"/>
  <c r="K317" i="12787"/>
  <c r="H317" i="12787"/>
  <c r="G317" i="12787"/>
  <c r="C317" i="12787"/>
  <c r="K316" i="12787"/>
  <c r="I316" i="12787"/>
  <c r="H316" i="12787"/>
  <c r="G316" i="12787"/>
  <c r="E316" i="12787"/>
  <c r="D316" i="12787"/>
  <c r="K315" i="12787"/>
  <c r="I315" i="12787"/>
  <c r="H315" i="12787"/>
  <c r="G315" i="12787"/>
  <c r="E315" i="12787"/>
  <c r="D315" i="12787"/>
  <c r="K314" i="12787"/>
  <c r="I314" i="12787"/>
  <c r="H314" i="12787"/>
  <c r="G314" i="12787"/>
  <c r="E314" i="12787"/>
  <c r="D314" i="12787"/>
  <c r="K313" i="12787"/>
  <c r="I313" i="12787"/>
  <c r="H313" i="12787"/>
  <c r="G313" i="12787"/>
  <c r="E313" i="12787"/>
  <c r="D313" i="12787"/>
  <c r="K312" i="12787"/>
  <c r="I312" i="12787"/>
  <c r="H312" i="12787"/>
  <c r="G312" i="12787"/>
  <c r="E312" i="12787"/>
  <c r="D312" i="12787"/>
  <c r="K311" i="12787"/>
  <c r="I311" i="12787"/>
  <c r="H311" i="12787"/>
  <c r="G311" i="12787"/>
  <c r="E311" i="12787"/>
  <c r="D311" i="12787"/>
  <c r="K310" i="12787"/>
  <c r="I310" i="12787"/>
  <c r="H310" i="12787"/>
  <c r="G310" i="12787"/>
  <c r="E310" i="12787"/>
  <c r="D310" i="12787"/>
  <c r="K309" i="12787"/>
  <c r="I309" i="12787"/>
  <c r="H309" i="12787"/>
  <c r="G309" i="12787"/>
  <c r="E309" i="12787"/>
  <c r="D309" i="12787"/>
  <c r="K308" i="12787"/>
  <c r="I308" i="12787"/>
  <c r="H308" i="12787"/>
  <c r="G308" i="12787"/>
  <c r="E308" i="12787"/>
  <c r="K307" i="12787"/>
  <c r="I307" i="12787"/>
  <c r="H307" i="12787"/>
  <c r="G307" i="12787"/>
  <c r="E307" i="12787"/>
  <c r="K305" i="12787"/>
  <c r="I305" i="12787"/>
  <c r="H305" i="12787"/>
  <c r="G305" i="12787"/>
  <c r="E305" i="12787"/>
  <c r="D305" i="12787"/>
  <c r="K304" i="12787"/>
  <c r="I304" i="12787"/>
  <c r="H304" i="12787"/>
  <c r="G304" i="12787"/>
  <c r="E304" i="12787"/>
  <c r="D304" i="12787"/>
  <c r="C304" i="12787"/>
  <c r="K303" i="12787"/>
  <c r="I303" i="12787"/>
  <c r="H303" i="12787"/>
  <c r="G303" i="12787"/>
  <c r="E303" i="12787"/>
  <c r="D303" i="12787"/>
  <c r="C303" i="12787"/>
  <c r="K302" i="12787"/>
  <c r="I302" i="12787"/>
  <c r="H302" i="12787"/>
  <c r="G302" i="12787"/>
  <c r="E302" i="12787"/>
  <c r="D302" i="12787"/>
  <c r="C302" i="12787"/>
  <c r="K301" i="12787"/>
  <c r="I301" i="12787"/>
  <c r="H301" i="12787"/>
  <c r="G301" i="12787"/>
  <c r="E301" i="12787"/>
  <c r="C300" i="12787"/>
  <c r="D299" i="12787"/>
  <c r="C299" i="12787"/>
  <c r="K298" i="12787"/>
  <c r="I298" i="12787"/>
  <c r="H298" i="12787"/>
  <c r="G298" i="12787"/>
  <c r="E298" i="12787"/>
  <c r="K297" i="12787"/>
  <c r="I297" i="12787"/>
  <c r="H297" i="12787"/>
  <c r="G297" i="12787"/>
  <c r="E297" i="12787"/>
  <c r="K296" i="12787"/>
  <c r="I296" i="12787"/>
  <c r="H296" i="12787"/>
  <c r="G296" i="12787"/>
  <c r="E296" i="12787"/>
  <c r="D296" i="12787"/>
  <c r="C296" i="12787"/>
  <c r="K290" i="12787"/>
  <c r="H290" i="12787"/>
  <c r="G290" i="12787"/>
  <c r="D290" i="12787"/>
  <c r="C290" i="12787"/>
  <c r="K289" i="12787"/>
  <c r="H289" i="12787"/>
  <c r="G289" i="12787"/>
  <c r="D289" i="12787"/>
  <c r="C289" i="12787"/>
  <c r="K288" i="12787"/>
  <c r="H288" i="12787"/>
  <c r="G288" i="12787"/>
  <c r="D288" i="12787"/>
  <c r="C288" i="12787"/>
  <c r="K287" i="12787"/>
  <c r="I287" i="12787"/>
  <c r="H287" i="12787"/>
  <c r="G287" i="12787"/>
  <c r="E287" i="12787"/>
  <c r="K286" i="12787"/>
  <c r="I286" i="12787"/>
  <c r="H286" i="12787"/>
  <c r="G286" i="12787"/>
  <c r="E286" i="12787"/>
  <c r="K285" i="12787"/>
  <c r="I285" i="12787"/>
  <c r="H285" i="12787"/>
  <c r="G285" i="12787"/>
  <c r="E285" i="12787"/>
  <c r="K284" i="12787"/>
  <c r="I284" i="12787"/>
  <c r="H284" i="12787"/>
  <c r="G284" i="12787"/>
  <c r="E284" i="12787"/>
  <c r="K283" i="12787"/>
  <c r="I283" i="12787"/>
  <c r="H283" i="12787"/>
  <c r="G283" i="12787"/>
  <c r="E283" i="12787"/>
  <c r="K282" i="12787"/>
  <c r="I282" i="12787"/>
  <c r="H282" i="12787"/>
  <c r="G282" i="12787"/>
  <c r="E282" i="12787"/>
  <c r="K281" i="12787"/>
  <c r="I281" i="12787"/>
  <c r="H281" i="12787"/>
  <c r="G281" i="12787"/>
  <c r="E281" i="12787"/>
  <c r="K280" i="12787"/>
  <c r="I280" i="12787"/>
  <c r="H280" i="12787"/>
  <c r="G280" i="12787"/>
  <c r="E280" i="12787"/>
  <c r="K279" i="12787"/>
  <c r="I279" i="12787"/>
  <c r="H279" i="12787"/>
  <c r="G279" i="12787"/>
  <c r="E279" i="12787"/>
  <c r="K278" i="12787"/>
  <c r="I278" i="12787"/>
  <c r="H278" i="12787"/>
  <c r="G278" i="12787"/>
  <c r="E278" i="12787"/>
  <c r="K276" i="12787"/>
  <c r="I276" i="12787"/>
  <c r="H276" i="12787"/>
  <c r="G276" i="12787"/>
  <c r="E276" i="12787"/>
  <c r="D276" i="12787"/>
  <c r="C276" i="12787"/>
  <c r="K275" i="12787"/>
  <c r="I275" i="12787"/>
  <c r="H275" i="12787"/>
  <c r="G275" i="12787"/>
  <c r="E275" i="12787"/>
  <c r="D275" i="12787"/>
  <c r="C275" i="12787"/>
  <c r="K274" i="12787"/>
  <c r="I274" i="12787"/>
  <c r="H274" i="12787"/>
  <c r="G274" i="12787"/>
  <c r="E274" i="12787"/>
  <c r="D274" i="12787"/>
  <c r="C274" i="12787"/>
  <c r="K273" i="12787"/>
  <c r="I273" i="12787"/>
  <c r="H273" i="12787"/>
  <c r="G273" i="12787"/>
  <c r="E273" i="12787"/>
  <c r="D273" i="12787"/>
  <c r="C273" i="12787"/>
  <c r="K272" i="12787"/>
  <c r="I272" i="12787"/>
  <c r="H272" i="12787"/>
  <c r="G272" i="12787"/>
  <c r="E272" i="12787"/>
  <c r="D272" i="12787"/>
  <c r="C272" i="12787"/>
  <c r="D271" i="12787"/>
  <c r="C271" i="12787"/>
  <c r="D270" i="12787"/>
  <c r="C270" i="12787"/>
  <c r="K269" i="12787"/>
  <c r="I269" i="12787"/>
  <c r="H269" i="12787"/>
  <c r="G269" i="12787"/>
  <c r="E269" i="12787"/>
  <c r="D269" i="12787"/>
  <c r="C269" i="12787"/>
  <c r="K268" i="12787"/>
  <c r="I268" i="12787"/>
  <c r="H268" i="12787"/>
  <c r="G268" i="12787"/>
  <c r="E268" i="12787"/>
  <c r="D268" i="12787"/>
  <c r="C268" i="12787"/>
  <c r="K267" i="12787"/>
  <c r="I267" i="12787"/>
  <c r="H267" i="12787"/>
  <c r="G267" i="12787"/>
  <c r="E267" i="12787"/>
  <c r="D267" i="12787"/>
  <c r="C267" i="12787"/>
  <c r="K261" i="12787"/>
  <c r="H261" i="12787"/>
  <c r="G261" i="12787"/>
  <c r="D261" i="12787"/>
  <c r="C261" i="12787"/>
  <c r="K260" i="12787"/>
  <c r="G260" i="12787"/>
  <c r="C260" i="12787"/>
  <c r="K259" i="12787"/>
  <c r="H259" i="12787"/>
  <c r="G259" i="12787"/>
  <c r="C259" i="12787"/>
  <c r="K258" i="12787"/>
  <c r="I258" i="12787"/>
  <c r="H258" i="12787"/>
  <c r="G258" i="12787"/>
  <c r="E258" i="12787"/>
  <c r="D258" i="12787"/>
  <c r="K257" i="12787"/>
  <c r="I257" i="12787"/>
  <c r="H257" i="12787"/>
  <c r="G257" i="12787"/>
  <c r="E257" i="12787"/>
  <c r="D257" i="12787"/>
  <c r="K256" i="12787"/>
  <c r="I256" i="12787"/>
  <c r="H256" i="12787"/>
  <c r="G256" i="12787"/>
  <c r="E256" i="12787"/>
  <c r="D256" i="12787"/>
  <c r="K255" i="12787"/>
  <c r="I255" i="12787"/>
  <c r="H255" i="12787"/>
  <c r="G255" i="12787"/>
  <c r="E255" i="12787"/>
  <c r="D255" i="12787"/>
  <c r="K254" i="12787"/>
  <c r="I254" i="12787"/>
  <c r="H254" i="12787"/>
  <c r="G254" i="12787"/>
  <c r="E254" i="12787"/>
  <c r="D254" i="12787"/>
  <c r="K253" i="12787"/>
  <c r="I253" i="12787"/>
  <c r="H253" i="12787"/>
  <c r="G253" i="12787"/>
  <c r="E253" i="12787"/>
  <c r="D253" i="12787"/>
  <c r="K252" i="12787"/>
  <c r="I252" i="12787"/>
  <c r="H252" i="12787"/>
  <c r="G252" i="12787"/>
  <c r="E252" i="12787"/>
  <c r="D252" i="12787"/>
  <c r="K251" i="12787"/>
  <c r="I251" i="12787"/>
  <c r="H251" i="12787"/>
  <c r="G251" i="12787"/>
  <c r="E251" i="12787"/>
  <c r="D251" i="12787"/>
  <c r="K250" i="12787"/>
  <c r="I250" i="12787"/>
  <c r="H250" i="12787"/>
  <c r="G250" i="12787"/>
  <c r="E250" i="12787"/>
  <c r="D250" i="12787"/>
  <c r="K249" i="12787"/>
  <c r="I249" i="12787"/>
  <c r="H249" i="12787"/>
  <c r="G249" i="12787"/>
  <c r="E249" i="12787"/>
  <c r="D249" i="12787"/>
  <c r="K247" i="12787"/>
  <c r="I247" i="12787"/>
  <c r="H247" i="12787"/>
  <c r="G247" i="12787"/>
  <c r="E247" i="12787"/>
  <c r="D247" i="12787"/>
  <c r="C247" i="12787"/>
  <c r="K246" i="12787"/>
  <c r="I246" i="12787"/>
  <c r="H246" i="12787"/>
  <c r="G246" i="12787"/>
  <c r="E246" i="12787"/>
  <c r="D246" i="12787"/>
  <c r="C246" i="12787"/>
  <c r="K245" i="12787"/>
  <c r="I245" i="12787"/>
  <c r="H245" i="12787"/>
  <c r="G245" i="12787"/>
  <c r="E245" i="12787"/>
  <c r="D245" i="12787"/>
  <c r="C245" i="12787"/>
  <c r="K244" i="12787"/>
  <c r="I244" i="12787"/>
  <c r="H244" i="12787"/>
  <c r="G244" i="12787"/>
  <c r="E244" i="12787"/>
  <c r="D244" i="12787"/>
  <c r="C244" i="12787"/>
  <c r="K243" i="12787"/>
  <c r="I243" i="12787"/>
  <c r="H243" i="12787"/>
  <c r="G243" i="12787"/>
  <c r="E243" i="12787"/>
  <c r="D243" i="12787"/>
  <c r="C243" i="12787"/>
  <c r="C242" i="12787"/>
  <c r="K241" i="12787"/>
  <c r="I241" i="12787"/>
  <c r="H241" i="12787"/>
  <c r="G241" i="12787"/>
  <c r="E241" i="12787"/>
  <c r="D241" i="12787"/>
  <c r="C241" i="12787"/>
  <c r="K240" i="12787"/>
  <c r="I240" i="12787"/>
  <c r="H240" i="12787"/>
  <c r="G240" i="12787"/>
  <c r="E240" i="12787"/>
  <c r="D240" i="12787"/>
  <c r="C240" i="12787"/>
  <c r="K239" i="12787"/>
  <c r="I239" i="12787"/>
  <c r="H239" i="12787"/>
  <c r="G239" i="12787"/>
  <c r="E239" i="12787"/>
  <c r="D239" i="12787"/>
  <c r="C239" i="12787"/>
  <c r="K233" i="12787"/>
  <c r="H233" i="12787"/>
  <c r="G233" i="12787"/>
  <c r="D233" i="12787"/>
  <c r="C233" i="12787"/>
  <c r="K232" i="12787"/>
  <c r="G232" i="12787"/>
  <c r="C232" i="12787"/>
  <c r="K231" i="12787"/>
  <c r="H231" i="12787"/>
  <c r="G231" i="12787"/>
  <c r="C231" i="12787"/>
  <c r="K230" i="12787"/>
  <c r="I230" i="12787"/>
  <c r="H230" i="12787"/>
  <c r="G230" i="12787"/>
  <c r="E230" i="12787"/>
  <c r="D230" i="12787"/>
  <c r="C230" i="12787"/>
  <c r="K229" i="12787"/>
  <c r="I229" i="12787"/>
  <c r="H229" i="12787"/>
  <c r="G229" i="12787"/>
  <c r="E229" i="12787"/>
  <c r="D229" i="12787"/>
  <c r="C229" i="12787"/>
  <c r="K228" i="12787"/>
  <c r="I228" i="12787"/>
  <c r="H228" i="12787"/>
  <c r="G228" i="12787"/>
  <c r="E228" i="12787"/>
  <c r="D228" i="12787"/>
  <c r="C228" i="12787"/>
  <c r="K227" i="12787"/>
  <c r="I227" i="12787"/>
  <c r="H227" i="12787"/>
  <c r="G227" i="12787"/>
  <c r="E227" i="12787"/>
  <c r="D227" i="12787"/>
  <c r="C227" i="12787"/>
  <c r="K226" i="12787"/>
  <c r="I226" i="12787"/>
  <c r="H226" i="12787"/>
  <c r="G226" i="12787"/>
  <c r="E226" i="12787"/>
  <c r="D226" i="12787"/>
  <c r="C226" i="12787"/>
  <c r="K225" i="12787"/>
  <c r="I225" i="12787"/>
  <c r="H225" i="12787"/>
  <c r="G225" i="12787"/>
  <c r="E225" i="12787"/>
  <c r="D225" i="12787"/>
  <c r="C225" i="12787"/>
  <c r="K224" i="12787"/>
  <c r="I224" i="12787"/>
  <c r="H224" i="12787"/>
  <c r="G224" i="12787"/>
  <c r="E224" i="12787"/>
  <c r="D224" i="12787"/>
  <c r="C224" i="12787"/>
  <c r="K223" i="12787"/>
  <c r="I223" i="12787"/>
  <c r="H223" i="12787"/>
  <c r="G223" i="12787"/>
  <c r="E223" i="12787"/>
  <c r="D223" i="12787"/>
  <c r="C223" i="12787"/>
  <c r="K222" i="12787"/>
  <c r="I222" i="12787"/>
  <c r="H222" i="12787"/>
  <c r="G222" i="12787"/>
  <c r="E222" i="12787"/>
  <c r="C222" i="12787"/>
  <c r="K221" i="12787"/>
  <c r="I221" i="12787"/>
  <c r="H221" i="12787"/>
  <c r="G221" i="12787"/>
  <c r="E221" i="12787"/>
  <c r="C221" i="12787"/>
  <c r="K219" i="12787"/>
  <c r="I219" i="12787"/>
  <c r="H219" i="12787"/>
  <c r="G219" i="12787"/>
  <c r="E219" i="12787"/>
  <c r="D219" i="12787"/>
  <c r="C219" i="12787"/>
  <c r="K218" i="12787"/>
  <c r="I218" i="12787"/>
  <c r="H218" i="12787"/>
  <c r="G218" i="12787"/>
  <c r="E218" i="12787"/>
  <c r="D218" i="12787"/>
  <c r="C218" i="12787"/>
  <c r="K217" i="12787"/>
  <c r="I217" i="12787"/>
  <c r="H217" i="12787"/>
  <c r="G217" i="12787"/>
  <c r="E217" i="12787"/>
  <c r="D217" i="12787"/>
  <c r="C217" i="12787"/>
  <c r="K216" i="12787"/>
  <c r="I216" i="12787"/>
  <c r="H216" i="12787"/>
  <c r="G216" i="12787"/>
  <c r="E216" i="12787"/>
  <c r="D216" i="12787"/>
  <c r="C216" i="12787"/>
  <c r="K215" i="12787"/>
  <c r="I215" i="12787"/>
  <c r="H215" i="12787"/>
  <c r="G215" i="12787"/>
  <c r="E215" i="12787"/>
  <c r="D215" i="12787"/>
  <c r="C215" i="12787"/>
  <c r="D214" i="12787"/>
  <c r="C214" i="12787"/>
  <c r="K213" i="12787"/>
  <c r="I213" i="12787"/>
  <c r="H213" i="12787"/>
  <c r="G213" i="12787"/>
  <c r="E213" i="12787"/>
  <c r="D213" i="12787"/>
  <c r="C213" i="12787"/>
  <c r="K212" i="12787"/>
  <c r="I212" i="12787"/>
  <c r="H212" i="12787"/>
  <c r="G212" i="12787"/>
  <c r="E212" i="12787"/>
  <c r="C212" i="12787"/>
  <c r="K211" i="12787"/>
  <c r="I211" i="12787"/>
  <c r="H211" i="12787"/>
  <c r="G211" i="12787"/>
  <c r="E211" i="12787"/>
  <c r="C211" i="12787"/>
  <c r="K205" i="12787"/>
  <c r="H205" i="12787"/>
  <c r="G205" i="12787"/>
  <c r="D205" i="12787"/>
  <c r="C205" i="12787"/>
  <c r="K204" i="12787"/>
  <c r="H204" i="12787"/>
  <c r="G204" i="12787"/>
  <c r="D204" i="12787"/>
  <c r="C204" i="12787"/>
  <c r="K203" i="12787"/>
  <c r="H203" i="12787"/>
  <c r="G203" i="12787"/>
  <c r="D203" i="12787"/>
  <c r="C203" i="12787"/>
  <c r="K202" i="12787"/>
  <c r="I202" i="12787"/>
  <c r="H202" i="12787"/>
  <c r="G202" i="12787"/>
  <c r="E202" i="12787"/>
  <c r="D202" i="12787"/>
  <c r="C202" i="12787"/>
  <c r="K201" i="12787"/>
  <c r="I201" i="12787"/>
  <c r="H201" i="12787"/>
  <c r="G201" i="12787"/>
  <c r="E201" i="12787"/>
  <c r="D201" i="12787"/>
  <c r="C201" i="12787"/>
  <c r="K200" i="12787"/>
  <c r="I200" i="12787"/>
  <c r="H200" i="12787"/>
  <c r="G200" i="12787"/>
  <c r="E200" i="12787"/>
  <c r="D200" i="12787"/>
  <c r="C200" i="12787"/>
  <c r="K199" i="12787"/>
  <c r="I199" i="12787"/>
  <c r="H199" i="12787"/>
  <c r="G199" i="12787"/>
  <c r="E199" i="12787"/>
  <c r="D199" i="12787"/>
  <c r="C199" i="12787"/>
  <c r="K198" i="12787"/>
  <c r="I198" i="12787"/>
  <c r="H198" i="12787"/>
  <c r="G198" i="12787"/>
  <c r="E198" i="12787"/>
  <c r="D198" i="12787"/>
  <c r="C198" i="12787"/>
  <c r="K197" i="12787"/>
  <c r="I197" i="12787"/>
  <c r="H197" i="12787"/>
  <c r="G197" i="12787"/>
  <c r="E197" i="12787"/>
  <c r="D197" i="12787"/>
  <c r="C197" i="12787"/>
  <c r="K196" i="12787"/>
  <c r="I196" i="12787"/>
  <c r="H196" i="12787"/>
  <c r="G196" i="12787"/>
  <c r="E196" i="12787"/>
  <c r="D196" i="12787"/>
  <c r="C196" i="12787"/>
  <c r="K195" i="12787"/>
  <c r="I195" i="12787"/>
  <c r="H195" i="12787"/>
  <c r="G195" i="12787"/>
  <c r="E195" i="12787"/>
  <c r="D195" i="12787"/>
  <c r="C195" i="12787"/>
  <c r="K194" i="12787"/>
  <c r="I194" i="12787"/>
  <c r="H194" i="12787"/>
  <c r="G194" i="12787"/>
  <c r="E194" i="12787"/>
  <c r="D194" i="12787"/>
  <c r="C194" i="12787"/>
  <c r="K193" i="12787"/>
  <c r="I193" i="12787"/>
  <c r="H193" i="12787"/>
  <c r="G193" i="12787"/>
  <c r="E193" i="12787"/>
  <c r="D193" i="12787"/>
  <c r="C193" i="12787"/>
  <c r="K191" i="12787"/>
  <c r="I191" i="12787"/>
  <c r="H191" i="12787"/>
  <c r="G191" i="12787"/>
  <c r="E191" i="12787"/>
  <c r="D191" i="12787"/>
  <c r="C191" i="12787"/>
  <c r="K190" i="12787"/>
  <c r="I190" i="12787"/>
  <c r="H190" i="12787"/>
  <c r="G190" i="12787"/>
  <c r="E190" i="12787"/>
  <c r="D190" i="12787"/>
  <c r="C190" i="12787"/>
  <c r="K189" i="12787"/>
  <c r="I189" i="12787"/>
  <c r="H189" i="12787"/>
  <c r="G189" i="12787"/>
  <c r="E189" i="12787"/>
  <c r="D189" i="12787"/>
  <c r="C189" i="12787"/>
  <c r="K188" i="12787"/>
  <c r="I188" i="12787"/>
  <c r="H188" i="12787"/>
  <c r="G188" i="12787"/>
  <c r="E188" i="12787"/>
  <c r="D188" i="12787"/>
  <c r="C188" i="12787"/>
  <c r="K187" i="12787"/>
  <c r="I187" i="12787"/>
  <c r="H187" i="12787"/>
  <c r="G187" i="12787"/>
  <c r="E187" i="12787"/>
  <c r="D187" i="12787"/>
  <c r="C187" i="12787"/>
  <c r="D186" i="12787"/>
  <c r="C186" i="12787"/>
  <c r="K185" i="12787"/>
  <c r="I185" i="12787"/>
  <c r="H185" i="12787"/>
  <c r="G185" i="12787"/>
  <c r="E185" i="12787"/>
  <c r="D185" i="12787"/>
  <c r="C185" i="12787"/>
  <c r="K184" i="12787"/>
  <c r="I184" i="12787"/>
  <c r="H184" i="12787"/>
  <c r="G184" i="12787"/>
  <c r="E184" i="12787"/>
  <c r="D184" i="12787"/>
  <c r="C184" i="12787"/>
  <c r="K183" i="12787"/>
  <c r="I183" i="12787"/>
  <c r="H183" i="12787"/>
  <c r="G183" i="12787"/>
  <c r="E183" i="12787"/>
  <c r="D183" i="12787"/>
  <c r="C183" i="12787"/>
  <c r="P177" i="12787"/>
  <c r="O177" i="12787"/>
  <c r="O176" i="12787"/>
  <c r="K176" i="12787"/>
  <c r="H176" i="12787"/>
  <c r="G176" i="12787"/>
  <c r="D176" i="12787"/>
  <c r="C176" i="12787"/>
  <c r="K175" i="12787"/>
  <c r="H175" i="12787"/>
  <c r="G175" i="12787"/>
  <c r="D175" i="12787"/>
  <c r="C175" i="12787"/>
  <c r="M174" i="12787"/>
  <c r="K174" i="12787"/>
  <c r="H174" i="12787"/>
  <c r="G174" i="12787"/>
  <c r="D174" i="12787"/>
  <c r="C174" i="12787"/>
  <c r="M173" i="12787"/>
  <c r="K173" i="12787"/>
  <c r="I173" i="12787"/>
  <c r="H173" i="12787"/>
  <c r="G173" i="12787"/>
  <c r="E173" i="12787"/>
  <c r="D173" i="12787"/>
  <c r="C173" i="12787"/>
  <c r="M172" i="12787"/>
  <c r="K172" i="12787"/>
  <c r="I172" i="12787"/>
  <c r="H172" i="12787"/>
  <c r="G172" i="12787"/>
  <c r="E172" i="12787"/>
  <c r="D172" i="12787"/>
  <c r="C172" i="12787"/>
  <c r="M171" i="12787"/>
  <c r="K171" i="12787"/>
  <c r="I171" i="12787"/>
  <c r="H171" i="12787"/>
  <c r="G171" i="12787"/>
  <c r="E171" i="12787"/>
  <c r="D171" i="12787"/>
  <c r="C171" i="12787"/>
  <c r="M170" i="12787"/>
  <c r="K170" i="12787"/>
  <c r="I170" i="12787"/>
  <c r="H170" i="12787"/>
  <c r="G170" i="12787"/>
  <c r="E170" i="12787"/>
  <c r="D170" i="12787"/>
  <c r="C170" i="12787"/>
  <c r="M169" i="12787"/>
  <c r="K169" i="12787"/>
  <c r="I169" i="12787"/>
  <c r="H169" i="12787"/>
  <c r="G169" i="12787"/>
  <c r="E169" i="12787"/>
  <c r="D169" i="12787"/>
  <c r="C169" i="12787"/>
  <c r="M168" i="12787"/>
  <c r="K168" i="12787"/>
  <c r="I168" i="12787"/>
  <c r="H168" i="12787"/>
  <c r="G168" i="12787"/>
  <c r="E168" i="12787"/>
  <c r="D168" i="12787"/>
  <c r="C168" i="12787"/>
  <c r="M167" i="12787"/>
  <c r="K167" i="12787"/>
  <c r="I167" i="12787"/>
  <c r="H167" i="12787"/>
  <c r="G167" i="12787"/>
  <c r="E167" i="12787"/>
  <c r="D167" i="12787"/>
  <c r="C167" i="12787"/>
  <c r="M166" i="12787"/>
  <c r="K166" i="12787"/>
  <c r="I166" i="12787"/>
  <c r="H166" i="12787"/>
  <c r="G166" i="12787"/>
  <c r="E166" i="12787"/>
  <c r="D166" i="12787"/>
  <c r="C166" i="12787"/>
  <c r="M165" i="12787"/>
  <c r="K165" i="12787"/>
  <c r="I165" i="12787"/>
  <c r="H165" i="12787"/>
  <c r="G165" i="12787"/>
  <c r="E165" i="12787"/>
  <c r="D165" i="12787"/>
  <c r="C165" i="12787"/>
  <c r="M164" i="12787"/>
  <c r="K164" i="12787"/>
  <c r="I164" i="12787"/>
  <c r="H164" i="12787"/>
  <c r="G164" i="12787"/>
  <c r="E164" i="12787"/>
  <c r="D164" i="12787"/>
  <c r="C164" i="12787"/>
  <c r="O162" i="12787"/>
  <c r="M162" i="12787"/>
  <c r="K162" i="12787"/>
  <c r="H162" i="12787"/>
  <c r="G162" i="12787"/>
  <c r="D162" i="12787"/>
  <c r="C162" i="12787"/>
  <c r="Q161" i="12787"/>
  <c r="O161" i="12787"/>
  <c r="M161" i="12787"/>
  <c r="K161" i="12787"/>
  <c r="I161" i="12787"/>
  <c r="H161" i="12787"/>
  <c r="G161" i="12787"/>
  <c r="D161" i="12787"/>
  <c r="C161" i="12787"/>
  <c r="O160" i="12787"/>
  <c r="M160" i="12787"/>
  <c r="K160" i="12787"/>
  <c r="I160" i="12787"/>
  <c r="H160" i="12787"/>
  <c r="G160" i="12787"/>
  <c r="D160" i="12787"/>
  <c r="C160" i="12787"/>
  <c r="R159" i="12787"/>
  <c r="Q159" i="12787"/>
  <c r="O159" i="12787"/>
  <c r="M159" i="12787"/>
  <c r="K159" i="12787"/>
  <c r="H159" i="12787"/>
  <c r="G159" i="12787"/>
  <c r="D159" i="12787"/>
  <c r="C159" i="12787"/>
  <c r="O158" i="12787"/>
  <c r="M158" i="12787"/>
  <c r="K158" i="12787"/>
  <c r="H158" i="12787"/>
  <c r="G158" i="12787"/>
  <c r="D158" i="12787"/>
  <c r="C158" i="12787"/>
  <c r="D157" i="12787"/>
  <c r="C157" i="12787"/>
  <c r="D156" i="12787"/>
  <c r="C156" i="12787"/>
  <c r="O155" i="12787"/>
  <c r="M155" i="12787"/>
  <c r="K155" i="12787"/>
  <c r="H155" i="12787"/>
  <c r="G155" i="12787"/>
  <c r="D155" i="12787"/>
  <c r="C155" i="12787"/>
  <c r="O154" i="12787"/>
  <c r="M154" i="12787"/>
  <c r="K154" i="12787"/>
  <c r="I154" i="12787"/>
  <c r="H154" i="12787"/>
  <c r="G154" i="12787"/>
  <c r="D154" i="12787"/>
  <c r="C154" i="12787"/>
  <c r="W153" i="12787"/>
  <c r="U153" i="12787"/>
  <c r="T153" i="12787"/>
  <c r="O153" i="12787"/>
  <c r="M153" i="12787"/>
  <c r="K153" i="12787"/>
  <c r="H153" i="12787"/>
  <c r="G153" i="12787"/>
  <c r="D153" i="12787"/>
  <c r="C153" i="12787"/>
  <c r="W152" i="12787"/>
  <c r="U152" i="12787"/>
  <c r="T152" i="12787"/>
  <c r="W151" i="12787"/>
  <c r="U151" i="12787"/>
  <c r="T151" i="12787"/>
  <c r="O151" i="12787"/>
  <c r="M151" i="12787"/>
  <c r="K151" i="12787"/>
  <c r="H151" i="12787"/>
  <c r="G151" i="12787"/>
  <c r="D151" i="12787"/>
  <c r="C151" i="12787"/>
  <c r="W150" i="12787"/>
  <c r="U150" i="12787"/>
  <c r="T150" i="12787"/>
  <c r="O150" i="12787"/>
  <c r="M150" i="12787"/>
  <c r="K150" i="12787"/>
  <c r="I150" i="12787"/>
  <c r="H150" i="12787"/>
  <c r="G150" i="12787"/>
  <c r="D150" i="12787"/>
  <c r="C150" i="12787"/>
  <c r="O149" i="12787"/>
  <c r="M149" i="12787"/>
  <c r="K149" i="12787"/>
  <c r="I149" i="12787"/>
  <c r="H149" i="12787"/>
  <c r="G149" i="12787"/>
  <c r="D149" i="12787"/>
  <c r="C149" i="12787"/>
  <c r="K143" i="12787"/>
  <c r="H143" i="12787"/>
  <c r="G143" i="12787"/>
  <c r="D143" i="12787"/>
  <c r="C143" i="12787"/>
  <c r="K142" i="12787"/>
  <c r="G142" i="12787"/>
  <c r="C142" i="12787"/>
  <c r="K141" i="12787"/>
  <c r="H141" i="12787"/>
  <c r="G141" i="12787"/>
  <c r="C141" i="12787"/>
  <c r="K140" i="12787"/>
  <c r="I140" i="12787"/>
  <c r="H140" i="12787"/>
  <c r="G140" i="12787"/>
  <c r="E140" i="12787"/>
  <c r="K139" i="12787"/>
  <c r="I139" i="12787"/>
  <c r="H139" i="12787"/>
  <c r="G139" i="12787"/>
  <c r="E139" i="12787"/>
  <c r="K138" i="12787"/>
  <c r="I138" i="12787"/>
  <c r="H138" i="12787"/>
  <c r="G138" i="12787"/>
  <c r="E138" i="12787"/>
  <c r="K137" i="12787"/>
  <c r="I137" i="12787"/>
  <c r="H137" i="12787"/>
  <c r="G137" i="12787"/>
  <c r="E137" i="12787"/>
  <c r="C137" i="12787"/>
  <c r="K136" i="12787"/>
  <c r="I136" i="12787"/>
  <c r="H136" i="12787"/>
  <c r="G136" i="12787"/>
  <c r="E136" i="12787"/>
  <c r="K135" i="12787"/>
  <c r="I135" i="12787"/>
  <c r="H135" i="12787"/>
  <c r="G135" i="12787"/>
  <c r="E135" i="12787"/>
  <c r="K130" i="12787"/>
  <c r="H130" i="12787"/>
  <c r="G130" i="12787"/>
  <c r="D130" i="12787"/>
  <c r="C130" i="12787"/>
  <c r="K129" i="12787"/>
  <c r="G129" i="12787"/>
  <c r="C129" i="12787"/>
  <c r="K128" i="12787"/>
  <c r="H128" i="12787"/>
  <c r="G128" i="12787"/>
  <c r="C128" i="12787"/>
  <c r="K127" i="12787"/>
  <c r="I127" i="12787"/>
  <c r="H127" i="12787"/>
  <c r="G127" i="12787"/>
  <c r="E127" i="12787"/>
  <c r="K126" i="12787"/>
  <c r="I126" i="12787"/>
  <c r="H126" i="12787"/>
  <c r="G126" i="12787"/>
  <c r="E126" i="12787"/>
  <c r="K125" i="12787"/>
  <c r="I125" i="12787"/>
  <c r="H125" i="12787"/>
  <c r="G125" i="12787"/>
  <c r="E125" i="12787"/>
  <c r="K124" i="12787"/>
  <c r="I124" i="12787"/>
  <c r="H124" i="12787"/>
  <c r="G124" i="12787"/>
  <c r="E124" i="12787"/>
  <c r="C124" i="12787"/>
  <c r="K123" i="12787"/>
  <c r="I123" i="12787"/>
  <c r="H123" i="12787"/>
  <c r="G123" i="12787"/>
  <c r="E123" i="12787"/>
  <c r="C123" i="12787"/>
  <c r="K122" i="12787"/>
  <c r="I122" i="12787"/>
  <c r="H122" i="12787"/>
  <c r="G122" i="12787"/>
  <c r="E122" i="12787"/>
  <c r="K117" i="12787"/>
  <c r="H117" i="12787"/>
  <c r="G117" i="12787"/>
  <c r="D117" i="12787"/>
  <c r="C117" i="12787"/>
  <c r="K116" i="12787"/>
  <c r="G116" i="12787"/>
  <c r="C116" i="12787"/>
  <c r="K115" i="12787"/>
  <c r="H115" i="12787"/>
  <c r="G115" i="12787"/>
  <c r="C115" i="12787"/>
  <c r="K114" i="12787"/>
  <c r="I114" i="12787"/>
  <c r="G114" i="12787"/>
  <c r="E114" i="12787"/>
  <c r="K113" i="12787"/>
  <c r="I113" i="12787"/>
  <c r="G113" i="12787"/>
  <c r="E113" i="12787"/>
  <c r="K112" i="12787"/>
  <c r="I112" i="12787"/>
  <c r="G112" i="12787"/>
  <c r="E112" i="12787"/>
  <c r="K111" i="12787"/>
  <c r="I111" i="12787"/>
  <c r="H111" i="12787"/>
  <c r="G111" i="12787"/>
  <c r="E111" i="12787"/>
  <c r="C111" i="12787"/>
  <c r="K110" i="12787"/>
  <c r="I110" i="12787"/>
  <c r="H110" i="12787"/>
  <c r="G110" i="12787"/>
  <c r="E110" i="12787"/>
  <c r="C110" i="12787"/>
  <c r="K109" i="12787"/>
  <c r="I109" i="12787"/>
  <c r="H109" i="12787"/>
  <c r="G109" i="12787"/>
  <c r="E109" i="12787"/>
  <c r="C109" i="12787"/>
  <c r="K104" i="12787"/>
  <c r="H104" i="12787"/>
  <c r="G104" i="12787"/>
  <c r="D104" i="12787"/>
  <c r="C104" i="12787"/>
  <c r="K103" i="12787"/>
  <c r="G103" i="12787"/>
  <c r="C103" i="12787"/>
  <c r="K102" i="12787"/>
  <c r="H102" i="12787"/>
  <c r="G102" i="12787"/>
  <c r="D102" i="12787"/>
  <c r="C102" i="12787"/>
  <c r="K101" i="12787"/>
  <c r="I101" i="12787"/>
  <c r="G101" i="12787"/>
  <c r="E101" i="12787"/>
  <c r="K100" i="12787"/>
  <c r="I100" i="12787"/>
  <c r="G100" i="12787"/>
  <c r="E100" i="12787"/>
  <c r="K99" i="12787"/>
  <c r="I99" i="12787"/>
  <c r="G99" i="12787"/>
  <c r="E99" i="12787"/>
  <c r="K98" i="12787"/>
  <c r="I98" i="12787"/>
  <c r="H98" i="12787"/>
  <c r="G98" i="12787"/>
  <c r="E98" i="12787"/>
  <c r="D98" i="12787"/>
  <c r="C98" i="12787"/>
  <c r="K97" i="12787"/>
  <c r="I97" i="12787"/>
  <c r="H97" i="12787"/>
  <c r="G97" i="12787"/>
  <c r="E97" i="12787"/>
  <c r="D97" i="12787"/>
  <c r="C97" i="12787"/>
  <c r="K96" i="12787"/>
  <c r="I96" i="12787"/>
  <c r="H96" i="12787"/>
  <c r="G96" i="12787"/>
  <c r="E96" i="12787"/>
  <c r="D96" i="12787"/>
  <c r="C96" i="12787"/>
  <c r="P92" i="12787"/>
  <c r="O92" i="12787"/>
  <c r="O91" i="12787"/>
  <c r="K91" i="12787"/>
  <c r="H91" i="12787"/>
  <c r="G91" i="12787"/>
  <c r="D91" i="12787"/>
  <c r="C91" i="12787"/>
  <c r="K90" i="12787"/>
  <c r="H90" i="12787"/>
  <c r="G90" i="12787"/>
  <c r="D90" i="12787"/>
  <c r="C90" i="12787"/>
  <c r="M89" i="12787"/>
  <c r="K89" i="12787"/>
  <c r="H89" i="12787"/>
  <c r="G89" i="12787"/>
  <c r="D89" i="12787"/>
  <c r="C89" i="12787"/>
  <c r="O88" i="12787"/>
  <c r="M88" i="12787"/>
  <c r="K88" i="12787"/>
  <c r="I88" i="12787"/>
  <c r="H88" i="12787"/>
  <c r="G88" i="12787"/>
  <c r="D88" i="12787"/>
  <c r="C88" i="12787"/>
  <c r="O87" i="12787"/>
  <c r="M87" i="12787"/>
  <c r="K87" i="12787"/>
  <c r="I87" i="12787"/>
  <c r="H87" i="12787"/>
  <c r="G87" i="12787"/>
  <c r="D87" i="12787"/>
  <c r="C87" i="12787"/>
  <c r="W86" i="12787"/>
  <c r="U86" i="12787"/>
  <c r="T86" i="12787"/>
  <c r="O86" i="12787"/>
  <c r="M86" i="12787"/>
  <c r="K86" i="12787"/>
  <c r="H86" i="12787"/>
  <c r="G86" i="12787"/>
  <c r="D86" i="12787"/>
  <c r="C86" i="12787"/>
  <c r="W85" i="12787"/>
  <c r="U85" i="12787"/>
  <c r="T85" i="12787"/>
  <c r="Q85" i="12787"/>
  <c r="O85" i="12787"/>
  <c r="M85" i="12787"/>
  <c r="K85" i="12787"/>
  <c r="I85" i="12787"/>
  <c r="H85" i="12787"/>
  <c r="G85" i="12787"/>
  <c r="D85" i="12787"/>
  <c r="C85" i="12787"/>
  <c r="W84" i="12787"/>
  <c r="U84" i="12787"/>
  <c r="T84" i="12787"/>
  <c r="Q84" i="12787"/>
  <c r="O84" i="12787"/>
  <c r="M84" i="12787"/>
  <c r="K84" i="12787"/>
  <c r="H84" i="12787"/>
  <c r="G84" i="12787"/>
  <c r="D84" i="12787"/>
  <c r="C84" i="12787"/>
  <c r="O83" i="12787"/>
  <c r="M83" i="12787"/>
  <c r="K83" i="12787"/>
  <c r="H83" i="12787"/>
  <c r="G83" i="12787"/>
  <c r="D83" i="12787"/>
  <c r="C83" i="12787"/>
  <c r="K78" i="12787"/>
  <c r="H78" i="12787"/>
  <c r="G78" i="12787"/>
  <c r="D78" i="12787"/>
  <c r="C78" i="12787"/>
  <c r="K77" i="12787"/>
  <c r="G77" i="12787"/>
  <c r="C77" i="12787"/>
  <c r="K76" i="12787"/>
  <c r="H76" i="12787"/>
  <c r="G76" i="12787"/>
  <c r="C76" i="12787"/>
  <c r="C75" i="12787"/>
  <c r="K74" i="12787"/>
  <c r="I74" i="12787"/>
  <c r="H74" i="12787"/>
  <c r="G74" i="12787"/>
  <c r="E74" i="12787"/>
  <c r="D74" i="12787"/>
  <c r="C74" i="12787"/>
  <c r="K73" i="12787"/>
  <c r="I73" i="12787"/>
  <c r="H73" i="12787"/>
  <c r="G73" i="12787"/>
  <c r="E73" i="12787"/>
  <c r="D73" i="12787"/>
  <c r="C73" i="12787"/>
  <c r="K72" i="12787"/>
  <c r="I72" i="12787"/>
  <c r="H72" i="12787"/>
  <c r="G72" i="12787"/>
  <c r="E72" i="12787"/>
  <c r="D72" i="12787"/>
  <c r="C72" i="12787"/>
  <c r="K71" i="12787"/>
  <c r="I71" i="12787"/>
  <c r="H71" i="12787"/>
  <c r="G71" i="12787"/>
  <c r="E71" i="12787"/>
  <c r="D71" i="12787"/>
  <c r="C71" i="12787"/>
  <c r="K69" i="12787"/>
  <c r="I69" i="12787"/>
  <c r="H69" i="12787"/>
  <c r="G69" i="12787"/>
  <c r="E69" i="12787"/>
  <c r="D69" i="12787"/>
  <c r="C69" i="12787"/>
  <c r="K68" i="12787"/>
  <c r="I68" i="12787"/>
  <c r="H68" i="12787"/>
  <c r="G68" i="12787"/>
  <c r="E68" i="12787"/>
  <c r="D68" i="12787"/>
  <c r="C68" i="12787"/>
  <c r="K67" i="12787"/>
  <c r="I67" i="12787"/>
  <c r="H67" i="12787"/>
  <c r="G67" i="12787"/>
  <c r="E67" i="12787"/>
  <c r="D67" i="12787"/>
  <c r="C67" i="12787"/>
  <c r="K61" i="12787"/>
  <c r="H61" i="12787"/>
  <c r="G61" i="12787"/>
  <c r="D61" i="12787"/>
  <c r="C61" i="12787"/>
  <c r="K60" i="12787"/>
  <c r="G60" i="12787"/>
  <c r="C60" i="12787"/>
  <c r="K59" i="12787"/>
  <c r="H59" i="12787"/>
  <c r="G59" i="12787"/>
  <c r="C59" i="12787"/>
  <c r="C58" i="12787"/>
  <c r="K57" i="12787"/>
  <c r="I57" i="12787"/>
  <c r="H57" i="12787"/>
  <c r="G57" i="12787"/>
  <c r="E57" i="12787"/>
  <c r="D57" i="12787"/>
  <c r="C57" i="12787"/>
  <c r="K56" i="12787"/>
  <c r="I56" i="12787"/>
  <c r="H56" i="12787"/>
  <c r="G56" i="12787"/>
  <c r="E56" i="12787"/>
  <c r="D56" i="12787"/>
  <c r="C56" i="12787"/>
  <c r="K55" i="12787"/>
  <c r="I55" i="12787"/>
  <c r="H55" i="12787"/>
  <c r="G55" i="12787"/>
  <c r="E55" i="12787"/>
  <c r="D55" i="12787"/>
  <c r="C55" i="12787"/>
  <c r="K54" i="12787"/>
  <c r="I54" i="12787"/>
  <c r="H54" i="12787"/>
  <c r="G54" i="12787"/>
  <c r="E54" i="12787"/>
  <c r="D54" i="12787"/>
  <c r="C54" i="12787"/>
  <c r="K52" i="12787"/>
  <c r="I52" i="12787"/>
  <c r="H52" i="12787"/>
  <c r="G52" i="12787"/>
  <c r="E52" i="12787"/>
  <c r="D52" i="12787"/>
  <c r="C52" i="12787"/>
  <c r="K51" i="12787"/>
  <c r="I51" i="12787"/>
  <c r="H51" i="12787"/>
  <c r="G51" i="12787"/>
  <c r="E51" i="12787"/>
  <c r="D51" i="12787"/>
  <c r="C51" i="12787"/>
  <c r="K50" i="12787"/>
  <c r="I50" i="12787"/>
  <c r="H50" i="12787"/>
  <c r="G50" i="12787"/>
  <c r="E50" i="12787"/>
  <c r="D50" i="12787"/>
  <c r="C50" i="12787"/>
  <c r="K44" i="12787"/>
  <c r="H44" i="12787"/>
  <c r="G44" i="12787"/>
  <c r="D44" i="12787"/>
  <c r="C44" i="12787"/>
  <c r="K43" i="12787"/>
  <c r="G43" i="12787"/>
  <c r="C43" i="12787"/>
  <c r="K42" i="12787"/>
  <c r="H42" i="12787"/>
  <c r="G42" i="12787"/>
  <c r="K40" i="12787"/>
  <c r="I40" i="12787"/>
  <c r="H40" i="12787"/>
  <c r="G40" i="12787"/>
  <c r="E40" i="12787"/>
  <c r="D40" i="12787"/>
  <c r="C40" i="12787"/>
  <c r="K39" i="12787"/>
  <c r="I39" i="12787"/>
  <c r="H39" i="12787"/>
  <c r="G39" i="12787"/>
  <c r="E39" i="12787"/>
  <c r="D39" i="12787"/>
  <c r="C39" i="12787"/>
  <c r="K38" i="12787"/>
  <c r="I38" i="12787"/>
  <c r="H38" i="12787"/>
  <c r="G38" i="12787"/>
  <c r="E38" i="12787"/>
  <c r="D38" i="12787"/>
  <c r="C38" i="12787"/>
  <c r="K37" i="12787"/>
  <c r="I37" i="12787"/>
  <c r="H37" i="12787"/>
  <c r="G37" i="12787"/>
  <c r="E37" i="12787"/>
  <c r="D37" i="12787"/>
  <c r="C37" i="12787"/>
  <c r="K35" i="12787"/>
  <c r="I35" i="12787"/>
  <c r="H35" i="12787"/>
  <c r="G35" i="12787"/>
  <c r="E35" i="12787"/>
  <c r="D35" i="12787"/>
  <c r="K34" i="12787"/>
  <c r="I34" i="12787"/>
  <c r="H34" i="12787"/>
  <c r="G34" i="12787"/>
  <c r="E34" i="12787"/>
  <c r="D34" i="12787"/>
  <c r="C34" i="12787"/>
  <c r="K33" i="12787"/>
  <c r="I33" i="12787"/>
  <c r="H33" i="12787"/>
  <c r="G33" i="12787"/>
  <c r="E33" i="12787"/>
  <c r="D33" i="12787"/>
  <c r="C33" i="12787"/>
  <c r="P28" i="12787"/>
  <c r="O28" i="12787"/>
  <c r="P27" i="12787"/>
  <c r="O27" i="12787"/>
  <c r="K27" i="12787"/>
  <c r="H27" i="12787"/>
  <c r="G27" i="12787"/>
  <c r="D27" i="12787"/>
  <c r="C27" i="12787"/>
  <c r="K26" i="12787"/>
  <c r="G26" i="12787"/>
  <c r="C26" i="12787"/>
  <c r="M25" i="12787"/>
  <c r="K25" i="12787"/>
  <c r="H25" i="12787"/>
  <c r="G25" i="12787"/>
  <c r="D25" i="12787"/>
  <c r="C25" i="12787"/>
  <c r="D24" i="12787"/>
  <c r="C24" i="12787"/>
  <c r="M23" i="12787"/>
  <c r="K23" i="12787"/>
  <c r="I23" i="12787"/>
  <c r="H23" i="12787"/>
  <c r="G23" i="12787"/>
  <c r="D23" i="12787"/>
  <c r="C23" i="12787"/>
  <c r="M22" i="12787"/>
  <c r="K22" i="12787"/>
  <c r="I22" i="12787"/>
  <c r="H22" i="12787"/>
  <c r="G22" i="12787"/>
  <c r="D22" i="12787"/>
  <c r="C22" i="12787"/>
  <c r="M21" i="12787"/>
  <c r="K21" i="12787"/>
  <c r="I21" i="12787"/>
  <c r="H21" i="12787"/>
  <c r="G21" i="12787"/>
  <c r="D21" i="12787"/>
  <c r="C21" i="12787"/>
  <c r="M20" i="12787"/>
  <c r="K20" i="12787"/>
  <c r="I20" i="12787"/>
  <c r="H20" i="12787"/>
  <c r="G20" i="12787"/>
  <c r="D20" i="12787"/>
  <c r="C20" i="12787"/>
  <c r="M18" i="12787"/>
  <c r="K18" i="12787"/>
  <c r="I18" i="12787"/>
  <c r="H18" i="12787"/>
  <c r="G18" i="12787"/>
  <c r="D18" i="12787"/>
  <c r="C18" i="12787"/>
  <c r="M17" i="12787"/>
  <c r="K17" i="12787"/>
  <c r="I17" i="12787"/>
  <c r="H17" i="12787"/>
  <c r="G17" i="12787"/>
  <c r="D17" i="12787"/>
  <c r="C17" i="12787"/>
  <c r="M16" i="12787"/>
  <c r="K16" i="12787"/>
  <c r="I16" i="12787"/>
  <c r="H16" i="12787"/>
  <c r="G16" i="12787"/>
  <c r="D16" i="12787"/>
  <c r="C16" i="12787"/>
  <c r="O99" i="12761"/>
  <c r="R97" i="12761"/>
  <c r="O97" i="12761"/>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R87" i="12761"/>
  <c r="O87" i="12761"/>
  <c r="R86" i="12761"/>
  <c r="O86" i="12761"/>
  <c r="O85" i="12761"/>
  <c r="O84" i="12761"/>
  <c r="N83" i="12761"/>
  <c r="M83" i="12761"/>
  <c r="L83" i="12761"/>
  <c r="K83" i="12761"/>
  <c r="J83" i="12761"/>
  <c r="H83" i="12761"/>
  <c r="G83" i="12761"/>
  <c r="F83" i="12761"/>
  <c r="E83" i="12761"/>
  <c r="O81" i="12761"/>
  <c r="N81" i="12761"/>
  <c r="M81" i="12761"/>
  <c r="L81" i="12761"/>
  <c r="K81" i="12761"/>
  <c r="J81" i="12761"/>
  <c r="I81" i="12761"/>
  <c r="H81" i="12761"/>
  <c r="G81" i="12761"/>
  <c r="F81" i="12761"/>
  <c r="E81" i="12761"/>
  <c r="D81" i="12761"/>
  <c r="C81" i="12761"/>
  <c r="R77" i="12761"/>
  <c r="O77" i="12761"/>
  <c r="R76" i="12761"/>
  <c r="O76" i="12761"/>
  <c r="R75" i="12761"/>
  <c r="O75" i="12761"/>
  <c r="R74" i="12761"/>
  <c r="O74" i="12761"/>
  <c r="R73" i="12761"/>
  <c r="O73" i="12761"/>
  <c r="O72" i="12761"/>
  <c r="N71" i="12761"/>
  <c r="M71" i="12761"/>
  <c r="L71" i="12761"/>
  <c r="K71" i="12761"/>
  <c r="J71" i="12761"/>
  <c r="H71" i="12761"/>
  <c r="G71" i="12761"/>
  <c r="F71" i="12761"/>
  <c r="E71" i="12761"/>
  <c r="O69" i="12761"/>
  <c r="G69" i="12761"/>
  <c r="C69" i="12761"/>
  <c r="O68" i="12761"/>
  <c r="O67" i="12761"/>
  <c r="O66" i="12761"/>
  <c r="O65" i="12761"/>
  <c r="O64" i="12761"/>
  <c r="O63" i="12761"/>
  <c r="O62" i="12761"/>
  <c r="O61" i="12761"/>
  <c r="O60" i="12761"/>
  <c r="O59" i="12761"/>
  <c r="R58" i="12761"/>
  <c r="O58" i="12761"/>
  <c r="R57" i="12761"/>
  <c r="O57" i="12761"/>
  <c r="N56" i="12761"/>
  <c r="M56" i="12761"/>
  <c r="L56" i="12761"/>
  <c r="K56" i="12761"/>
  <c r="J56" i="12761"/>
  <c r="H56" i="12761"/>
  <c r="G56" i="12761"/>
  <c r="F56" i="12761"/>
  <c r="E56" i="12761"/>
  <c r="O54" i="12761"/>
  <c r="N54" i="12761"/>
  <c r="M54" i="12761"/>
  <c r="L54" i="12761"/>
  <c r="K54" i="12761"/>
  <c r="J54" i="12761"/>
  <c r="I54" i="12761"/>
  <c r="H54" i="12761"/>
  <c r="G54" i="12761"/>
  <c r="F54" i="12761"/>
  <c r="E54" i="12761"/>
  <c r="D54" i="12761"/>
  <c r="C54" i="12761"/>
  <c r="R48" i="12761"/>
  <c r="O48" i="12761"/>
  <c r="R47" i="12761"/>
  <c r="O47" i="12761"/>
  <c r="R46" i="12761"/>
  <c r="O46" i="12761"/>
  <c r="O45" i="12761"/>
  <c r="R44" i="12761"/>
  <c r="O44" i="12761"/>
  <c r="R43" i="12761"/>
  <c r="O43" i="12761"/>
  <c r="R42" i="12761"/>
  <c r="O42" i="12761"/>
  <c r="R41" i="12761"/>
  <c r="O41" i="12761"/>
  <c r="R40" i="12761"/>
  <c r="O40" i="12761"/>
  <c r="R39" i="12761"/>
  <c r="O39" i="12761"/>
  <c r="R38" i="12761"/>
  <c r="O38" i="12761"/>
  <c r="R37" i="12761"/>
  <c r="O37" i="12761"/>
  <c r="R36" i="12761"/>
  <c r="O36" i="12761"/>
  <c r="N35" i="12761"/>
  <c r="M35" i="12761"/>
  <c r="L35" i="12761"/>
  <c r="K35" i="12761"/>
  <c r="J35" i="12761"/>
  <c r="H35" i="12761"/>
  <c r="G35" i="12761"/>
  <c r="F35" i="12761"/>
  <c r="E35" i="12761"/>
  <c r="O33" i="12761"/>
  <c r="N33" i="12761"/>
  <c r="M33" i="12761"/>
  <c r="L33" i="12761"/>
  <c r="K33" i="12761"/>
  <c r="J33" i="12761"/>
  <c r="I33" i="12761"/>
  <c r="H33" i="12761"/>
  <c r="G33" i="12761"/>
  <c r="F33" i="12761"/>
  <c r="E33" i="12761"/>
  <c r="D33" i="12761"/>
  <c r="C33" i="12761"/>
  <c r="O31" i="12761"/>
  <c r="O30" i="12761"/>
  <c r="O29" i="12761"/>
  <c r="O28" i="12761"/>
  <c r="R27" i="12761"/>
  <c r="O27" i="12761"/>
  <c r="R26" i="12761"/>
  <c r="O26" i="12761"/>
  <c r="R25" i="12761"/>
  <c r="O25" i="12761"/>
  <c r="R24" i="12761"/>
  <c r="O24" i="12761"/>
  <c r="O23" i="12761"/>
  <c r="O22" i="12761"/>
  <c r="O21" i="12761"/>
  <c r="O20" i="12761"/>
  <c r="O19" i="12761"/>
  <c r="O18" i="12761"/>
  <c r="O17" i="12761"/>
  <c r="O16" i="12761"/>
  <c r="R15" i="12761"/>
  <c r="O15" i="12761"/>
  <c r="R14" i="12761"/>
  <c r="O14" i="12761"/>
  <c r="R13" i="12761"/>
  <c r="O13" i="12761"/>
  <c r="R12" i="12761"/>
  <c r="O12" i="12761"/>
  <c r="R11" i="12761"/>
  <c r="O11" i="12761"/>
  <c r="R10" i="12761"/>
  <c r="O10" i="12761"/>
  <c r="R9" i="12761"/>
  <c r="O9" i="12761"/>
  <c r="R8" i="12761"/>
  <c r="O8" i="12761"/>
  <c r="N7" i="12761"/>
  <c r="M7" i="12761"/>
  <c r="L7" i="12761"/>
  <c r="K7" i="12761"/>
  <c r="J7" i="12761"/>
  <c r="H7" i="12761"/>
  <c r="G7" i="12761"/>
  <c r="F7" i="12761"/>
  <c r="E7" i="12761"/>
  <c r="A4" i="12761"/>
  <c r="A3" i="12761"/>
  <c r="A2" i="12761"/>
  <c r="T58" i="12837"/>
  <c r="N58" i="12837"/>
  <c r="J58" i="12837"/>
  <c r="H58" i="12837"/>
  <c r="B58" i="12837"/>
  <c r="P56" i="12837"/>
  <c r="L56" i="12837"/>
  <c r="B56" i="12837"/>
  <c r="T54" i="12837"/>
  <c r="P54" i="12837"/>
  <c r="V54" i="12837" s="1"/>
  <c r="N54" i="12837"/>
  <c r="L54" i="12837"/>
  <c r="R54" i="12837" s="1"/>
  <c r="J54" i="12837"/>
  <c r="H54" i="12837"/>
  <c r="B54" i="12837"/>
  <c r="P53" i="12837"/>
  <c r="B53" i="12837"/>
  <c r="V52" i="12837"/>
  <c r="T52" i="12837"/>
  <c r="R52" i="12837"/>
  <c r="P52" i="12837"/>
  <c r="N52" i="12837"/>
  <c r="L52" i="12837"/>
  <c r="J52" i="12837"/>
  <c r="H52" i="12837"/>
  <c r="B52" i="12837"/>
  <c r="V51" i="12837"/>
  <c r="T51" i="12837"/>
  <c r="R51" i="12837"/>
  <c r="P51" i="12837"/>
  <c r="N51" i="12837"/>
  <c r="L51" i="12837"/>
  <c r="J51" i="12837"/>
  <c r="H51" i="12837"/>
  <c r="B51" i="12837"/>
  <c r="V50" i="12837"/>
  <c r="T50" i="12837"/>
  <c r="R50" i="12837"/>
  <c r="P50" i="12837"/>
  <c r="N50" i="12837"/>
  <c r="L50" i="12837"/>
  <c r="J50" i="12837"/>
  <c r="H50" i="12837"/>
  <c r="B50" i="12837"/>
  <c r="V49" i="12837"/>
  <c r="T49" i="12837"/>
  <c r="R49" i="12837"/>
  <c r="P49" i="12837"/>
  <c r="N49" i="12837"/>
  <c r="L49" i="12837"/>
  <c r="J49" i="12837"/>
  <c r="H49" i="12837"/>
  <c r="B49" i="12837"/>
  <c r="T46" i="12837"/>
  <c r="N46" i="12837"/>
  <c r="J46" i="12837"/>
  <c r="H46" i="12837"/>
  <c r="B46" i="12837"/>
  <c r="T44" i="12837"/>
  <c r="N44" i="12837"/>
  <c r="J44" i="12837"/>
  <c r="H44" i="12837"/>
  <c r="B44" i="12837"/>
  <c r="T42" i="12837"/>
  <c r="P42" i="12837"/>
  <c r="V42" i="12837" s="1"/>
  <c r="N42" i="12837"/>
  <c r="L42" i="12837"/>
  <c r="R42" i="12837" s="1"/>
  <c r="J42" i="12837"/>
  <c r="H42" i="12837"/>
  <c r="P41" i="12837"/>
  <c r="B41" i="12837"/>
  <c r="V40" i="12837"/>
  <c r="T40" i="12837"/>
  <c r="R40" i="12837"/>
  <c r="P40" i="12837"/>
  <c r="N40" i="12837"/>
  <c r="L40" i="12837"/>
  <c r="J40" i="12837"/>
  <c r="H40" i="12837"/>
  <c r="B40" i="12837"/>
  <c r="T37" i="12837"/>
  <c r="P37" i="12837"/>
  <c r="N37" i="12837"/>
  <c r="L37" i="12837"/>
  <c r="J37" i="12837"/>
  <c r="H37" i="12837"/>
  <c r="P36" i="12837"/>
  <c r="B36" i="12837"/>
  <c r="V35" i="12837"/>
  <c r="T35" i="12837"/>
  <c r="R35" i="12837"/>
  <c r="P35" i="12837"/>
  <c r="N35" i="12837"/>
  <c r="L35" i="12837"/>
  <c r="J35" i="12837"/>
  <c r="H35" i="12837"/>
  <c r="B35" i="12837"/>
  <c r="V34" i="12837"/>
  <c r="T34" i="12837"/>
  <c r="R34" i="12837"/>
  <c r="P34" i="12837"/>
  <c r="N34" i="12837"/>
  <c r="L34" i="12837"/>
  <c r="J34" i="12837"/>
  <c r="H34" i="12837"/>
  <c r="B34" i="12837"/>
  <c r="V33" i="12837"/>
  <c r="T33" i="12837"/>
  <c r="R33" i="12837"/>
  <c r="P33" i="12837"/>
  <c r="N33" i="12837"/>
  <c r="L33" i="12837"/>
  <c r="J33" i="12837"/>
  <c r="H33" i="12837"/>
  <c r="B33" i="12837"/>
  <c r="V32" i="12837"/>
  <c r="T32" i="12837"/>
  <c r="R32" i="12837"/>
  <c r="P32" i="12837"/>
  <c r="N32" i="12837"/>
  <c r="L32" i="12837"/>
  <c r="J32" i="12837"/>
  <c r="H32" i="12837"/>
  <c r="B32" i="12837"/>
  <c r="V31" i="12837"/>
  <c r="T31" i="12837"/>
  <c r="R31" i="12837"/>
  <c r="P31" i="12837"/>
  <c r="N31" i="12837"/>
  <c r="L31" i="12837"/>
  <c r="J31" i="12837"/>
  <c r="H31" i="12837"/>
  <c r="B31" i="12837"/>
  <c r="T28" i="12837"/>
  <c r="P28" i="12837"/>
  <c r="P58" i="12837" s="1"/>
  <c r="V58" i="12837" s="1"/>
  <c r="N28" i="12837"/>
  <c r="L28" i="12837"/>
  <c r="R28" i="12837" s="1"/>
  <c r="J28" i="12837"/>
  <c r="H28" i="12837"/>
  <c r="B28" i="12837"/>
  <c r="P27" i="12837"/>
  <c r="B27" i="12837"/>
  <c r="V26" i="12837"/>
  <c r="T26" i="12837"/>
  <c r="R26" i="12837"/>
  <c r="P26" i="12837"/>
  <c r="N26" i="12837"/>
  <c r="L26" i="12837"/>
  <c r="J26" i="12837"/>
  <c r="H26" i="12837"/>
  <c r="B26" i="12837"/>
  <c r="V25" i="12837"/>
  <c r="T25" i="12837"/>
  <c r="R25" i="12837"/>
  <c r="P25" i="12837"/>
  <c r="N25" i="12837"/>
  <c r="L25" i="12837"/>
  <c r="J25" i="12837"/>
  <c r="H25" i="12837"/>
  <c r="B25" i="12837"/>
  <c r="V24" i="12837"/>
  <c r="T24" i="12837"/>
  <c r="R24" i="12837"/>
  <c r="P24" i="12837"/>
  <c r="N24" i="12837"/>
  <c r="L24" i="12837"/>
  <c r="J24" i="12837"/>
  <c r="H24" i="12837"/>
  <c r="B24" i="12837"/>
  <c r="V23" i="12837"/>
  <c r="T23" i="12837"/>
  <c r="R23" i="12837"/>
  <c r="P23" i="12837"/>
  <c r="N23" i="12837"/>
  <c r="L23" i="12837"/>
  <c r="J23" i="12837"/>
  <c r="H23" i="12837"/>
  <c r="B23" i="12837"/>
  <c r="V22" i="12837"/>
  <c r="T22" i="12837"/>
  <c r="R22" i="12837"/>
  <c r="P22" i="12837"/>
  <c r="N22" i="12837"/>
  <c r="L22" i="12837"/>
  <c r="J22" i="12837"/>
  <c r="H22" i="12837"/>
  <c r="B22" i="12837"/>
  <c r="V19" i="12837"/>
  <c r="T19" i="12837"/>
  <c r="R19" i="12837"/>
  <c r="P19" i="12837"/>
  <c r="N19" i="12837"/>
  <c r="L19" i="12837"/>
  <c r="J19" i="12837"/>
  <c r="H19" i="12837"/>
  <c r="B19" i="12837"/>
  <c r="P18" i="12837"/>
  <c r="B18" i="12837"/>
  <c r="V17" i="12837"/>
  <c r="T17" i="12837"/>
  <c r="R17" i="12837"/>
  <c r="P17" i="12837"/>
  <c r="N17" i="12837"/>
  <c r="L17" i="12837"/>
  <c r="J17" i="12837"/>
  <c r="H17" i="12837"/>
  <c r="B17" i="12837"/>
  <c r="V16" i="12837"/>
  <c r="T16" i="12837"/>
  <c r="R16" i="12837"/>
  <c r="P16" i="12837"/>
  <c r="N16" i="12837"/>
  <c r="L16" i="12837"/>
  <c r="J16" i="12837"/>
  <c r="H16" i="12837"/>
  <c r="B16" i="12837"/>
  <c r="V15" i="12837"/>
  <c r="T15" i="12837"/>
  <c r="R15" i="12837"/>
  <c r="P15" i="12837"/>
  <c r="N15" i="12837"/>
  <c r="L15" i="12837"/>
  <c r="J15" i="12837"/>
  <c r="H15" i="12837"/>
  <c r="V12" i="12837"/>
  <c r="T12" i="12837"/>
  <c r="R12" i="12837"/>
  <c r="P12" i="12837"/>
  <c r="N12" i="12837"/>
  <c r="L12" i="12837"/>
  <c r="J12" i="12837"/>
  <c r="H12" i="12837"/>
  <c r="F12" i="12837"/>
  <c r="P45" i="12774"/>
  <c r="O45" i="12774"/>
  <c r="N45" i="12774"/>
  <c r="M45" i="12774"/>
  <c r="L45" i="12774"/>
  <c r="K45" i="12774"/>
  <c r="J45" i="12774"/>
  <c r="I45" i="12774"/>
  <c r="H45" i="12774"/>
  <c r="G45" i="12774"/>
  <c r="F45" i="12774"/>
  <c r="E45" i="12774"/>
  <c r="D45" i="12774"/>
  <c r="P43" i="12774"/>
  <c r="O43" i="12774"/>
  <c r="N43" i="12774"/>
  <c r="M43" i="12774"/>
  <c r="L43" i="12774"/>
  <c r="K43" i="12774"/>
  <c r="J43" i="12774"/>
  <c r="I43" i="12774"/>
  <c r="H43" i="12774"/>
  <c r="G43" i="12774"/>
  <c r="F43" i="12774"/>
  <c r="E43" i="12774"/>
  <c r="D43" i="12774"/>
  <c r="P42" i="12774"/>
  <c r="P41" i="12774"/>
  <c r="P40" i="12774"/>
  <c r="P39" i="12774"/>
  <c r="P38" i="12774"/>
  <c r="P36" i="12774"/>
  <c r="O36" i="12774"/>
  <c r="N36" i="12774"/>
  <c r="M36" i="12774"/>
  <c r="L36" i="12774"/>
  <c r="K36" i="12774"/>
  <c r="J36" i="12774"/>
  <c r="I36" i="12774"/>
  <c r="H36" i="12774"/>
  <c r="G36" i="12774"/>
  <c r="F36" i="12774"/>
  <c r="E36" i="12774"/>
  <c r="D36" i="12774"/>
  <c r="P35" i="12774"/>
  <c r="P34" i="12774"/>
  <c r="P32" i="12774"/>
  <c r="O32" i="12774"/>
  <c r="N32" i="12774"/>
  <c r="M32" i="12774"/>
  <c r="L32" i="12774"/>
  <c r="K32" i="12774"/>
  <c r="J32" i="12774"/>
  <c r="I32" i="12774"/>
  <c r="H32" i="12774"/>
  <c r="G32" i="12774"/>
  <c r="F32" i="12774"/>
  <c r="E32" i="12774"/>
  <c r="D32" i="12774"/>
  <c r="P31" i="12774"/>
  <c r="P30" i="12774"/>
  <c r="P29" i="12774"/>
  <c r="P28" i="12774"/>
  <c r="P27" i="12774"/>
  <c r="P26" i="12774"/>
  <c r="P25" i="12774"/>
  <c r="P24" i="12774"/>
  <c r="P22"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P12" i="12774"/>
  <c r="O12" i="12774"/>
  <c r="N12" i="12774"/>
  <c r="M12" i="12774"/>
  <c r="L12" i="12774"/>
  <c r="K12" i="12774"/>
  <c r="J12" i="12774"/>
  <c r="I12" i="12774"/>
  <c r="H12" i="12774"/>
  <c r="G12" i="12774"/>
  <c r="F12" i="12774"/>
  <c r="E12" i="12774"/>
  <c r="D12" i="12774"/>
  <c r="P11" i="12774"/>
  <c r="P10" i="12774"/>
  <c r="P9" i="12774"/>
  <c r="P8" i="12774"/>
  <c r="P7" i="12774"/>
  <c r="P6" i="12774"/>
  <c r="G67" i="12775"/>
  <c r="R63" i="12775"/>
  <c r="Q63" i="12775"/>
  <c r="P63" i="12775"/>
  <c r="O63" i="12775"/>
  <c r="N63" i="12775"/>
  <c r="M63" i="12775"/>
  <c r="L63" i="12775"/>
  <c r="K63" i="12775"/>
  <c r="J63" i="12775"/>
  <c r="I63" i="12775"/>
  <c r="H63" i="12775"/>
  <c r="G63" i="12775"/>
  <c r="F63" i="12775"/>
  <c r="E63" i="12775"/>
  <c r="D63" i="12775"/>
  <c r="P45" i="12775"/>
  <c r="O45" i="12775"/>
  <c r="N45" i="12775"/>
  <c r="M45" i="12775"/>
  <c r="L45" i="12775"/>
  <c r="K45" i="12775"/>
  <c r="J45" i="12775"/>
  <c r="I45" i="12775"/>
  <c r="H45" i="12775"/>
  <c r="G45" i="12775"/>
  <c r="F45" i="12775"/>
  <c r="E45" i="12775"/>
  <c r="D45" i="12775"/>
  <c r="AD43" i="12775"/>
  <c r="P43" i="12775"/>
  <c r="O43" i="12775"/>
  <c r="N43" i="12775"/>
  <c r="M43" i="12775"/>
  <c r="L43" i="12775"/>
  <c r="K43" i="12775"/>
  <c r="J43" i="12775"/>
  <c r="I43" i="12775"/>
  <c r="H43" i="12775"/>
  <c r="G43" i="12775"/>
  <c r="F43" i="12775"/>
  <c r="E43" i="12775"/>
  <c r="D43" i="12775"/>
  <c r="P42" i="12775"/>
  <c r="P41" i="12775"/>
  <c r="P40" i="12775"/>
  <c r="P39" i="12775"/>
  <c r="P38" i="12775"/>
  <c r="AD36" i="12775"/>
  <c r="P36" i="12775"/>
  <c r="O36" i="12775"/>
  <c r="N36" i="12775"/>
  <c r="M36" i="12775"/>
  <c r="L36" i="12775"/>
  <c r="K36" i="12775"/>
  <c r="J36" i="12775"/>
  <c r="I36" i="12775"/>
  <c r="H36" i="12775"/>
  <c r="G36" i="12775"/>
  <c r="F36" i="12775"/>
  <c r="E36" i="12775"/>
  <c r="D36" i="12775"/>
  <c r="P35" i="12775"/>
  <c r="AD34" i="12775"/>
  <c r="P34" i="12775"/>
  <c r="AD32" i="12775"/>
  <c r="P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AC23" i="12775"/>
  <c r="P22" i="12775"/>
  <c r="O22" i="12775"/>
  <c r="N22" i="12775"/>
  <c r="M22" i="12775"/>
  <c r="L22" i="12775"/>
  <c r="K22" i="12775"/>
  <c r="J22" i="12775"/>
  <c r="I22" i="12775"/>
  <c r="H22" i="12775"/>
  <c r="G22" i="12775"/>
  <c r="F22" i="12775"/>
  <c r="E22" i="12775"/>
  <c r="D22" i="12775"/>
  <c r="AE21" i="12775"/>
  <c r="Q67" i="12775" s="1"/>
  <c r="AC21" i="12775"/>
  <c r="AA21" i="12775" s="1"/>
  <c r="N67" i="12775" s="1"/>
  <c r="AB21" i="12775"/>
  <c r="O67" i="12775" s="1"/>
  <c r="V21" i="12775"/>
  <c r="I67" i="12775" s="1"/>
  <c r="U21" i="12775"/>
  <c r="H67" i="12775" s="1"/>
  <c r="T21" i="12775"/>
  <c r="P21" i="12775"/>
  <c r="AC20" i="12775"/>
  <c r="AE20" i="12775" s="1"/>
  <c r="Q66" i="12775" s="1"/>
  <c r="W20" i="12775"/>
  <c r="J66" i="12775" s="1"/>
  <c r="P20" i="12775"/>
  <c r="AC19" i="12775"/>
  <c r="AB19" i="12775" s="1"/>
  <c r="P19" i="12775"/>
  <c r="AD18" i="12775"/>
  <c r="AC18" i="12775"/>
  <c r="AB18" i="12775" s="1"/>
  <c r="O64" i="12775" s="1"/>
  <c r="P18" i="12775"/>
  <c r="AE17" i="12775"/>
  <c r="P17" i="12775"/>
  <c r="AC16" i="12775"/>
  <c r="AB16" i="12775" s="1"/>
  <c r="O62" i="12775" s="1"/>
  <c r="P16" i="12775"/>
  <c r="AC15" i="12775"/>
  <c r="AB15" i="12775" s="1"/>
  <c r="O61" i="12775" s="1"/>
  <c r="P15" i="12775"/>
  <c r="AC14" i="12775"/>
  <c r="X14" i="12775" s="1"/>
  <c r="P14" i="12775"/>
  <c r="AC13" i="12775"/>
  <c r="P12" i="12775"/>
  <c r="O12" i="12775"/>
  <c r="N12" i="12775"/>
  <c r="M12" i="12775"/>
  <c r="L12" i="12775"/>
  <c r="K12" i="12775"/>
  <c r="J12" i="12775"/>
  <c r="I12" i="12775"/>
  <c r="H12" i="12775"/>
  <c r="G12" i="12775"/>
  <c r="F12" i="12775"/>
  <c r="E12" i="12775"/>
  <c r="D12" i="12775"/>
  <c r="AC11" i="12775"/>
  <c r="AA11" i="12775" s="1"/>
  <c r="P11" i="12775"/>
  <c r="AC10" i="12775"/>
  <c r="Z10" i="12775" s="1"/>
  <c r="AA10" i="12775"/>
  <c r="N56" i="12775" s="1"/>
  <c r="Y10" i="12775"/>
  <c r="U10" i="12775"/>
  <c r="P10" i="12775"/>
  <c r="AC9" i="12775"/>
  <c r="Z9" i="12775" s="1"/>
  <c r="M55" i="12775" s="1"/>
  <c r="P9" i="12775"/>
  <c r="AD8" i="12775"/>
  <c r="AC8" i="12775"/>
  <c r="Z8" i="12775" s="1"/>
  <c r="M54" i="12775" s="1"/>
  <c r="P8" i="12775"/>
  <c r="AE7" i="12775"/>
  <c r="Q53" i="12775" s="1"/>
  <c r="AD7" i="12775"/>
  <c r="AC7" i="12775"/>
  <c r="P7" i="12775"/>
  <c r="AD6" i="12775"/>
  <c r="AC6" i="12775"/>
  <c r="Y6" i="12775" s="1"/>
  <c r="L52" i="12775" s="1"/>
  <c r="Z6" i="12775"/>
  <c r="M52" i="12775" s="1"/>
  <c r="P6" i="12775"/>
  <c r="V67" i="12859"/>
  <c r="U67" i="12859"/>
  <c r="T67" i="12859"/>
  <c r="S67" i="12859"/>
  <c r="R67" i="12859"/>
  <c r="Q67" i="12859"/>
  <c r="P67" i="12859"/>
  <c r="O67" i="12859"/>
  <c r="N67" i="12859"/>
  <c r="M67" i="12859"/>
  <c r="L67" i="12859"/>
  <c r="K67" i="12859"/>
  <c r="J67" i="12859"/>
  <c r="V66" i="12859"/>
  <c r="U66" i="12859"/>
  <c r="T66" i="12859"/>
  <c r="S66" i="12859"/>
  <c r="R66" i="12859"/>
  <c r="Q66" i="12859"/>
  <c r="P66" i="12859"/>
  <c r="O66" i="12859"/>
  <c r="N66" i="12859"/>
  <c r="M66" i="12859"/>
  <c r="L66" i="12859"/>
  <c r="K66" i="12859"/>
  <c r="J66" i="12859"/>
  <c r="V63" i="12859"/>
  <c r="U63" i="12859"/>
  <c r="T63" i="12859"/>
  <c r="S63" i="12859"/>
  <c r="R63" i="12859"/>
  <c r="Q63" i="12859"/>
  <c r="P63" i="12859"/>
  <c r="O63" i="12859"/>
  <c r="N63" i="12859"/>
  <c r="M63" i="12859"/>
  <c r="L63" i="12859"/>
  <c r="K63" i="12859"/>
  <c r="J63" i="12859"/>
  <c r="V62" i="12859"/>
  <c r="U62" i="12859"/>
  <c r="T62" i="12859"/>
  <c r="S62" i="12859"/>
  <c r="R62" i="12859"/>
  <c r="Q62" i="12859"/>
  <c r="P62" i="12859"/>
  <c r="O62" i="12859"/>
  <c r="N62" i="12859"/>
  <c r="M62" i="12859"/>
  <c r="L62" i="12859"/>
  <c r="K62" i="12859"/>
  <c r="J62" i="12859"/>
  <c r="V61" i="12859"/>
  <c r="U61" i="12859"/>
  <c r="T61" i="12859"/>
  <c r="S61" i="12859"/>
  <c r="R61" i="12859"/>
  <c r="Q61" i="12859"/>
  <c r="P61" i="12859"/>
  <c r="O61" i="12859"/>
  <c r="N61" i="12859"/>
  <c r="M61" i="12859"/>
  <c r="L61" i="12859"/>
  <c r="K61" i="12859"/>
  <c r="J61" i="12859"/>
  <c r="V58" i="12859"/>
  <c r="U58" i="12859"/>
  <c r="T58" i="12859"/>
  <c r="S58" i="12859"/>
  <c r="R58" i="12859"/>
  <c r="Q58" i="12859"/>
  <c r="P58" i="12859"/>
  <c r="O58" i="12859"/>
  <c r="N58" i="12859"/>
  <c r="M58" i="12859"/>
  <c r="L58" i="12859"/>
  <c r="K58" i="12859"/>
  <c r="J58" i="12859"/>
  <c r="V57" i="12859"/>
  <c r="U57" i="12859"/>
  <c r="T57" i="12859"/>
  <c r="S57" i="12859"/>
  <c r="R57" i="12859"/>
  <c r="Q57" i="12859"/>
  <c r="P57" i="12859"/>
  <c r="O57" i="12859"/>
  <c r="N57" i="12859"/>
  <c r="M57" i="12859"/>
  <c r="L57" i="12859"/>
  <c r="K57" i="12859"/>
  <c r="J57" i="12859"/>
  <c r="V56" i="12859"/>
  <c r="U56" i="12859"/>
  <c r="T56" i="12859"/>
  <c r="S56" i="12859"/>
  <c r="R56" i="12859"/>
  <c r="Q56" i="12859"/>
  <c r="P56" i="12859"/>
  <c r="O56" i="12859"/>
  <c r="N56" i="12859"/>
  <c r="M56" i="12859"/>
  <c r="L56" i="12859"/>
  <c r="K56" i="12859"/>
  <c r="J56" i="12859"/>
  <c r="V55" i="12859"/>
  <c r="U55" i="12859"/>
  <c r="T55" i="12859"/>
  <c r="S55" i="12859"/>
  <c r="R55" i="12859"/>
  <c r="Q55" i="12859"/>
  <c r="P55" i="12859"/>
  <c r="O55" i="12859"/>
  <c r="N55" i="12859"/>
  <c r="M55" i="12859"/>
  <c r="L55" i="12859"/>
  <c r="K55" i="12859"/>
  <c r="J55" i="12859"/>
  <c r="V54" i="12859"/>
  <c r="U54" i="12859"/>
  <c r="T54" i="12859"/>
  <c r="S54" i="12859"/>
  <c r="R54" i="12859"/>
  <c r="Q54" i="12859"/>
  <c r="P54" i="12859"/>
  <c r="O54" i="12859"/>
  <c r="N54" i="12859"/>
  <c r="M54" i="12859"/>
  <c r="L54" i="12859"/>
  <c r="K54" i="12859"/>
  <c r="J54" i="12859"/>
  <c r="V53" i="12859"/>
  <c r="U53" i="12859"/>
  <c r="T53" i="12859"/>
  <c r="S53" i="12859"/>
  <c r="R53" i="12859"/>
  <c r="Q53" i="12859"/>
  <c r="P53" i="12859"/>
  <c r="O53" i="12859"/>
  <c r="N53" i="12859"/>
  <c r="M53" i="12859"/>
  <c r="L53" i="12859"/>
  <c r="K53" i="12859"/>
  <c r="J53" i="12859"/>
  <c r="V52" i="12859"/>
  <c r="U52" i="12859"/>
  <c r="T52" i="12859"/>
  <c r="S52" i="12859"/>
  <c r="R52" i="12859"/>
  <c r="Q52" i="12859"/>
  <c r="P52" i="12859"/>
  <c r="O52" i="12859"/>
  <c r="N52" i="12859"/>
  <c r="M52" i="12859"/>
  <c r="L52" i="12859"/>
  <c r="K52" i="12859"/>
  <c r="J52" i="12859"/>
  <c r="J51" i="12859"/>
  <c r="V49" i="12859"/>
  <c r="U49" i="12859"/>
  <c r="T49" i="12859"/>
  <c r="S49" i="12859"/>
  <c r="R49" i="12859"/>
  <c r="Q49" i="12859"/>
  <c r="P49" i="12859"/>
  <c r="O49" i="12859"/>
  <c r="N49" i="12859"/>
  <c r="M49" i="12859"/>
  <c r="L49" i="12859"/>
  <c r="K49" i="12859"/>
  <c r="J49" i="12859"/>
  <c r="V48" i="12859"/>
  <c r="U48" i="12859"/>
  <c r="T48" i="12859"/>
  <c r="S48" i="12859"/>
  <c r="R48" i="12859"/>
  <c r="Q48" i="12859"/>
  <c r="P48" i="12859"/>
  <c r="O48" i="12859"/>
  <c r="N48" i="12859"/>
  <c r="M48" i="12859"/>
  <c r="L48" i="12859"/>
  <c r="K48" i="12859"/>
  <c r="J48" i="12859"/>
  <c r="V47" i="12859"/>
  <c r="U47" i="12859"/>
  <c r="T47" i="12859"/>
  <c r="S47" i="12859"/>
  <c r="R47" i="12859"/>
  <c r="Q47" i="12859"/>
  <c r="P47" i="12859"/>
  <c r="O47" i="12859"/>
  <c r="N47" i="12859"/>
  <c r="M47" i="12859"/>
  <c r="L47" i="12859"/>
  <c r="K47" i="12859"/>
  <c r="J47" i="12859"/>
  <c r="V46" i="12859"/>
  <c r="U46" i="12859"/>
  <c r="T46" i="12859"/>
  <c r="S46" i="12859"/>
  <c r="R46" i="12859"/>
  <c r="Q46" i="12859"/>
  <c r="P46" i="12859"/>
  <c r="O46" i="12859"/>
  <c r="N46" i="12859"/>
  <c r="M46" i="12859"/>
  <c r="L46" i="12859"/>
  <c r="K46" i="12859"/>
  <c r="J46" i="12859"/>
  <c r="V45" i="12859"/>
  <c r="V44" i="12859"/>
  <c r="U44" i="12859"/>
  <c r="T44" i="12859"/>
  <c r="S44" i="12859"/>
  <c r="R44" i="12859"/>
  <c r="Q44" i="12859"/>
  <c r="P44" i="12859"/>
  <c r="O44" i="12859"/>
  <c r="N44" i="12859"/>
  <c r="M44" i="12859"/>
  <c r="L44" i="12859"/>
  <c r="K44" i="12859"/>
  <c r="J44" i="12859"/>
  <c r="V43" i="12859"/>
  <c r="V42" i="12859"/>
  <c r="V41" i="12859"/>
  <c r="V40" i="12859"/>
  <c r="C35" i="12859"/>
  <c r="I33" i="12859"/>
  <c r="F33" i="12859"/>
  <c r="I32" i="12859"/>
  <c r="F32" i="12859"/>
  <c r="I31" i="12859"/>
  <c r="F31" i="12859"/>
  <c r="I29" i="12859"/>
  <c r="I28" i="12859"/>
  <c r="C22" i="12859"/>
  <c r="I20" i="12859"/>
  <c r="C20" i="12859"/>
  <c r="I19" i="12859"/>
  <c r="C19" i="12859"/>
  <c r="I18" i="12859"/>
  <c r="C18" i="12859"/>
  <c r="C136" i="12822"/>
  <c r="B136" i="12822"/>
  <c r="A126" i="12822"/>
  <c r="A125" i="12822"/>
  <c r="A124" i="12822"/>
  <c r="A123" i="12822"/>
  <c r="A122" i="12822"/>
  <c r="A121" i="12822"/>
  <c r="A120" i="12822"/>
  <c r="A119" i="12822"/>
  <c r="A118" i="12822"/>
  <c r="L117" i="12822"/>
  <c r="A117" i="12822"/>
  <c r="A116" i="12822"/>
  <c r="L115" i="12822"/>
  <c r="B123" i="12822" s="1"/>
  <c r="A115" i="12822"/>
  <c r="K114" i="12822"/>
  <c r="B110" i="12822"/>
  <c r="B109" i="12822"/>
  <c r="A109" i="12822"/>
  <c r="B108" i="12822"/>
  <c r="A108" i="12822"/>
  <c r="B107" i="12822"/>
  <c r="A107" i="12822"/>
  <c r="B106" i="12822"/>
  <c r="A106" i="12822"/>
  <c r="B105" i="12822"/>
  <c r="A105" i="12822"/>
  <c r="B104" i="12822"/>
  <c r="A104" i="12822"/>
  <c r="B103" i="12822"/>
  <c r="A103" i="12822"/>
  <c r="B102" i="12822"/>
  <c r="A102" i="12822"/>
  <c r="B101" i="12822"/>
  <c r="A101" i="12822"/>
  <c r="L100" i="12822"/>
  <c r="B100" i="12822"/>
  <c r="A100" i="12822"/>
  <c r="B99" i="12822"/>
  <c r="A99" i="12822"/>
  <c r="L98" i="12822"/>
  <c r="B98" i="12822"/>
  <c r="A98" i="12822"/>
  <c r="K97" i="12822"/>
  <c r="D92" i="12822"/>
  <c r="B92" i="12822"/>
  <c r="D91" i="12822"/>
  <c r="B91" i="12822"/>
  <c r="A91" i="12822"/>
  <c r="D90" i="12822"/>
  <c r="B90" i="12822"/>
  <c r="A90" i="12822"/>
  <c r="D89" i="12822"/>
  <c r="B89" i="12822"/>
  <c r="A89" i="12822"/>
  <c r="D88" i="12822"/>
  <c r="B88" i="12822"/>
  <c r="A88" i="12822"/>
  <c r="D87" i="12822"/>
  <c r="B87" i="12822"/>
  <c r="A87" i="12822"/>
  <c r="D86" i="12822"/>
  <c r="B86" i="12822"/>
  <c r="A86" i="12822"/>
  <c r="D85" i="12822"/>
  <c r="B85" i="12822"/>
  <c r="A85" i="12822"/>
  <c r="D84" i="12822"/>
  <c r="B84" i="12822"/>
  <c r="A84" i="12822"/>
  <c r="D83" i="12822"/>
  <c r="B83" i="12822"/>
  <c r="A83" i="12822"/>
  <c r="D82" i="12822"/>
  <c r="B82" i="12822"/>
  <c r="A82" i="12822"/>
  <c r="D81" i="12822"/>
  <c r="B81" i="12822"/>
  <c r="A81" i="12822"/>
  <c r="D80" i="12822"/>
  <c r="B80" i="12822"/>
  <c r="A80" i="12822"/>
  <c r="N74" i="12822"/>
  <c r="A74" i="12822"/>
  <c r="N73" i="12822"/>
  <c r="A73" i="12822"/>
  <c r="N72" i="12822"/>
  <c r="A72" i="12822"/>
  <c r="N71" i="12822"/>
  <c r="A71" i="12822"/>
  <c r="N70" i="12822"/>
  <c r="A70" i="12822"/>
  <c r="N69" i="12822"/>
  <c r="A69" i="12822"/>
  <c r="N68" i="12822"/>
  <c r="A68" i="12822"/>
  <c r="N67" i="12822"/>
  <c r="A67" i="12822"/>
  <c r="Y66" i="12822"/>
  <c r="O64" i="12822" s="1"/>
  <c r="P64" i="12822" s="1"/>
  <c r="N66" i="12822"/>
  <c r="L66" i="12822"/>
  <c r="A66" i="12822"/>
  <c r="N65" i="12822"/>
  <c r="A65" i="12822"/>
  <c r="Y64" i="12822"/>
  <c r="N64" i="12822"/>
  <c r="L64" i="12822"/>
  <c r="A64" i="12822"/>
  <c r="Y63" i="12822"/>
  <c r="N63" i="12822"/>
  <c r="L63" i="12822"/>
  <c r="A63" i="12822"/>
  <c r="X62" i="12822"/>
  <c r="K62" i="12822"/>
  <c r="B58" i="12822"/>
  <c r="B57" i="12822"/>
  <c r="A57" i="12822"/>
  <c r="B56" i="12822"/>
  <c r="A56" i="12822"/>
  <c r="B55" i="12822"/>
  <c r="A55" i="12822"/>
  <c r="B54" i="12822"/>
  <c r="A54" i="12822"/>
  <c r="B53" i="12822"/>
  <c r="A53" i="12822"/>
  <c r="B52" i="12822"/>
  <c r="A52" i="12822"/>
  <c r="B51" i="12822"/>
  <c r="A51" i="12822"/>
  <c r="B50" i="12822"/>
  <c r="A50" i="12822"/>
  <c r="B49" i="12822"/>
  <c r="A49" i="12822"/>
  <c r="L48" i="12822"/>
  <c r="B48" i="12822"/>
  <c r="A48" i="12822"/>
  <c r="B47" i="12822"/>
  <c r="A47" i="12822"/>
  <c r="L46" i="12822"/>
  <c r="C55" i="12822" s="1"/>
  <c r="B46" i="12822"/>
  <c r="A46" i="12822"/>
  <c r="K45" i="12822"/>
  <c r="B40" i="12822"/>
  <c r="B39" i="12822"/>
  <c r="A39" i="12822"/>
  <c r="B38" i="12822"/>
  <c r="A38" i="12822"/>
  <c r="B37" i="12822"/>
  <c r="A37" i="12822"/>
  <c r="B36" i="12822"/>
  <c r="A36" i="12822"/>
  <c r="B35" i="12822"/>
  <c r="A35" i="12822"/>
  <c r="B34" i="12822"/>
  <c r="A34" i="12822"/>
  <c r="B33" i="12822"/>
  <c r="A33" i="12822"/>
  <c r="B32" i="12822"/>
  <c r="A32" i="12822"/>
  <c r="B31" i="12822"/>
  <c r="A31" i="12822"/>
  <c r="L30" i="12822"/>
  <c r="B30" i="12822"/>
  <c r="A30" i="12822"/>
  <c r="B29" i="12822"/>
  <c r="A29" i="12822"/>
  <c r="L28" i="12822"/>
  <c r="B28" i="12822"/>
  <c r="A28" i="12822"/>
  <c r="K27" i="12822"/>
  <c r="B22" i="12822"/>
  <c r="B21" i="12822"/>
  <c r="B20" i="12822"/>
  <c r="B19" i="12822"/>
  <c r="B18" i="12822"/>
  <c r="B17" i="12822"/>
  <c r="B16" i="12822"/>
  <c r="B15" i="12822"/>
  <c r="B14" i="12822"/>
  <c r="B13" i="12822"/>
  <c r="L12" i="12822"/>
  <c r="C10" i="12822" s="1"/>
  <c r="B12" i="12822"/>
  <c r="B11" i="12822"/>
  <c r="L10" i="12822"/>
  <c r="B10" i="12822"/>
  <c r="I173" i="12813"/>
  <c r="H173" i="12813"/>
  <c r="J172" i="12813"/>
  <c r="J174" i="12813" s="1"/>
  <c r="I172" i="12813"/>
  <c r="H172" i="12813"/>
  <c r="I168" i="12813"/>
  <c r="M167" i="12813"/>
  <c r="L167" i="12813"/>
  <c r="J167" i="12813"/>
  <c r="I167" i="12813"/>
  <c r="H167" i="12813"/>
  <c r="L166" i="12813"/>
  <c r="M166" i="12813" s="1"/>
  <c r="J166" i="12813"/>
  <c r="I166" i="12813"/>
  <c r="H166" i="12813"/>
  <c r="M163" i="12813"/>
  <c r="L163" i="12813"/>
  <c r="K163" i="12813"/>
  <c r="J163" i="12813"/>
  <c r="I163" i="12813"/>
  <c r="H163" i="12813"/>
  <c r="L157" i="12813"/>
  <c r="J157" i="12813"/>
  <c r="I157" i="12813"/>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E126" i="12813"/>
  <c r="L125" i="12813"/>
  <c r="E125" i="12813"/>
  <c r="L122" i="12813"/>
  <c r="J122" i="12813"/>
  <c r="I122" i="12813"/>
  <c r="H122" i="12813"/>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E111" i="12813"/>
  <c r="L108"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E84" i="12813"/>
  <c r="L83" i="12813"/>
  <c r="E83" i="12813"/>
  <c r="M80" i="12813"/>
  <c r="L80" i="12813"/>
  <c r="K80" i="12813"/>
  <c r="J80" i="12813"/>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L55" i="12813"/>
  <c r="E55" i="12813"/>
  <c r="L54" i="12813"/>
  <c r="E54" i="12813"/>
  <c r="L53" i="12813"/>
  <c r="E53" i="12813"/>
  <c r="M49" i="12813"/>
  <c r="L49" i="12813"/>
  <c r="K49" i="12813"/>
  <c r="J49" i="12813"/>
  <c r="I49" i="12813"/>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C116" i="12763"/>
  <c r="N114" i="12763"/>
  <c r="C114" i="12763"/>
  <c r="N112" i="12763"/>
  <c r="G112" i="12763"/>
  <c r="E112" i="12763"/>
  <c r="C112" i="12763"/>
  <c r="N110" i="12763"/>
  <c r="C110" i="12763"/>
  <c r="N108" i="12763"/>
  <c r="C108" i="12763"/>
  <c r="N107" i="12763"/>
  <c r="C107" i="12763"/>
  <c r="N106" i="12763"/>
  <c r="C106" i="12763"/>
  <c r="N104" i="12763"/>
  <c r="C104" i="12763"/>
  <c r="N102" i="12763"/>
  <c r="C102" i="12763"/>
  <c r="N100" i="12763"/>
  <c r="C100" i="12763"/>
  <c r="N99" i="12763"/>
  <c r="L99" i="12763"/>
  <c r="I99" i="12763"/>
  <c r="G99" i="12763"/>
  <c r="E99" i="12763"/>
  <c r="C99" i="12763"/>
  <c r="N98" i="12763"/>
  <c r="C98" i="12763"/>
  <c r="N96" i="12763"/>
  <c r="G96" i="12763"/>
  <c r="E96" i="12763"/>
  <c r="C96" i="12763"/>
  <c r="N94" i="12763"/>
  <c r="C94" i="12763"/>
  <c r="N93" i="12763"/>
  <c r="C93" i="12763"/>
  <c r="N92" i="12763"/>
  <c r="C92" i="12763"/>
  <c r="N89" i="12763"/>
  <c r="C89" i="12763"/>
  <c r="N88" i="12763"/>
  <c r="G88" i="12763"/>
  <c r="E88" i="12763"/>
  <c r="C88" i="12763"/>
  <c r="N87" i="12763"/>
  <c r="E87" i="12763"/>
  <c r="C87" i="12763"/>
  <c r="N86" i="12763"/>
  <c r="C86" i="12763"/>
  <c r="N84" i="12763"/>
  <c r="C84" i="12763"/>
  <c r="N83" i="12763"/>
  <c r="C83" i="12763"/>
  <c r="N82" i="12763"/>
  <c r="C82" i="12763"/>
  <c r="N81" i="12763"/>
  <c r="C81" i="12763"/>
  <c r="N80" i="12763"/>
  <c r="C80" i="12763"/>
  <c r="N79" i="12763"/>
  <c r="C79" i="12763"/>
  <c r="N78" i="12763"/>
  <c r="C78" i="12763"/>
  <c r="N76" i="12763"/>
  <c r="C76" i="12763"/>
  <c r="N75" i="12763"/>
  <c r="E75" i="12763"/>
  <c r="C75" i="12763"/>
  <c r="N74" i="12763"/>
  <c r="C74" i="12763"/>
  <c r="N72" i="12763"/>
  <c r="C72" i="12763"/>
  <c r="N71" i="12763"/>
  <c r="C71" i="12763"/>
  <c r="N70" i="12763"/>
  <c r="C70" i="12763"/>
  <c r="N69" i="12763"/>
  <c r="C69" i="12763"/>
  <c r="N67" i="12763"/>
  <c r="C67" i="12763"/>
  <c r="N66" i="12763"/>
  <c r="C66" i="12763"/>
  <c r="N65" i="12763"/>
  <c r="C65" i="12763"/>
  <c r="N60" i="12763"/>
  <c r="C60" i="12763"/>
  <c r="C58" i="12763"/>
  <c r="I57" i="12763"/>
  <c r="I112" i="12763" s="1"/>
  <c r="G57" i="12763"/>
  <c r="E57" i="12763"/>
  <c r="C57" i="12763"/>
  <c r="I56" i="12763"/>
  <c r="I102" i="12763" s="1"/>
  <c r="E56" i="12763"/>
  <c r="E102" i="12763" s="1"/>
  <c r="C56" i="12763"/>
  <c r="I55" i="12763"/>
  <c r="I107" i="12763" s="1"/>
  <c r="E55" i="12763"/>
  <c r="E107" i="12763" s="1"/>
  <c r="C55" i="12763"/>
  <c r="I54" i="12763"/>
  <c r="I106" i="12763" s="1"/>
  <c r="E54" i="12763"/>
  <c r="E106" i="12763" s="1"/>
  <c r="C54" i="12763"/>
  <c r="I53" i="12763"/>
  <c r="I104" i="12763" s="1"/>
  <c r="E53" i="12763"/>
  <c r="E104" i="12763" s="1"/>
  <c r="C53" i="12763"/>
  <c r="K52" i="12763"/>
  <c r="K51" i="12763"/>
  <c r="K50" i="12763"/>
  <c r="C49" i="12763"/>
  <c r="I48" i="12763"/>
  <c r="I93" i="12763" s="1"/>
  <c r="E48" i="12763"/>
  <c r="E93" i="12763" s="1"/>
  <c r="C48" i="12763"/>
  <c r="I47" i="12763"/>
  <c r="I92" i="12763" s="1"/>
  <c r="E47" i="12763"/>
  <c r="C47" i="12763"/>
  <c r="C43" i="12763"/>
  <c r="I42" i="12763"/>
  <c r="E42" i="12763"/>
  <c r="G42" i="12763" s="1"/>
  <c r="C42" i="12763"/>
  <c r="L41" i="12763"/>
  <c r="K41" i="12763"/>
  <c r="G41" i="12763"/>
  <c r="G40" i="12763"/>
  <c r="I39" i="12763"/>
  <c r="E39" i="12763"/>
  <c r="G39" i="12763" s="1"/>
  <c r="C39" i="12763"/>
  <c r="I38" i="12763"/>
  <c r="I96" i="12763" s="1"/>
  <c r="G38" i="12763"/>
  <c r="C38" i="12763"/>
  <c r="I37" i="12763"/>
  <c r="E37" i="12763"/>
  <c r="G37" i="12763" s="1"/>
  <c r="C37" i="12763"/>
  <c r="K36" i="12763"/>
  <c r="I36" i="12763"/>
  <c r="J36" i="12763" s="1"/>
  <c r="L36" i="12763" s="1"/>
  <c r="G36" i="12763"/>
  <c r="E36" i="12763"/>
  <c r="C36" i="12763"/>
  <c r="I35" i="12763"/>
  <c r="K35" i="12763" s="1"/>
  <c r="G35" i="12763"/>
  <c r="C35" i="12763"/>
  <c r="I34" i="12763"/>
  <c r="E34" i="12763"/>
  <c r="G34" i="12763" s="1"/>
  <c r="C34" i="12763"/>
  <c r="L30" i="12763"/>
  <c r="C30" i="12763"/>
  <c r="I29" i="12763"/>
  <c r="I87" i="12763" s="1"/>
  <c r="G29" i="12763"/>
  <c r="G87" i="12763" s="1"/>
  <c r="C29" i="12763"/>
  <c r="I28" i="12763"/>
  <c r="I82" i="12763" s="1"/>
  <c r="E28" i="12763"/>
  <c r="E82" i="12763" s="1"/>
  <c r="C28" i="12763"/>
  <c r="I27" i="12763"/>
  <c r="I110" i="12763" s="1"/>
  <c r="E27" i="12763"/>
  <c r="E110" i="12763" s="1"/>
  <c r="C27" i="12763"/>
  <c r="I26" i="12763"/>
  <c r="I66" i="12763" s="1"/>
  <c r="E26" i="12763"/>
  <c r="G26" i="12763" s="1"/>
  <c r="G66" i="12763" s="1"/>
  <c r="C26" i="12763"/>
  <c r="I25" i="12763"/>
  <c r="E25" i="12763"/>
  <c r="C25" i="12763"/>
  <c r="I24" i="12763"/>
  <c r="E24" i="12763"/>
  <c r="G24" i="12763" s="1"/>
  <c r="C24" i="12763"/>
  <c r="L23" i="12763"/>
  <c r="G23" i="12763"/>
  <c r="K23" i="12763" s="1"/>
  <c r="I22" i="12763"/>
  <c r="E22" i="12763"/>
  <c r="E80" i="12763" s="1"/>
  <c r="C22" i="12763"/>
  <c r="I21" i="12763"/>
  <c r="E21" i="12763"/>
  <c r="G21" i="12763" s="1"/>
  <c r="C21" i="12763"/>
  <c r="I20" i="12763"/>
  <c r="E20" i="12763"/>
  <c r="E78" i="12763" s="1"/>
  <c r="C20" i="12763"/>
  <c r="C16" i="12763"/>
  <c r="I15" i="12763"/>
  <c r="I88" i="12763" s="1"/>
  <c r="J88" i="12763" s="1"/>
  <c r="L88" i="12763" s="1"/>
  <c r="G15" i="12763"/>
  <c r="C15" i="12763"/>
  <c r="I14" i="12763"/>
  <c r="I83" i="12763" s="1"/>
  <c r="E14" i="12763"/>
  <c r="E83" i="12763" s="1"/>
  <c r="C14" i="12763"/>
  <c r="I13" i="12763"/>
  <c r="I81" i="12763" s="1"/>
  <c r="E13" i="12763"/>
  <c r="G13" i="12763" s="1"/>
  <c r="C13" i="12763"/>
  <c r="I12" i="12763"/>
  <c r="I65" i="12763" s="1"/>
  <c r="E12" i="12763"/>
  <c r="G12" i="12763" s="1"/>
  <c r="C12" i="12763"/>
  <c r="I11" i="12763"/>
  <c r="I71" i="12763" s="1"/>
  <c r="E11" i="12763"/>
  <c r="E71" i="12763" s="1"/>
  <c r="C11" i="12763"/>
  <c r="I10" i="12763"/>
  <c r="I75" i="12763" s="1"/>
  <c r="G10" i="12763"/>
  <c r="G75" i="12763" s="1"/>
  <c r="C10" i="12763"/>
  <c r="I9" i="12763"/>
  <c r="I74" i="12763" s="1"/>
  <c r="E9" i="12763"/>
  <c r="G9" i="12763" s="1"/>
  <c r="C9" i="12763"/>
  <c r="I8" i="12763"/>
  <c r="I70" i="12763" s="1"/>
  <c r="E8" i="12763"/>
  <c r="E70" i="12763" s="1"/>
  <c r="C8" i="12763"/>
  <c r="I7" i="12763"/>
  <c r="I69" i="12763" s="1"/>
  <c r="E7" i="12763"/>
  <c r="E69" i="12763" s="1"/>
  <c r="C7" i="12763"/>
  <c r="AD117" i="12764"/>
  <c r="AA117" i="12764"/>
  <c r="Z117" i="12764"/>
  <c r="AA116" i="12764"/>
  <c r="AA114" i="12764"/>
  <c r="L114" i="12764"/>
  <c r="H114" i="12764"/>
  <c r="C114" i="12764"/>
  <c r="AA112" i="12764"/>
  <c r="H112" i="12764"/>
  <c r="C112" i="12764"/>
  <c r="AA110" i="12764"/>
  <c r="AA109" i="12764"/>
  <c r="H109" i="12764"/>
  <c r="C109" i="12764"/>
  <c r="AA108" i="12764"/>
  <c r="H108" i="12764"/>
  <c r="C108" i="12764"/>
  <c r="C110" i="12764" s="1"/>
  <c r="AA106" i="12764"/>
  <c r="H106" i="12764"/>
  <c r="C106" i="12764"/>
  <c r="AA104" i="12764"/>
  <c r="H104" i="12764"/>
  <c r="C104" i="12764"/>
  <c r="AA102" i="12764"/>
  <c r="AA101" i="12764"/>
  <c r="L101" i="12764"/>
  <c r="H101" i="12764"/>
  <c r="AA100" i="12764"/>
  <c r="W100" i="12764"/>
  <c r="V100" i="12764"/>
  <c r="U100" i="12764"/>
  <c r="AC100" i="12764" s="1"/>
  <c r="P100" i="12764"/>
  <c r="N100" i="12764"/>
  <c r="L100" i="12764"/>
  <c r="J100" i="12764"/>
  <c r="H100" i="12764"/>
  <c r="G100" i="12764"/>
  <c r="E100" i="12764"/>
  <c r="C100" i="12764"/>
  <c r="AA99" i="12764"/>
  <c r="H99" i="12764"/>
  <c r="AA97" i="12764"/>
  <c r="L97" i="12764"/>
  <c r="H97" i="12764"/>
  <c r="C97" i="12764"/>
  <c r="AA95" i="12764"/>
  <c r="AA94" i="12764"/>
  <c r="C94" i="12764"/>
  <c r="AA93" i="12764"/>
  <c r="C93" i="12764"/>
  <c r="AA90" i="12764"/>
  <c r="AA89" i="12764"/>
  <c r="L89" i="12764"/>
  <c r="C89" i="12764"/>
  <c r="AA88" i="12764"/>
  <c r="L88" i="12764"/>
  <c r="C88" i="12764"/>
  <c r="AA87" i="12764"/>
  <c r="C87" i="12764"/>
  <c r="AA85" i="12764"/>
  <c r="AA84" i="12764"/>
  <c r="W84" i="12764"/>
  <c r="V84" i="12764"/>
  <c r="U84" i="12764"/>
  <c r="AC84" i="12764" s="1"/>
  <c r="C84" i="12764"/>
  <c r="AA83" i="12764"/>
  <c r="C83" i="12764"/>
  <c r="AA82" i="12764"/>
  <c r="C82" i="12764"/>
  <c r="AA81" i="12764"/>
  <c r="C81" i="12764"/>
  <c r="AA80" i="12764"/>
  <c r="C80" i="12764"/>
  <c r="AA79" i="12764"/>
  <c r="C79" i="12764"/>
  <c r="AA77" i="12764"/>
  <c r="AA76" i="12764"/>
  <c r="L76" i="12764"/>
  <c r="C76" i="12764"/>
  <c r="AA75" i="12764"/>
  <c r="C75" i="12764"/>
  <c r="AA73" i="12764"/>
  <c r="C73" i="12764"/>
  <c r="AA71" i="12764"/>
  <c r="AA70" i="12764"/>
  <c r="C70" i="12764"/>
  <c r="AA69" i="12764"/>
  <c r="C69" i="12764"/>
  <c r="AA67" i="12764"/>
  <c r="AA66" i="12764"/>
  <c r="H66" i="12764"/>
  <c r="C66" i="12764"/>
  <c r="AA65" i="12764"/>
  <c r="H65" i="12764"/>
  <c r="C65" i="12764"/>
  <c r="AA60" i="12764"/>
  <c r="AA58" i="12764"/>
  <c r="H58" i="12764"/>
  <c r="C58" i="12764"/>
  <c r="V57" i="12764"/>
  <c r="V114" i="12764" s="1"/>
  <c r="P57" i="12764"/>
  <c r="P114" i="12764" s="1"/>
  <c r="J57" i="12764"/>
  <c r="J114" i="12764" s="1"/>
  <c r="G57" i="12764"/>
  <c r="G114" i="12764" s="1"/>
  <c r="E57" i="12764"/>
  <c r="E114" i="12764" s="1"/>
  <c r="C57" i="12764"/>
  <c r="V56" i="12764"/>
  <c r="V104" i="12764" s="1"/>
  <c r="P56" i="12764"/>
  <c r="P104" i="12764" s="1"/>
  <c r="L56" i="12764"/>
  <c r="L104" i="12764" s="1"/>
  <c r="J56" i="12764"/>
  <c r="J104" i="12764" s="1"/>
  <c r="G56" i="12764"/>
  <c r="G104" i="12764" s="1"/>
  <c r="E56" i="12764"/>
  <c r="E104" i="12764" s="1"/>
  <c r="C56" i="12764"/>
  <c r="V55" i="12764"/>
  <c r="V109" i="12764" s="1"/>
  <c r="P55" i="12764"/>
  <c r="P109" i="12764" s="1"/>
  <c r="L55" i="12764"/>
  <c r="L109" i="12764" s="1"/>
  <c r="J55" i="12764"/>
  <c r="J109" i="12764" s="1"/>
  <c r="G55" i="12764"/>
  <c r="G109" i="12764" s="1"/>
  <c r="E55" i="12764"/>
  <c r="E109" i="12764" s="1"/>
  <c r="C55" i="12764"/>
  <c r="V54" i="12764"/>
  <c r="V108" i="12764" s="1"/>
  <c r="P54" i="12764"/>
  <c r="P108" i="12764" s="1"/>
  <c r="L54" i="12764"/>
  <c r="L108" i="12764" s="1"/>
  <c r="J54" i="12764"/>
  <c r="J108" i="12764" s="1"/>
  <c r="G54" i="12764"/>
  <c r="G108" i="12764" s="1"/>
  <c r="E54" i="12764"/>
  <c r="E108" i="12764" s="1"/>
  <c r="C54" i="12764"/>
  <c r="V53" i="12764"/>
  <c r="V106" i="12764" s="1"/>
  <c r="P53" i="12764"/>
  <c r="P106" i="12764" s="1"/>
  <c r="L53" i="12764"/>
  <c r="L106" i="12764" s="1"/>
  <c r="J53" i="12764"/>
  <c r="J106" i="12764" s="1"/>
  <c r="G53" i="12764"/>
  <c r="G106" i="12764" s="1"/>
  <c r="E53" i="12764"/>
  <c r="E106" i="12764" s="1"/>
  <c r="C53" i="12764"/>
  <c r="AA49" i="12764"/>
  <c r="C49" i="12764"/>
  <c r="V48" i="12764"/>
  <c r="V94" i="12764" s="1"/>
  <c r="P48" i="12764"/>
  <c r="P94" i="12764" s="1"/>
  <c r="L48" i="12764"/>
  <c r="L94" i="12764" s="1"/>
  <c r="J48" i="12764"/>
  <c r="J94" i="12764" s="1"/>
  <c r="H48" i="12764"/>
  <c r="H94" i="12764" s="1"/>
  <c r="G48" i="12764"/>
  <c r="G94" i="12764" s="1"/>
  <c r="E48" i="12764"/>
  <c r="E94" i="12764" s="1"/>
  <c r="C48" i="12764"/>
  <c r="V47" i="12764"/>
  <c r="V93" i="12764" s="1"/>
  <c r="V95" i="12764" s="1"/>
  <c r="P47" i="12764"/>
  <c r="P93" i="12764" s="1"/>
  <c r="L47" i="12764"/>
  <c r="L93" i="12764" s="1"/>
  <c r="J47" i="12764"/>
  <c r="J93" i="12764" s="1"/>
  <c r="J95" i="12764" s="1"/>
  <c r="H47" i="12764"/>
  <c r="H93" i="12764" s="1"/>
  <c r="H95" i="12764" s="1"/>
  <c r="G47" i="12764"/>
  <c r="G93" i="12764" s="1"/>
  <c r="G95" i="12764" s="1"/>
  <c r="E47" i="12764"/>
  <c r="E93" i="12764" s="1"/>
  <c r="C47" i="12764"/>
  <c r="AA43" i="12764"/>
  <c r="V42" i="12764"/>
  <c r="P42" i="12764"/>
  <c r="L42" i="12764"/>
  <c r="J42" i="12764"/>
  <c r="G42" i="12764"/>
  <c r="E42" i="12764"/>
  <c r="C42" i="12764"/>
  <c r="AE41" i="12764"/>
  <c r="AC41" i="12764"/>
  <c r="AB41" i="12764"/>
  <c r="Y41" i="12764"/>
  <c r="W41" i="12764"/>
  <c r="U41" i="12764"/>
  <c r="T41" i="12764"/>
  <c r="S41" i="12764"/>
  <c r="N41" i="12764"/>
  <c r="V101" i="12764"/>
  <c r="P101" i="12764"/>
  <c r="J101" i="12764"/>
  <c r="G101" i="12764"/>
  <c r="E101" i="12764"/>
  <c r="C101" i="12764"/>
  <c r="V39" i="12764"/>
  <c r="P39" i="12764"/>
  <c r="L39" i="12764"/>
  <c r="J39" i="12764"/>
  <c r="G39" i="12764"/>
  <c r="E39" i="12764"/>
  <c r="V38" i="12764"/>
  <c r="V97" i="12764" s="1"/>
  <c r="P38" i="12764"/>
  <c r="P97" i="12764" s="1"/>
  <c r="J38" i="12764"/>
  <c r="J97" i="12764" s="1"/>
  <c r="G38" i="12764"/>
  <c r="G97" i="12764" s="1"/>
  <c r="E38" i="12764"/>
  <c r="E97" i="12764" s="1"/>
  <c r="C38" i="12764"/>
  <c r="V37" i="12764"/>
  <c r="P37" i="12764"/>
  <c r="L37" i="12764"/>
  <c r="J37" i="12764"/>
  <c r="H37" i="12764"/>
  <c r="G37" i="12764"/>
  <c r="E37" i="12764"/>
  <c r="C37" i="12764"/>
  <c r="V36" i="12764"/>
  <c r="P36" i="12764"/>
  <c r="J36" i="12764"/>
  <c r="H36" i="12764"/>
  <c r="G36" i="12764"/>
  <c r="E36" i="12764"/>
  <c r="C36" i="12764"/>
  <c r="V35" i="12764"/>
  <c r="P35" i="12764"/>
  <c r="J35" i="12764"/>
  <c r="H35" i="12764"/>
  <c r="G35" i="12764"/>
  <c r="E35" i="12764"/>
  <c r="C35" i="12764"/>
  <c r="V34" i="12764"/>
  <c r="P34" i="12764"/>
  <c r="L34" i="12764"/>
  <c r="J34" i="12764"/>
  <c r="H34" i="12764"/>
  <c r="G34" i="12764"/>
  <c r="E34" i="12764"/>
  <c r="C34" i="12764"/>
  <c r="AA30" i="12764"/>
  <c r="C30" i="12764"/>
  <c r="V29" i="12764"/>
  <c r="V88" i="12764" s="1"/>
  <c r="P29" i="12764"/>
  <c r="P88" i="12764" s="1"/>
  <c r="J29" i="12764"/>
  <c r="J88" i="12764" s="1"/>
  <c r="H29" i="12764"/>
  <c r="H88" i="12764" s="1"/>
  <c r="G29" i="12764"/>
  <c r="G88" i="12764" s="1"/>
  <c r="E29" i="12764"/>
  <c r="E88" i="12764" s="1"/>
  <c r="C29" i="12764"/>
  <c r="V28" i="12764"/>
  <c r="V83" i="12764" s="1"/>
  <c r="P28" i="12764"/>
  <c r="P83" i="12764" s="1"/>
  <c r="L28" i="12764"/>
  <c r="L83" i="12764" s="1"/>
  <c r="J28" i="12764"/>
  <c r="J83" i="12764" s="1"/>
  <c r="H28" i="12764"/>
  <c r="H83" i="12764" s="1"/>
  <c r="G28" i="12764"/>
  <c r="G83" i="12764" s="1"/>
  <c r="E28" i="12764"/>
  <c r="E83" i="12764" s="1"/>
  <c r="C28" i="12764"/>
  <c r="V27" i="12764"/>
  <c r="V112" i="12764" s="1"/>
  <c r="P27" i="12764"/>
  <c r="P112" i="12764" s="1"/>
  <c r="L27" i="12764"/>
  <c r="L112" i="12764" s="1"/>
  <c r="J27" i="12764"/>
  <c r="J112" i="12764" s="1"/>
  <c r="G27" i="12764"/>
  <c r="G112" i="12764" s="1"/>
  <c r="E27" i="12764"/>
  <c r="E112" i="12764" s="1"/>
  <c r="C27" i="12764"/>
  <c r="V26" i="12764"/>
  <c r="P26" i="12764"/>
  <c r="L26" i="12764"/>
  <c r="L66" i="12764" s="1"/>
  <c r="J26" i="12764"/>
  <c r="G26" i="12764"/>
  <c r="G66" i="12764" s="1"/>
  <c r="E26" i="12764"/>
  <c r="E66" i="12764" s="1"/>
  <c r="C26" i="12764"/>
  <c r="V25" i="12764"/>
  <c r="P25" i="12764"/>
  <c r="L25" i="12764"/>
  <c r="J25" i="12764"/>
  <c r="J99" i="12764" s="1"/>
  <c r="J102" i="12764" s="1"/>
  <c r="G25" i="12764"/>
  <c r="E25" i="12764"/>
  <c r="C25" i="12764"/>
  <c r="AA24" i="12764"/>
  <c r="V24" i="12764"/>
  <c r="P24" i="12764"/>
  <c r="L24" i="12764"/>
  <c r="J24" i="12764"/>
  <c r="J87" i="12764" s="1"/>
  <c r="H24" i="12764"/>
  <c r="G24" i="12764"/>
  <c r="G87" i="12764" s="1"/>
  <c r="E24" i="12764"/>
  <c r="C24" i="12764"/>
  <c r="AC23" i="12764"/>
  <c r="W23" i="12764"/>
  <c r="Y23" i="12764" s="1"/>
  <c r="T23" i="12764"/>
  <c r="S23" i="12764"/>
  <c r="AE23" i="12764" s="1"/>
  <c r="N23" i="12764"/>
  <c r="V22" i="12764"/>
  <c r="V81" i="12764" s="1"/>
  <c r="P22" i="12764"/>
  <c r="L22" i="12764"/>
  <c r="L81" i="12764" s="1"/>
  <c r="J22" i="12764"/>
  <c r="H22" i="12764"/>
  <c r="H81" i="12764" s="1"/>
  <c r="G22" i="12764"/>
  <c r="G81" i="12764" s="1"/>
  <c r="E22" i="12764"/>
  <c r="E81" i="12764" s="1"/>
  <c r="C22" i="12764"/>
  <c r="V21" i="12764"/>
  <c r="P21" i="12764"/>
  <c r="P80" i="12764" s="1"/>
  <c r="L21" i="12764"/>
  <c r="L80" i="12764" s="1"/>
  <c r="J21" i="12764"/>
  <c r="H21" i="12764"/>
  <c r="H80" i="12764" s="1"/>
  <c r="G21" i="12764"/>
  <c r="G80" i="12764" s="1"/>
  <c r="E21" i="12764"/>
  <c r="E80" i="12764" s="1"/>
  <c r="C21" i="12764"/>
  <c r="V20" i="12764"/>
  <c r="L20" i="12764"/>
  <c r="L79" i="12764" s="1"/>
  <c r="J20" i="12764"/>
  <c r="H20" i="12764"/>
  <c r="G20" i="12764"/>
  <c r="E20" i="12764"/>
  <c r="C20" i="12764"/>
  <c r="AA16" i="12764"/>
  <c r="C16" i="12764"/>
  <c r="V15" i="12764"/>
  <c r="V89" i="12764" s="1"/>
  <c r="P15" i="12764"/>
  <c r="P89" i="12764" s="1"/>
  <c r="J15" i="12764"/>
  <c r="J89" i="12764" s="1"/>
  <c r="H15" i="12764"/>
  <c r="H89" i="12764" s="1"/>
  <c r="G15" i="12764"/>
  <c r="G89" i="12764" s="1"/>
  <c r="E15" i="12764"/>
  <c r="E89" i="12764" s="1"/>
  <c r="C15" i="12764"/>
  <c r="AC14" i="12764"/>
  <c r="AB14" i="12764"/>
  <c r="W14" i="12764"/>
  <c r="P14" i="12764"/>
  <c r="P84" i="12764" s="1"/>
  <c r="L14" i="12764"/>
  <c r="J14" i="12764"/>
  <c r="J84" i="12764" s="1"/>
  <c r="H14" i="12764"/>
  <c r="H84" i="12764" s="1"/>
  <c r="G14" i="12764"/>
  <c r="G84" i="12764" s="1"/>
  <c r="E14" i="12764"/>
  <c r="E84" i="12764" s="1"/>
  <c r="C14" i="12764"/>
  <c r="V13" i="12764"/>
  <c r="V82" i="12764" s="1"/>
  <c r="P13" i="12764"/>
  <c r="P82" i="12764" s="1"/>
  <c r="L13" i="12764"/>
  <c r="J13" i="12764"/>
  <c r="J82" i="12764" s="1"/>
  <c r="H13" i="12764"/>
  <c r="H82" i="12764" s="1"/>
  <c r="G13" i="12764"/>
  <c r="G82" i="12764" s="1"/>
  <c r="E13" i="12764"/>
  <c r="C13" i="12764"/>
  <c r="AA12" i="12764"/>
  <c r="V12" i="12764"/>
  <c r="V65" i="12764" s="1"/>
  <c r="P12" i="12764"/>
  <c r="P65" i="12764" s="1"/>
  <c r="L12" i="12764"/>
  <c r="J12" i="12764"/>
  <c r="J65" i="12764" s="1"/>
  <c r="G12" i="12764"/>
  <c r="G65" i="12764" s="1"/>
  <c r="E12" i="12764"/>
  <c r="C12" i="12764"/>
  <c r="AA11" i="12764"/>
  <c r="V11" i="12764"/>
  <c r="V73" i="12764" s="1"/>
  <c r="P11" i="12764"/>
  <c r="P73" i="12764" s="1"/>
  <c r="L11" i="12764"/>
  <c r="L73" i="12764" s="1"/>
  <c r="J11" i="12764"/>
  <c r="J73" i="12764" s="1"/>
  <c r="H11" i="12764"/>
  <c r="H73" i="12764" s="1"/>
  <c r="G11" i="12764"/>
  <c r="G73" i="12764" s="1"/>
  <c r="E11" i="12764"/>
  <c r="C11" i="12764"/>
  <c r="AA10" i="12764"/>
  <c r="V10" i="12764"/>
  <c r="V76" i="12764" s="1"/>
  <c r="P10" i="12764"/>
  <c r="P76" i="12764" s="1"/>
  <c r="J10" i="12764"/>
  <c r="J76" i="12764" s="1"/>
  <c r="H10" i="12764"/>
  <c r="H76" i="12764" s="1"/>
  <c r="G10" i="12764"/>
  <c r="G76" i="12764" s="1"/>
  <c r="E10" i="12764"/>
  <c r="C10" i="12764"/>
  <c r="AA9" i="12764"/>
  <c r="V9" i="12764"/>
  <c r="V75" i="12764" s="1"/>
  <c r="P9" i="12764"/>
  <c r="L9" i="12764"/>
  <c r="L75" i="12764" s="1"/>
  <c r="J9" i="12764"/>
  <c r="J75" i="12764" s="1"/>
  <c r="H9" i="12764"/>
  <c r="H75" i="12764" s="1"/>
  <c r="G9" i="12764"/>
  <c r="G75" i="12764" s="1"/>
  <c r="E9" i="12764"/>
  <c r="E75" i="12764" s="1"/>
  <c r="C9" i="12764"/>
  <c r="AA8" i="12764"/>
  <c r="V8" i="12764"/>
  <c r="V70" i="12764" s="1"/>
  <c r="P8" i="12764"/>
  <c r="L8" i="12764"/>
  <c r="L70" i="12764" s="1"/>
  <c r="J8" i="12764"/>
  <c r="J70" i="12764" s="1"/>
  <c r="H8" i="12764"/>
  <c r="H70" i="12764" s="1"/>
  <c r="G8" i="12764"/>
  <c r="G70" i="12764" s="1"/>
  <c r="E8" i="12764"/>
  <c r="E70" i="12764" s="1"/>
  <c r="C8" i="12764"/>
  <c r="AA7" i="12764"/>
  <c r="V7" i="12764"/>
  <c r="P7" i="12764"/>
  <c r="L7" i="12764"/>
  <c r="J7" i="12764"/>
  <c r="H7" i="12764"/>
  <c r="G7" i="12764"/>
  <c r="E7" i="12764"/>
  <c r="C7" i="12764"/>
  <c r="F161" i="12812"/>
  <c r="F160" i="12812"/>
  <c r="K142" i="12812"/>
  <c r="H142" i="12812"/>
  <c r="E142" i="12812"/>
  <c r="D142" i="12812"/>
  <c r="Q140" i="12812"/>
  <c r="P140" i="12812"/>
  <c r="N140" i="12812"/>
  <c r="M140" i="12812"/>
  <c r="L140" i="12812"/>
  <c r="J140" i="12812"/>
  <c r="I140" i="12812"/>
  <c r="E140" i="12812"/>
  <c r="D140" i="12812"/>
  <c r="Q138" i="12812"/>
  <c r="P138" i="12812"/>
  <c r="N138" i="12812"/>
  <c r="M138" i="12812"/>
  <c r="L138" i="12812"/>
  <c r="J138" i="12812"/>
  <c r="I138" i="12812"/>
  <c r="F138" i="12812"/>
  <c r="D138" i="12812"/>
  <c r="Q137" i="12812"/>
  <c r="P137" i="12812"/>
  <c r="N137" i="12812"/>
  <c r="M137" i="12812"/>
  <c r="L137" i="12812"/>
  <c r="J137" i="12812"/>
  <c r="I137" i="12812"/>
  <c r="F137" i="12812"/>
  <c r="D137" i="12812"/>
  <c r="Q136" i="12812"/>
  <c r="P136" i="12812"/>
  <c r="N136" i="12812"/>
  <c r="M136" i="12812"/>
  <c r="L136" i="12812"/>
  <c r="J136" i="12812"/>
  <c r="I136" i="12812"/>
  <c r="F136" i="12812"/>
  <c r="D136" i="12812"/>
  <c r="Q134" i="12812"/>
  <c r="P134" i="12812"/>
  <c r="N134" i="12812"/>
  <c r="M134" i="12812"/>
  <c r="L134" i="12812"/>
  <c r="J134" i="12812"/>
  <c r="I134" i="12812"/>
  <c r="D134" i="12812"/>
  <c r="H132" i="12812"/>
  <c r="E132" i="12812"/>
  <c r="D132" i="12812"/>
  <c r="G131" i="12812"/>
  <c r="I131" i="12812" s="1"/>
  <c r="E131" i="12812"/>
  <c r="D131" i="12812"/>
  <c r="G130" i="12812"/>
  <c r="E130" i="12812"/>
  <c r="D130" i="12812"/>
  <c r="G129" i="12812"/>
  <c r="E129" i="12812"/>
  <c r="D129" i="12812"/>
  <c r="G128" i="12812"/>
  <c r="E128" i="12812"/>
  <c r="D128" i="12812"/>
  <c r="G127" i="12812"/>
  <c r="E127" i="12812"/>
  <c r="D127" i="12812"/>
  <c r="G126" i="12812"/>
  <c r="E126" i="12812"/>
  <c r="D126" i="12812"/>
  <c r="K122" i="12812"/>
  <c r="H122" i="12812"/>
  <c r="G122" i="12812"/>
  <c r="E122" i="12812"/>
  <c r="D122" i="12812"/>
  <c r="Q120" i="12812"/>
  <c r="P120" i="12812"/>
  <c r="N120" i="12812"/>
  <c r="M120" i="12812"/>
  <c r="L120" i="12812"/>
  <c r="J120" i="12812"/>
  <c r="I120" i="12812"/>
  <c r="E120" i="12812"/>
  <c r="D120" i="12812"/>
  <c r="Q118" i="12812"/>
  <c r="P118" i="12812"/>
  <c r="N118" i="12812"/>
  <c r="M118" i="12812"/>
  <c r="L118" i="12812"/>
  <c r="J118" i="12812"/>
  <c r="I118" i="12812"/>
  <c r="G118" i="12812"/>
  <c r="D118" i="12812"/>
  <c r="Q117" i="12812"/>
  <c r="P117" i="12812"/>
  <c r="N117" i="12812"/>
  <c r="M117" i="12812"/>
  <c r="L117" i="12812"/>
  <c r="J117" i="12812"/>
  <c r="I117" i="12812"/>
  <c r="F117" i="12812"/>
  <c r="D117" i="12812"/>
  <c r="Q116" i="12812"/>
  <c r="P116" i="12812"/>
  <c r="N116" i="12812"/>
  <c r="M116" i="12812"/>
  <c r="L116" i="12812"/>
  <c r="J116" i="12812"/>
  <c r="I116" i="12812"/>
  <c r="F116" i="12812"/>
  <c r="D116" i="12812"/>
  <c r="Q115" i="12812"/>
  <c r="P115" i="12812"/>
  <c r="N115" i="12812"/>
  <c r="M115" i="12812"/>
  <c r="L115" i="12812"/>
  <c r="J115" i="12812"/>
  <c r="I115" i="12812"/>
  <c r="G115" i="12812"/>
  <c r="D115" i="12812"/>
  <c r="Q114" i="12812"/>
  <c r="P114" i="12812"/>
  <c r="N114" i="12812"/>
  <c r="M114" i="12812"/>
  <c r="L114" i="12812"/>
  <c r="J114" i="12812"/>
  <c r="I114" i="12812"/>
  <c r="F114" i="12812"/>
  <c r="D114" i="12812"/>
  <c r="Q113" i="12812"/>
  <c r="P113" i="12812"/>
  <c r="N113" i="12812"/>
  <c r="M113" i="12812"/>
  <c r="L113" i="12812"/>
  <c r="J113" i="12812"/>
  <c r="I113" i="12812"/>
  <c r="F113" i="12812"/>
  <c r="D113" i="12812"/>
  <c r="Q112" i="12812"/>
  <c r="P112" i="12812"/>
  <c r="N112" i="12812"/>
  <c r="M112" i="12812"/>
  <c r="L112" i="12812"/>
  <c r="J112" i="12812"/>
  <c r="I112" i="12812"/>
  <c r="F112" i="12812"/>
  <c r="D112" i="12812"/>
  <c r="Q111" i="12812"/>
  <c r="P111" i="12812"/>
  <c r="N111" i="12812"/>
  <c r="M111" i="12812"/>
  <c r="L111" i="12812"/>
  <c r="J111" i="12812"/>
  <c r="I111" i="12812"/>
  <c r="F111" i="12812"/>
  <c r="D111" i="12812"/>
  <c r="Q110" i="12812"/>
  <c r="P110" i="12812"/>
  <c r="N110" i="12812"/>
  <c r="M110" i="12812"/>
  <c r="L110" i="12812"/>
  <c r="J110" i="12812"/>
  <c r="I110" i="12812"/>
  <c r="F110" i="12812"/>
  <c r="D110" i="12812"/>
  <c r="Q108" i="12812"/>
  <c r="P108" i="12812"/>
  <c r="N108" i="12812"/>
  <c r="M108" i="12812"/>
  <c r="L108" i="12812"/>
  <c r="J108" i="12812"/>
  <c r="I108" i="12812"/>
  <c r="D108" i="12812"/>
  <c r="H106" i="12812"/>
  <c r="G106" i="12812"/>
  <c r="E106" i="12812"/>
  <c r="D106" i="12812"/>
  <c r="K105" i="12812"/>
  <c r="G105" i="12812"/>
  <c r="E105" i="12812"/>
  <c r="D105" i="12812"/>
  <c r="K104" i="12812"/>
  <c r="H104" i="12812"/>
  <c r="G104" i="12812"/>
  <c r="E104" i="12812"/>
  <c r="D104" i="12812"/>
  <c r="K100" i="12812"/>
  <c r="H100" i="12812"/>
  <c r="D98" i="12812"/>
  <c r="E98" i="12812" s="1"/>
  <c r="I98" i="12812" s="1"/>
  <c r="D96" i="12812"/>
  <c r="F96" i="12812" s="1"/>
  <c r="F164" i="12812" s="1"/>
  <c r="D95" i="12812"/>
  <c r="F95" i="12812" s="1"/>
  <c r="I95" i="12812" s="1"/>
  <c r="D94" i="12812"/>
  <c r="M94" i="12811" s="1"/>
  <c r="D93" i="12812"/>
  <c r="M93" i="12811" s="1"/>
  <c r="D92" i="12812"/>
  <c r="F92" i="12812" s="1"/>
  <c r="F162" i="12812" s="1"/>
  <c r="D91" i="12812"/>
  <c r="F91" i="12812" s="1"/>
  <c r="D90" i="12812"/>
  <c r="M90" i="12811" s="1"/>
  <c r="I88" i="12812"/>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K74" i="12812"/>
  <c r="G74" i="12812"/>
  <c r="D74" i="12812"/>
  <c r="M74" i="12811" s="1"/>
  <c r="K73" i="12812"/>
  <c r="G73" i="12812"/>
  <c r="D73" i="12812"/>
  <c r="M73" i="12811" s="1"/>
  <c r="K72" i="12812"/>
  <c r="G72" i="12812"/>
  <c r="D72" i="12812"/>
  <c r="M72" i="12811" s="1"/>
  <c r="K69" i="12812"/>
  <c r="G69" i="12812"/>
  <c r="E69" i="12812"/>
  <c r="D69" i="12812"/>
  <c r="Q67" i="12812"/>
  <c r="P67" i="12812"/>
  <c r="N67" i="12812"/>
  <c r="M67" i="12812"/>
  <c r="L67" i="12812"/>
  <c r="J67" i="12812"/>
  <c r="I67" i="12812"/>
  <c r="E67" i="12812"/>
  <c r="D67" i="12812"/>
  <c r="Q65" i="12812"/>
  <c r="P65" i="12812"/>
  <c r="N65" i="12812"/>
  <c r="M65" i="12812"/>
  <c r="L65" i="12812"/>
  <c r="J65" i="12812"/>
  <c r="I65" i="12812"/>
  <c r="F65" i="12812"/>
  <c r="D65" i="12812"/>
  <c r="Q64" i="12812"/>
  <c r="P64" i="12812"/>
  <c r="N64" i="12812"/>
  <c r="M64" i="12812"/>
  <c r="L64" i="12812"/>
  <c r="J64" i="12812"/>
  <c r="I64" i="12812"/>
  <c r="F64" i="12812"/>
  <c r="D64" i="12812"/>
  <c r="Q63" i="12812"/>
  <c r="P63" i="12812"/>
  <c r="N63" i="12812"/>
  <c r="M63" i="12812"/>
  <c r="L63" i="12812"/>
  <c r="J63" i="12812"/>
  <c r="I63" i="12812"/>
  <c r="G63" i="12812"/>
  <c r="D63" i="12812"/>
  <c r="Q62" i="12812"/>
  <c r="P62" i="12812"/>
  <c r="N62" i="12812"/>
  <c r="M62" i="12812"/>
  <c r="L62" i="12812"/>
  <c r="J62" i="12812"/>
  <c r="I62" i="12812"/>
  <c r="F62" i="12812"/>
  <c r="D62" i="12812"/>
  <c r="Q61" i="12812"/>
  <c r="P61" i="12812"/>
  <c r="N61" i="12812"/>
  <c r="M61" i="12812"/>
  <c r="L61" i="12812"/>
  <c r="J61" i="12812"/>
  <c r="I61" i="12812"/>
  <c r="F61" i="12812"/>
  <c r="D61" i="12812"/>
  <c r="Q60" i="12812"/>
  <c r="P60" i="12812"/>
  <c r="N60" i="12812"/>
  <c r="M60" i="12812"/>
  <c r="L60" i="12812"/>
  <c r="J60" i="12812"/>
  <c r="I60" i="12812"/>
  <c r="F60" i="12812"/>
  <c r="D60" i="12812"/>
  <c r="Q59" i="12812"/>
  <c r="P59" i="12812"/>
  <c r="N59" i="12812"/>
  <c r="M59" i="12812"/>
  <c r="L59" i="12812"/>
  <c r="J59" i="12812"/>
  <c r="I59" i="12812"/>
  <c r="F59" i="12812"/>
  <c r="D59" i="12812"/>
  <c r="Q58" i="12812"/>
  <c r="P58" i="12812"/>
  <c r="N58" i="12812"/>
  <c r="M58" i="12812"/>
  <c r="L58" i="12812"/>
  <c r="J58" i="12812"/>
  <c r="I58" i="12812"/>
  <c r="F58" i="12812"/>
  <c r="D58" i="12812"/>
  <c r="Q56" i="12812"/>
  <c r="P56" i="12812"/>
  <c r="N56" i="12812"/>
  <c r="M56" i="12812"/>
  <c r="L56" i="12812"/>
  <c r="J56" i="12812"/>
  <c r="I56" i="12812"/>
  <c r="D56" i="12812"/>
  <c r="H54" i="12812"/>
  <c r="G54" i="12812"/>
  <c r="E54" i="12812"/>
  <c r="D54" i="12812"/>
  <c r="G53" i="12812"/>
  <c r="E53" i="12812"/>
  <c r="D53" i="12812"/>
  <c r="G52" i="12812"/>
  <c r="E52" i="12812"/>
  <c r="D52" i="12812"/>
  <c r="G50" i="12812"/>
  <c r="E50" i="12812"/>
  <c r="D50" i="12812"/>
  <c r="K49" i="12812"/>
  <c r="G49" i="12812"/>
  <c r="E49" i="12812"/>
  <c r="D49" i="12812"/>
  <c r="G47" i="12812"/>
  <c r="E47" i="12812"/>
  <c r="D47" i="12812"/>
  <c r="K46" i="12812"/>
  <c r="G46" i="12812"/>
  <c r="E46" i="12812"/>
  <c r="D46" i="12812"/>
  <c r="G44" i="12812"/>
  <c r="E44" i="12812"/>
  <c r="D44" i="12812"/>
  <c r="K43" i="12812"/>
  <c r="G43" i="12812"/>
  <c r="E43" i="12812"/>
  <c r="D43" i="12812"/>
  <c r="K42" i="12812"/>
  <c r="G42" i="12812"/>
  <c r="E42" i="12812"/>
  <c r="D42" i="12812"/>
  <c r="K41" i="12812"/>
  <c r="G41" i="12812"/>
  <c r="E41" i="12812"/>
  <c r="D41" i="12812"/>
  <c r="K38" i="12812"/>
  <c r="E38" i="12812"/>
  <c r="D38" i="12812"/>
  <c r="Q36" i="12812"/>
  <c r="P36" i="12812"/>
  <c r="N36" i="12812"/>
  <c r="M36" i="12812"/>
  <c r="L36" i="12812"/>
  <c r="J36" i="12812"/>
  <c r="I36" i="12812"/>
  <c r="E36" i="12812"/>
  <c r="D36" i="12812"/>
  <c r="Q34" i="12812"/>
  <c r="P34" i="12812"/>
  <c r="N34" i="12812"/>
  <c r="M34" i="12812"/>
  <c r="L34" i="12812"/>
  <c r="J34" i="12812"/>
  <c r="I34" i="12812"/>
  <c r="G34" i="12812"/>
  <c r="D34" i="12812"/>
  <c r="Q33" i="12812"/>
  <c r="P33" i="12812"/>
  <c r="N33" i="12812"/>
  <c r="M33" i="12812"/>
  <c r="L33" i="12812"/>
  <c r="J33" i="12812"/>
  <c r="I33" i="12812"/>
  <c r="F33" i="12812"/>
  <c r="D33" i="12812"/>
  <c r="Q32" i="12812"/>
  <c r="P32" i="12812"/>
  <c r="N32" i="12812"/>
  <c r="M32" i="12812"/>
  <c r="L32" i="12812"/>
  <c r="J32" i="12812"/>
  <c r="I32" i="12812"/>
  <c r="F32" i="12812"/>
  <c r="D32" i="12812"/>
  <c r="Q31" i="12812"/>
  <c r="P31" i="12812"/>
  <c r="N31" i="12812"/>
  <c r="M31" i="12812"/>
  <c r="L31" i="12812"/>
  <c r="J31" i="12812"/>
  <c r="I31" i="12812"/>
  <c r="F31" i="12812"/>
  <c r="D31" i="12812"/>
  <c r="Q30" i="12812"/>
  <c r="P30" i="12812"/>
  <c r="N30" i="12812"/>
  <c r="M30" i="12812"/>
  <c r="L30" i="12812"/>
  <c r="J30" i="12812"/>
  <c r="I30" i="12812"/>
  <c r="F30" i="12812"/>
  <c r="D30" i="12812"/>
  <c r="Q29" i="12812"/>
  <c r="P29" i="12812"/>
  <c r="N29" i="12812"/>
  <c r="M29" i="12812"/>
  <c r="L29" i="12812"/>
  <c r="J29" i="12812"/>
  <c r="I29" i="12812"/>
  <c r="F29" i="12812"/>
  <c r="D29" i="12812"/>
  <c r="Q28" i="12812"/>
  <c r="P28" i="12812"/>
  <c r="N28" i="12812"/>
  <c r="M28" i="12812"/>
  <c r="L28" i="12812"/>
  <c r="J28" i="12812"/>
  <c r="I28" i="12812"/>
  <c r="F28" i="12812"/>
  <c r="D28" i="12812"/>
  <c r="Q27" i="12812"/>
  <c r="P27" i="12812"/>
  <c r="N27" i="12812"/>
  <c r="M27" i="12812"/>
  <c r="L27" i="12812"/>
  <c r="J27" i="12812"/>
  <c r="I27" i="12812"/>
  <c r="F27" i="12812"/>
  <c r="D27" i="12812"/>
  <c r="Q25" i="12812"/>
  <c r="P25" i="12812"/>
  <c r="N25" i="12812"/>
  <c r="M25" i="12812"/>
  <c r="L25" i="12812"/>
  <c r="J25" i="12812"/>
  <c r="I25" i="12812"/>
  <c r="D25" i="12812"/>
  <c r="H23" i="12812"/>
  <c r="E23" i="12812"/>
  <c r="D23" i="12812"/>
  <c r="G22" i="12812"/>
  <c r="E22" i="12812"/>
  <c r="D22" i="12812"/>
  <c r="G20" i="12812"/>
  <c r="E20" i="12812"/>
  <c r="D20" i="12812"/>
  <c r="S19" i="12812"/>
  <c r="Q19" i="12812"/>
  <c r="P19" i="12812"/>
  <c r="N19" i="12812"/>
  <c r="M19" i="12812"/>
  <c r="K19" i="12812"/>
  <c r="J19" i="12812"/>
  <c r="I19" i="12812"/>
  <c r="H19" i="12812"/>
  <c r="D19" i="12812"/>
  <c r="M18" i="12812"/>
  <c r="K18" i="12812"/>
  <c r="G18" i="12812"/>
  <c r="E18" i="12812"/>
  <c r="D18" i="12812"/>
  <c r="M17" i="12812"/>
  <c r="K17" i="12812"/>
  <c r="G17" i="12812"/>
  <c r="E17" i="12812"/>
  <c r="D17" i="12812"/>
  <c r="K16" i="12812"/>
  <c r="G16" i="12812"/>
  <c r="E16" i="12812"/>
  <c r="D16" i="12812"/>
  <c r="K15" i="12812"/>
  <c r="G15" i="12812"/>
  <c r="E15" i="12812"/>
  <c r="D15" i="12812"/>
  <c r="K14" i="12812"/>
  <c r="G14" i="12812"/>
  <c r="E14" i="12812"/>
  <c r="D14" i="12812"/>
  <c r="M13" i="12812"/>
  <c r="G13" i="12812"/>
  <c r="E13" i="12812"/>
  <c r="D13" i="12812"/>
  <c r="A6" i="12812"/>
  <c r="M142" i="12811"/>
  <c r="J142" i="12811"/>
  <c r="Q140" i="12811"/>
  <c r="P140" i="12811"/>
  <c r="O140" i="12811"/>
  <c r="N140" i="12811"/>
  <c r="M140" i="12811"/>
  <c r="G140" i="12811"/>
  <c r="AC44" i="12775" s="1"/>
  <c r="Q138" i="12811"/>
  <c r="P138" i="12811"/>
  <c r="O138" i="12811"/>
  <c r="N138" i="12811"/>
  <c r="M138" i="12811"/>
  <c r="K138" i="12811"/>
  <c r="G138" i="12811"/>
  <c r="L138" i="12811" s="1"/>
  <c r="Q137" i="12811"/>
  <c r="P137" i="12811"/>
  <c r="O137" i="12811"/>
  <c r="N137" i="12811"/>
  <c r="M137" i="12811"/>
  <c r="K137" i="12811"/>
  <c r="G137" i="12811"/>
  <c r="Q136" i="12811"/>
  <c r="P136" i="12811"/>
  <c r="O136" i="12811"/>
  <c r="N136" i="12811"/>
  <c r="M136" i="12811"/>
  <c r="K136" i="12811"/>
  <c r="G136" i="12811"/>
  <c r="Q134" i="12811"/>
  <c r="P134" i="12811"/>
  <c r="O134" i="12811"/>
  <c r="N134" i="12811"/>
  <c r="M134" i="12811"/>
  <c r="K134" i="12811"/>
  <c r="G134" i="12811"/>
  <c r="L134" i="12811" s="1"/>
  <c r="M132" i="12811"/>
  <c r="J132" i="12811"/>
  <c r="M131" i="12811"/>
  <c r="G131" i="12811"/>
  <c r="D131" i="12811"/>
  <c r="E131" i="12811" s="1"/>
  <c r="M130" i="12811"/>
  <c r="G130" i="12811"/>
  <c r="D130" i="12811"/>
  <c r="M129" i="12811"/>
  <c r="G129" i="12811"/>
  <c r="D129" i="12811"/>
  <c r="M128" i="12811"/>
  <c r="G128" i="12811"/>
  <c r="D128" i="12811"/>
  <c r="M127" i="12811"/>
  <c r="G127" i="12811"/>
  <c r="D127" i="12811"/>
  <c r="M126" i="12811"/>
  <c r="G126" i="12811"/>
  <c r="D126" i="12811"/>
  <c r="M122" i="12811"/>
  <c r="J122" i="12811"/>
  <c r="D122" i="12811"/>
  <c r="Q120" i="12811"/>
  <c r="P120" i="12811"/>
  <c r="O120" i="12811"/>
  <c r="N120" i="12811"/>
  <c r="M120" i="12811"/>
  <c r="G120" i="12811"/>
  <c r="AC37" i="12775" s="1"/>
  <c r="Q118" i="12811"/>
  <c r="P118" i="12811"/>
  <c r="O118" i="12811"/>
  <c r="N118" i="12811"/>
  <c r="M118" i="12811"/>
  <c r="K118" i="12811"/>
  <c r="G118" i="12811"/>
  <c r="L118" i="12811" s="1"/>
  <c r="Q117" i="12811"/>
  <c r="P117" i="12811"/>
  <c r="O117" i="12811"/>
  <c r="N117" i="12811"/>
  <c r="M117" i="12811"/>
  <c r="K117" i="12811"/>
  <c r="G117" i="12811"/>
  <c r="L117" i="12811" s="1"/>
  <c r="Q116" i="12811"/>
  <c r="P116" i="12811"/>
  <c r="O116" i="12811"/>
  <c r="N116" i="12811"/>
  <c r="M116" i="12811"/>
  <c r="K116" i="12811"/>
  <c r="G116" i="12811"/>
  <c r="L116" i="12811" s="1"/>
  <c r="Q115" i="12811"/>
  <c r="P115" i="12811"/>
  <c r="O115" i="12811"/>
  <c r="N115" i="12811"/>
  <c r="M115" i="12811"/>
  <c r="K115" i="12811"/>
  <c r="G115" i="12811"/>
  <c r="L115" i="12811" s="1"/>
  <c r="Q114" i="12811"/>
  <c r="P114" i="12811"/>
  <c r="O114" i="12811"/>
  <c r="N114" i="12811"/>
  <c r="M114" i="12811"/>
  <c r="K114" i="12811"/>
  <c r="G114" i="12811"/>
  <c r="L114" i="12811" s="1"/>
  <c r="Q113" i="12811"/>
  <c r="P113" i="12811"/>
  <c r="O113" i="12811"/>
  <c r="N113" i="12811"/>
  <c r="M113" i="12811"/>
  <c r="K113" i="12811"/>
  <c r="G113" i="12811"/>
  <c r="L113" i="12811" s="1"/>
  <c r="Q112" i="12811"/>
  <c r="P112" i="12811"/>
  <c r="O112" i="12811"/>
  <c r="N112" i="12811"/>
  <c r="M112" i="12811"/>
  <c r="K112" i="12811"/>
  <c r="G112" i="12811"/>
  <c r="Q111" i="12811"/>
  <c r="P111" i="12811"/>
  <c r="O111" i="12811"/>
  <c r="N111" i="12811"/>
  <c r="M111" i="12811"/>
  <c r="K111" i="12811"/>
  <c r="G111" i="12811"/>
  <c r="Q110" i="12811"/>
  <c r="P110" i="12811"/>
  <c r="O110" i="12811"/>
  <c r="N110" i="12811"/>
  <c r="M110" i="12811"/>
  <c r="K110" i="12811"/>
  <c r="G110" i="12811"/>
  <c r="Q108" i="12811"/>
  <c r="P108" i="12811"/>
  <c r="O108" i="12811"/>
  <c r="N108" i="12811"/>
  <c r="M108" i="12811"/>
  <c r="K108" i="12811"/>
  <c r="G108" i="12811"/>
  <c r="M106" i="12811"/>
  <c r="J106" i="12811"/>
  <c r="G106" i="12811"/>
  <c r="D106" i="12811"/>
  <c r="M105" i="12811"/>
  <c r="G105" i="12811"/>
  <c r="D105" i="12811"/>
  <c r="M104" i="12811"/>
  <c r="J104" i="12811"/>
  <c r="G104" i="12811"/>
  <c r="D104" i="12811"/>
  <c r="J100" i="12811"/>
  <c r="G98" i="12811"/>
  <c r="K96" i="12811"/>
  <c r="G96" i="12811"/>
  <c r="L96" i="12811" s="1"/>
  <c r="K95" i="12811"/>
  <c r="G95" i="12811"/>
  <c r="L95" i="12811" s="1"/>
  <c r="K94" i="12811"/>
  <c r="G94" i="12811"/>
  <c r="L94" i="12811" s="1"/>
  <c r="K93" i="12811"/>
  <c r="G93" i="12811"/>
  <c r="L93" i="12811" s="1"/>
  <c r="K92" i="12811"/>
  <c r="G92" i="12811"/>
  <c r="L92" i="12811" s="1"/>
  <c r="K91" i="12811"/>
  <c r="G91" i="12811"/>
  <c r="K90" i="12811"/>
  <c r="G90" i="12811"/>
  <c r="N88" i="12811"/>
  <c r="K88" i="12811"/>
  <c r="G88" i="12811"/>
  <c r="L88" i="12811" s="1"/>
  <c r="J86" i="12811"/>
  <c r="G85" i="12811"/>
  <c r="G86" i="12811" s="1"/>
  <c r="D85" i="12811"/>
  <c r="D86" i="12811" s="1"/>
  <c r="J83" i="12811"/>
  <c r="G82" i="12811"/>
  <c r="G81" i="12811"/>
  <c r="D81" i="12811"/>
  <c r="G80" i="12811"/>
  <c r="G83" i="12811" s="1"/>
  <c r="D80" i="12811"/>
  <c r="J78" i="12811"/>
  <c r="G77" i="12811"/>
  <c r="G78" i="12811" s="1"/>
  <c r="D77" i="12811"/>
  <c r="J75" i="12811"/>
  <c r="I74" i="12811"/>
  <c r="G74" i="12811"/>
  <c r="D74" i="12811"/>
  <c r="I73" i="12811"/>
  <c r="G73" i="12811"/>
  <c r="D73" i="12811"/>
  <c r="G72" i="12811"/>
  <c r="D72" i="12811"/>
  <c r="M69" i="12811"/>
  <c r="H69" i="12811"/>
  <c r="D69" i="12811"/>
  <c r="Q67" i="12811"/>
  <c r="P67" i="12811"/>
  <c r="O67" i="12811"/>
  <c r="N67" i="12811"/>
  <c r="M67" i="12811"/>
  <c r="L67" i="12811"/>
  <c r="K67" i="12811"/>
  <c r="H67" i="12811"/>
  <c r="G67" i="12811"/>
  <c r="Q65" i="12811"/>
  <c r="P65" i="12811"/>
  <c r="O65" i="12811"/>
  <c r="N65" i="12811"/>
  <c r="M65" i="12811"/>
  <c r="K65" i="12811"/>
  <c r="G65" i="12811"/>
  <c r="L65" i="12811" s="1"/>
  <c r="Q64" i="12811"/>
  <c r="P64" i="12811"/>
  <c r="O64" i="12811"/>
  <c r="N64" i="12811"/>
  <c r="M64" i="12811"/>
  <c r="K64" i="12811"/>
  <c r="G64" i="12811"/>
  <c r="L64" i="12811" s="1"/>
  <c r="Q63" i="12811"/>
  <c r="P63" i="12811"/>
  <c r="O63" i="12811"/>
  <c r="N63" i="12811"/>
  <c r="M63" i="12811"/>
  <c r="K63" i="12811"/>
  <c r="G63" i="12811"/>
  <c r="L63" i="12811" s="1"/>
  <c r="Q62" i="12811"/>
  <c r="P62" i="12811"/>
  <c r="O62" i="12811"/>
  <c r="N62" i="12811"/>
  <c r="M62" i="12811"/>
  <c r="K62" i="12811"/>
  <c r="G62" i="12811"/>
  <c r="Q61" i="12811"/>
  <c r="P61" i="12811"/>
  <c r="O61" i="12811"/>
  <c r="N61" i="12811"/>
  <c r="M61" i="12811"/>
  <c r="K61" i="12811"/>
  <c r="G61" i="12811"/>
  <c r="L61" i="12811" s="1"/>
  <c r="Q60" i="12811"/>
  <c r="P60" i="12811"/>
  <c r="O60" i="12811"/>
  <c r="N60" i="12811"/>
  <c r="M60" i="12811"/>
  <c r="K60" i="12811"/>
  <c r="G60" i="12811"/>
  <c r="L60" i="12811" s="1"/>
  <c r="Q59" i="12811"/>
  <c r="P59" i="12811"/>
  <c r="O59" i="12811"/>
  <c r="N59" i="12811"/>
  <c r="M59" i="12811"/>
  <c r="K59" i="12811"/>
  <c r="G59" i="12811"/>
  <c r="Q58" i="12811"/>
  <c r="P58" i="12811"/>
  <c r="O58" i="12811"/>
  <c r="N58" i="12811"/>
  <c r="M58" i="12811"/>
  <c r="K58" i="12811"/>
  <c r="G58" i="12811"/>
  <c r="Q56" i="12811"/>
  <c r="P56" i="12811"/>
  <c r="O56" i="12811"/>
  <c r="N56" i="12811"/>
  <c r="M56" i="12811"/>
  <c r="K56" i="12811"/>
  <c r="G56" i="12811"/>
  <c r="M54" i="12811"/>
  <c r="J54" i="12811"/>
  <c r="H54" i="12811"/>
  <c r="G54" i="12811"/>
  <c r="D54" i="12811"/>
  <c r="M53" i="12811"/>
  <c r="H53" i="12811"/>
  <c r="G53" i="12811"/>
  <c r="D53" i="12811"/>
  <c r="M52" i="12811"/>
  <c r="H52" i="12811"/>
  <c r="G52" i="12811"/>
  <c r="D52" i="12811"/>
  <c r="M50" i="12811"/>
  <c r="H50" i="12811"/>
  <c r="G50" i="12811"/>
  <c r="D50" i="12811"/>
  <c r="M49" i="12811"/>
  <c r="H49" i="12811"/>
  <c r="G49" i="12811"/>
  <c r="D49" i="12811"/>
  <c r="M47" i="12811"/>
  <c r="J47" i="12811"/>
  <c r="H47" i="12811"/>
  <c r="G47" i="12811"/>
  <c r="D47" i="12811"/>
  <c r="M46" i="12811"/>
  <c r="J46" i="12811"/>
  <c r="H46" i="12811"/>
  <c r="G46" i="12811"/>
  <c r="D46" i="12811"/>
  <c r="M44" i="12811"/>
  <c r="H44" i="12811"/>
  <c r="G44" i="12811"/>
  <c r="D44" i="12811"/>
  <c r="M43" i="12811"/>
  <c r="H43" i="12811"/>
  <c r="G43" i="12811"/>
  <c r="D43" i="12811"/>
  <c r="M42" i="12811"/>
  <c r="H42" i="12811"/>
  <c r="G42" i="12811"/>
  <c r="D42" i="12811"/>
  <c r="M41" i="12811"/>
  <c r="H41" i="12811"/>
  <c r="G41" i="12811"/>
  <c r="D41" i="12811"/>
  <c r="M38" i="12811"/>
  <c r="H38" i="12811"/>
  <c r="G38" i="12811"/>
  <c r="D38" i="12811"/>
  <c r="Q36" i="12811"/>
  <c r="P36" i="12811"/>
  <c r="O36" i="12811"/>
  <c r="N36" i="12811"/>
  <c r="M36" i="12811"/>
  <c r="L36" i="12811"/>
  <c r="K36" i="12811"/>
  <c r="H36" i="12811"/>
  <c r="G36" i="12811"/>
  <c r="Q34" i="12811"/>
  <c r="P34" i="12811"/>
  <c r="O34" i="12811"/>
  <c r="N34" i="12811"/>
  <c r="M34" i="12811"/>
  <c r="L34" i="12811"/>
  <c r="K34" i="12811"/>
  <c r="G34" i="12811"/>
  <c r="Q33" i="12811"/>
  <c r="P33" i="12811"/>
  <c r="O33" i="12811"/>
  <c r="N33" i="12811"/>
  <c r="M33" i="12811"/>
  <c r="L33" i="12811"/>
  <c r="K33" i="12811"/>
  <c r="G33" i="12811"/>
  <c r="Q32" i="12811"/>
  <c r="P32" i="12811"/>
  <c r="O32" i="12811"/>
  <c r="N32" i="12811"/>
  <c r="M32" i="12811"/>
  <c r="L32" i="12811"/>
  <c r="K32" i="12811"/>
  <c r="G32" i="12811"/>
  <c r="Q31" i="12811"/>
  <c r="P31" i="12811"/>
  <c r="O31" i="12811"/>
  <c r="N31" i="12811"/>
  <c r="M31" i="12811"/>
  <c r="L31" i="12811"/>
  <c r="K31" i="12811"/>
  <c r="G31" i="12811"/>
  <c r="Q30" i="12811"/>
  <c r="P30" i="12811"/>
  <c r="O30" i="12811"/>
  <c r="N30" i="12811"/>
  <c r="M30" i="12811"/>
  <c r="L30" i="12811"/>
  <c r="K30" i="12811"/>
  <c r="G30" i="12811"/>
  <c r="Q29" i="12811"/>
  <c r="P29" i="12811"/>
  <c r="O29" i="12811"/>
  <c r="N29" i="12811"/>
  <c r="M29" i="12811"/>
  <c r="L29" i="12811"/>
  <c r="K29" i="12811"/>
  <c r="G29" i="12811"/>
  <c r="Q28" i="12811"/>
  <c r="P28" i="12811"/>
  <c r="O28" i="12811"/>
  <c r="N28" i="12811"/>
  <c r="M28" i="12811"/>
  <c r="G28" i="12811"/>
  <c r="Q27" i="12811"/>
  <c r="P27" i="12811"/>
  <c r="O27" i="12811"/>
  <c r="N27" i="12811"/>
  <c r="M27" i="12811"/>
  <c r="G27" i="12811"/>
  <c r="Q25" i="12811"/>
  <c r="P25" i="12811"/>
  <c r="O25" i="12811"/>
  <c r="N25" i="12811"/>
  <c r="M25" i="12811"/>
  <c r="L25" i="12811"/>
  <c r="K25" i="12811"/>
  <c r="G25" i="12811"/>
  <c r="M23" i="12811"/>
  <c r="J23" i="12811"/>
  <c r="H23" i="12811"/>
  <c r="G23" i="12811"/>
  <c r="D23" i="12811"/>
  <c r="M22" i="12811"/>
  <c r="H22" i="12811"/>
  <c r="G22" i="12811"/>
  <c r="D22" i="12811"/>
  <c r="M20" i="12811"/>
  <c r="H20" i="12811"/>
  <c r="G20" i="12811"/>
  <c r="D20" i="12811"/>
  <c r="Q19" i="12811"/>
  <c r="P19" i="12811"/>
  <c r="O19" i="12811"/>
  <c r="N19" i="12811"/>
  <c r="M19" i="12811"/>
  <c r="L19" i="12811"/>
  <c r="K19" i="12811"/>
  <c r="J19" i="12811"/>
  <c r="G19" i="12811"/>
  <c r="E19" i="12811"/>
  <c r="D19" i="12811"/>
  <c r="O18" i="12811"/>
  <c r="M18" i="12811"/>
  <c r="H18" i="12811"/>
  <c r="G18" i="12811"/>
  <c r="D18" i="12811"/>
  <c r="O17" i="12811"/>
  <c r="M17" i="12811"/>
  <c r="H17" i="12811"/>
  <c r="G17" i="12811"/>
  <c r="D17" i="12811"/>
  <c r="M16" i="12811"/>
  <c r="H16" i="12811"/>
  <c r="G16" i="12811"/>
  <c r="D16" i="12811"/>
  <c r="M15" i="12811"/>
  <c r="J15" i="12811"/>
  <c r="H15" i="12811"/>
  <c r="G15" i="12811"/>
  <c r="D15" i="12811"/>
  <c r="M14" i="12811"/>
  <c r="J14" i="12811"/>
  <c r="H14" i="12811"/>
  <c r="G14" i="12811"/>
  <c r="D14" i="12811"/>
  <c r="O13" i="12811"/>
  <c r="M13" i="12811"/>
  <c r="J13" i="12811"/>
  <c r="H13" i="12811"/>
  <c r="G13" i="12811"/>
  <c r="D13" i="12811"/>
  <c r="A6" i="12811"/>
  <c r="F24" i="12810"/>
  <c r="F23" i="12810"/>
  <c r="D16" i="12810"/>
  <c r="B6" i="12810"/>
  <c r="E20" i="12809"/>
  <c r="C20" i="12809"/>
  <c r="E19" i="12809"/>
  <c r="C19" i="12809"/>
  <c r="E18" i="12809"/>
  <c r="C17" i="12809"/>
  <c r="C16" i="12809"/>
  <c r="A6" i="12809"/>
  <c r="P59" i="12861"/>
  <c r="P57" i="12861"/>
  <c r="R57" i="12861" s="1"/>
  <c r="T57" i="12861" s="1"/>
  <c r="R56" i="12861"/>
  <c r="R55" i="12861"/>
  <c r="T55" i="12861" s="1"/>
  <c r="P53" i="12861"/>
  <c r="R53" i="12861" s="1"/>
  <c r="T53" i="12861" s="1"/>
  <c r="R52" i="12861"/>
  <c r="T52"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84" i="12870" s="1"/>
  <c r="G12" i="12870"/>
  <c r="U67" i="12877"/>
  <c r="Q67" i="12877"/>
  <c r="M67" i="12877"/>
  <c r="U66" i="12877"/>
  <c r="U68" i="12877" s="1"/>
  <c r="Q66" i="12877"/>
  <c r="Q68" i="12877" s="1"/>
  <c r="M66" i="12877"/>
  <c r="M68" i="12877" s="1"/>
  <c r="U65" i="12877"/>
  <c r="S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S62" i="12877"/>
  <c r="Q62" i="12877"/>
  <c r="O62" i="12877"/>
  <c r="M62" i="12877"/>
  <c r="K62" i="12877"/>
  <c r="S61" i="12877"/>
  <c r="O61" i="12877"/>
  <c r="K61" i="12877"/>
  <c r="S60" i="12877"/>
  <c r="O60" i="12877"/>
  <c r="K60" i="12877"/>
  <c r="U59" i="12877"/>
  <c r="S59" i="12877"/>
  <c r="Q59" i="12877"/>
  <c r="O59" i="12877"/>
  <c r="M59" i="12877"/>
  <c r="K59" i="12877"/>
  <c r="U57" i="12877"/>
  <c r="S57" i="12877"/>
  <c r="Q57" i="12877"/>
  <c r="O57" i="12877"/>
  <c r="M57" i="12877"/>
  <c r="K57" i="12877"/>
  <c r="U56" i="12877"/>
  <c r="S56" i="12877"/>
  <c r="Q56" i="12877"/>
  <c r="O56" i="12877"/>
  <c r="M56" i="12877"/>
  <c r="K56" i="12877"/>
  <c r="U54" i="12877"/>
  <c r="S54" i="12877"/>
  <c r="Q54" i="12877"/>
  <c r="O54" i="12877"/>
  <c r="M54" i="12877"/>
  <c r="K54" i="12877"/>
  <c r="U53" i="12877"/>
  <c r="S53" i="12877"/>
  <c r="Q53" i="12877"/>
  <c r="O53" i="12877"/>
  <c r="M53" i="12877"/>
  <c r="K53" i="12877"/>
  <c r="U52" i="12877"/>
  <c r="S52" i="12877"/>
  <c r="Q52" i="12877"/>
  <c r="O52" i="12877"/>
  <c r="M52" i="12877"/>
  <c r="K52" i="12877"/>
  <c r="U51" i="12877"/>
  <c r="S51" i="12877"/>
  <c r="Q51" i="12877"/>
  <c r="O51" i="12877"/>
  <c r="M51" i="12877"/>
  <c r="K51" i="12877"/>
  <c r="U50" i="12877"/>
  <c r="S50" i="12877"/>
  <c r="Q50" i="12877"/>
  <c r="O50" i="12877"/>
  <c r="M50" i="12877"/>
  <c r="K50" i="12877"/>
  <c r="U48" i="12877"/>
  <c r="S48" i="12877"/>
  <c r="Q48" i="12877"/>
  <c r="O48" i="12877"/>
  <c r="M48" i="12877"/>
  <c r="K48" i="12877"/>
  <c r="U47" i="12877"/>
  <c r="S47" i="12877"/>
  <c r="Q47" i="12877"/>
  <c r="O47" i="12877"/>
  <c r="M47" i="12877"/>
  <c r="K47" i="12877"/>
  <c r="U46" i="12877"/>
  <c r="S46" i="12877"/>
  <c r="Q46" i="12877"/>
  <c r="O46" i="12877"/>
  <c r="M46" i="12877"/>
  <c r="K46" i="12877"/>
  <c r="U45" i="12877"/>
  <c r="S45" i="12877"/>
  <c r="Q45" i="12877"/>
  <c r="O45" i="12877"/>
  <c r="M45" i="12877"/>
  <c r="K45" i="12877"/>
  <c r="U43" i="12877"/>
  <c r="S43" i="12877"/>
  <c r="Q43" i="12877"/>
  <c r="O43" i="12877"/>
  <c r="M43" i="12877"/>
  <c r="K43" i="12877"/>
  <c r="S41" i="12877"/>
  <c r="O41" i="12877"/>
  <c r="K41" i="12877"/>
  <c r="W40" i="12877"/>
  <c r="U40" i="12877"/>
  <c r="S40" i="12877"/>
  <c r="Q40" i="12877"/>
  <c r="O40" i="12877"/>
  <c r="M40" i="12877"/>
  <c r="K40" i="12877"/>
  <c r="U39" i="12877"/>
  <c r="S39" i="12877"/>
  <c r="Q39" i="12877"/>
  <c r="O39" i="12877"/>
  <c r="M39" i="12877"/>
  <c r="K39" i="12877"/>
  <c r="S38" i="12877"/>
  <c r="O38" i="12877"/>
  <c r="K38" i="12877"/>
  <c r="S37" i="12877"/>
  <c r="O37" i="12877"/>
  <c r="K37" i="12877"/>
  <c r="U36" i="12877"/>
  <c r="S36" i="12877"/>
  <c r="Q36" i="12877"/>
  <c r="O36" i="12877"/>
  <c r="M36" i="12877"/>
  <c r="K36" i="12877"/>
  <c r="U33" i="12877"/>
  <c r="S33" i="12877"/>
  <c r="Q33" i="12877"/>
  <c r="O33" i="12877"/>
  <c r="M33" i="12877"/>
  <c r="K33" i="12877"/>
  <c r="U32" i="12877"/>
  <c r="S32" i="12877"/>
  <c r="Q32" i="12877"/>
  <c r="O32" i="12877"/>
  <c r="M32" i="12877"/>
  <c r="K32" i="12877"/>
  <c r="U30" i="12877"/>
  <c r="S30" i="12877"/>
  <c r="Q30" i="12877"/>
  <c r="O30" i="12877"/>
  <c r="M30" i="12877"/>
  <c r="K30" i="12877"/>
  <c r="U29" i="12877"/>
  <c r="S29" i="12877"/>
  <c r="Q29" i="12877"/>
  <c r="O29" i="12877"/>
  <c r="M29" i="12877"/>
  <c r="K29" i="12877"/>
  <c r="U28" i="12877"/>
  <c r="S28" i="12877"/>
  <c r="Q28" i="12877"/>
  <c r="O28" i="12877"/>
  <c r="M28" i="12877"/>
  <c r="K28" i="12877"/>
  <c r="U27" i="12877"/>
  <c r="S27" i="12877"/>
  <c r="Q27" i="12877"/>
  <c r="O27" i="12877"/>
  <c r="M27" i="12877"/>
  <c r="K27" i="12877"/>
  <c r="U26" i="12877"/>
  <c r="S26" i="12877"/>
  <c r="Q26" i="12877"/>
  <c r="O26" i="12877"/>
  <c r="M26" i="12877"/>
  <c r="K26" i="12877"/>
  <c r="U24" i="12877"/>
  <c r="S24" i="12877"/>
  <c r="Q24" i="12877"/>
  <c r="O24" i="12877"/>
  <c r="M24" i="12877"/>
  <c r="K24" i="12877"/>
  <c r="U19" i="12877"/>
  <c r="S19" i="12877"/>
  <c r="Q19" i="12877"/>
  <c r="O19" i="12877"/>
  <c r="M19" i="12877"/>
  <c r="K19" i="12877"/>
  <c r="U18" i="12877"/>
  <c r="S18" i="12877"/>
  <c r="Q18" i="12877"/>
  <c r="O18" i="12877"/>
  <c r="M18" i="12877"/>
  <c r="K18" i="12877"/>
  <c r="U17" i="12877"/>
  <c r="S17" i="12877"/>
  <c r="Q17" i="12877"/>
  <c r="O17" i="12877"/>
  <c r="M17" i="12877"/>
  <c r="K17" i="12877"/>
  <c r="G16" i="12877"/>
  <c r="U15" i="12877"/>
  <c r="S15" i="12877"/>
  <c r="Q15" i="12877"/>
  <c r="O15" i="12877"/>
  <c r="M15" i="12877"/>
  <c r="K15" i="12877"/>
  <c r="F12" i="12867"/>
  <c r="F10" i="12867"/>
  <c r="F9" i="12867"/>
  <c r="F8" i="12867"/>
  <c r="U25" i="12878"/>
  <c r="Q25" i="12878"/>
  <c r="M25" i="12878"/>
  <c r="F25" i="12878"/>
  <c r="I25" i="12878" s="1"/>
  <c r="C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U26" i="12878" s="1"/>
  <c r="Q11" i="12878"/>
  <c r="Q24" i="12878" s="1"/>
  <c r="Q26"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R25" i="12791"/>
  <c r="G25" i="12791"/>
  <c r="E24" i="12791"/>
  <c r="E23" i="12791"/>
  <c r="G23" i="12791" s="1"/>
  <c r="E21" i="12791"/>
  <c r="E20" i="12791"/>
  <c r="E19" i="12791"/>
  <c r="N17" i="12791"/>
  <c r="G28" i="12791" s="1"/>
  <c r="G17" i="12791"/>
  <c r="E17" i="12791"/>
  <c r="O16" i="12791"/>
  <c r="N16" i="12791"/>
  <c r="G27" i="12791" s="1"/>
  <c r="E16" i="12791"/>
  <c r="N15" i="12791"/>
  <c r="E15" i="12791"/>
  <c r="E29" i="12881"/>
  <c r="E28" i="12881"/>
  <c r="E27" i="12881"/>
  <c r="Q25" i="12881"/>
  <c r="G25" i="12881"/>
  <c r="E25" i="12881"/>
  <c r="E24" i="12881"/>
  <c r="E23" i="12881"/>
  <c r="G21" i="12881"/>
  <c r="E21" i="12881"/>
  <c r="G20" i="12881"/>
  <c r="E20" i="12881"/>
  <c r="E19" i="12881"/>
  <c r="N17" i="12881"/>
  <c r="E17" i="12881"/>
  <c r="O16" i="12881"/>
  <c r="N16" i="12881"/>
  <c r="G28" i="12881" s="1"/>
  <c r="E16" i="12881"/>
  <c r="O15" i="12881"/>
  <c r="N15" i="12881"/>
  <c r="E15" i="12881"/>
  <c r="E29" i="12772"/>
  <c r="E28" i="12772"/>
  <c r="E27" i="12772"/>
  <c r="Q25" i="12772"/>
  <c r="E25" i="12772"/>
  <c r="E24" i="12772"/>
  <c r="E23" i="12772"/>
  <c r="G21" i="12772"/>
  <c r="E21" i="12772"/>
  <c r="G20" i="12772"/>
  <c r="E20" i="12772"/>
  <c r="G19" i="12772"/>
  <c r="E19" i="12772"/>
  <c r="N17" i="12772"/>
  <c r="G28" i="12772" s="1"/>
  <c r="G17" i="12772"/>
  <c r="E17" i="12772"/>
  <c r="O16" i="12772"/>
  <c r="N16" i="12772"/>
  <c r="G25" i="12772" s="1"/>
  <c r="G16" i="12772"/>
  <c r="E16" i="12772"/>
  <c r="O15" i="12772"/>
  <c r="N15" i="12772"/>
  <c r="G15" i="12772"/>
  <c r="E15" i="12772"/>
  <c r="G33" i="12771"/>
  <c r="E33" i="12771"/>
  <c r="I32" i="12771"/>
  <c r="G32" i="12771"/>
  <c r="E32" i="12771"/>
  <c r="I31" i="12771"/>
  <c r="G31" i="12771"/>
  <c r="E31" i="12771"/>
  <c r="I29" i="12771"/>
  <c r="G29" i="12771"/>
  <c r="E29" i="12771"/>
  <c r="V28" i="12771"/>
  <c r="G28" i="12771"/>
  <c r="E28" i="12771"/>
  <c r="G27" i="12771"/>
  <c r="E27" i="12771"/>
  <c r="G25" i="12771"/>
  <c r="E25" i="12771"/>
  <c r="G24" i="12771"/>
  <c r="E24" i="12771"/>
  <c r="I23" i="12771"/>
  <c r="G23" i="12771"/>
  <c r="E23" i="12771"/>
  <c r="T21" i="12771"/>
  <c r="T20" i="12771"/>
  <c r="G20" i="12771"/>
  <c r="E20" i="12771"/>
  <c r="T19" i="12771"/>
  <c r="G19" i="12771"/>
  <c r="E19" i="12771"/>
  <c r="T18" i="12771"/>
  <c r="I28" i="12771" s="1"/>
  <c r="G18" i="12771"/>
  <c r="E18" i="12771"/>
  <c r="T17" i="12771"/>
  <c r="E40" i="12770"/>
  <c r="E39" i="12770"/>
  <c r="G39" i="12770" s="1"/>
  <c r="E38" i="12770"/>
  <c r="E36" i="12770"/>
  <c r="E35" i="12770"/>
  <c r="E34" i="12770"/>
  <c r="E32" i="12770"/>
  <c r="E31" i="12770"/>
  <c r="E30" i="12770"/>
  <c r="E28" i="12770"/>
  <c r="G28" i="12770" s="1"/>
  <c r="Q27" i="12770"/>
  <c r="E27" i="12770"/>
  <c r="E26" i="12770"/>
  <c r="E24" i="12770"/>
  <c r="E23" i="12770"/>
  <c r="E22" i="12770"/>
  <c r="E20" i="12770"/>
  <c r="E19" i="12770"/>
  <c r="N18" i="12770"/>
  <c r="E18" i="12770"/>
  <c r="O16" i="12770"/>
  <c r="N16" i="12770"/>
  <c r="O15" i="12770"/>
  <c r="N15" i="12770"/>
  <c r="N14" i="12770"/>
  <c r="G15" i="12770" s="1"/>
  <c r="F32" i="12769"/>
  <c r="E32" i="12769"/>
  <c r="F31" i="12769"/>
  <c r="E31" i="12769"/>
  <c r="AA30" i="12769"/>
  <c r="G30" i="12769"/>
  <c r="F30" i="12769"/>
  <c r="E30" i="12769"/>
  <c r="F28" i="12769"/>
  <c r="E28" i="12769"/>
  <c r="G27" i="12769"/>
  <c r="F27" i="12769"/>
  <c r="E27" i="12769"/>
  <c r="F26" i="12769"/>
  <c r="E26" i="12769"/>
  <c r="F24" i="12769"/>
  <c r="E24" i="12769"/>
  <c r="D24" i="12769"/>
  <c r="Y23" i="12769"/>
  <c r="F23" i="12769"/>
  <c r="E23" i="12769"/>
  <c r="D23" i="12769"/>
  <c r="Y22" i="12769"/>
  <c r="G22" i="12769"/>
  <c r="F22" i="12769"/>
  <c r="E22" i="12769"/>
  <c r="D22" i="12769"/>
  <c r="Y21" i="12769"/>
  <c r="Y20" i="12769"/>
  <c r="X20" i="12769"/>
  <c r="F20" i="12769"/>
  <c r="E20" i="12769"/>
  <c r="G19" i="12769"/>
  <c r="F19" i="12769"/>
  <c r="E19" i="12769"/>
  <c r="Y18" i="12769"/>
  <c r="X18" i="12769"/>
  <c r="F18" i="12769"/>
  <c r="E18" i="12769"/>
  <c r="G16" i="12769"/>
  <c r="F16" i="12769"/>
  <c r="X15" i="12769"/>
  <c r="G32" i="12769" s="1"/>
  <c r="F15" i="12769"/>
  <c r="Y14" i="12769"/>
  <c r="Y15" i="12769" s="1"/>
  <c r="X14" i="12769"/>
  <c r="G14" i="12769"/>
  <c r="F14" i="12769"/>
  <c r="O22" i="12876"/>
  <c r="O15" i="12876"/>
  <c r="O13" i="12876"/>
  <c r="O12" i="12876"/>
  <c r="M9" i="12876"/>
  <c r="O22" i="12875"/>
  <c r="O15" i="12875"/>
  <c r="O13" i="12875"/>
  <c r="O12" i="12875"/>
  <c r="M9" i="12875"/>
  <c r="O22" i="12866"/>
  <c r="O15" i="12866"/>
  <c r="O13" i="12866"/>
  <c r="O12" i="12866"/>
  <c r="M9" i="12866"/>
  <c r="D29" i="12833"/>
  <c r="R29" i="12833" s="1"/>
  <c r="D26" i="12833"/>
  <c r="D23" i="12833"/>
  <c r="R23" i="12833" s="1"/>
  <c r="D19" i="12833"/>
  <c r="R19" i="12833" s="1"/>
  <c r="O16" i="12875"/>
  <c r="D14" i="12833"/>
  <c r="R14" i="12833" s="1"/>
  <c r="M8" i="12833"/>
  <c r="D27" i="12833" s="1"/>
  <c r="R27" i="12833" s="1"/>
  <c r="U1328" i="12843"/>
  <c r="M1321" i="12843"/>
  <c r="M1320" i="12843"/>
  <c r="I1320" i="12843"/>
  <c r="U1320" i="12843" s="1"/>
  <c r="F1320" i="12843"/>
  <c r="U1319" i="12843"/>
  <c r="U1321" i="12843" s="1"/>
  <c r="Q1319" i="12843"/>
  <c r="M1319" i="12843"/>
  <c r="C1319" i="12843"/>
  <c r="C1318" i="12843" s="1"/>
  <c r="I1318" i="12843" s="1"/>
  <c r="W1318" i="12843"/>
  <c r="U1318" i="12843"/>
  <c r="S1318" i="12843"/>
  <c r="Q1318" i="12843"/>
  <c r="O1318" i="12843"/>
  <c r="M1318" i="12843"/>
  <c r="K1318" i="12843"/>
  <c r="C1317" i="12843"/>
  <c r="H41" i="12879" s="1"/>
  <c r="U1316" i="12843"/>
  <c r="S1316" i="12843"/>
  <c r="Q1316" i="12843"/>
  <c r="O1316" i="12843"/>
  <c r="M1316" i="12843"/>
  <c r="K1316" i="12843"/>
  <c r="I1316" i="12843"/>
  <c r="F1316" i="12843"/>
  <c r="U1315" i="12843"/>
  <c r="S1315" i="12843"/>
  <c r="Q1315" i="12843"/>
  <c r="O1315" i="12843"/>
  <c r="M1315" i="12843"/>
  <c r="K1315" i="12843"/>
  <c r="C1315" i="12843"/>
  <c r="I1315" i="12843" s="1"/>
  <c r="U1314" i="12843"/>
  <c r="S1314" i="12843"/>
  <c r="Q1314" i="12843"/>
  <c r="O1314" i="12843"/>
  <c r="M1314" i="12843"/>
  <c r="K1314" i="12843"/>
  <c r="C1314" i="12843"/>
  <c r="I1314" i="12843" s="1"/>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O1300" i="12843"/>
  <c r="M1300" i="12843"/>
  <c r="K1300" i="12843"/>
  <c r="C1300" i="12843"/>
  <c r="I1300" i="12843" s="1"/>
  <c r="U1299" i="12843"/>
  <c r="S1299" i="12843"/>
  <c r="Q1299" i="12843"/>
  <c r="O1299" i="12843"/>
  <c r="M1299" i="12843"/>
  <c r="K1299" i="12843"/>
  <c r="C1299" i="12843"/>
  <c r="I1299" i="12843" s="1"/>
  <c r="U1296" i="12843"/>
  <c r="S1296" i="12843"/>
  <c r="Q1296" i="12843"/>
  <c r="O1296" i="12843"/>
  <c r="M1296" i="12843"/>
  <c r="K1296" i="12843"/>
  <c r="I1296" i="12843"/>
  <c r="F1296" i="12843"/>
  <c r="U1295" i="12843"/>
  <c r="S1295" i="12843"/>
  <c r="Q1295" i="12843"/>
  <c r="O1295" i="12843"/>
  <c r="M1295" i="12843"/>
  <c r="K1295" i="12843"/>
  <c r="C1295" i="12843"/>
  <c r="I1295" i="12843" s="1"/>
  <c r="U1293" i="12843"/>
  <c r="S1293" i="12843"/>
  <c r="Q1293" i="12843"/>
  <c r="O1293" i="12843"/>
  <c r="M1293" i="12843"/>
  <c r="K1293" i="12843"/>
  <c r="I1293" i="12843"/>
  <c r="F1293" i="12843"/>
  <c r="U1292" i="12843"/>
  <c r="S1292" i="12843"/>
  <c r="Q1292" i="12843"/>
  <c r="O1292" i="12843"/>
  <c r="M1292" i="12843"/>
  <c r="K1292" i="12843"/>
  <c r="C1292" i="12843"/>
  <c r="I1292" i="12843" s="1"/>
  <c r="U1291" i="12843"/>
  <c r="S1291" i="12843"/>
  <c r="Q1291" i="12843"/>
  <c r="O1291" i="12843"/>
  <c r="M1291" i="12843"/>
  <c r="K1291" i="12843"/>
  <c r="C1291" i="12843"/>
  <c r="I1291" i="12843" s="1"/>
  <c r="Q1282" i="12843"/>
  <c r="Q1283" i="12843" s="1"/>
  <c r="I1282" i="12843"/>
  <c r="F1282" i="12843"/>
  <c r="C1282" i="12843"/>
  <c r="U1281" i="12843"/>
  <c r="Q1281" i="12843"/>
  <c r="M1281" i="12843"/>
  <c r="M1091" i="12843" s="1"/>
  <c r="S1280" i="12843"/>
  <c r="O1280" i="12843"/>
  <c r="K1280" i="12843"/>
  <c r="G1280" i="12843"/>
  <c r="D1280" i="12843"/>
  <c r="W1279" i="12843"/>
  <c r="U1279" i="12843"/>
  <c r="S1279" i="12843"/>
  <c r="Q1279" i="12843"/>
  <c r="O1279" i="12843"/>
  <c r="M1279" i="12843"/>
  <c r="K1279" i="12843"/>
  <c r="U1278" i="12843"/>
  <c r="S1278" i="12843"/>
  <c r="Q1278" i="12843"/>
  <c r="O1278" i="12843"/>
  <c r="M1278" i="12843"/>
  <c r="K1278" i="12843"/>
  <c r="C1278" i="12843"/>
  <c r="U1276" i="12843"/>
  <c r="S1276" i="12843"/>
  <c r="Q1276" i="12843"/>
  <c r="O1276" i="12843"/>
  <c r="M1276" i="12843"/>
  <c r="K1276" i="12843"/>
  <c r="C1276" i="12843"/>
  <c r="I1276" i="12843" s="1"/>
  <c r="U1275" i="12843"/>
  <c r="S1275" i="12843"/>
  <c r="Q1275" i="12843"/>
  <c r="O1275" i="12843"/>
  <c r="M1275" i="12843"/>
  <c r="K1275" i="12843"/>
  <c r="C1275" i="12843"/>
  <c r="M1267" i="12843"/>
  <c r="M1266" i="12843"/>
  <c r="I1266" i="12843"/>
  <c r="U1266" i="12843" s="1"/>
  <c r="F1266" i="12843"/>
  <c r="U1265" i="12843"/>
  <c r="U1267" i="12843" s="1"/>
  <c r="Q1265" i="12843"/>
  <c r="Q1221" i="12843" s="1"/>
  <c r="M1265" i="12843"/>
  <c r="S1264" i="12843"/>
  <c r="Q1264" i="12843"/>
  <c r="O1264" i="12843"/>
  <c r="M1264" i="12843"/>
  <c r="K1264" i="12843"/>
  <c r="G1264" i="12843"/>
  <c r="C1263" i="12843"/>
  <c r="F128" i="12811" s="1"/>
  <c r="U1262" i="12843"/>
  <c r="S1262" i="12843"/>
  <c r="Q1262" i="12843"/>
  <c r="O1262" i="12843"/>
  <c r="M1262" i="12843"/>
  <c r="K1262" i="12843"/>
  <c r="D1262" i="12843"/>
  <c r="C1262" i="12843"/>
  <c r="U1261" i="12843"/>
  <c r="S1261" i="12843"/>
  <c r="Q1261" i="12843"/>
  <c r="O1261" i="12843"/>
  <c r="M1261" i="12843"/>
  <c r="K1261" i="12843"/>
  <c r="G1261" i="12843"/>
  <c r="G1262" i="12843" s="1"/>
  <c r="D1261" i="12843"/>
  <c r="F1261" i="12843" s="1"/>
  <c r="U1260" i="12843"/>
  <c r="Q1260" i="12843"/>
  <c r="M1260" i="12843"/>
  <c r="I1260" i="12843"/>
  <c r="U1254" i="12843"/>
  <c r="M1253" i="12843"/>
  <c r="I1253" i="12843"/>
  <c r="U1253" i="12843" s="1"/>
  <c r="F1253" i="12843"/>
  <c r="U1252" i="12843"/>
  <c r="Q1252" i="12843"/>
  <c r="M1252" i="12843"/>
  <c r="M1254" i="12843" s="1"/>
  <c r="S1251" i="12843"/>
  <c r="O1251" i="12843"/>
  <c r="K1251" i="12843"/>
  <c r="G1251" i="12843"/>
  <c r="D1251" i="12843"/>
  <c r="U1250" i="12843"/>
  <c r="S1250" i="12843"/>
  <c r="Q1250" i="12843"/>
  <c r="O1250" i="12843"/>
  <c r="M1250" i="12843"/>
  <c r="K1250" i="12843"/>
  <c r="D1250" i="12843"/>
  <c r="C1249" i="12843"/>
  <c r="F127" i="12811" s="1"/>
  <c r="U1248" i="12843"/>
  <c r="Q1248" i="12843"/>
  <c r="M1248" i="12843"/>
  <c r="G1248" i="12843"/>
  <c r="C1248" i="12843"/>
  <c r="C1218" i="12843" s="1"/>
  <c r="U1247" i="12843"/>
  <c r="S1247" i="12843"/>
  <c r="Q1247" i="12843"/>
  <c r="O1247" i="12843"/>
  <c r="M1247" i="12843"/>
  <c r="K1247" i="12843"/>
  <c r="C1247" i="12843"/>
  <c r="F1247" i="12843" s="1"/>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C1238" i="12843"/>
  <c r="I1238" i="12843" s="1"/>
  <c r="U1237" i="12843"/>
  <c r="S1237" i="12843"/>
  <c r="Q1237" i="12843"/>
  <c r="O1237" i="12843"/>
  <c r="M1237" i="12843"/>
  <c r="K1237" i="12843"/>
  <c r="C1237" i="12843"/>
  <c r="I1237" i="12843" s="1"/>
  <c r="U1236" i="12843"/>
  <c r="S1236" i="12843"/>
  <c r="Q1236" i="12843"/>
  <c r="O1236" i="12843"/>
  <c r="M1236" i="12843"/>
  <c r="K1236" i="12843"/>
  <c r="C1236" i="12843"/>
  <c r="F1236" i="12843" s="1"/>
  <c r="U1235" i="12843"/>
  <c r="S1235" i="12843"/>
  <c r="Q1235" i="12843"/>
  <c r="O1235" i="12843"/>
  <c r="M1235" i="12843"/>
  <c r="K1235" i="12843"/>
  <c r="C1235" i="12843"/>
  <c r="I1235" i="12843" s="1"/>
  <c r="U1234" i="12843"/>
  <c r="S1234" i="12843"/>
  <c r="Q1234" i="12843"/>
  <c r="O1234" i="12843"/>
  <c r="M1234" i="12843"/>
  <c r="K1234" i="12843"/>
  <c r="C1234" i="12843"/>
  <c r="I1234" i="12843" s="1"/>
  <c r="U1233" i="12843"/>
  <c r="S1233" i="12843"/>
  <c r="Q1233" i="12843"/>
  <c r="O1233" i="12843"/>
  <c r="M1233" i="12843"/>
  <c r="K1233" i="12843"/>
  <c r="C1233" i="12843"/>
  <c r="I1233" i="12843" s="1"/>
  <c r="U1231" i="12843"/>
  <c r="M1231" i="12843"/>
  <c r="F1231" i="12843"/>
  <c r="M1222" i="12843"/>
  <c r="I1222" i="12843"/>
  <c r="F1222" i="12843"/>
  <c r="W1220" i="12843"/>
  <c r="S1220" i="12843"/>
  <c r="U1218" i="12843"/>
  <c r="Q1218" i="12843"/>
  <c r="M1218" i="12843"/>
  <c r="U1217" i="12843"/>
  <c r="Q1217" i="12843"/>
  <c r="M1217" i="12843"/>
  <c r="U1216" i="12843"/>
  <c r="Q1216" i="12843"/>
  <c r="M1216" i="12843"/>
  <c r="F1216" i="12843"/>
  <c r="M1208" i="12843"/>
  <c r="I1208" i="12843"/>
  <c r="U1208" i="12843" s="1"/>
  <c r="F1208" i="12843"/>
  <c r="Q1207" i="12843"/>
  <c r="S1206" i="12843"/>
  <c r="O1206" i="12843"/>
  <c r="K1206" i="12843"/>
  <c r="D1206" i="12843"/>
  <c r="W1205" i="12843"/>
  <c r="U1205" i="12843"/>
  <c r="S1205" i="12843"/>
  <c r="Q1205" i="12843"/>
  <c r="M1205" i="12843"/>
  <c r="C1204" i="12843"/>
  <c r="H39" i="12783" s="1"/>
  <c r="U1203" i="12843"/>
  <c r="S1203" i="12843"/>
  <c r="Q1203" i="12843"/>
  <c r="O1203" i="12843"/>
  <c r="M1203" i="12843"/>
  <c r="K1203" i="12843"/>
  <c r="F1203" i="12843"/>
  <c r="U1202" i="12843"/>
  <c r="S1202" i="12843"/>
  <c r="Q1202" i="12843"/>
  <c r="O1202" i="12843"/>
  <c r="M1202" i="12843"/>
  <c r="K1202" i="12843"/>
  <c r="C1202" i="12843"/>
  <c r="F1202" i="12843" s="1"/>
  <c r="U1201" i="12843"/>
  <c r="U1207" i="12843" s="1"/>
  <c r="F1201" i="12843"/>
  <c r="U1191" i="12843"/>
  <c r="U1192" i="12843" s="1"/>
  <c r="Q1191" i="12843"/>
  <c r="M1191" i="12843"/>
  <c r="I1191" i="12843"/>
  <c r="F1191" i="12843"/>
  <c r="U1190" i="12843"/>
  <c r="Q1190" i="12843"/>
  <c r="Q1192" i="12843" s="1"/>
  <c r="M1190" i="12843"/>
  <c r="M1192" i="12843" s="1"/>
  <c r="C1190" i="12843"/>
  <c r="C1189" i="12843" s="1"/>
  <c r="I1189" i="12843" s="1"/>
  <c r="U1189" i="12843"/>
  <c r="S1189" i="12843"/>
  <c r="Q1189" i="12843"/>
  <c r="O1189" i="12843"/>
  <c r="M1189" i="12843"/>
  <c r="K1189" i="12843"/>
  <c r="C1188" i="12843"/>
  <c r="H38" i="12783" s="1"/>
  <c r="U1187" i="12843"/>
  <c r="S1187" i="12843"/>
  <c r="Q1187" i="12843"/>
  <c r="O1187" i="12843"/>
  <c r="M1187" i="12843"/>
  <c r="K1187" i="12843"/>
  <c r="C1187" i="12843"/>
  <c r="I1187" i="12843" s="1"/>
  <c r="U1186" i="12843"/>
  <c r="S1186" i="12843"/>
  <c r="Q1186" i="12843"/>
  <c r="O1186" i="12843"/>
  <c r="M1186" i="12843"/>
  <c r="K1186" i="12843"/>
  <c r="C1186" i="12843"/>
  <c r="I1186" i="12843" s="1"/>
  <c r="U1185" i="12843"/>
  <c r="S1185" i="12843"/>
  <c r="Q1185" i="12843"/>
  <c r="O1185" i="12843"/>
  <c r="M1185" i="12843"/>
  <c r="K1185" i="12843"/>
  <c r="C1185" i="12843"/>
  <c r="I1185" i="12843" s="1"/>
  <c r="U1184" i="12843"/>
  <c r="S1184" i="12843"/>
  <c r="Q1184" i="12843"/>
  <c r="O1184" i="12843"/>
  <c r="M1184" i="12843"/>
  <c r="K1184" i="12843"/>
  <c r="C1184" i="12843"/>
  <c r="F1184" i="12843" s="1"/>
  <c r="U1183" i="12843"/>
  <c r="S1183" i="12843"/>
  <c r="Q1183" i="12843"/>
  <c r="O1183" i="12843"/>
  <c r="M1183" i="12843"/>
  <c r="K1183" i="12843"/>
  <c r="C1183" i="12843"/>
  <c r="I1183" i="12843" s="1"/>
  <c r="U1182" i="12843"/>
  <c r="S1182" i="12843"/>
  <c r="Q1182" i="12843"/>
  <c r="O1182" i="12843"/>
  <c r="M1182" i="12843"/>
  <c r="K1182" i="12843"/>
  <c r="C1182" i="12843"/>
  <c r="I1182" i="12843" s="1"/>
  <c r="U1180" i="12843"/>
  <c r="S1180" i="12843"/>
  <c r="Q1180" i="12843"/>
  <c r="O1180" i="12843"/>
  <c r="M1180" i="12843"/>
  <c r="K1180" i="12843"/>
  <c r="C1180" i="12843"/>
  <c r="I1180" i="12843" s="1"/>
  <c r="U1179" i="12843"/>
  <c r="S1179" i="12843"/>
  <c r="Q1179" i="12843"/>
  <c r="O1179" i="12843"/>
  <c r="M1179" i="12843"/>
  <c r="K1179" i="12843"/>
  <c r="C1179" i="12843"/>
  <c r="F1179" i="12843" s="1"/>
  <c r="U1178" i="12843"/>
  <c r="S1178" i="12843"/>
  <c r="Q1178" i="12843"/>
  <c r="O1178" i="12843"/>
  <c r="M1178" i="12843"/>
  <c r="K1178" i="12843"/>
  <c r="C1178" i="12843"/>
  <c r="I1178" i="12843" s="1"/>
  <c r="U1177" i="12843"/>
  <c r="S1177" i="12843"/>
  <c r="Q1177" i="12843"/>
  <c r="O1177" i="12843"/>
  <c r="M1177" i="12843"/>
  <c r="K1177" i="12843"/>
  <c r="C1177" i="12843"/>
  <c r="I1177" i="12843" s="1"/>
  <c r="U1176" i="12843"/>
  <c r="S1176" i="12843"/>
  <c r="Q1176" i="12843"/>
  <c r="O1176" i="12843"/>
  <c r="M1176" i="12843"/>
  <c r="K1176" i="12843"/>
  <c r="C1176" i="12843"/>
  <c r="I1176" i="12843" s="1"/>
  <c r="U1175" i="12843"/>
  <c r="S1175" i="12843"/>
  <c r="Q1175" i="12843"/>
  <c r="O1175" i="12843"/>
  <c r="M1175" i="12843"/>
  <c r="K1175" i="12843"/>
  <c r="C1175" i="12843"/>
  <c r="F1175" i="12843" s="1"/>
  <c r="U1173" i="12843"/>
  <c r="S1173" i="12843"/>
  <c r="Q1173" i="12843"/>
  <c r="O1173" i="12843"/>
  <c r="M1173" i="12843"/>
  <c r="K1173" i="12843"/>
  <c r="C1173" i="12843"/>
  <c r="I1173" i="12843" s="1"/>
  <c r="U1172" i="12843"/>
  <c r="S1172" i="12843"/>
  <c r="Q1172" i="12843"/>
  <c r="O1172" i="12843"/>
  <c r="M1172" i="12843"/>
  <c r="K1172" i="12843"/>
  <c r="C1172" i="12843"/>
  <c r="I1172" i="12843" s="1"/>
  <c r="U1171" i="12843"/>
  <c r="S1171" i="12843"/>
  <c r="Q1171" i="12843"/>
  <c r="O1171" i="12843"/>
  <c r="M1171" i="12843"/>
  <c r="K1171" i="12843"/>
  <c r="C1171" i="12843"/>
  <c r="I1171" i="12843" s="1"/>
  <c r="U1170" i="12843"/>
  <c r="S1170" i="12843"/>
  <c r="Q1170" i="12843"/>
  <c r="O1170" i="12843"/>
  <c r="M1170" i="12843"/>
  <c r="K1170" i="12843"/>
  <c r="I1170" i="12843"/>
  <c r="F1170" i="12843"/>
  <c r="U1169" i="12843"/>
  <c r="S1169" i="12843"/>
  <c r="Q1169" i="12843"/>
  <c r="O1169" i="12843"/>
  <c r="M1169" i="12843"/>
  <c r="K1169" i="12843"/>
  <c r="C1169" i="12843"/>
  <c r="I1169" i="12843" s="1"/>
  <c r="U1168" i="12843"/>
  <c r="S1168" i="12843"/>
  <c r="Q1168" i="12843"/>
  <c r="O1168" i="12843"/>
  <c r="M1168" i="12843"/>
  <c r="K1168" i="12843"/>
  <c r="C1168" i="12843"/>
  <c r="F1168" i="12843" s="1"/>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C1165" i="12843"/>
  <c r="I1165" i="12843" s="1"/>
  <c r="U1164" i="12843"/>
  <c r="S1164" i="12843"/>
  <c r="Q1164" i="12843"/>
  <c r="O1164" i="12843"/>
  <c r="M1164" i="12843"/>
  <c r="K1164" i="12843"/>
  <c r="C1164" i="12843"/>
  <c r="I1164" i="12843" s="1"/>
  <c r="U1154" i="12843"/>
  <c r="Q1154" i="12843"/>
  <c r="M1154" i="12843"/>
  <c r="U1153" i="12843"/>
  <c r="Q1153" i="12843"/>
  <c r="M1153" i="12843"/>
  <c r="F1153" i="12843"/>
  <c r="V1153" i="12843" s="1"/>
  <c r="S1151" i="12843"/>
  <c r="S1152" i="12843" s="1"/>
  <c r="O1151" i="12843"/>
  <c r="O1152" i="12843" s="1"/>
  <c r="K1151" i="12843"/>
  <c r="S1150" i="12843"/>
  <c r="O1150" i="12843"/>
  <c r="K1150" i="12843"/>
  <c r="U1149" i="12843"/>
  <c r="S1149" i="12843"/>
  <c r="Q1149" i="12843"/>
  <c r="O1149" i="12843"/>
  <c r="M1149" i="12843"/>
  <c r="K1149" i="12843"/>
  <c r="C1150" i="12843"/>
  <c r="X1146" i="12843"/>
  <c r="U1146" i="12843"/>
  <c r="S1146" i="12843"/>
  <c r="Q1146" i="12843"/>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H30" i="12879" s="1"/>
  <c r="U1141" i="12843"/>
  <c r="Q1141" i="12843"/>
  <c r="M1141" i="12843"/>
  <c r="I1141" i="12843"/>
  <c r="F1141" i="12843"/>
  <c r="U1132" i="12843"/>
  <c r="Q1132" i="12843"/>
  <c r="M1132" i="12843"/>
  <c r="S1131" i="12843"/>
  <c r="O1131" i="12843"/>
  <c r="K1131" i="12843"/>
  <c r="S1130" i="12843"/>
  <c r="O1130" i="12843"/>
  <c r="K1130" i="12843"/>
  <c r="I1129" i="12843"/>
  <c r="I1126" i="12843"/>
  <c r="C1125" i="12843"/>
  <c r="C1122" i="12843"/>
  <c r="I1113" i="12843"/>
  <c r="U1113" i="12843" s="1"/>
  <c r="F1113" i="12843"/>
  <c r="C1113" i="12843"/>
  <c r="U1111" i="12843"/>
  <c r="Q1111" i="12843"/>
  <c r="M1111" i="12843"/>
  <c r="S1110" i="12843"/>
  <c r="O1110" i="12843"/>
  <c r="K1110" i="12843"/>
  <c r="S1109" i="12843"/>
  <c r="O1109" i="12843"/>
  <c r="K1109" i="12843"/>
  <c r="I1108" i="12843"/>
  <c r="I1105" i="12843"/>
  <c r="C1104" i="12843"/>
  <c r="C1101" i="12843"/>
  <c r="Q1091" i="12843"/>
  <c r="C1091" i="12843"/>
  <c r="F1091" i="12843" s="1"/>
  <c r="S1090" i="12843"/>
  <c r="O1090" i="12843"/>
  <c r="K1090" i="12843"/>
  <c r="S1089" i="12843"/>
  <c r="O1089" i="12843"/>
  <c r="K1089" i="12843"/>
  <c r="S1088" i="12843"/>
  <c r="O1088" i="12843"/>
  <c r="K1088" i="12843"/>
  <c r="D1088" i="12843"/>
  <c r="C1088" i="12843"/>
  <c r="C1089" i="12843" s="1"/>
  <c r="S1085" i="12843"/>
  <c r="O1085" i="12843"/>
  <c r="K1085" i="12843"/>
  <c r="D1085" i="12843"/>
  <c r="C1085" i="12843"/>
  <c r="U1084" i="12843"/>
  <c r="S1084" i="12843"/>
  <c r="Q1084" i="12843"/>
  <c r="O1084" i="12843"/>
  <c r="K1084" i="12843"/>
  <c r="M1084" i="12843" s="1"/>
  <c r="D1084" i="12843"/>
  <c r="F1084" i="12843" s="1"/>
  <c r="S1083" i="12843"/>
  <c r="O1083" i="12843"/>
  <c r="K1083" i="12843"/>
  <c r="D1083" i="12843"/>
  <c r="C1083" i="12843"/>
  <c r="U1081" i="12843"/>
  <c r="S1081" i="12843"/>
  <c r="Q1081" i="12843"/>
  <c r="O1081" i="12843"/>
  <c r="K1081" i="12843"/>
  <c r="M1081" i="12843" s="1"/>
  <c r="F1081" i="12843"/>
  <c r="D1081" i="12843"/>
  <c r="S1080" i="12843"/>
  <c r="O1080" i="12843"/>
  <c r="K1080" i="12843"/>
  <c r="D1080" i="12843"/>
  <c r="C1080" i="12843"/>
  <c r="C1071" i="12843"/>
  <c r="S1070" i="12843"/>
  <c r="O1070" i="12843"/>
  <c r="K1070" i="12843"/>
  <c r="S1069" i="12843"/>
  <c r="O1069" i="12843"/>
  <c r="K1069" i="12843"/>
  <c r="S1068" i="12843"/>
  <c r="O1068" i="12843"/>
  <c r="K1068" i="12843"/>
  <c r="D1068" i="12843"/>
  <c r="S1065" i="12843"/>
  <c r="O1065" i="12843"/>
  <c r="K1065" i="12843"/>
  <c r="D1065" i="12843"/>
  <c r="C1065" i="12843"/>
  <c r="C1066" i="12843" s="1"/>
  <c r="C1086" i="12843" s="1"/>
  <c r="U1064" i="12843"/>
  <c r="S1064" i="12843"/>
  <c r="O1064" i="12843"/>
  <c r="Q1064" i="12843" s="1"/>
  <c r="K1064" i="12843"/>
  <c r="M1064" i="12843" s="1"/>
  <c r="F1064" i="12843"/>
  <c r="D1064" i="12843"/>
  <c r="S1063" i="12843"/>
  <c r="O1063" i="12843"/>
  <c r="K1063" i="12843"/>
  <c r="D1063" i="12843"/>
  <c r="C1063" i="12843"/>
  <c r="U1061" i="12843"/>
  <c r="S1061" i="12843"/>
  <c r="O1061" i="12843"/>
  <c r="Q1061" i="12843" s="1"/>
  <c r="M1061" i="12843"/>
  <c r="K1061" i="12843"/>
  <c r="F1061" i="12843"/>
  <c r="F1101" i="12843" s="1"/>
  <c r="D1061" i="12843"/>
  <c r="S1060" i="12843"/>
  <c r="O1060" i="12843"/>
  <c r="K1060" i="12843"/>
  <c r="D1060" i="12843"/>
  <c r="C1060" i="12843"/>
  <c r="U1050" i="12843"/>
  <c r="U1052" i="12843" s="1"/>
  <c r="Q1050" i="12843"/>
  <c r="Q1052" i="12843" s="1"/>
  <c r="M1050" i="12843"/>
  <c r="M1052" i="12843" s="1"/>
  <c r="I1048" i="12843"/>
  <c r="G1048" i="12843"/>
  <c r="Z1048" i="12843" s="1"/>
  <c r="D1048" i="12843"/>
  <c r="S1047" i="12843"/>
  <c r="S1048" i="12843" s="1"/>
  <c r="O1047" i="12843"/>
  <c r="O1048" i="12843" s="1"/>
  <c r="K1047" i="12843"/>
  <c r="S1046" i="12843"/>
  <c r="O1046" i="12843"/>
  <c r="K1046" i="12843"/>
  <c r="U1045" i="12843"/>
  <c r="S1045" i="12843"/>
  <c r="Q1045" i="12843"/>
  <c r="O1045" i="12843"/>
  <c r="M1045" i="12843"/>
  <c r="K1045" i="12843"/>
  <c r="U1042" i="12843"/>
  <c r="S1042" i="12843"/>
  <c r="Q1042" i="12843"/>
  <c r="O1042" i="12843"/>
  <c r="M1042" i="12843"/>
  <c r="K1042" i="12843"/>
  <c r="U1041" i="12843"/>
  <c r="S1041" i="12843"/>
  <c r="Q1041" i="12843"/>
  <c r="O1041" i="12843"/>
  <c r="M1041" i="12843"/>
  <c r="K1041" i="12843"/>
  <c r="C1041" i="12843"/>
  <c r="F1041" i="12843" s="1"/>
  <c r="U1040" i="12843"/>
  <c r="S1040" i="12843"/>
  <c r="Q1040" i="12843"/>
  <c r="O1040" i="12843"/>
  <c r="M1040" i="12843"/>
  <c r="K1040" i="12843"/>
  <c r="U1038" i="12843"/>
  <c r="S1038" i="12843"/>
  <c r="Q1038" i="12843"/>
  <c r="O1038" i="12843"/>
  <c r="M1038" i="12843"/>
  <c r="K1038" i="12843"/>
  <c r="C1038" i="12843"/>
  <c r="F1038" i="12843" s="1"/>
  <c r="U1037" i="12843"/>
  <c r="S1037" i="12843"/>
  <c r="Q1037" i="12843"/>
  <c r="O1037" i="12843"/>
  <c r="M1037" i="12843"/>
  <c r="K1037" i="12843"/>
  <c r="C1027" i="12843"/>
  <c r="F1027" i="12843" s="1"/>
  <c r="S1026" i="12843"/>
  <c r="O1026" i="12843"/>
  <c r="K1026" i="12843"/>
  <c r="S1025" i="12843"/>
  <c r="O1025" i="12843"/>
  <c r="K1025" i="12843"/>
  <c r="S1024" i="12843"/>
  <c r="O1024" i="12843"/>
  <c r="K1024" i="12843"/>
  <c r="D1024" i="12843"/>
  <c r="C1024" i="12843"/>
  <c r="C1025" i="12843" s="1"/>
  <c r="S1021" i="12843"/>
  <c r="O1021" i="12843"/>
  <c r="K1021" i="12843"/>
  <c r="D1021" i="12843"/>
  <c r="C1021" i="12843"/>
  <c r="U1020" i="12843"/>
  <c r="S1020" i="12843"/>
  <c r="O1020" i="12843"/>
  <c r="Q1020" i="12843" s="1"/>
  <c r="Q1125" i="12843" s="1"/>
  <c r="K1020" i="12843"/>
  <c r="M1020" i="12843" s="1"/>
  <c r="F1020" i="12843"/>
  <c r="D1020" i="12843"/>
  <c r="S1019" i="12843"/>
  <c r="O1019" i="12843"/>
  <c r="K1019" i="12843"/>
  <c r="D1019" i="12843"/>
  <c r="C1019" i="12843"/>
  <c r="Q1019" i="12843" s="1"/>
  <c r="U1017" i="12843"/>
  <c r="S1017" i="12843"/>
  <c r="O1017" i="12843"/>
  <c r="Q1017" i="12843" s="1"/>
  <c r="M1017" i="12843"/>
  <c r="K1017" i="12843"/>
  <c r="F1017" i="12843"/>
  <c r="D1017" i="12843"/>
  <c r="S1016" i="12843"/>
  <c r="O1016" i="12843"/>
  <c r="K1016" i="12843"/>
  <c r="D1016" i="12843"/>
  <c r="C1016" i="12843"/>
  <c r="C1007" i="12843"/>
  <c r="F1007" i="12843" s="1"/>
  <c r="S1006" i="12843"/>
  <c r="O1006" i="12843"/>
  <c r="K1006" i="12843"/>
  <c r="S1005" i="12843"/>
  <c r="O1005" i="12843"/>
  <c r="K1005" i="12843"/>
  <c r="S1004" i="12843"/>
  <c r="O1004" i="12843"/>
  <c r="K1004" i="12843"/>
  <c r="K917" i="12843" s="1"/>
  <c r="D1004" i="12843"/>
  <c r="S1001" i="12843"/>
  <c r="S914" i="12843" s="1"/>
  <c r="S922" i="12843" s="1"/>
  <c r="O1001" i="12843"/>
  <c r="K1001" i="12843"/>
  <c r="D1001" i="12843"/>
  <c r="C1001" i="12843"/>
  <c r="S1000" i="12843"/>
  <c r="O1000" i="12843"/>
  <c r="M1000" i="12843"/>
  <c r="K1000" i="12843"/>
  <c r="F1000" i="12843"/>
  <c r="D1000" i="12843"/>
  <c r="S999" i="12843"/>
  <c r="O999" i="12843"/>
  <c r="O912" i="12843" s="1"/>
  <c r="K999" i="12843"/>
  <c r="D999" i="12843"/>
  <c r="C999" i="12843"/>
  <c r="U999" i="12843" s="1"/>
  <c r="C998" i="12843"/>
  <c r="U997" i="12843"/>
  <c r="S997" i="12843"/>
  <c r="O997" i="12843"/>
  <c r="K997" i="12843"/>
  <c r="F997" i="12843"/>
  <c r="D997" i="12843"/>
  <c r="S996" i="12843"/>
  <c r="O996" i="12843"/>
  <c r="O909" i="12843" s="1"/>
  <c r="K996" i="12843"/>
  <c r="D996" i="12843"/>
  <c r="C996" i="12843"/>
  <c r="U987" i="12843"/>
  <c r="Q987" i="12843"/>
  <c r="M987" i="12843"/>
  <c r="G985" i="12843"/>
  <c r="Z985" i="12843" s="1"/>
  <c r="D985" i="12843"/>
  <c r="S984" i="12843"/>
  <c r="S985" i="12843" s="1"/>
  <c r="O984" i="12843"/>
  <c r="O985" i="12843" s="1"/>
  <c r="K984" i="12843"/>
  <c r="S983" i="12843"/>
  <c r="O983" i="12843"/>
  <c r="K983" i="12843"/>
  <c r="U982" i="12843"/>
  <c r="S982" i="12843"/>
  <c r="Q982" i="12843"/>
  <c r="O982" i="12843"/>
  <c r="M982" i="12843"/>
  <c r="K982" i="12843"/>
  <c r="U979" i="12843"/>
  <c r="S979" i="12843"/>
  <c r="Q979" i="12843"/>
  <c r="O979" i="12843"/>
  <c r="M979" i="12843"/>
  <c r="K979" i="12843"/>
  <c r="U978" i="12843"/>
  <c r="S978" i="12843"/>
  <c r="Q978" i="12843"/>
  <c r="O978" i="12843"/>
  <c r="M978" i="12843"/>
  <c r="K978" i="12843"/>
  <c r="C978" i="12843"/>
  <c r="F978" i="12843" s="1"/>
  <c r="U977" i="12843"/>
  <c r="S977" i="12843"/>
  <c r="Q977" i="12843"/>
  <c r="O977" i="12843"/>
  <c r="M977" i="12843"/>
  <c r="K977" i="12843"/>
  <c r="U975" i="12843"/>
  <c r="S975" i="12843"/>
  <c r="Q975" i="12843"/>
  <c r="O975" i="12843"/>
  <c r="M975" i="12843"/>
  <c r="K975" i="12843"/>
  <c r="C975" i="12843"/>
  <c r="F975" i="12843" s="1"/>
  <c r="U974" i="12843"/>
  <c r="S974" i="12843"/>
  <c r="Q974" i="12843"/>
  <c r="O974" i="12843"/>
  <c r="M974" i="12843"/>
  <c r="K974" i="12843"/>
  <c r="S964" i="12843"/>
  <c r="O964" i="12843"/>
  <c r="K964" i="12843"/>
  <c r="S963" i="12843"/>
  <c r="O963" i="12843"/>
  <c r="K963" i="12843"/>
  <c r="U962" i="12843"/>
  <c r="U944" i="12843" s="1"/>
  <c r="Q962" i="12843"/>
  <c r="Q944" i="12843" s="1"/>
  <c r="M962" i="12843"/>
  <c r="I962" i="12843"/>
  <c r="U959" i="12843"/>
  <c r="U938" i="12843" s="1"/>
  <c r="Q959" i="12843"/>
  <c r="M959" i="12843"/>
  <c r="I959" i="12843"/>
  <c r="U958" i="12843"/>
  <c r="Q958" i="12843"/>
  <c r="M958" i="12843"/>
  <c r="M937" i="12843" s="1"/>
  <c r="Z957" i="12843"/>
  <c r="U957" i="12843"/>
  <c r="U936" i="12843" s="1"/>
  <c r="Q957" i="12843"/>
  <c r="Q936" i="12843" s="1"/>
  <c r="M957" i="12843"/>
  <c r="U956" i="12843"/>
  <c r="Q956" i="12843"/>
  <c r="M956" i="12843"/>
  <c r="U955" i="12843"/>
  <c r="U934" i="12843" s="1"/>
  <c r="Q955" i="12843"/>
  <c r="Q934" i="12843" s="1"/>
  <c r="M955" i="12843"/>
  <c r="M934" i="12843" s="1"/>
  <c r="U954" i="12843"/>
  <c r="Q954" i="12843"/>
  <c r="M954" i="12843"/>
  <c r="M933" i="12843" s="1"/>
  <c r="M944" i="12843"/>
  <c r="S943" i="12843"/>
  <c r="O943" i="12843"/>
  <c r="K943" i="12843"/>
  <c r="S942" i="12843"/>
  <c r="O942" i="12843"/>
  <c r="K942" i="12843"/>
  <c r="Q941" i="12843"/>
  <c r="M941" i="12843"/>
  <c r="I941" i="12843"/>
  <c r="F939" i="12843"/>
  <c r="Q938" i="12843"/>
  <c r="M938" i="12843"/>
  <c r="U937" i="12843"/>
  <c r="Q937" i="12843"/>
  <c r="M936" i="12843"/>
  <c r="U933" i="12843"/>
  <c r="Q933" i="12843"/>
  <c r="U925" i="12843"/>
  <c r="Q925" i="12843"/>
  <c r="M925" i="12843"/>
  <c r="U924" i="12843"/>
  <c r="S924" i="12843"/>
  <c r="Q924" i="12843"/>
  <c r="O924" i="12843"/>
  <c r="M924" i="12843"/>
  <c r="K924" i="12843"/>
  <c r="U923" i="12843"/>
  <c r="Q923" i="12843"/>
  <c r="M923" i="12843"/>
  <c r="C923" i="12843"/>
  <c r="U922" i="12843"/>
  <c r="Q922" i="12843"/>
  <c r="M922" i="12843"/>
  <c r="C922" i="12843"/>
  <c r="F922" i="12843" s="1"/>
  <c r="V922" i="12843" s="1"/>
  <c r="U921" i="12843"/>
  <c r="Q921" i="12843"/>
  <c r="M921" i="12843"/>
  <c r="D921" i="12843"/>
  <c r="C921" i="12843"/>
  <c r="D920" i="12843"/>
  <c r="C920" i="12843"/>
  <c r="F920" i="12843" s="1"/>
  <c r="V920" i="12843" s="1"/>
  <c r="S919" i="12843"/>
  <c r="O919" i="12843"/>
  <c r="K919" i="12843"/>
  <c r="S918" i="12843"/>
  <c r="O918" i="12843"/>
  <c r="K918" i="12843"/>
  <c r="X917" i="12843"/>
  <c r="U917" i="12843"/>
  <c r="S917" i="12843"/>
  <c r="S923" i="12843" s="1"/>
  <c r="Q917" i="12843"/>
  <c r="O917" i="12843"/>
  <c r="M917" i="12843"/>
  <c r="D917" i="12843"/>
  <c r="D923" i="12843" s="1"/>
  <c r="C917" i="12843"/>
  <c r="C924" i="12843" s="1"/>
  <c r="C925" i="12843" s="1"/>
  <c r="U914" i="12843"/>
  <c r="Q914" i="12843"/>
  <c r="O914" i="12843"/>
  <c r="O922" i="12843" s="1"/>
  <c r="M914" i="12843"/>
  <c r="K914" i="12843"/>
  <c r="D914" i="12843"/>
  <c r="D922" i="12843" s="1"/>
  <c r="C914" i="12843"/>
  <c r="U913" i="12843"/>
  <c r="Q913" i="12843"/>
  <c r="M913" i="12843"/>
  <c r="K913" i="12843"/>
  <c r="F913" i="12843"/>
  <c r="D913" i="12843"/>
  <c r="U912" i="12843"/>
  <c r="S912" i="12843"/>
  <c r="Q912" i="12843"/>
  <c r="M912" i="12843"/>
  <c r="K912" i="12843"/>
  <c r="D912" i="12843"/>
  <c r="C912" i="12843"/>
  <c r="S911" i="12843"/>
  <c r="O911" i="12843"/>
  <c r="K911" i="12843"/>
  <c r="G911" i="12843"/>
  <c r="U910" i="12843"/>
  <c r="S910" i="12843"/>
  <c r="Q910" i="12843"/>
  <c r="M910" i="12843"/>
  <c r="F910" i="12843"/>
  <c r="D910" i="12843"/>
  <c r="U909" i="12843"/>
  <c r="S909" i="12843"/>
  <c r="Q909" i="12843"/>
  <c r="M909" i="12843"/>
  <c r="K909" i="12843"/>
  <c r="D909" i="12843"/>
  <c r="C909" i="12843"/>
  <c r="I900" i="12843"/>
  <c r="F900" i="12843"/>
  <c r="C898" i="12843"/>
  <c r="U897" i="12843"/>
  <c r="S897" i="12843"/>
  <c r="Q897" i="12843"/>
  <c r="O897" i="12843"/>
  <c r="K897" i="12843"/>
  <c r="M897" i="12843" s="1"/>
  <c r="G897" i="12843"/>
  <c r="I897" i="12843" s="1"/>
  <c r="F897" i="12843"/>
  <c r="S896" i="12843"/>
  <c r="U896" i="12843" s="1"/>
  <c r="Q896" i="12843"/>
  <c r="O896" i="12843"/>
  <c r="M896" i="12843"/>
  <c r="K896" i="12843"/>
  <c r="I896" i="12843"/>
  <c r="G896" i="12843"/>
  <c r="F896" i="12843"/>
  <c r="S895" i="12843"/>
  <c r="U895" i="12843" s="1"/>
  <c r="D895" i="12843"/>
  <c r="F895" i="12843" s="1"/>
  <c r="S894" i="12843"/>
  <c r="U894" i="12843" s="1"/>
  <c r="Q894" i="12843"/>
  <c r="O894" i="12843"/>
  <c r="M894" i="12843"/>
  <c r="K894" i="12843"/>
  <c r="F894" i="12843"/>
  <c r="U893" i="12843"/>
  <c r="S893" i="12843"/>
  <c r="Q893" i="12843"/>
  <c r="O893" i="12843"/>
  <c r="K893" i="12843"/>
  <c r="M893" i="12843" s="1"/>
  <c r="F893" i="12843"/>
  <c r="D892" i="12843"/>
  <c r="F892" i="12843" s="1"/>
  <c r="S887" i="12843"/>
  <c r="U887" i="12843" s="1"/>
  <c r="O887" i="12843"/>
  <c r="Q887" i="12843" s="1"/>
  <c r="O886" i="12843"/>
  <c r="Q886" i="12843" s="1"/>
  <c r="D885" i="12843"/>
  <c r="F885" i="12843" s="1"/>
  <c r="O884" i="12843"/>
  <c r="Q884" i="12843" s="1"/>
  <c r="K884" i="12843"/>
  <c r="M884" i="12843" s="1"/>
  <c r="S883" i="12843"/>
  <c r="U883" i="12843" s="1"/>
  <c r="D883" i="12843"/>
  <c r="F883" i="12843" s="1"/>
  <c r="S881" i="12843"/>
  <c r="U881" i="12843" s="1"/>
  <c r="S880" i="12843"/>
  <c r="U880" i="12843" s="1"/>
  <c r="O880" i="12843"/>
  <c r="Q880" i="12843" s="1"/>
  <c r="D880" i="12843"/>
  <c r="F880" i="12843" s="1"/>
  <c r="O879" i="12843"/>
  <c r="Q879" i="12843" s="1"/>
  <c r="S878" i="12843"/>
  <c r="U878" i="12843" s="1"/>
  <c r="O878" i="12843"/>
  <c r="Q878" i="12843" s="1"/>
  <c r="D878" i="12843"/>
  <c r="F878" i="12843" s="1"/>
  <c r="S876" i="12843"/>
  <c r="U876" i="12843" s="1"/>
  <c r="S874" i="12843"/>
  <c r="O874" i="12843"/>
  <c r="K874" i="12843"/>
  <c r="G874" i="12843"/>
  <c r="S873" i="12843"/>
  <c r="O873" i="12843"/>
  <c r="O895" i="12843" s="1"/>
  <c r="Q895" i="12843" s="1"/>
  <c r="K873" i="12843"/>
  <c r="K895" i="12843" s="1"/>
  <c r="M895" i="12843" s="1"/>
  <c r="D873" i="12843"/>
  <c r="C873" i="12843"/>
  <c r="Q873" i="12843" s="1"/>
  <c r="U872" i="12843"/>
  <c r="S872" i="12843"/>
  <c r="Q872" i="12843"/>
  <c r="O872" i="12843"/>
  <c r="M872" i="12843"/>
  <c r="K872" i="12843"/>
  <c r="F872" i="12843"/>
  <c r="U871" i="12843"/>
  <c r="S871" i="12843"/>
  <c r="O871" i="12843"/>
  <c r="Q871" i="12843" s="1"/>
  <c r="K871" i="12843"/>
  <c r="M871" i="12843" s="1"/>
  <c r="F871" i="12843"/>
  <c r="S870" i="12843"/>
  <c r="S892" i="12843" s="1"/>
  <c r="U892" i="12843" s="1"/>
  <c r="O870" i="12843"/>
  <c r="O892" i="12843" s="1"/>
  <c r="Q892" i="12843" s="1"/>
  <c r="K870" i="12843"/>
  <c r="K892" i="12843" s="1"/>
  <c r="M892" i="12843" s="1"/>
  <c r="D870" i="12843"/>
  <c r="C870" i="12843"/>
  <c r="C874" i="12843" s="1"/>
  <c r="S868" i="12843"/>
  <c r="S890" i="12843" s="1"/>
  <c r="U890" i="12843" s="1"/>
  <c r="C868" i="12843"/>
  <c r="S867" i="12843"/>
  <c r="S889" i="12843" s="1"/>
  <c r="U889" i="12843" s="1"/>
  <c r="K867" i="12843"/>
  <c r="K889" i="12843" s="1"/>
  <c r="M889" i="12843" s="1"/>
  <c r="C867" i="12843"/>
  <c r="S865" i="12843"/>
  <c r="O865" i="12843"/>
  <c r="K865" i="12843"/>
  <c r="K887" i="12843" s="1"/>
  <c r="M887" i="12843" s="1"/>
  <c r="C865" i="12843"/>
  <c r="S864" i="12843"/>
  <c r="S886" i="12843" s="1"/>
  <c r="U886" i="12843" s="1"/>
  <c r="O864" i="12843"/>
  <c r="K864" i="12843"/>
  <c r="K886" i="12843" s="1"/>
  <c r="M886" i="12843" s="1"/>
  <c r="C864" i="12843"/>
  <c r="S863" i="12843"/>
  <c r="S885" i="12843" s="1"/>
  <c r="U885" i="12843" s="1"/>
  <c r="O863" i="12843"/>
  <c r="O885" i="12843" s="1"/>
  <c r="Q885" i="12843" s="1"/>
  <c r="K863" i="12843"/>
  <c r="K885" i="12843" s="1"/>
  <c r="M885" i="12843" s="1"/>
  <c r="D863" i="12843"/>
  <c r="C863" i="12843"/>
  <c r="S862" i="12843"/>
  <c r="S884" i="12843" s="1"/>
  <c r="U884" i="12843" s="1"/>
  <c r="O862" i="12843"/>
  <c r="K862" i="12843"/>
  <c r="D862" i="12843"/>
  <c r="D884" i="12843" s="1"/>
  <c r="F884" i="12843" s="1"/>
  <c r="C862" i="12843"/>
  <c r="S861" i="12843"/>
  <c r="O861" i="12843"/>
  <c r="O883" i="12843" s="1"/>
  <c r="Q883" i="12843" s="1"/>
  <c r="K861" i="12843"/>
  <c r="K868" i="12843" s="1"/>
  <c r="K890" i="12843" s="1"/>
  <c r="M890" i="12843" s="1"/>
  <c r="D861" i="12843"/>
  <c r="C861" i="12843"/>
  <c r="S859" i="12843"/>
  <c r="O859" i="12843"/>
  <c r="O867" i="12843" s="1"/>
  <c r="O889" i="12843" s="1"/>
  <c r="Q889" i="12843" s="1"/>
  <c r="K859" i="12843"/>
  <c r="K881" i="12843" s="1"/>
  <c r="M881" i="12843" s="1"/>
  <c r="D859" i="12843"/>
  <c r="D881" i="12843" s="1"/>
  <c r="F881" i="12843" s="1"/>
  <c r="C859" i="12843"/>
  <c r="C857" i="12843"/>
  <c r="C856" i="12843"/>
  <c r="S854" i="12843"/>
  <c r="O854" i="12843"/>
  <c r="K854" i="12843"/>
  <c r="K880" i="12843" s="1"/>
  <c r="M880" i="12843" s="1"/>
  <c r="D854" i="12843"/>
  <c r="C854" i="12843"/>
  <c r="S853" i="12843"/>
  <c r="S879" i="12843" s="1"/>
  <c r="U879" i="12843" s="1"/>
  <c r="O853" i="12843"/>
  <c r="M853" i="12843"/>
  <c r="K853" i="12843"/>
  <c r="K879" i="12843" s="1"/>
  <c r="M879" i="12843" s="1"/>
  <c r="D853" i="12843"/>
  <c r="D879" i="12843" s="1"/>
  <c r="F879" i="12843" s="1"/>
  <c r="C853" i="12843"/>
  <c r="Q853" i="12843" s="1"/>
  <c r="S852" i="12843"/>
  <c r="O852" i="12843"/>
  <c r="K852" i="12843"/>
  <c r="K878" i="12843" s="1"/>
  <c r="M878" i="12843" s="1"/>
  <c r="D852" i="12843"/>
  <c r="C852" i="12843"/>
  <c r="Q852" i="12843" s="1"/>
  <c r="D851" i="12843"/>
  <c r="S850" i="12843"/>
  <c r="O850" i="12843"/>
  <c r="O876" i="12843" s="1"/>
  <c r="Q876" i="12843" s="1"/>
  <c r="K850" i="12843"/>
  <c r="K876" i="12843" s="1"/>
  <c r="M876" i="12843" s="1"/>
  <c r="D850" i="12843"/>
  <c r="D876" i="12843" s="1"/>
  <c r="F876" i="12843" s="1"/>
  <c r="C850" i="12843"/>
  <c r="I843" i="12843"/>
  <c r="I788" i="12843" s="1"/>
  <c r="F843" i="12843"/>
  <c r="S841" i="12843"/>
  <c r="O841" i="12843"/>
  <c r="K841" i="12843"/>
  <c r="G841" i="12843"/>
  <c r="C841" i="12843"/>
  <c r="S840" i="12843"/>
  <c r="O840" i="12843"/>
  <c r="K840" i="12843"/>
  <c r="G840" i="12843"/>
  <c r="C840" i="12843"/>
  <c r="S839" i="12843"/>
  <c r="U839" i="12843" s="1"/>
  <c r="D839" i="12843"/>
  <c r="F839" i="12843" s="1"/>
  <c r="S838" i="12843"/>
  <c r="U838" i="12843" s="1"/>
  <c r="Q838" i="12843"/>
  <c r="O838" i="12843"/>
  <c r="M838" i="12843"/>
  <c r="K838" i="12843"/>
  <c r="F838" i="12843"/>
  <c r="U837" i="12843"/>
  <c r="S837" i="12843"/>
  <c r="Q837" i="12843"/>
  <c r="O837" i="12843"/>
  <c r="K837" i="12843"/>
  <c r="M837" i="12843" s="1"/>
  <c r="F837" i="12843"/>
  <c r="O836" i="12843"/>
  <c r="C836" i="12843"/>
  <c r="K831" i="12843"/>
  <c r="M831" i="12843" s="1"/>
  <c r="S830" i="12843"/>
  <c r="U830" i="12843" s="1"/>
  <c r="O830" i="12843"/>
  <c r="Q830" i="12843" s="1"/>
  <c r="K829" i="12843"/>
  <c r="M829" i="12843" s="1"/>
  <c r="D828" i="12843"/>
  <c r="F828" i="12843" s="1"/>
  <c r="F772" i="12843" s="1"/>
  <c r="C827" i="12843"/>
  <c r="O824" i="12843"/>
  <c r="Q824" i="12843" s="1"/>
  <c r="S823" i="12843"/>
  <c r="U823" i="12843" s="1"/>
  <c r="S822" i="12843"/>
  <c r="C822" i="12843"/>
  <c r="S820" i="12843"/>
  <c r="U820" i="12843" s="1"/>
  <c r="F820" i="12843"/>
  <c r="S818" i="12843"/>
  <c r="O818" i="12843"/>
  <c r="O839" i="12843" s="1"/>
  <c r="Q839" i="12843" s="1"/>
  <c r="K818" i="12843"/>
  <c r="K839" i="12843" s="1"/>
  <c r="M839" i="12843" s="1"/>
  <c r="D818" i="12843"/>
  <c r="C818" i="12843"/>
  <c r="S817" i="12843"/>
  <c r="U817" i="12843" s="1"/>
  <c r="Q817" i="12843"/>
  <c r="O817" i="12843"/>
  <c r="M817" i="12843"/>
  <c r="K817" i="12843"/>
  <c r="F817" i="12843"/>
  <c r="U816" i="12843"/>
  <c r="S816" i="12843"/>
  <c r="Q816" i="12843"/>
  <c r="O816" i="12843"/>
  <c r="K816" i="12843"/>
  <c r="M816" i="12843" s="1"/>
  <c r="F816" i="12843"/>
  <c r="S815" i="12843"/>
  <c r="S836" i="12843" s="1"/>
  <c r="O815" i="12843"/>
  <c r="K815" i="12843"/>
  <c r="K836" i="12843" s="1"/>
  <c r="D815" i="12843"/>
  <c r="D836" i="12843" s="1"/>
  <c r="C815" i="12843"/>
  <c r="C842" i="12843" s="1"/>
  <c r="O813" i="12843"/>
  <c r="O834" i="12843" s="1"/>
  <c r="Q834" i="12843" s="1"/>
  <c r="C813" i="12843"/>
  <c r="O812" i="12843"/>
  <c r="O833" i="12843" s="1"/>
  <c r="Q833" i="12843" s="1"/>
  <c r="C812" i="12843"/>
  <c r="S810" i="12843"/>
  <c r="S831" i="12843" s="1"/>
  <c r="U831" i="12843" s="1"/>
  <c r="O810" i="12843"/>
  <c r="O831" i="12843" s="1"/>
  <c r="Q831" i="12843" s="1"/>
  <c r="K810" i="12843"/>
  <c r="C810" i="12843"/>
  <c r="Q810" i="12843" s="1"/>
  <c r="S809" i="12843"/>
  <c r="O809" i="12843"/>
  <c r="K809" i="12843"/>
  <c r="K830" i="12843" s="1"/>
  <c r="M830" i="12843" s="1"/>
  <c r="C809" i="12843"/>
  <c r="S808" i="12843"/>
  <c r="S829" i="12843" s="1"/>
  <c r="U829" i="12843" s="1"/>
  <c r="O808" i="12843"/>
  <c r="O829" i="12843" s="1"/>
  <c r="Q829" i="12843" s="1"/>
  <c r="K808" i="12843"/>
  <c r="D808" i="12843"/>
  <c r="D829" i="12843" s="1"/>
  <c r="F829" i="12843" s="1"/>
  <c r="C808" i="12843"/>
  <c r="S807" i="12843"/>
  <c r="S828" i="12843" s="1"/>
  <c r="U828" i="12843" s="1"/>
  <c r="O807" i="12843"/>
  <c r="O828" i="12843" s="1"/>
  <c r="Q828" i="12843" s="1"/>
  <c r="K807" i="12843"/>
  <c r="K828" i="12843" s="1"/>
  <c r="M828" i="12843" s="1"/>
  <c r="D807" i="12843"/>
  <c r="C807" i="12843"/>
  <c r="Q807" i="12843" s="1"/>
  <c r="S806" i="12843"/>
  <c r="O806" i="12843"/>
  <c r="O827" i="12843" s="1"/>
  <c r="K806" i="12843"/>
  <c r="D806" i="12843"/>
  <c r="D827" i="12843" s="1"/>
  <c r="C806" i="12843"/>
  <c r="S804" i="12843"/>
  <c r="O804" i="12843"/>
  <c r="O825" i="12843" s="1"/>
  <c r="Q825" i="12843" s="1"/>
  <c r="K804" i="12843"/>
  <c r="K812" i="12843" s="1"/>
  <c r="K833" i="12843" s="1"/>
  <c r="M833" i="12843" s="1"/>
  <c r="D804" i="12843"/>
  <c r="C804" i="12843"/>
  <c r="C802" i="12843"/>
  <c r="C801" i="12843"/>
  <c r="S799" i="12843"/>
  <c r="O799" i="12843"/>
  <c r="D799" i="12843"/>
  <c r="D824" i="12843" s="1"/>
  <c r="F824" i="12843" s="1"/>
  <c r="C799" i="12843"/>
  <c r="Q799" i="12843" s="1"/>
  <c r="S798" i="12843"/>
  <c r="O798" i="12843"/>
  <c r="O823" i="12843" s="1"/>
  <c r="Q823" i="12843" s="1"/>
  <c r="D798" i="12843"/>
  <c r="D823" i="12843" s="1"/>
  <c r="F823" i="12843" s="1"/>
  <c r="C798" i="12843"/>
  <c r="S797" i="12843"/>
  <c r="O797" i="12843"/>
  <c r="O822" i="12843" s="1"/>
  <c r="D797" i="12843"/>
  <c r="D822" i="12843" s="1"/>
  <c r="C797" i="12843"/>
  <c r="Q797" i="12843" s="1"/>
  <c r="S795" i="12843"/>
  <c r="O795" i="12843"/>
  <c r="O820" i="12843" s="1"/>
  <c r="Q820" i="12843" s="1"/>
  <c r="D795" i="12843"/>
  <c r="D825" i="12843" s="1"/>
  <c r="F825" i="12843" s="1"/>
  <c r="C795" i="12843"/>
  <c r="U788" i="12843"/>
  <c r="Q788" i="12843"/>
  <c r="M788" i="12843"/>
  <c r="F788" i="12843"/>
  <c r="F67" i="12877" s="1"/>
  <c r="I67" i="12877" s="1"/>
  <c r="U787" i="12843"/>
  <c r="U789" i="12843" s="1"/>
  <c r="Q787" i="12843"/>
  <c r="Q789" i="12843" s="1"/>
  <c r="M787" i="12843"/>
  <c r="M789" i="12843" s="1"/>
  <c r="U786" i="12843"/>
  <c r="S786" i="12843"/>
  <c r="S898" i="12843" s="1"/>
  <c r="Q786" i="12843"/>
  <c r="O786" i="12843"/>
  <c r="O898" i="12843" s="1"/>
  <c r="M786" i="12843"/>
  <c r="K786" i="12843"/>
  <c r="K898" i="12843" s="1"/>
  <c r="G786" i="12843"/>
  <c r="G898" i="12843" s="1"/>
  <c r="U785" i="12843"/>
  <c r="S785" i="12843"/>
  <c r="Q785" i="12843"/>
  <c r="O785" i="12843"/>
  <c r="M785" i="12843"/>
  <c r="K785" i="12843"/>
  <c r="G785" i="12843"/>
  <c r="C785" i="12843"/>
  <c r="C64" i="12877" s="1"/>
  <c r="U784" i="12843"/>
  <c r="S784" i="12843"/>
  <c r="Q784" i="12843"/>
  <c r="O784" i="12843"/>
  <c r="M784" i="12843"/>
  <c r="K784" i="12843"/>
  <c r="G784" i="12843"/>
  <c r="U783" i="12843"/>
  <c r="S783" i="12843"/>
  <c r="Q783" i="12843"/>
  <c r="O783" i="12843"/>
  <c r="M783" i="12843"/>
  <c r="K783" i="12843"/>
  <c r="D783" i="12843"/>
  <c r="C783" i="12843"/>
  <c r="C62" i="12877" s="1"/>
  <c r="S782" i="12843"/>
  <c r="O782" i="12843"/>
  <c r="K782" i="12843"/>
  <c r="C782" i="12843"/>
  <c r="M782" i="12843" s="1"/>
  <c r="S781" i="12843"/>
  <c r="O781" i="12843"/>
  <c r="K781" i="12843"/>
  <c r="C781" i="12843"/>
  <c r="U780" i="12843"/>
  <c r="S780" i="12843"/>
  <c r="Q780" i="12843"/>
  <c r="O780" i="12843"/>
  <c r="M780" i="12843"/>
  <c r="K780" i="12843"/>
  <c r="D780" i="12843"/>
  <c r="U778" i="12843"/>
  <c r="S778" i="12843"/>
  <c r="Q778" i="12843"/>
  <c r="M778" i="12843"/>
  <c r="D778" i="12843"/>
  <c r="C778" i="12843"/>
  <c r="C57" i="12877" s="1"/>
  <c r="U777" i="12843"/>
  <c r="S777" i="12843"/>
  <c r="Q777" i="12843"/>
  <c r="M777" i="12843"/>
  <c r="D777" i="12843"/>
  <c r="D812" i="12843" s="1"/>
  <c r="D833" i="12843" s="1"/>
  <c r="F833" i="12843" s="1"/>
  <c r="C777" i="12843"/>
  <c r="C56" i="12877" s="1"/>
  <c r="U775" i="12843"/>
  <c r="S775" i="12843"/>
  <c r="Q775" i="12843"/>
  <c r="O775" i="12843"/>
  <c r="M775" i="12843"/>
  <c r="K775" i="12843"/>
  <c r="C775" i="12843"/>
  <c r="C54" i="12877" s="1"/>
  <c r="U774" i="12843"/>
  <c r="S774" i="12843"/>
  <c r="Q774" i="12843"/>
  <c r="O774" i="12843"/>
  <c r="M774" i="12843"/>
  <c r="K774" i="12843"/>
  <c r="D774" i="12843"/>
  <c r="C774" i="12843"/>
  <c r="C53" i="12877" s="1"/>
  <c r="U773" i="12843"/>
  <c r="S773" i="12843"/>
  <c r="Q773" i="12843"/>
  <c r="O773" i="12843"/>
  <c r="M773" i="12843"/>
  <c r="K773" i="12843"/>
  <c r="D773" i="12843"/>
  <c r="C773" i="12843"/>
  <c r="C52" i="12877" s="1"/>
  <c r="U772" i="12843"/>
  <c r="S772" i="12843"/>
  <c r="Q772" i="12843"/>
  <c r="O772" i="12843"/>
  <c r="M772" i="12843"/>
  <c r="K772" i="12843"/>
  <c r="D772" i="12843"/>
  <c r="C772" i="12843"/>
  <c r="C51" i="12877" s="1"/>
  <c r="U771" i="12843"/>
  <c r="S771" i="12843"/>
  <c r="Q771" i="12843"/>
  <c r="O771" i="12843"/>
  <c r="M771" i="12843"/>
  <c r="K771" i="12843"/>
  <c r="D771" i="12843"/>
  <c r="U769" i="12843"/>
  <c r="S769" i="12843"/>
  <c r="Q769" i="12843"/>
  <c r="O769" i="12843"/>
  <c r="M769" i="12843"/>
  <c r="K769" i="12843"/>
  <c r="D769" i="12843"/>
  <c r="C769" i="12843"/>
  <c r="C48" i="12877" s="1"/>
  <c r="U768" i="12843"/>
  <c r="S768" i="12843"/>
  <c r="Q768" i="12843"/>
  <c r="O768" i="12843"/>
  <c r="M768" i="12843"/>
  <c r="K768" i="12843"/>
  <c r="D768" i="12843"/>
  <c r="C768" i="12843"/>
  <c r="C47" i="12877" s="1"/>
  <c r="U767" i="12843"/>
  <c r="S767" i="12843"/>
  <c r="Q767" i="12843"/>
  <c r="O767" i="12843"/>
  <c r="M767" i="12843"/>
  <c r="K767" i="12843"/>
  <c r="D767" i="12843"/>
  <c r="C767" i="12843"/>
  <c r="C46" i="12877" s="1"/>
  <c r="U766" i="12843"/>
  <c r="S766" i="12843"/>
  <c r="Q766" i="12843"/>
  <c r="O766" i="12843"/>
  <c r="M766" i="12843"/>
  <c r="K766" i="12843"/>
  <c r="D766" i="12843"/>
  <c r="U764" i="12843"/>
  <c r="S764" i="12843"/>
  <c r="Q764" i="12843"/>
  <c r="O764" i="12843"/>
  <c r="M764" i="12843"/>
  <c r="K764" i="12843"/>
  <c r="D764" i="12843"/>
  <c r="C764" i="12843"/>
  <c r="C43" i="12877" s="1"/>
  <c r="S762" i="12843"/>
  <c r="O762" i="12843"/>
  <c r="K762" i="12843"/>
  <c r="D762" i="12843"/>
  <c r="W761" i="12843"/>
  <c r="U761" i="12843"/>
  <c r="S761" i="12843"/>
  <c r="O761" i="12843"/>
  <c r="M761" i="12843"/>
  <c r="K761" i="12843"/>
  <c r="U760" i="12843"/>
  <c r="S760" i="12843"/>
  <c r="Q760" i="12843"/>
  <c r="O760" i="12843"/>
  <c r="M760" i="12843"/>
  <c r="K760" i="12843"/>
  <c r="S759" i="12843"/>
  <c r="O759" i="12843"/>
  <c r="K759" i="12843"/>
  <c r="C759" i="12843"/>
  <c r="S758" i="12843"/>
  <c r="O758" i="12843"/>
  <c r="K758" i="12843"/>
  <c r="C758" i="12843"/>
  <c r="Q758" i="12843" s="1"/>
  <c r="U757" i="12843"/>
  <c r="S757" i="12843"/>
  <c r="Q757" i="12843"/>
  <c r="O757" i="12843"/>
  <c r="M757" i="12843"/>
  <c r="K757" i="12843"/>
  <c r="C756" i="12843"/>
  <c r="U755" i="12843"/>
  <c r="S755" i="12843"/>
  <c r="Q755" i="12843"/>
  <c r="O755" i="12843"/>
  <c r="O778" i="12843" s="1"/>
  <c r="M755" i="12843"/>
  <c r="K755" i="12843"/>
  <c r="K778" i="12843" s="1"/>
  <c r="D755" i="12843"/>
  <c r="D868" i="12843" s="1"/>
  <c r="D890" i="12843" s="1"/>
  <c r="F890" i="12843" s="1"/>
  <c r="U754" i="12843"/>
  <c r="S754" i="12843"/>
  <c r="Q754" i="12843"/>
  <c r="O754" i="12843"/>
  <c r="O777" i="12843" s="1"/>
  <c r="M754" i="12843"/>
  <c r="K754" i="12843"/>
  <c r="K777" i="12843" s="1"/>
  <c r="D754" i="12843"/>
  <c r="D867" i="12843" s="1"/>
  <c r="D889" i="12843" s="1"/>
  <c r="F889" i="12843" s="1"/>
  <c r="U752" i="12843"/>
  <c r="S752" i="12843"/>
  <c r="Q752" i="12843"/>
  <c r="O752" i="12843"/>
  <c r="M752" i="12843"/>
  <c r="K752" i="12843"/>
  <c r="D752" i="12843"/>
  <c r="U751" i="12843"/>
  <c r="S751" i="12843"/>
  <c r="Q751" i="12843"/>
  <c r="O751" i="12843"/>
  <c r="M751" i="12843"/>
  <c r="K751" i="12843"/>
  <c r="D751" i="12843"/>
  <c r="D864" i="12843" s="1"/>
  <c r="D886" i="12843" s="1"/>
  <c r="F886" i="12843" s="1"/>
  <c r="U750" i="12843"/>
  <c r="S750" i="12843"/>
  <c r="Q750" i="12843"/>
  <c r="O750" i="12843"/>
  <c r="M750" i="12843"/>
  <c r="K750" i="12843"/>
  <c r="U749" i="12843"/>
  <c r="S749" i="12843"/>
  <c r="Q749" i="12843"/>
  <c r="O749" i="12843"/>
  <c r="M749" i="12843"/>
  <c r="K749" i="12843"/>
  <c r="U748" i="12843"/>
  <c r="S748" i="12843"/>
  <c r="Q748" i="12843"/>
  <c r="O748" i="12843"/>
  <c r="M748" i="12843"/>
  <c r="K748" i="12843"/>
  <c r="U746" i="12843"/>
  <c r="S746" i="12843"/>
  <c r="Q746" i="12843"/>
  <c r="O746" i="12843"/>
  <c r="M746" i="12843"/>
  <c r="K746" i="12843"/>
  <c r="U741" i="12843"/>
  <c r="S741" i="12843"/>
  <c r="Q741" i="12843"/>
  <c r="O741" i="12843"/>
  <c r="M741" i="12843"/>
  <c r="K741" i="12843"/>
  <c r="U740" i="12843"/>
  <c r="S740" i="12843"/>
  <c r="Q740" i="12843"/>
  <c r="O740" i="12843"/>
  <c r="M740" i="12843"/>
  <c r="K740" i="12843"/>
  <c r="U739" i="12843"/>
  <c r="S739" i="12843"/>
  <c r="Q739" i="12843"/>
  <c r="O739" i="12843"/>
  <c r="M739" i="12843"/>
  <c r="K739" i="12843"/>
  <c r="U737" i="12843"/>
  <c r="S737" i="12843"/>
  <c r="Q737" i="12843"/>
  <c r="O737" i="12843"/>
  <c r="M737" i="12843"/>
  <c r="K737" i="12843"/>
  <c r="U726" i="12843"/>
  <c r="S726" i="12843"/>
  <c r="O726" i="12843"/>
  <c r="Q726" i="12843" s="1"/>
  <c r="K726" i="12843"/>
  <c r="M726" i="12843" s="1"/>
  <c r="I726" i="12843"/>
  <c r="F726" i="12843"/>
  <c r="U725" i="12843"/>
  <c r="S725" i="12843"/>
  <c r="Q725" i="12843"/>
  <c r="O725" i="12843"/>
  <c r="M725" i="12843"/>
  <c r="K725" i="12843"/>
  <c r="G725" i="12843"/>
  <c r="I725" i="12843" s="1"/>
  <c r="F725" i="12843"/>
  <c r="O724" i="12843"/>
  <c r="K724" i="12843"/>
  <c r="D724" i="12843"/>
  <c r="C724" i="12843"/>
  <c r="O723" i="12843"/>
  <c r="C723" i="12843"/>
  <c r="C728" i="12843" s="1"/>
  <c r="S722" i="12843"/>
  <c r="O722" i="12843"/>
  <c r="K722" i="12843"/>
  <c r="C722" i="12843"/>
  <c r="C721" i="12843"/>
  <c r="S720" i="12843"/>
  <c r="O720" i="12843"/>
  <c r="D720" i="12843"/>
  <c r="D721" i="12843" s="1"/>
  <c r="C720" i="12843"/>
  <c r="S719" i="12843"/>
  <c r="U719" i="12843" s="1"/>
  <c r="F719" i="12843"/>
  <c r="D719" i="12843"/>
  <c r="O718" i="12843"/>
  <c r="C718" i="12843"/>
  <c r="O717" i="12843"/>
  <c r="Q717" i="12843" s="1"/>
  <c r="K716" i="12843"/>
  <c r="C716" i="12843"/>
  <c r="K715" i="12843"/>
  <c r="M715" i="12843" s="1"/>
  <c r="S713" i="12843"/>
  <c r="S728" i="12843" s="1"/>
  <c r="O713" i="12843"/>
  <c r="O728" i="12843" s="1"/>
  <c r="K713" i="12843"/>
  <c r="K728" i="12843" s="1"/>
  <c r="G713" i="12843"/>
  <c r="G728" i="12843" s="1"/>
  <c r="S712" i="12843"/>
  <c r="S727" i="12843" s="1"/>
  <c r="O712" i="12843"/>
  <c r="O727" i="12843" s="1"/>
  <c r="K712" i="12843"/>
  <c r="K727" i="12843" s="1"/>
  <c r="G712" i="12843"/>
  <c r="G727" i="12843" s="1"/>
  <c r="S711" i="12843"/>
  <c r="S724" i="12843" s="1"/>
  <c r="O711" i="12843"/>
  <c r="K711" i="12843"/>
  <c r="D711" i="12843"/>
  <c r="C711" i="12843"/>
  <c r="S710" i="12843"/>
  <c r="S723" i="12843" s="1"/>
  <c r="O710" i="12843"/>
  <c r="K710" i="12843"/>
  <c r="K723" i="12843" s="1"/>
  <c r="D710" i="12843"/>
  <c r="D723" i="12843" s="1"/>
  <c r="C710" i="12843"/>
  <c r="U710" i="12843" s="1"/>
  <c r="S709" i="12843"/>
  <c r="O709" i="12843"/>
  <c r="K709" i="12843"/>
  <c r="D709" i="12843"/>
  <c r="D722" i="12843" s="1"/>
  <c r="C709" i="12843"/>
  <c r="Q709" i="12843" s="1"/>
  <c r="O707" i="12843"/>
  <c r="O721" i="12843" s="1"/>
  <c r="K707" i="12843"/>
  <c r="K721" i="12843" s="1"/>
  <c r="C707" i="12843"/>
  <c r="S706" i="12843"/>
  <c r="S707" i="12843" s="1"/>
  <c r="S721" i="12843" s="1"/>
  <c r="O706" i="12843"/>
  <c r="K706" i="12843"/>
  <c r="K720" i="12843" s="1"/>
  <c r="D706" i="12843"/>
  <c r="D707" i="12843" s="1"/>
  <c r="C706" i="12843"/>
  <c r="U706" i="12843" s="1"/>
  <c r="S704" i="12843"/>
  <c r="O704" i="12843"/>
  <c r="O719" i="12843" s="1"/>
  <c r="Q719" i="12843" s="1"/>
  <c r="K704" i="12843"/>
  <c r="K719" i="12843" s="1"/>
  <c r="M719" i="12843" s="1"/>
  <c r="D704" i="12843"/>
  <c r="C704" i="12843"/>
  <c r="S703" i="12843"/>
  <c r="S718" i="12843" s="1"/>
  <c r="O703" i="12843"/>
  <c r="K703" i="12843"/>
  <c r="K718" i="12843" s="1"/>
  <c r="D703" i="12843"/>
  <c r="D718" i="12843" s="1"/>
  <c r="C703" i="12843"/>
  <c r="S701" i="12843"/>
  <c r="S717" i="12843" s="1"/>
  <c r="U717" i="12843" s="1"/>
  <c r="O701" i="12843"/>
  <c r="K701" i="12843"/>
  <c r="K717" i="12843" s="1"/>
  <c r="M717" i="12843" s="1"/>
  <c r="D701" i="12843"/>
  <c r="D717" i="12843" s="1"/>
  <c r="F717" i="12843" s="1"/>
  <c r="C701" i="12843"/>
  <c r="S700" i="12843"/>
  <c r="S716" i="12843" s="1"/>
  <c r="O700" i="12843"/>
  <c r="O716" i="12843" s="1"/>
  <c r="K700" i="12843"/>
  <c r="D700" i="12843"/>
  <c r="D716" i="12843" s="1"/>
  <c r="C700" i="12843"/>
  <c r="S699" i="12843"/>
  <c r="S715" i="12843" s="1"/>
  <c r="U715" i="12843" s="1"/>
  <c r="O699" i="12843"/>
  <c r="O715" i="12843" s="1"/>
  <c r="Q715" i="12843" s="1"/>
  <c r="K699" i="12843"/>
  <c r="D699" i="12843"/>
  <c r="D715" i="12843" s="1"/>
  <c r="F715" i="12843" s="1"/>
  <c r="C699" i="12843"/>
  <c r="U699" i="12843" s="1"/>
  <c r="U729" i="12843" s="1"/>
  <c r="I692" i="12843"/>
  <c r="F692" i="12843"/>
  <c r="C692" i="12843"/>
  <c r="S688" i="12843"/>
  <c r="O688" i="12843"/>
  <c r="K688" i="12843"/>
  <c r="C688" i="12843"/>
  <c r="U688" i="12843" s="1"/>
  <c r="S687" i="12843"/>
  <c r="O687" i="12843"/>
  <c r="K687" i="12843"/>
  <c r="C687" i="12843"/>
  <c r="U687" i="12843" s="1"/>
  <c r="O686" i="12843"/>
  <c r="C686" i="12843"/>
  <c r="C685" i="12843"/>
  <c r="S684" i="12843"/>
  <c r="K684" i="12843"/>
  <c r="C684" i="12843"/>
  <c r="O683" i="12843"/>
  <c r="C683" i="12843"/>
  <c r="K682" i="12843"/>
  <c r="D682" i="12843"/>
  <c r="D683" i="12843" s="1"/>
  <c r="C682" i="12843"/>
  <c r="O681" i="12843"/>
  <c r="K681" i="12843"/>
  <c r="C681" i="12843"/>
  <c r="S680" i="12843"/>
  <c r="O680" i="12843"/>
  <c r="D680" i="12843"/>
  <c r="C680" i="12843"/>
  <c r="S679" i="12843"/>
  <c r="C679" i="12843"/>
  <c r="O678" i="12843"/>
  <c r="D678" i="12843"/>
  <c r="C678" i="12843"/>
  <c r="S677" i="12843"/>
  <c r="U677" i="12843" s="1"/>
  <c r="S675" i="12843"/>
  <c r="S690" i="12843" s="1"/>
  <c r="O675" i="12843"/>
  <c r="O690" i="12843" s="1"/>
  <c r="K675" i="12843"/>
  <c r="K690" i="12843" s="1"/>
  <c r="G675" i="12843"/>
  <c r="G690" i="12843" s="1"/>
  <c r="S674" i="12843"/>
  <c r="S689" i="12843" s="1"/>
  <c r="O674" i="12843"/>
  <c r="O689" i="12843" s="1"/>
  <c r="K674" i="12843"/>
  <c r="K689" i="12843" s="1"/>
  <c r="G674" i="12843"/>
  <c r="G689" i="12843" s="1"/>
  <c r="S673" i="12843"/>
  <c r="S686" i="12843" s="1"/>
  <c r="O673" i="12843"/>
  <c r="K673" i="12843"/>
  <c r="K686" i="12843" s="1"/>
  <c r="D673" i="12843"/>
  <c r="D686" i="12843" s="1"/>
  <c r="C673" i="12843"/>
  <c r="S672" i="12843"/>
  <c r="S685" i="12843" s="1"/>
  <c r="O672" i="12843"/>
  <c r="O685" i="12843" s="1"/>
  <c r="K672" i="12843"/>
  <c r="K685" i="12843" s="1"/>
  <c r="D672" i="12843"/>
  <c r="D685" i="12843" s="1"/>
  <c r="S671" i="12843"/>
  <c r="O671" i="12843"/>
  <c r="O684" i="12843" s="1"/>
  <c r="K671" i="12843"/>
  <c r="D671" i="12843"/>
  <c r="D684" i="12843" s="1"/>
  <c r="O669" i="12843"/>
  <c r="D669" i="12843"/>
  <c r="C669" i="12843"/>
  <c r="S668" i="12843"/>
  <c r="O668" i="12843"/>
  <c r="O682" i="12843" s="1"/>
  <c r="K668" i="12843"/>
  <c r="K669" i="12843" s="1"/>
  <c r="K683" i="12843" s="1"/>
  <c r="D668" i="12843"/>
  <c r="C668" i="12843"/>
  <c r="S666" i="12843"/>
  <c r="S681" i="12843" s="1"/>
  <c r="O666" i="12843"/>
  <c r="K666" i="12843"/>
  <c r="D666" i="12843"/>
  <c r="D681" i="12843" s="1"/>
  <c r="C666" i="12843"/>
  <c r="S665" i="12843"/>
  <c r="O665" i="12843"/>
  <c r="K665" i="12843"/>
  <c r="K680" i="12843" s="1"/>
  <c r="D665" i="12843"/>
  <c r="C665" i="12843"/>
  <c r="U665" i="12843" s="1"/>
  <c r="S663" i="12843"/>
  <c r="O663" i="12843"/>
  <c r="O679" i="12843" s="1"/>
  <c r="K663" i="12843"/>
  <c r="K679" i="12843" s="1"/>
  <c r="D663" i="12843"/>
  <c r="D679" i="12843" s="1"/>
  <c r="C663" i="12843"/>
  <c r="S662" i="12843"/>
  <c r="S678" i="12843" s="1"/>
  <c r="O662" i="12843"/>
  <c r="K662" i="12843"/>
  <c r="K678" i="12843" s="1"/>
  <c r="D662" i="12843"/>
  <c r="C662" i="12843"/>
  <c r="U662" i="12843" s="1"/>
  <c r="S661" i="12843"/>
  <c r="O661" i="12843"/>
  <c r="O677" i="12843" s="1"/>
  <c r="Q677" i="12843" s="1"/>
  <c r="K661" i="12843"/>
  <c r="K677" i="12843" s="1"/>
  <c r="M677" i="12843" s="1"/>
  <c r="D661" i="12843"/>
  <c r="D677" i="12843" s="1"/>
  <c r="F677" i="12843" s="1"/>
  <c r="C661" i="12843"/>
  <c r="U661" i="12843" s="1"/>
  <c r="U691" i="12843" s="1"/>
  <c r="U651" i="12843"/>
  <c r="Q651" i="12843"/>
  <c r="M651" i="12843"/>
  <c r="U650" i="12843"/>
  <c r="S650" i="12843"/>
  <c r="Q650" i="12843"/>
  <c r="O650" i="12843"/>
  <c r="M650" i="12843"/>
  <c r="K650" i="12843"/>
  <c r="G650" i="12843"/>
  <c r="U649" i="12843"/>
  <c r="S649" i="12843"/>
  <c r="Q649" i="12843"/>
  <c r="O649" i="12843"/>
  <c r="M649" i="12843"/>
  <c r="K649" i="12843"/>
  <c r="G649" i="12843"/>
  <c r="U648" i="12843"/>
  <c r="S648" i="12843"/>
  <c r="Q648" i="12843"/>
  <c r="M648" i="12843"/>
  <c r="K648" i="12843"/>
  <c r="G648" i="12843"/>
  <c r="G726" i="12843" s="1"/>
  <c r="U647" i="12843"/>
  <c r="S647" i="12843"/>
  <c r="Q647" i="12843"/>
  <c r="O647" i="12843"/>
  <c r="M647" i="12843"/>
  <c r="K647" i="12843"/>
  <c r="G647" i="12843"/>
  <c r="G687" i="12843" s="1"/>
  <c r="U646" i="12843"/>
  <c r="S646" i="12843"/>
  <c r="Q646" i="12843"/>
  <c r="O646" i="12843"/>
  <c r="M646" i="12843"/>
  <c r="K646" i="12843"/>
  <c r="D646" i="12843"/>
  <c r="U645" i="12843"/>
  <c r="S645" i="12843"/>
  <c r="Q645" i="12843"/>
  <c r="O645" i="12843"/>
  <c r="M645" i="12843"/>
  <c r="K645" i="12843"/>
  <c r="D645" i="12843"/>
  <c r="U644" i="12843"/>
  <c r="S644" i="12843"/>
  <c r="Q644" i="12843"/>
  <c r="O644" i="12843"/>
  <c r="M644" i="12843"/>
  <c r="K644" i="12843"/>
  <c r="D644" i="12843"/>
  <c r="U643" i="12843"/>
  <c r="S643" i="12843"/>
  <c r="Q643" i="12843"/>
  <c r="O643" i="12843"/>
  <c r="M643" i="12843"/>
  <c r="K643" i="12843"/>
  <c r="U642" i="12843"/>
  <c r="S642" i="12843"/>
  <c r="Q642" i="12843"/>
  <c r="O642" i="12843"/>
  <c r="M642" i="12843"/>
  <c r="K642" i="12843"/>
  <c r="D642" i="12843"/>
  <c r="D643" i="12843" s="1"/>
  <c r="U641" i="12843"/>
  <c r="S641" i="12843"/>
  <c r="Q641" i="12843"/>
  <c r="O641" i="12843"/>
  <c r="M641" i="12843"/>
  <c r="K641" i="12843"/>
  <c r="D641" i="12843"/>
  <c r="U640" i="12843"/>
  <c r="S640" i="12843"/>
  <c r="Q640" i="12843"/>
  <c r="O640" i="12843"/>
  <c r="M640" i="12843"/>
  <c r="K640" i="12843"/>
  <c r="D640" i="12843"/>
  <c r="U639" i="12843"/>
  <c r="S639" i="12843"/>
  <c r="Q639" i="12843"/>
  <c r="O639" i="12843"/>
  <c r="M639" i="12843"/>
  <c r="K639" i="12843"/>
  <c r="D639" i="12843"/>
  <c r="U638" i="12843"/>
  <c r="S638" i="12843"/>
  <c r="Q638" i="12843"/>
  <c r="O638" i="12843"/>
  <c r="M638" i="12843"/>
  <c r="K638" i="12843"/>
  <c r="D638" i="12843"/>
  <c r="U637" i="12843"/>
  <c r="S637" i="12843"/>
  <c r="Q637" i="12843"/>
  <c r="O637" i="12843"/>
  <c r="M637" i="12843"/>
  <c r="K637" i="12843"/>
  <c r="D637" i="12843"/>
  <c r="S635" i="12843"/>
  <c r="O635" i="12843"/>
  <c r="K635" i="12843"/>
  <c r="D635" i="12843"/>
  <c r="S634" i="12843"/>
  <c r="O634" i="12843"/>
  <c r="K634" i="12843"/>
  <c r="D634" i="12843"/>
  <c r="U633" i="12843"/>
  <c r="S633" i="12843"/>
  <c r="Q633" i="12843"/>
  <c r="O633" i="12843"/>
  <c r="M633" i="12843"/>
  <c r="K633" i="12843"/>
  <c r="U632" i="12843"/>
  <c r="S632" i="12843"/>
  <c r="Q632" i="12843"/>
  <c r="O632" i="12843"/>
  <c r="M632" i="12843"/>
  <c r="K632" i="12843"/>
  <c r="U631" i="12843"/>
  <c r="S631" i="12843"/>
  <c r="Q631" i="12843"/>
  <c r="O631" i="12843"/>
  <c r="M631" i="12843"/>
  <c r="K631" i="12843"/>
  <c r="U630" i="12843"/>
  <c r="S630" i="12843"/>
  <c r="Q630" i="12843"/>
  <c r="O630" i="12843"/>
  <c r="M630" i="12843"/>
  <c r="K630" i="12843"/>
  <c r="U629" i="12843"/>
  <c r="S629" i="12843"/>
  <c r="Q629" i="12843"/>
  <c r="O629" i="12843"/>
  <c r="M629" i="12843"/>
  <c r="K629" i="12843"/>
  <c r="U627" i="12843"/>
  <c r="S627" i="12843"/>
  <c r="Q627" i="12843"/>
  <c r="O627" i="12843"/>
  <c r="M627" i="12843"/>
  <c r="K627" i="12843"/>
  <c r="D627" i="12843"/>
  <c r="U626" i="12843"/>
  <c r="S626" i="12843"/>
  <c r="Q626" i="12843"/>
  <c r="O626" i="12843"/>
  <c r="M626" i="12843"/>
  <c r="K626" i="12843"/>
  <c r="U624" i="12843"/>
  <c r="S624" i="12843"/>
  <c r="Q624" i="12843"/>
  <c r="O624" i="12843"/>
  <c r="M624" i="12843"/>
  <c r="K624" i="12843"/>
  <c r="U623" i="12843"/>
  <c r="S623" i="12843"/>
  <c r="Q623" i="12843"/>
  <c r="O623" i="12843"/>
  <c r="M623" i="12843"/>
  <c r="K623" i="12843"/>
  <c r="U621" i="12843"/>
  <c r="S621" i="12843"/>
  <c r="Q621" i="12843"/>
  <c r="O621" i="12843"/>
  <c r="M621" i="12843"/>
  <c r="K621" i="12843"/>
  <c r="U620" i="12843"/>
  <c r="S620" i="12843"/>
  <c r="Q620" i="12843"/>
  <c r="O620" i="12843"/>
  <c r="M620" i="12843"/>
  <c r="K620" i="12843"/>
  <c r="U619" i="12843"/>
  <c r="S619" i="12843"/>
  <c r="Q619" i="12843"/>
  <c r="O619" i="12843"/>
  <c r="M619" i="12843"/>
  <c r="K619" i="12843"/>
  <c r="AD618" i="12843"/>
  <c r="U611" i="12843"/>
  <c r="U613" i="12843" s="1"/>
  <c r="Q611" i="12843"/>
  <c r="Q613" i="12843" s="1"/>
  <c r="M611" i="12843"/>
  <c r="M613" i="12843" s="1"/>
  <c r="C611" i="12843"/>
  <c r="C613" i="12843" s="1"/>
  <c r="U610" i="12843"/>
  <c r="S610" i="12843"/>
  <c r="Q610" i="12843"/>
  <c r="O610" i="12843"/>
  <c r="M610" i="12843"/>
  <c r="K610" i="12843"/>
  <c r="G610" i="12843"/>
  <c r="C610" i="12843"/>
  <c r="U609" i="12843"/>
  <c r="S609" i="12843"/>
  <c r="Q609" i="12843"/>
  <c r="O609" i="12843"/>
  <c r="M609" i="12843"/>
  <c r="K609" i="12843"/>
  <c r="G609" i="12843"/>
  <c r="I609" i="12843" s="1"/>
  <c r="C609" i="12843"/>
  <c r="U608" i="12843"/>
  <c r="S608" i="12843"/>
  <c r="Q608" i="12843"/>
  <c r="O608" i="12843"/>
  <c r="M608" i="12843"/>
  <c r="K608" i="12843"/>
  <c r="U607" i="12843"/>
  <c r="Q607" i="12843"/>
  <c r="M607" i="12843"/>
  <c r="K607" i="12843"/>
  <c r="U606" i="12843"/>
  <c r="Q606" i="12843"/>
  <c r="M606" i="12843"/>
  <c r="U605" i="12843"/>
  <c r="Q605" i="12843"/>
  <c r="M605" i="12843"/>
  <c r="I605" i="12843"/>
  <c r="F605" i="12843"/>
  <c r="U604" i="12843"/>
  <c r="Q604" i="12843"/>
  <c r="M604" i="12843"/>
  <c r="I604" i="12843"/>
  <c r="F604" i="12843"/>
  <c r="U603" i="12843"/>
  <c r="S603" i="12843"/>
  <c r="Q603" i="12843"/>
  <c r="O603" i="12843"/>
  <c r="M603" i="12843"/>
  <c r="K603" i="12843"/>
  <c r="G603" i="12843"/>
  <c r="I603" i="12843" s="1"/>
  <c r="D603" i="12843"/>
  <c r="F603" i="12843" s="1"/>
  <c r="U602" i="12843"/>
  <c r="S602" i="12843"/>
  <c r="Q602" i="12843"/>
  <c r="O602" i="12843"/>
  <c r="M602" i="12843"/>
  <c r="K602" i="12843"/>
  <c r="U601" i="12843"/>
  <c r="S601" i="12843"/>
  <c r="Q601" i="12843"/>
  <c r="O601" i="12843"/>
  <c r="M601" i="12843"/>
  <c r="K601" i="12843"/>
  <c r="U600" i="12843"/>
  <c r="S600" i="12843"/>
  <c r="Q600" i="12843"/>
  <c r="O600" i="12843"/>
  <c r="M600" i="12843"/>
  <c r="K600" i="12843"/>
  <c r="G600" i="12843"/>
  <c r="I600" i="12843" s="1"/>
  <c r="D600" i="12843"/>
  <c r="F600" i="12843" s="1"/>
  <c r="U599" i="12843"/>
  <c r="S599" i="12843"/>
  <c r="S607" i="12843" s="1"/>
  <c r="Q599" i="12843"/>
  <c r="O599" i="12843"/>
  <c r="O607" i="12843" s="1"/>
  <c r="M599" i="12843"/>
  <c r="K599" i="12843"/>
  <c r="K606" i="12843" s="1"/>
  <c r="D599" i="12843"/>
  <c r="F599" i="12843" s="1"/>
  <c r="U598" i="12843"/>
  <c r="S598" i="12843"/>
  <c r="Q598" i="12843"/>
  <c r="O598" i="12843"/>
  <c r="M598" i="12843"/>
  <c r="K598" i="12843"/>
  <c r="D598" i="12843"/>
  <c r="F598" i="12843" s="1"/>
  <c r="U597" i="12843"/>
  <c r="S597" i="12843"/>
  <c r="Q597" i="12843"/>
  <c r="O597" i="12843"/>
  <c r="M597" i="12843"/>
  <c r="K597" i="12843"/>
  <c r="D597" i="12843"/>
  <c r="F597" i="12843" s="1"/>
  <c r="U596" i="12843"/>
  <c r="S596" i="12843"/>
  <c r="Q596" i="12843"/>
  <c r="O596" i="12843"/>
  <c r="M596" i="12843"/>
  <c r="K596" i="12843"/>
  <c r="U595" i="12843"/>
  <c r="S595" i="12843"/>
  <c r="Q595" i="12843"/>
  <c r="O595" i="12843"/>
  <c r="M595" i="12843"/>
  <c r="K595" i="12843"/>
  <c r="U594" i="12843"/>
  <c r="S594" i="12843"/>
  <c r="Q594" i="12843"/>
  <c r="O594" i="12843"/>
  <c r="M594" i="12843"/>
  <c r="K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Q590" i="12843"/>
  <c r="O590" i="12843"/>
  <c r="M590" i="12843"/>
  <c r="K590" i="12843"/>
  <c r="I590" i="12843"/>
  <c r="F590" i="12843"/>
  <c r="U589" i="12843"/>
  <c r="S589" i="12843"/>
  <c r="Q589" i="12843"/>
  <c r="O589" i="12843"/>
  <c r="M589" i="12843"/>
  <c r="K589" i="12843"/>
  <c r="F589" i="12843"/>
  <c r="D589" i="12843"/>
  <c r="D602" i="12843" s="1"/>
  <c r="F602" i="12843" s="1"/>
  <c r="U588" i="12843"/>
  <c r="S588" i="12843"/>
  <c r="Q588" i="12843"/>
  <c r="O588" i="12843"/>
  <c r="M588" i="12843"/>
  <c r="K588" i="12843"/>
  <c r="F588" i="12843"/>
  <c r="D588" i="12843"/>
  <c r="D601" i="12843" s="1"/>
  <c r="F601" i="12843" s="1"/>
  <c r="U587" i="12843"/>
  <c r="S587" i="12843"/>
  <c r="Q587" i="12843"/>
  <c r="O587" i="12843"/>
  <c r="M587" i="12843"/>
  <c r="K587" i="12843"/>
  <c r="F587" i="12843"/>
  <c r="D587" i="12843"/>
  <c r="D608" i="12843" s="1"/>
  <c r="F608" i="12843" s="1"/>
  <c r="U585" i="12843"/>
  <c r="S585" i="12843"/>
  <c r="Q585" i="12843"/>
  <c r="O585" i="12843"/>
  <c r="M585" i="12843"/>
  <c r="K585" i="12843"/>
  <c r="F585" i="12843"/>
  <c r="D585" i="12843"/>
  <c r="D607" i="12843" s="1"/>
  <c r="F607" i="12843" s="1"/>
  <c r="U583" i="12843"/>
  <c r="S583" i="12843"/>
  <c r="Q583" i="12843"/>
  <c r="O583" i="12843"/>
  <c r="M583" i="12843"/>
  <c r="K583" i="12843"/>
  <c r="F583" i="12843"/>
  <c r="D583" i="12843"/>
  <c r="U582" i="12843"/>
  <c r="S582" i="12843"/>
  <c r="Q582" i="12843"/>
  <c r="O582" i="12843"/>
  <c r="M582" i="12843"/>
  <c r="K582" i="12843"/>
  <c r="F582" i="12843"/>
  <c r="D582" i="12843"/>
  <c r="C581" i="12843"/>
  <c r="U580" i="12843"/>
  <c r="S580" i="12843"/>
  <c r="Q580" i="12843"/>
  <c r="O580" i="12843"/>
  <c r="M580" i="12843"/>
  <c r="K580" i="12843"/>
  <c r="D580" i="12843"/>
  <c r="U579" i="12843"/>
  <c r="S579" i="12843"/>
  <c r="Q579" i="12843"/>
  <c r="O579" i="12843"/>
  <c r="M579" i="12843"/>
  <c r="K579" i="12843"/>
  <c r="D579" i="12843"/>
  <c r="U578" i="12843"/>
  <c r="S578" i="12843"/>
  <c r="Q578" i="12843"/>
  <c r="O578" i="12843"/>
  <c r="M578" i="12843"/>
  <c r="K578" i="12843"/>
  <c r="D578" i="12843"/>
  <c r="S569" i="12843"/>
  <c r="O569" i="12843"/>
  <c r="K569" i="12843"/>
  <c r="G569" i="12843"/>
  <c r="C569" i="12843"/>
  <c r="S568" i="12843"/>
  <c r="O568" i="12843"/>
  <c r="K568" i="12843"/>
  <c r="G568" i="12843"/>
  <c r="C568" i="12843"/>
  <c r="S567" i="12843"/>
  <c r="O567" i="12843"/>
  <c r="K567" i="12843"/>
  <c r="G567" i="12843"/>
  <c r="C567" i="12843"/>
  <c r="Q567" i="12843" s="1"/>
  <c r="U566" i="12843"/>
  <c r="S566" i="12843"/>
  <c r="Q566" i="12843"/>
  <c r="O566" i="12843"/>
  <c r="M566" i="12843"/>
  <c r="K566" i="12843"/>
  <c r="F566" i="12843"/>
  <c r="K565" i="12843"/>
  <c r="M565" i="12843" s="1"/>
  <c r="F565" i="12843"/>
  <c r="O563" i="12843"/>
  <c r="Q563" i="12843" s="1"/>
  <c r="O562" i="12843"/>
  <c r="Q562" i="12843" s="1"/>
  <c r="K562" i="12843"/>
  <c r="M562" i="12843" s="1"/>
  <c r="O561" i="12843"/>
  <c r="Q561" i="12843" s="1"/>
  <c r="O560" i="12843"/>
  <c r="Q560" i="12843" s="1"/>
  <c r="K560" i="12843"/>
  <c r="M560" i="12843" s="1"/>
  <c r="O558" i="12843"/>
  <c r="Q558" i="12843" s="1"/>
  <c r="D556" i="12843"/>
  <c r="S555" i="12843"/>
  <c r="O555" i="12843"/>
  <c r="K555" i="12843"/>
  <c r="I555" i="12843"/>
  <c r="G555" i="12843"/>
  <c r="C555" i="12843"/>
  <c r="Q555" i="12843" s="1"/>
  <c r="S554" i="12843"/>
  <c r="O554" i="12843"/>
  <c r="K554" i="12843"/>
  <c r="G554" i="12843"/>
  <c r="S553" i="12843"/>
  <c r="O553" i="12843"/>
  <c r="K553" i="12843"/>
  <c r="G553" i="12843"/>
  <c r="S552" i="12843"/>
  <c r="S564" i="12843" s="1"/>
  <c r="U564" i="12843" s="1"/>
  <c r="O552" i="12843"/>
  <c r="O564" i="12843" s="1"/>
  <c r="Q564" i="12843" s="1"/>
  <c r="K552" i="12843"/>
  <c r="K564" i="12843" s="1"/>
  <c r="M564" i="12843" s="1"/>
  <c r="C552" i="12843"/>
  <c r="U551" i="12843"/>
  <c r="S551" i="12843"/>
  <c r="S563" i="12843" s="1"/>
  <c r="U563" i="12843" s="1"/>
  <c r="Q551" i="12843"/>
  <c r="Q481" i="12843" s="1"/>
  <c r="O551" i="12843"/>
  <c r="M551" i="12843"/>
  <c r="K551" i="12843"/>
  <c r="K563" i="12843" s="1"/>
  <c r="M563" i="12843" s="1"/>
  <c r="D551" i="12843"/>
  <c r="F551" i="12843" s="1"/>
  <c r="S550" i="12843"/>
  <c r="S562" i="12843" s="1"/>
  <c r="U562" i="12843" s="1"/>
  <c r="O550" i="12843"/>
  <c r="K550" i="12843"/>
  <c r="D550" i="12843"/>
  <c r="D562" i="12843" s="1"/>
  <c r="F562" i="12843" s="1"/>
  <c r="C550" i="12843"/>
  <c r="S549" i="12843"/>
  <c r="S561" i="12843" s="1"/>
  <c r="U561" i="12843" s="1"/>
  <c r="O549" i="12843"/>
  <c r="K549" i="12843"/>
  <c r="K561" i="12843" s="1"/>
  <c r="M561" i="12843" s="1"/>
  <c r="C549" i="12843"/>
  <c r="S548" i="12843"/>
  <c r="S560" i="12843" s="1"/>
  <c r="U560" i="12843" s="1"/>
  <c r="O548" i="12843"/>
  <c r="K548" i="12843"/>
  <c r="D548" i="12843"/>
  <c r="D560" i="12843" s="1"/>
  <c r="F560" i="12843" s="1"/>
  <c r="C548" i="12843"/>
  <c r="C547" i="12843"/>
  <c r="F74" i="12811" s="1"/>
  <c r="S545" i="12843"/>
  <c r="S559" i="12843" s="1"/>
  <c r="U559" i="12843" s="1"/>
  <c r="O545" i="12843"/>
  <c r="O559" i="12843" s="1"/>
  <c r="Q559" i="12843" s="1"/>
  <c r="K545" i="12843"/>
  <c r="K559" i="12843" s="1"/>
  <c r="M559" i="12843" s="1"/>
  <c r="C545" i="12843"/>
  <c r="S544" i="12843"/>
  <c r="S558" i="12843" s="1"/>
  <c r="U558" i="12843" s="1"/>
  <c r="O544" i="12843"/>
  <c r="K544" i="12843"/>
  <c r="K558" i="12843" s="1"/>
  <c r="M558" i="12843" s="1"/>
  <c r="C544" i="12843"/>
  <c r="C546" i="12843" s="1"/>
  <c r="S543" i="12843"/>
  <c r="U543" i="12843" s="1"/>
  <c r="U570" i="12843" s="1"/>
  <c r="O543" i="12843"/>
  <c r="Q543" i="12843" s="1"/>
  <c r="Q570" i="12843" s="1"/>
  <c r="K543" i="12843"/>
  <c r="D543" i="12843"/>
  <c r="I536" i="12843"/>
  <c r="F536" i="12843"/>
  <c r="C536" i="12843"/>
  <c r="S534" i="12843"/>
  <c r="O534" i="12843"/>
  <c r="K534" i="12843"/>
  <c r="G534" i="12843"/>
  <c r="C534" i="12843"/>
  <c r="S533" i="12843"/>
  <c r="O533" i="12843"/>
  <c r="K533" i="12843"/>
  <c r="G533" i="12843"/>
  <c r="C533" i="12843"/>
  <c r="S532" i="12843"/>
  <c r="O532" i="12843"/>
  <c r="K532" i="12843"/>
  <c r="M532" i="12843" s="1"/>
  <c r="G532" i="12843"/>
  <c r="C532" i="12843"/>
  <c r="U531" i="12843"/>
  <c r="S531" i="12843"/>
  <c r="Q531" i="12843"/>
  <c r="O531" i="12843"/>
  <c r="M531" i="12843"/>
  <c r="K531" i="12843"/>
  <c r="F531" i="12843"/>
  <c r="F496" i="12843" s="1"/>
  <c r="K530" i="12843"/>
  <c r="M530" i="12843" s="1"/>
  <c r="F530" i="12843"/>
  <c r="S529" i="12843"/>
  <c r="U529" i="12843" s="1"/>
  <c r="K529" i="12843"/>
  <c r="M529" i="12843" s="1"/>
  <c r="M494" i="12843" s="1"/>
  <c r="S528" i="12843"/>
  <c r="U528" i="12843" s="1"/>
  <c r="O528" i="12843"/>
  <c r="Q528" i="12843" s="1"/>
  <c r="O527" i="12843"/>
  <c r="Q527" i="12843" s="1"/>
  <c r="K527" i="12843"/>
  <c r="M527" i="12843" s="1"/>
  <c r="M492" i="12843" s="1"/>
  <c r="D527" i="12843"/>
  <c r="S526" i="12843"/>
  <c r="U526" i="12843" s="1"/>
  <c r="K526" i="12843"/>
  <c r="M526" i="12843" s="1"/>
  <c r="D525" i="12843"/>
  <c r="F525" i="12843" s="1"/>
  <c r="S524" i="12843"/>
  <c r="U524" i="12843" s="1"/>
  <c r="D523" i="12843"/>
  <c r="F523" i="12843" s="1"/>
  <c r="S522" i="12843"/>
  <c r="U522" i="12843" s="1"/>
  <c r="D521" i="12843"/>
  <c r="S520" i="12843"/>
  <c r="O520" i="12843"/>
  <c r="K520" i="12843"/>
  <c r="G520" i="12843"/>
  <c r="C520" i="12843"/>
  <c r="I520" i="12843" s="1"/>
  <c r="S519" i="12843"/>
  <c r="O519" i="12843"/>
  <c r="K519" i="12843"/>
  <c r="G519" i="12843"/>
  <c r="S518" i="12843"/>
  <c r="O518" i="12843"/>
  <c r="K518" i="12843"/>
  <c r="G518" i="12843"/>
  <c r="S517" i="12843"/>
  <c r="O517" i="12843"/>
  <c r="O529" i="12843" s="1"/>
  <c r="Q529" i="12843" s="1"/>
  <c r="K517" i="12843"/>
  <c r="D517" i="12843"/>
  <c r="D529" i="12843" s="1"/>
  <c r="C517" i="12843"/>
  <c r="U516" i="12843"/>
  <c r="U481" i="12843" s="1"/>
  <c r="S516" i="12843"/>
  <c r="Q516" i="12843"/>
  <c r="O516" i="12843"/>
  <c r="M516" i="12843"/>
  <c r="K516" i="12843"/>
  <c r="K528" i="12843" s="1"/>
  <c r="M528" i="12843" s="1"/>
  <c r="F516" i="12843"/>
  <c r="D516" i="12843"/>
  <c r="D528" i="12843" s="1"/>
  <c r="F528" i="12843" s="1"/>
  <c r="S515" i="12843"/>
  <c r="S527" i="12843" s="1"/>
  <c r="U527" i="12843" s="1"/>
  <c r="O515" i="12843"/>
  <c r="K515" i="12843"/>
  <c r="D515" i="12843"/>
  <c r="C515" i="12843"/>
  <c r="C519" i="12843" s="1"/>
  <c r="S514" i="12843"/>
  <c r="O514" i="12843"/>
  <c r="O526" i="12843" s="1"/>
  <c r="Q526" i="12843" s="1"/>
  <c r="K514" i="12843"/>
  <c r="D514" i="12843"/>
  <c r="C514" i="12843"/>
  <c r="C479" i="12843" s="1"/>
  <c r="C483" i="12843" s="1"/>
  <c r="S513" i="12843"/>
  <c r="S525" i="12843" s="1"/>
  <c r="U525" i="12843" s="1"/>
  <c r="U490" i="12843" s="1"/>
  <c r="O513" i="12843"/>
  <c r="O525" i="12843" s="1"/>
  <c r="Q525" i="12843" s="1"/>
  <c r="K513" i="12843"/>
  <c r="K525" i="12843" s="1"/>
  <c r="M525" i="12843" s="1"/>
  <c r="D513" i="12843"/>
  <c r="C513" i="12843"/>
  <c r="U513" i="12843" s="1"/>
  <c r="C512" i="12843"/>
  <c r="F43" i="12811" s="1"/>
  <c r="E43" i="12811" s="1"/>
  <c r="C511" i="12843"/>
  <c r="S510" i="12843"/>
  <c r="O510" i="12843"/>
  <c r="O524" i="12843" s="1"/>
  <c r="Q524" i="12843" s="1"/>
  <c r="K510" i="12843"/>
  <c r="K524" i="12843" s="1"/>
  <c r="M524" i="12843" s="1"/>
  <c r="D510" i="12843"/>
  <c r="C510" i="12843"/>
  <c r="U510" i="12843" s="1"/>
  <c r="S509" i="12843"/>
  <c r="S523" i="12843" s="1"/>
  <c r="U523" i="12843" s="1"/>
  <c r="O509" i="12843"/>
  <c r="O523" i="12843" s="1"/>
  <c r="Q523" i="12843" s="1"/>
  <c r="K509" i="12843"/>
  <c r="K523" i="12843" s="1"/>
  <c r="M523" i="12843" s="1"/>
  <c r="D509" i="12843"/>
  <c r="D544" i="12843" s="1"/>
  <c r="D558" i="12843" s="1"/>
  <c r="F558" i="12843" s="1"/>
  <c r="C509" i="12843"/>
  <c r="S508" i="12843"/>
  <c r="O508" i="12843"/>
  <c r="O522" i="12843" s="1"/>
  <c r="Q522" i="12843" s="1"/>
  <c r="K508" i="12843"/>
  <c r="K522" i="12843" s="1"/>
  <c r="M522" i="12843" s="1"/>
  <c r="D508" i="12843"/>
  <c r="D522" i="12843" s="1"/>
  <c r="F522" i="12843" s="1"/>
  <c r="C508" i="12843"/>
  <c r="U499" i="12843"/>
  <c r="S499" i="12843"/>
  <c r="Q499" i="12843"/>
  <c r="O499" i="12843"/>
  <c r="M499" i="12843"/>
  <c r="K499" i="12843"/>
  <c r="G499" i="12843"/>
  <c r="C499" i="12843"/>
  <c r="U498" i="12843"/>
  <c r="S498" i="12843"/>
  <c r="Q498" i="12843"/>
  <c r="O498" i="12843"/>
  <c r="M498" i="12843"/>
  <c r="K498" i="12843"/>
  <c r="G498" i="12843"/>
  <c r="C498" i="12843"/>
  <c r="U497" i="12843"/>
  <c r="S497" i="12843"/>
  <c r="Q497" i="12843"/>
  <c r="O497" i="12843"/>
  <c r="M497" i="12843"/>
  <c r="K497" i="12843"/>
  <c r="G497" i="12843"/>
  <c r="C497" i="12843"/>
  <c r="S496" i="12843"/>
  <c r="O496" i="12843"/>
  <c r="K496" i="12843"/>
  <c r="K495" i="12843"/>
  <c r="S494" i="12843"/>
  <c r="K494" i="12843"/>
  <c r="O493" i="12843"/>
  <c r="D493" i="12843"/>
  <c r="S492" i="12843"/>
  <c r="K492" i="12843"/>
  <c r="O491" i="12843"/>
  <c r="K491" i="12843"/>
  <c r="D491" i="12843"/>
  <c r="S490" i="12843"/>
  <c r="K490" i="12843"/>
  <c r="O489" i="12843"/>
  <c r="D489" i="12843"/>
  <c r="K488" i="12843"/>
  <c r="D488" i="12843"/>
  <c r="O487" i="12843"/>
  <c r="D487" i="12843"/>
  <c r="D486" i="12843"/>
  <c r="S485" i="12843"/>
  <c r="O485" i="12843"/>
  <c r="K485" i="12843"/>
  <c r="G485" i="12843"/>
  <c r="S484" i="12843"/>
  <c r="O484" i="12843"/>
  <c r="K484" i="12843"/>
  <c r="G484" i="12843"/>
  <c r="S483" i="12843"/>
  <c r="O483" i="12843"/>
  <c r="K483" i="12843"/>
  <c r="G483" i="12843"/>
  <c r="S482" i="12843"/>
  <c r="O482" i="12843"/>
  <c r="O494" i="12843" s="1"/>
  <c r="K482" i="12843"/>
  <c r="D482" i="12843"/>
  <c r="D494" i="12843" s="1"/>
  <c r="C482" i="12843"/>
  <c r="S481" i="12843"/>
  <c r="S493" i="12843" s="1"/>
  <c r="O481" i="12843"/>
  <c r="K481" i="12843"/>
  <c r="K493" i="12843" s="1"/>
  <c r="D481" i="12843"/>
  <c r="C481" i="12843"/>
  <c r="C485" i="12843" s="1"/>
  <c r="S480" i="12843"/>
  <c r="O480" i="12843"/>
  <c r="O492" i="12843" s="1"/>
  <c r="K480" i="12843"/>
  <c r="D480" i="12843"/>
  <c r="D492" i="12843" s="1"/>
  <c r="S479" i="12843"/>
  <c r="S491" i="12843" s="1"/>
  <c r="O479" i="12843"/>
  <c r="K479" i="12843"/>
  <c r="D479" i="12843"/>
  <c r="S478" i="12843"/>
  <c r="O478" i="12843"/>
  <c r="O490" i="12843" s="1"/>
  <c r="K478" i="12843"/>
  <c r="D478" i="12843"/>
  <c r="D490" i="12843" s="1"/>
  <c r="C478" i="12843"/>
  <c r="S475" i="12843"/>
  <c r="S489" i="12843" s="1"/>
  <c r="O475" i="12843"/>
  <c r="K475" i="12843"/>
  <c r="K489" i="12843" s="1"/>
  <c r="D475" i="12843"/>
  <c r="S474" i="12843"/>
  <c r="S488" i="12843" s="1"/>
  <c r="O474" i="12843"/>
  <c r="O488" i="12843" s="1"/>
  <c r="K474" i="12843"/>
  <c r="D474" i="12843"/>
  <c r="S473" i="12843"/>
  <c r="S487" i="12843" s="1"/>
  <c r="O473" i="12843"/>
  <c r="K473" i="12843"/>
  <c r="K487" i="12843" s="1"/>
  <c r="D473" i="12843"/>
  <c r="C473" i="12843"/>
  <c r="S463" i="12843"/>
  <c r="O463" i="12843"/>
  <c r="K463" i="12843"/>
  <c r="G463" i="12843"/>
  <c r="C463" i="12843"/>
  <c r="U463" i="12843" s="1"/>
  <c r="S462" i="12843"/>
  <c r="O462" i="12843"/>
  <c r="K462" i="12843"/>
  <c r="G462" i="12843"/>
  <c r="C462" i="12843"/>
  <c r="S461" i="12843"/>
  <c r="O461" i="12843"/>
  <c r="K461" i="12843"/>
  <c r="G461" i="12843"/>
  <c r="C461" i="12843"/>
  <c r="I461" i="12843" s="1"/>
  <c r="S460" i="12843"/>
  <c r="U460" i="12843" s="1"/>
  <c r="O460" i="12843"/>
  <c r="Q460" i="12843" s="1"/>
  <c r="K460" i="12843"/>
  <c r="M460" i="12843" s="1"/>
  <c r="F460" i="12843"/>
  <c r="M459" i="12843"/>
  <c r="K459" i="12843"/>
  <c r="F459" i="12843"/>
  <c r="S458" i="12843"/>
  <c r="U458" i="12843" s="1"/>
  <c r="K458" i="12843"/>
  <c r="M458" i="12843" s="1"/>
  <c r="S457" i="12843"/>
  <c r="U457" i="12843" s="1"/>
  <c r="K457" i="12843"/>
  <c r="M457" i="12843" s="1"/>
  <c r="S456" i="12843"/>
  <c r="U456" i="12843" s="1"/>
  <c r="S455" i="12843"/>
  <c r="U455" i="12843" s="1"/>
  <c r="K455" i="12843"/>
  <c r="M455" i="12843" s="1"/>
  <c r="D455" i="12843"/>
  <c r="F455" i="12843" s="1"/>
  <c r="S454" i="12843"/>
  <c r="U454" i="12843" s="1"/>
  <c r="K454" i="12843"/>
  <c r="M454" i="12843" s="1"/>
  <c r="D453" i="12843"/>
  <c r="F453" i="12843" s="1"/>
  <c r="K452" i="12843"/>
  <c r="M452" i="12843" s="1"/>
  <c r="D452" i="12843"/>
  <c r="F452" i="12843" s="1"/>
  <c r="S451" i="12843"/>
  <c r="U451" i="12843" s="1"/>
  <c r="K451" i="12843"/>
  <c r="M451" i="12843" s="1"/>
  <c r="D450" i="12843"/>
  <c r="S449" i="12843"/>
  <c r="O449" i="12843"/>
  <c r="K449" i="12843"/>
  <c r="G449" i="12843"/>
  <c r="C449" i="12843"/>
  <c r="M449" i="12843" s="1"/>
  <c r="S448" i="12843"/>
  <c r="O448" i="12843"/>
  <c r="K448" i="12843"/>
  <c r="G448" i="12843"/>
  <c r="C448" i="12843"/>
  <c r="I448" i="12843" s="1"/>
  <c r="S447" i="12843"/>
  <c r="O447" i="12843"/>
  <c r="K447" i="12843"/>
  <c r="G447" i="12843"/>
  <c r="S446" i="12843"/>
  <c r="U446" i="12843" s="1"/>
  <c r="O446" i="12843"/>
  <c r="K446" i="12843"/>
  <c r="M446" i="12843" s="1"/>
  <c r="D446" i="12843"/>
  <c r="F446" i="12843" s="1"/>
  <c r="S445" i="12843"/>
  <c r="U445" i="12843" s="1"/>
  <c r="O445" i="12843"/>
  <c r="K445" i="12843"/>
  <c r="M445" i="12843" s="1"/>
  <c r="D445" i="12843"/>
  <c r="F445" i="12843" s="1"/>
  <c r="S444" i="12843"/>
  <c r="U444" i="12843" s="1"/>
  <c r="O444" i="12843"/>
  <c r="K444" i="12843"/>
  <c r="M444" i="12843" s="1"/>
  <c r="D444" i="12843"/>
  <c r="F444" i="12843" s="1"/>
  <c r="S443" i="12843"/>
  <c r="O443" i="12843"/>
  <c r="O455" i="12843" s="1"/>
  <c r="Q455" i="12843" s="1"/>
  <c r="K443" i="12843"/>
  <c r="D443" i="12843"/>
  <c r="C443" i="12843"/>
  <c r="C464" i="12843" s="1"/>
  <c r="C379" i="12843" s="1"/>
  <c r="U442" i="12843"/>
  <c r="S442" i="12843"/>
  <c r="Q442" i="12843"/>
  <c r="O442" i="12843"/>
  <c r="O454" i="12843" s="1"/>
  <c r="Q454" i="12843" s="1"/>
  <c r="M442" i="12843"/>
  <c r="K442" i="12843"/>
  <c r="F442" i="12843"/>
  <c r="D442" i="12843"/>
  <c r="C441" i="12843"/>
  <c r="F73" i="12811" s="1"/>
  <c r="S439" i="12843"/>
  <c r="U439" i="12843" s="1"/>
  <c r="O439" i="12843"/>
  <c r="K439" i="12843"/>
  <c r="M439" i="12843" s="1"/>
  <c r="D439" i="12843"/>
  <c r="F439" i="12843" s="1"/>
  <c r="S438" i="12843"/>
  <c r="U438" i="12843" s="1"/>
  <c r="O438" i="12843"/>
  <c r="K438" i="12843"/>
  <c r="M438" i="12843" s="1"/>
  <c r="D438" i="12843"/>
  <c r="F438" i="12843" s="1"/>
  <c r="S437" i="12843"/>
  <c r="O437" i="12843"/>
  <c r="O451" i="12843" s="1"/>
  <c r="Q451" i="12843" s="1"/>
  <c r="K437" i="12843"/>
  <c r="D437" i="12843"/>
  <c r="C437" i="12843"/>
  <c r="C440" i="12843" s="1"/>
  <c r="I430" i="12843"/>
  <c r="F430" i="12843"/>
  <c r="C430" i="12843"/>
  <c r="S428" i="12843"/>
  <c r="U428" i="12843" s="1"/>
  <c r="O428" i="12843"/>
  <c r="K428" i="12843"/>
  <c r="G428" i="12843"/>
  <c r="C428" i="12843"/>
  <c r="S427" i="12843"/>
  <c r="O427" i="12843"/>
  <c r="K427" i="12843"/>
  <c r="G427" i="12843"/>
  <c r="C427" i="12843"/>
  <c r="U427" i="12843" s="1"/>
  <c r="S426" i="12843"/>
  <c r="O426" i="12843"/>
  <c r="K426" i="12843"/>
  <c r="G426" i="12843"/>
  <c r="C426" i="12843"/>
  <c r="U426" i="12843" s="1"/>
  <c r="S425" i="12843"/>
  <c r="U425" i="12843" s="1"/>
  <c r="U390" i="12843" s="1"/>
  <c r="O425" i="12843"/>
  <c r="Q425" i="12843" s="1"/>
  <c r="Q390" i="12843" s="1"/>
  <c r="K425" i="12843"/>
  <c r="M425" i="12843" s="1"/>
  <c r="F425" i="12843"/>
  <c r="M424" i="12843"/>
  <c r="K424" i="12843"/>
  <c r="F424" i="12843"/>
  <c r="S423" i="12843"/>
  <c r="U423" i="12843" s="1"/>
  <c r="O423" i="12843"/>
  <c r="Q423" i="12843" s="1"/>
  <c r="S422" i="12843"/>
  <c r="U422" i="12843" s="1"/>
  <c r="O422" i="12843"/>
  <c r="Q422" i="12843" s="1"/>
  <c r="K422" i="12843"/>
  <c r="M422" i="12843" s="1"/>
  <c r="O421" i="12843"/>
  <c r="Q421" i="12843" s="1"/>
  <c r="D421" i="12843"/>
  <c r="F421" i="12843" s="1"/>
  <c r="S420" i="12843"/>
  <c r="U420" i="12843" s="1"/>
  <c r="O420" i="12843"/>
  <c r="Q420" i="12843" s="1"/>
  <c r="S419" i="12843"/>
  <c r="U419" i="12843" s="1"/>
  <c r="O419" i="12843"/>
  <c r="Q419" i="12843" s="1"/>
  <c r="S418" i="12843"/>
  <c r="U418" i="12843" s="1"/>
  <c r="O418" i="12843"/>
  <c r="Q418" i="12843" s="1"/>
  <c r="S417" i="12843"/>
  <c r="U417" i="12843" s="1"/>
  <c r="O417" i="12843"/>
  <c r="Q417" i="12843" s="1"/>
  <c r="D417" i="12843"/>
  <c r="F417" i="12843" s="1"/>
  <c r="S416" i="12843"/>
  <c r="U416" i="12843" s="1"/>
  <c r="D415" i="12843"/>
  <c r="S414" i="12843"/>
  <c r="O414" i="12843"/>
  <c r="K414" i="12843"/>
  <c r="G414" i="12843"/>
  <c r="C414" i="12843"/>
  <c r="S413" i="12843"/>
  <c r="O413" i="12843"/>
  <c r="K413" i="12843"/>
  <c r="G413" i="12843"/>
  <c r="S412" i="12843"/>
  <c r="O412" i="12843"/>
  <c r="K412" i="12843"/>
  <c r="G412" i="12843"/>
  <c r="U411" i="12843"/>
  <c r="S411" i="12843"/>
  <c r="Q411" i="12843"/>
  <c r="O411" i="12843"/>
  <c r="M411" i="12843"/>
  <c r="K411" i="12843"/>
  <c r="K423" i="12843" s="1"/>
  <c r="M423" i="12843" s="1"/>
  <c r="F411" i="12843"/>
  <c r="D411" i="12843"/>
  <c r="U410" i="12843"/>
  <c r="S410" i="12843"/>
  <c r="Q410" i="12843"/>
  <c r="O410" i="12843"/>
  <c r="M410" i="12843"/>
  <c r="M375" i="12843" s="1"/>
  <c r="K410" i="12843"/>
  <c r="F410" i="12843"/>
  <c r="D410" i="12843"/>
  <c r="S409" i="12843"/>
  <c r="S421" i="12843" s="1"/>
  <c r="U421" i="12843" s="1"/>
  <c r="O409" i="12843"/>
  <c r="K409" i="12843"/>
  <c r="K421" i="12843" s="1"/>
  <c r="M421" i="12843" s="1"/>
  <c r="D409" i="12843"/>
  <c r="C409" i="12843"/>
  <c r="C374" i="12843" s="1"/>
  <c r="F374" i="12843" s="1"/>
  <c r="S408" i="12843"/>
  <c r="O408" i="12843"/>
  <c r="K408" i="12843"/>
  <c r="K420" i="12843" s="1"/>
  <c r="M420" i="12843" s="1"/>
  <c r="D408" i="12843"/>
  <c r="C408" i="12843"/>
  <c r="U407" i="12843"/>
  <c r="U372" i="12843" s="1"/>
  <c r="S407" i="12843"/>
  <c r="Q407" i="12843"/>
  <c r="O407" i="12843"/>
  <c r="M407" i="12843"/>
  <c r="M372" i="12843" s="1"/>
  <c r="K407" i="12843"/>
  <c r="K419" i="12843" s="1"/>
  <c r="M419" i="12843" s="1"/>
  <c r="F407" i="12843"/>
  <c r="D407" i="12843"/>
  <c r="C406" i="12843"/>
  <c r="F42" i="12811" s="1"/>
  <c r="E42" i="12811" s="1"/>
  <c r="S404" i="12843"/>
  <c r="U404" i="12843" s="1"/>
  <c r="O404" i="12843"/>
  <c r="Q404" i="12843" s="1"/>
  <c r="K404" i="12843"/>
  <c r="D404" i="12843"/>
  <c r="F404" i="12843" s="1"/>
  <c r="S403" i="12843"/>
  <c r="U403" i="12843" s="1"/>
  <c r="O403" i="12843"/>
  <c r="Q403" i="12843" s="1"/>
  <c r="K403" i="12843"/>
  <c r="D403" i="12843"/>
  <c r="F403" i="12843" s="1"/>
  <c r="S402" i="12843"/>
  <c r="O402" i="12843"/>
  <c r="O416" i="12843" s="1"/>
  <c r="Q416" i="12843" s="1"/>
  <c r="K402" i="12843"/>
  <c r="K416" i="12843" s="1"/>
  <c r="M416" i="12843" s="1"/>
  <c r="D402" i="12843"/>
  <c r="C402" i="12843"/>
  <c r="S393" i="12843"/>
  <c r="O393" i="12843"/>
  <c r="K393" i="12843"/>
  <c r="G393" i="12843"/>
  <c r="S392" i="12843"/>
  <c r="O392" i="12843"/>
  <c r="K392" i="12843"/>
  <c r="G392" i="12843"/>
  <c r="S391" i="12843"/>
  <c r="O391" i="12843"/>
  <c r="K391" i="12843"/>
  <c r="G391" i="12843"/>
  <c r="S390" i="12843"/>
  <c r="O390" i="12843"/>
  <c r="K390" i="12843"/>
  <c r="F390" i="12843"/>
  <c r="M389" i="12843"/>
  <c r="K389" i="12843"/>
  <c r="F389" i="12843"/>
  <c r="O388" i="12843"/>
  <c r="D388" i="12843"/>
  <c r="F388" i="12843" s="1"/>
  <c r="S387" i="12843"/>
  <c r="O387" i="12843"/>
  <c r="O386" i="12843"/>
  <c r="O385" i="12843"/>
  <c r="O384" i="12843"/>
  <c r="S383" i="12843"/>
  <c r="O383" i="12843"/>
  <c r="D382" i="12843"/>
  <c r="F382" i="12843" s="1"/>
  <c r="O381" i="12843"/>
  <c r="D380" i="12843"/>
  <c r="S379" i="12843"/>
  <c r="O379" i="12843"/>
  <c r="K379" i="12843"/>
  <c r="G379" i="12843"/>
  <c r="S378" i="12843"/>
  <c r="O378" i="12843"/>
  <c r="K378" i="12843"/>
  <c r="G378" i="12843"/>
  <c r="C378" i="12843"/>
  <c r="S377" i="12843"/>
  <c r="O377" i="12843"/>
  <c r="K377" i="12843"/>
  <c r="G377" i="12843"/>
  <c r="C377" i="12843"/>
  <c r="S376" i="12843"/>
  <c r="S388" i="12843" s="1"/>
  <c r="O376" i="12843"/>
  <c r="K376" i="12843"/>
  <c r="K388" i="12843" s="1"/>
  <c r="D376" i="12843"/>
  <c r="C376" i="12843"/>
  <c r="U375" i="12843"/>
  <c r="S375" i="12843"/>
  <c r="O375" i="12843"/>
  <c r="K375" i="12843"/>
  <c r="K387" i="12843" s="1"/>
  <c r="D375" i="12843"/>
  <c r="C375" i="12843"/>
  <c r="S374" i="12843"/>
  <c r="S386" i="12843" s="1"/>
  <c r="O374" i="12843"/>
  <c r="K374" i="12843"/>
  <c r="K386" i="12843" s="1"/>
  <c r="D374" i="12843"/>
  <c r="S373" i="12843"/>
  <c r="S385" i="12843" s="1"/>
  <c r="O373" i="12843"/>
  <c r="K373" i="12843"/>
  <c r="K385" i="12843" s="1"/>
  <c r="D373" i="12843"/>
  <c r="S372" i="12843"/>
  <c r="S384" i="12843" s="1"/>
  <c r="O372" i="12843"/>
  <c r="K372" i="12843"/>
  <c r="K384" i="12843" s="1"/>
  <c r="D372" i="12843"/>
  <c r="C372" i="12843"/>
  <c r="S369" i="12843"/>
  <c r="O369" i="12843"/>
  <c r="K369" i="12843"/>
  <c r="K383" i="12843" s="1"/>
  <c r="D369" i="12843"/>
  <c r="C369" i="12843"/>
  <c r="S368" i="12843"/>
  <c r="S382" i="12843" s="1"/>
  <c r="O368" i="12843"/>
  <c r="O382" i="12843" s="1"/>
  <c r="K368" i="12843"/>
  <c r="K382" i="12843" s="1"/>
  <c r="D368" i="12843"/>
  <c r="C368" i="12843"/>
  <c r="S367" i="12843"/>
  <c r="S381" i="12843" s="1"/>
  <c r="O367" i="12843"/>
  <c r="K367" i="12843"/>
  <c r="K381" i="12843" s="1"/>
  <c r="D367" i="12843"/>
  <c r="S358" i="12843"/>
  <c r="O358" i="12843"/>
  <c r="K358" i="12843"/>
  <c r="G358" i="12843"/>
  <c r="S357" i="12843"/>
  <c r="O357" i="12843"/>
  <c r="K357" i="12843"/>
  <c r="G357" i="12843"/>
  <c r="S356" i="12843"/>
  <c r="O356" i="12843"/>
  <c r="K356" i="12843"/>
  <c r="G356" i="12843"/>
  <c r="S355" i="12843"/>
  <c r="O355" i="12843"/>
  <c r="K355" i="12843"/>
  <c r="C355" i="12843"/>
  <c r="K354" i="12843"/>
  <c r="C354" i="12843"/>
  <c r="S353" i="12843"/>
  <c r="K353" i="12843"/>
  <c r="C353" i="12843"/>
  <c r="O352" i="12843"/>
  <c r="D352" i="12843"/>
  <c r="C352" i="12843"/>
  <c r="C358" i="12843" s="1"/>
  <c r="S351" i="12843"/>
  <c r="K351" i="12843"/>
  <c r="C351" i="12843"/>
  <c r="C350" i="12843"/>
  <c r="K349" i="12843"/>
  <c r="D349" i="12843"/>
  <c r="C349" i="12843"/>
  <c r="O348" i="12843"/>
  <c r="C348" i="12843"/>
  <c r="S347" i="12843"/>
  <c r="K347" i="12843"/>
  <c r="C347" i="12843"/>
  <c r="Q346" i="12843"/>
  <c r="D345" i="12843"/>
  <c r="S344" i="12843"/>
  <c r="O344" i="12843"/>
  <c r="K344" i="12843"/>
  <c r="G344" i="12843"/>
  <c r="S343" i="12843"/>
  <c r="O343" i="12843"/>
  <c r="K343" i="12843"/>
  <c r="G343" i="12843"/>
  <c r="S342" i="12843"/>
  <c r="O342" i="12843"/>
  <c r="K342" i="12843"/>
  <c r="G342" i="12843"/>
  <c r="S341" i="12843"/>
  <c r="O341" i="12843"/>
  <c r="O353" i="12843" s="1"/>
  <c r="K341" i="12843"/>
  <c r="D341" i="12843"/>
  <c r="C341" i="12843"/>
  <c r="S340" i="12843"/>
  <c r="S352" i="12843" s="1"/>
  <c r="O340" i="12843"/>
  <c r="K340" i="12843"/>
  <c r="K352" i="12843" s="1"/>
  <c r="D340" i="12843"/>
  <c r="C340" i="12843"/>
  <c r="C344" i="12843" s="1"/>
  <c r="S339" i="12843"/>
  <c r="O339" i="12843"/>
  <c r="O351" i="12843" s="1"/>
  <c r="K339" i="12843"/>
  <c r="D339" i="12843"/>
  <c r="C339" i="12843"/>
  <c r="C343" i="12843" s="1"/>
  <c r="S338" i="12843"/>
  <c r="S350" i="12843" s="1"/>
  <c r="O338" i="12843"/>
  <c r="O350" i="12843" s="1"/>
  <c r="K338" i="12843"/>
  <c r="K350" i="12843" s="1"/>
  <c r="D338" i="12843"/>
  <c r="C338" i="12843"/>
  <c r="S337" i="12843"/>
  <c r="S349" i="12843" s="1"/>
  <c r="O337" i="12843"/>
  <c r="O349" i="12843" s="1"/>
  <c r="K337" i="12843"/>
  <c r="D337" i="12843"/>
  <c r="C337" i="12843"/>
  <c r="U337" i="12843" s="1"/>
  <c r="S335" i="12843"/>
  <c r="S348" i="12843" s="1"/>
  <c r="O335" i="12843"/>
  <c r="K335" i="12843"/>
  <c r="K348" i="12843" s="1"/>
  <c r="D335" i="12843"/>
  <c r="C335" i="12843"/>
  <c r="U335" i="12843" s="1"/>
  <c r="S334" i="12843"/>
  <c r="O334" i="12843"/>
  <c r="O347" i="12843" s="1"/>
  <c r="K334" i="12843"/>
  <c r="D334" i="12843"/>
  <c r="C334" i="12843"/>
  <c r="S333" i="12843"/>
  <c r="S346" i="12843" s="1"/>
  <c r="U346" i="12843" s="1"/>
  <c r="O333" i="12843"/>
  <c r="O346" i="12843" s="1"/>
  <c r="K333" i="12843"/>
  <c r="K346" i="12843" s="1"/>
  <c r="M346" i="12843" s="1"/>
  <c r="D333" i="12843"/>
  <c r="C333" i="12843"/>
  <c r="I326" i="12843"/>
  <c r="F326" i="12843"/>
  <c r="C326" i="12843"/>
  <c r="S324" i="12843"/>
  <c r="O324" i="12843"/>
  <c r="K324" i="12843"/>
  <c r="G324" i="12843"/>
  <c r="S323" i="12843"/>
  <c r="O323" i="12843"/>
  <c r="K323" i="12843"/>
  <c r="G323" i="12843"/>
  <c r="S322" i="12843"/>
  <c r="O322" i="12843"/>
  <c r="K322" i="12843"/>
  <c r="G322" i="12843"/>
  <c r="S321" i="12843"/>
  <c r="O321" i="12843"/>
  <c r="K321" i="12843"/>
  <c r="C321" i="12843"/>
  <c r="K320" i="12843"/>
  <c r="C320" i="12843"/>
  <c r="O319" i="12843"/>
  <c r="K319" i="12843"/>
  <c r="C319" i="12843"/>
  <c r="O318" i="12843"/>
  <c r="C318" i="12843"/>
  <c r="S317" i="12843"/>
  <c r="D317" i="12843"/>
  <c r="C317" i="12843"/>
  <c r="O316" i="12843"/>
  <c r="K316" i="12843"/>
  <c r="C316" i="12843"/>
  <c r="C322" i="12843" s="1"/>
  <c r="S315" i="12843"/>
  <c r="O315" i="12843"/>
  <c r="C315" i="12843"/>
  <c r="S314" i="12843"/>
  <c r="O314" i="12843"/>
  <c r="C314" i="12843"/>
  <c r="K313" i="12843"/>
  <c r="D313" i="12843"/>
  <c r="C313" i="12843"/>
  <c r="O312" i="12843"/>
  <c r="K312" i="12843"/>
  <c r="C312" i="12843"/>
  <c r="D311" i="12843"/>
  <c r="S310" i="12843"/>
  <c r="O310" i="12843"/>
  <c r="K310" i="12843"/>
  <c r="G310" i="12843"/>
  <c r="S309" i="12843"/>
  <c r="O309" i="12843"/>
  <c r="K309" i="12843"/>
  <c r="G309" i="12843"/>
  <c r="S308" i="12843"/>
  <c r="O308" i="12843"/>
  <c r="K308" i="12843"/>
  <c r="G308" i="12843"/>
  <c r="S307" i="12843"/>
  <c r="S319" i="12843" s="1"/>
  <c r="O307" i="12843"/>
  <c r="K307" i="12843"/>
  <c r="D307" i="12843"/>
  <c r="C307" i="12843"/>
  <c r="S306" i="12843"/>
  <c r="S318" i="12843" s="1"/>
  <c r="O306" i="12843"/>
  <c r="K306" i="12843"/>
  <c r="K318" i="12843" s="1"/>
  <c r="D306" i="12843"/>
  <c r="S305" i="12843"/>
  <c r="O305" i="12843"/>
  <c r="O317" i="12843" s="1"/>
  <c r="K305" i="12843"/>
  <c r="K317" i="12843" s="1"/>
  <c r="D305" i="12843"/>
  <c r="S304" i="12843"/>
  <c r="S316" i="12843" s="1"/>
  <c r="O304" i="12843"/>
  <c r="K304" i="12843"/>
  <c r="D304" i="12843"/>
  <c r="S303" i="12843"/>
  <c r="O303" i="12843"/>
  <c r="K303" i="12843"/>
  <c r="K315" i="12843" s="1"/>
  <c r="D303" i="12843"/>
  <c r="C303" i="12843"/>
  <c r="U303" i="12843" s="1"/>
  <c r="S301" i="12843"/>
  <c r="O301" i="12843"/>
  <c r="K301" i="12843"/>
  <c r="K314" i="12843" s="1"/>
  <c r="D301" i="12843"/>
  <c r="C301" i="12843"/>
  <c r="S300" i="12843"/>
  <c r="S313" i="12843" s="1"/>
  <c r="O300" i="12843"/>
  <c r="O313" i="12843" s="1"/>
  <c r="K300" i="12843"/>
  <c r="D300" i="12843"/>
  <c r="C300" i="12843"/>
  <c r="U300" i="12843" s="1"/>
  <c r="S299" i="12843"/>
  <c r="S312" i="12843" s="1"/>
  <c r="O299" i="12843"/>
  <c r="K299" i="12843"/>
  <c r="D299" i="12843"/>
  <c r="C299" i="12843"/>
  <c r="U299" i="12843" s="1"/>
  <c r="I291" i="12843"/>
  <c r="F291" i="12843"/>
  <c r="C291" i="12843"/>
  <c r="S289" i="12843"/>
  <c r="O289" i="12843"/>
  <c r="K289" i="12843"/>
  <c r="G289" i="12843"/>
  <c r="S288" i="12843"/>
  <c r="O288" i="12843"/>
  <c r="K288" i="12843"/>
  <c r="G288" i="12843"/>
  <c r="S287" i="12843"/>
  <c r="O287" i="12843"/>
  <c r="K287" i="12843"/>
  <c r="G287" i="12843"/>
  <c r="U286" i="12843"/>
  <c r="S286" i="12843"/>
  <c r="O286" i="12843"/>
  <c r="Q286" i="12843" s="1"/>
  <c r="K286" i="12843"/>
  <c r="M286" i="12843" s="1"/>
  <c r="F286" i="12843"/>
  <c r="K285" i="12843"/>
  <c r="M285" i="12843" s="1"/>
  <c r="G285" i="12843"/>
  <c r="I285" i="12843" s="1"/>
  <c r="F285" i="12843"/>
  <c r="S284" i="12843"/>
  <c r="U284" i="12843" s="1"/>
  <c r="K282" i="12843"/>
  <c r="M282" i="12843" s="1"/>
  <c r="O281" i="12843"/>
  <c r="Q281" i="12843" s="1"/>
  <c r="D280" i="12843"/>
  <c r="F280" i="12843" s="1"/>
  <c r="C280" i="12843"/>
  <c r="S278" i="12843"/>
  <c r="U278" i="12843" s="1"/>
  <c r="D278" i="12843"/>
  <c r="F278" i="12843" s="1"/>
  <c r="K277" i="12843"/>
  <c r="M277" i="12843" s="1"/>
  <c r="D276" i="12843"/>
  <c r="S275" i="12843"/>
  <c r="O275" i="12843"/>
  <c r="K275" i="12843"/>
  <c r="G275" i="12843"/>
  <c r="S274" i="12843"/>
  <c r="O274" i="12843"/>
  <c r="K274" i="12843"/>
  <c r="G274" i="12843"/>
  <c r="S273" i="12843"/>
  <c r="O273" i="12843"/>
  <c r="K273" i="12843"/>
  <c r="G273" i="12843"/>
  <c r="S272" i="12843"/>
  <c r="O272" i="12843"/>
  <c r="O284" i="12843" s="1"/>
  <c r="Q284" i="12843" s="1"/>
  <c r="K272" i="12843"/>
  <c r="K284" i="12843" s="1"/>
  <c r="M284" i="12843" s="1"/>
  <c r="D272" i="12843"/>
  <c r="C272" i="12843"/>
  <c r="S271" i="12843"/>
  <c r="S283" i="12843" s="1"/>
  <c r="U283" i="12843" s="1"/>
  <c r="O271" i="12843"/>
  <c r="O283" i="12843" s="1"/>
  <c r="Q283" i="12843" s="1"/>
  <c r="K271" i="12843"/>
  <c r="K283" i="12843" s="1"/>
  <c r="M283" i="12843" s="1"/>
  <c r="D271" i="12843"/>
  <c r="S270" i="12843"/>
  <c r="S282" i="12843" s="1"/>
  <c r="U282" i="12843" s="1"/>
  <c r="O270" i="12843"/>
  <c r="O282" i="12843" s="1"/>
  <c r="Q282" i="12843" s="1"/>
  <c r="K270" i="12843"/>
  <c r="D270" i="12843"/>
  <c r="S269" i="12843"/>
  <c r="S281" i="12843" s="1"/>
  <c r="U281" i="12843" s="1"/>
  <c r="O269" i="12843"/>
  <c r="K269" i="12843"/>
  <c r="K281" i="12843" s="1"/>
  <c r="M281" i="12843" s="1"/>
  <c r="D269" i="12843"/>
  <c r="S268" i="12843"/>
  <c r="S280" i="12843" s="1"/>
  <c r="U280" i="12843" s="1"/>
  <c r="O268" i="12843"/>
  <c r="O280" i="12843" s="1"/>
  <c r="Q280" i="12843" s="1"/>
  <c r="K268" i="12843"/>
  <c r="K280" i="12843" s="1"/>
  <c r="M280" i="12843" s="1"/>
  <c r="D268" i="12843"/>
  <c r="C268" i="12843"/>
  <c r="Q268" i="12843" s="1"/>
  <c r="C267" i="12843"/>
  <c r="F18" i="12811" s="1"/>
  <c r="E18" i="12811" s="1"/>
  <c r="S266" i="12843"/>
  <c r="S279" i="12843" s="1"/>
  <c r="U279" i="12843" s="1"/>
  <c r="O266" i="12843"/>
  <c r="O279" i="12843" s="1"/>
  <c r="Q279" i="12843" s="1"/>
  <c r="K266" i="12843"/>
  <c r="K279" i="12843" s="1"/>
  <c r="M279" i="12843" s="1"/>
  <c r="D266" i="12843"/>
  <c r="C266" i="12843"/>
  <c r="S265" i="12843"/>
  <c r="O265" i="12843"/>
  <c r="O278" i="12843" s="1"/>
  <c r="Q278" i="12843" s="1"/>
  <c r="K265" i="12843"/>
  <c r="K278" i="12843" s="1"/>
  <c r="M278" i="12843" s="1"/>
  <c r="D265" i="12843"/>
  <c r="C265" i="12843"/>
  <c r="U265" i="12843" s="1"/>
  <c r="S264" i="12843"/>
  <c r="S277" i="12843" s="1"/>
  <c r="U277" i="12843" s="1"/>
  <c r="O264" i="12843"/>
  <c r="O277" i="12843" s="1"/>
  <c r="Q277" i="12843" s="1"/>
  <c r="K264" i="12843"/>
  <c r="D264" i="12843"/>
  <c r="C264" i="12843"/>
  <c r="Q264" i="12843" s="1"/>
  <c r="Q290" i="12843" s="1"/>
  <c r="S255" i="12843"/>
  <c r="O255" i="12843"/>
  <c r="K255" i="12843"/>
  <c r="G255" i="12843"/>
  <c r="S254" i="12843"/>
  <c r="O254" i="12843"/>
  <c r="K254" i="12843"/>
  <c r="G254" i="12843"/>
  <c r="S253" i="12843"/>
  <c r="O253" i="12843"/>
  <c r="K253" i="12843"/>
  <c r="G253" i="12843"/>
  <c r="S252" i="12843"/>
  <c r="O252" i="12843"/>
  <c r="K252" i="12843"/>
  <c r="G252" i="12843"/>
  <c r="G251" i="12843"/>
  <c r="S250" i="12843"/>
  <c r="O250" i="12843"/>
  <c r="K249" i="12843"/>
  <c r="S248" i="12843"/>
  <c r="O248" i="12843"/>
  <c r="D248" i="12843"/>
  <c r="D247" i="12843"/>
  <c r="O246" i="12843"/>
  <c r="D246" i="12843"/>
  <c r="D245" i="12843"/>
  <c r="O244" i="12843"/>
  <c r="D244" i="12843"/>
  <c r="D243" i="12843"/>
  <c r="D242" i="12843"/>
  <c r="S241" i="12843"/>
  <c r="O241" i="12843"/>
  <c r="K241" i="12843"/>
  <c r="G241" i="12843"/>
  <c r="S240" i="12843"/>
  <c r="O240" i="12843"/>
  <c r="K240" i="12843"/>
  <c r="G240" i="12843"/>
  <c r="S239" i="12843"/>
  <c r="O239" i="12843"/>
  <c r="K239" i="12843"/>
  <c r="G239" i="12843"/>
  <c r="S238" i="12843"/>
  <c r="O238" i="12843"/>
  <c r="K238" i="12843"/>
  <c r="K250" i="12843" s="1"/>
  <c r="D238" i="12843"/>
  <c r="S237" i="12843"/>
  <c r="S249" i="12843" s="1"/>
  <c r="O237" i="12843"/>
  <c r="O249" i="12843" s="1"/>
  <c r="K237" i="12843"/>
  <c r="D237" i="12843"/>
  <c r="D283" i="12843" s="1"/>
  <c r="F283" i="12843" s="1"/>
  <c r="S236" i="12843"/>
  <c r="O236" i="12843"/>
  <c r="K236" i="12843"/>
  <c r="K248" i="12843" s="1"/>
  <c r="D236" i="12843"/>
  <c r="D351" i="12843" s="1"/>
  <c r="S235" i="12843"/>
  <c r="S247" i="12843" s="1"/>
  <c r="O235" i="12843"/>
  <c r="O247" i="12843" s="1"/>
  <c r="K235" i="12843"/>
  <c r="K247" i="12843" s="1"/>
  <c r="D235" i="12843"/>
  <c r="D420" i="12843" s="1"/>
  <c r="F420" i="12843" s="1"/>
  <c r="S234" i="12843"/>
  <c r="S246" i="12843" s="1"/>
  <c r="O234" i="12843"/>
  <c r="K234" i="12843"/>
  <c r="K246" i="12843" s="1"/>
  <c r="D234" i="12843"/>
  <c r="D315" i="12843" s="1"/>
  <c r="S232" i="12843"/>
  <c r="S245" i="12843" s="1"/>
  <c r="O232" i="12843"/>
  <c r="O245" i="12843" s="1"/>
  <c r="K232" i="12843"/>
  <c r="K245" i="12843" s="1"/>
  <c r="D232" i="12843"/>
  <c r="D348" i="12843" s="1"/>
  <c r="S231" i="12843"/>
  <c r="S244" i="12843" s="1"/>
  <c r="O231" i="12843"/>
  <c r="K231" i="12843"/>
  <c r="K244" i="12843" s="1"/>
  <c r="D231" i="12843"/>
  <c r="D347" i="12843" s="1"/>
  <c r="S230" i="12843"/>
  <c r="S243" i="12843" s="1"/>
  <c r="O230" i="12843"/>
  <c r="O243" i="12843" s="1"/>
  <c r="K230" i="12843"/>
  <c r="K243" i="12843" s="1"/>
  <c r="D230" i="12843"/>
  <c r="D346" i="12843" s="1"/>
  <c r="F346" i="12843" s="1"/>
  <c r="M219" i="12843"/>
  <c r="Z218" i="12843"/>
  <c r="U218" i="12843"/>
  <c r="S218" i="12843"/>
  <c r="Q218" i="12843"/>
  <c r="O218" i="12843"/>
  <c r="M218" i="12843"/>
  <c r="K218" i="12843"/>
  <c r="G218" i="12843"/>
  <c r="Z217" i="12843"/>
  <c r="U217" i="12843"/>
  <c r="S217" i="12843"/>
  <c r="Q217" i="12843"/>
  <c r="O217" i="12843"/>
  <c r="M217" i="12843"/>
  <c r="K217" i="12843"/>
  <c r="G217" i="12843"/>
  <c r="Z216" i="12843"/>
  <c r="U216" i="12843"/>
  <c r="S216" i="12843"/>
  <c r="Q216" i="12843"/>
  <c r="O216" i="12843"/>
  <c r="M216" i="12843"/>
  <c r="K216" i="12843"/>
  <c r="G216" i="12843"/>
  <c r="U215" i="12843"/>
  <c r="Q215" i="12843"/>
  <c r="M215" i="12843"/>
  <c r="K215" i="12843"/>
  <c r="G215" i="12843"/>
  <c r="G286" i="12843" s="1"/>
  <c r="I286" i="12843" s="1"/>
  <c r="U214" i="12843"/>
  <c r="Q214" i="12843"/>
  <c r="M214" i="12843"/>
  <c r="G214" i="12843"/>
  <c r="G354" i="12843" s="1"/>
  <c r="U213" i="12843"/>
  <c r="S213" i="12843"/>
  <c r="Q213" i="12843"/>
  <c r="O213" i="12843"/>
  <c r="M213" i="12843"/>
  <c r="K213" i="12843"/>
  <c r="U212" i="12843"/>
  <c r="S212" i="12843"/>
  <c r="Q212" i="12843"/>
  <c r="O212" i="12843"/>
  <c r="M212" i="12843"/>
  <c r="K212" i="12843"/>
  <c r="U211" i="12843"/>
  <c r="S211" i="12843"/>
  <c r="Q211" i="12843"/>
  <c r="O211" i="12843"/>
  <c r="M211" i="12843"/>
  <c r="K211" i="12843"/>
  <c r="U210" i="12843"/>
  <c r="S210" i="12843"/>
  <c r="Q210" i="12843"/>
  <c r="O210" i="12843"/>
  <c r="M210" i="12843"/>
  <c r="K210" i="12843"/>
  <c r="U209" i="12843"/>
  <c r="S209" i="12843"/>
  <c r="Q209" i="12843"/>
  <c r="O209" i="12843"/>
  <c r="M209" i="12843"/>
  <c r="K209" i="12843"/>
  <c r="U208" i="12843"/>
  <c r="S208" i="12843"/>
  <c r="Q208" i="12843"/>
  <c r="O208" i="12843"/>
  <c r="M208" i="12843"/>
  <c r="K208" i="12843"/>
  <c r="U207" i="12843"/>
  <c r="S207" i="12843"/>
  <c r="Q207" i="12843"/>
  <c r="O207" i="12843"/>
  <c r="M207" i="12843"/>
  <c r="K207" i="12843"/>
  <c r="U206" i="12843"/>
  <c r="S206" i="12843"/>
  <c r="Q206" i="12843"/>
  <c r="O206" i="12843"/>
  <c r="M206" i="12843"/>
  <c r="K206" i="12843"/>
  <c r="Z204" i="12843"/>
  <c r="S204" i="12843"/>
  <c r="O204" i="12843"/>
  <c r="K204" i="12843"/>
  <c r="Z203" i="12843"/>
  <c r="S203" i="12843"/>
  <c r="O203" i="12843"/>
  <c r="K203" i="12843"/>
  <c r="Z202" i="12843"/>
  <c r="S202" i="12843"/>
  <c r="O202" i="12843"/>
  <c r="K202" i="12843"/>
  <c r="Z201" i="12843"/>
  <c r="U201" i="12843"/>
  <c r="S201" i="12843"/>
  <c r="O201" i="12843"/>
  <c r="K201" i="12843"/>
  <c r="Z200" i="12843"/>
  <c r="U200" i="12843"/>
  <c r="S200" i="12843"/>
  <c r="O200" i="12843"/>
  <c r="K200" i="12843"/>
  <c r="Z199" i="12843"/>
  <c r="U199" i="12843"/>
  <c r="S199" i="12843"/>
  <c r="O199" i="12843"/>
  <c r="K199" i="12843"/>
  <c r="U198" i="12843"/>
  <c r="S198" i="12843"/>
  <c r="Q198" i="12843"/>
  <c r="O198" i="12843"/>
  <c r="K198" i="12843"/>
  <c r="U197" i="12843"/>
  <c r="S197" i="12843"/>
  <c r="Q197" i="12843"/>
  <c r="O197" i="12843"/>
  <c r="M197" i="12843"/>
  <c r="K197" i="12843"/>
  <c r="U196" i="12843"/>
  <c r="S196" i="12843"/>
  <c r="Q196" i="12843"/>
  <c r="O196" i="12843"/>
  <c r="M196" i="12843"/>
  <c r="K196" i="12843"/>
  <c r="U195" i="12843"/>
  <c r="S195" i="12843"/>
  <c r="Q195" i="12843"/>
  <c r="O195" i="12843"/>
  <c r="M195" i="12843"/>
  <c r="K195" i="12843"/>
  <c r="U194" i="12843"/>
  <c r="S194" i="12843"/>
  <c r="Q194" i="12843"/>
  <c r="O194" i="12843"/>
  <c r="M194" i="12843"/>
  <c r="K194" i="12843"/>
  <c r="S191" i="12843"/>
  <c r="O191" i="12843"/>
  <c r="M191" i="12843"/>
  <c r="K191" i="12843"/>
  <c r="S190" i="12843"/>
  <c r="O190" i="12843"/>
  <c r="M190" i="12843"/>
  <c r="K190" i="12843"/>
  <c r="S189" i="12843"/>
  <c r="O189" i="12843"/>
  <c r="M189" i="12843"/>
  <c r="K189" i="12843"/>
  <c r="S187" i="12843"/>
  <c r="O187" i="12843"/>
  <c r="M187" i="12843"/>
  <c r="K187" i="12843"/>
  <c r="S186" i="12843"/>
  <c r="O186" i="12843"/>
  <c r="M186" i="12843"/>
  <c r="K186" i="12843"/>
  <c r="S185" i="12843"/>
  <c r="O185" i="12843"/>
  <c r="M185" i="12843"/>
  <c r="K185" i="12843"/>
  <c r="AD184" i="12843"/>
  <c r="I178" i="12843"/>
  <c r="F178" i="12843"/>
  <c r="C178" i="12843"/>
  <c r="S174" i="12843"/>
  <c r="O174" i="12843"/>
  <c r="K174" i="12843"/>
  <c r="D174" i="12843"/>
  <c r="C174" i="12843"/>
  <c r="S173" i="12843"/>
  <c r="D173" i="12843"/>
  <c r="C173" i="12843"/>
  <c r="Q173" i="12843" s="1"/>
  <c r="S172" i="12843"/>
  <c r="G172" i="12843"/>
  <c r="G174" i="12843" s="1"/>
  <c r="D172" i="12843"/>
  <c r="C172" i="12843"/>
  <c r="U172" i="12843" s="1"/>
  <c r="S171" i="12843"/>
  <c r="O171" i="12843"/>
  <c r="K171" i="12843"/>
  <c r="D171" i="12843"/>
  <c r="C171" i="12843"/>
  <c r="S170" i="12843"/>
  <c r="O170" i="12843"/>
  <c r="K170" i="12843"/>
  <c r="D170" i="12843"/>
  <c r="C170" i="12843"/>
  <c r="S169" i="12843"/>
  <c r="O169" i="12843"/>
  <c r="K169" i="12843"/>
  <c r="D169" i="12843"/>
  <c r="C169" i="12843"/>
  <c r="F16" i="12811" s="1"/>
  <c r="E16" i="12811" s="1"/>
  <c r="I163" i="12843"/>
  <c r="F163" i="12843"/>
  <c r="C163" i="12843"/>
  <c r="G161" i="12843"/>
  <c r="G176" i="12843" s="1"/>
  <c r="S159" i="12843"/>
  <c r="O159" i="12843"/>
  <c r="K159" i="12843"/>
  <c r="D159" i="12843"/>
  <c r="C159" i="12843"/>
  <c r="Q159" i="12843" s="1"/>
  <c r="S158" i="12843"/>
  <c r="D158" i="12843"/>
  <c r="C158" i="12843"/>
  <c r="S157" i="12843"/>
  <c r="G157" i="12843"/>
  <c r="G159" i="12843" s="1"/>
  <c r="D157" i="12843"/>
  <c r="C157" i="12843"/>
  <c r="U157" i="12843" s="1"/>
  <c r="K156" i="12843"/>
  <c r="D156" i="12843"/>
  <c r="S155" i="12843"/>
  <c r="O155" i="12843"/>
  <c r="K155" i="12843"/>
  <c r="D155" i="12843"/>
  <c r="S154" i="12843"/>
  <c r="O154" i="12843"/>
  <c r="K154" i="12843"/>
  <c r="D154" i="12843"/>
  <c r="C154" i="12843"/>
  <c r="F15" i="12811" s="1"/>
  <c r="E15" i="12811" s="1"/>
  <c r="I148" i="12843"/>
  <c r="F148" i="12843"/>
  <c r="C148" i="12843"/>
  <c r="U147" i="12843"/>
  <c r="Q147" i="12843"/>
  <c r="M147" i="12843"/>
  <c r="U146" i="12843"/>
  <c r="Q146" i="12843"/>
  <c r="M146" i="12843"/>
  <c r="K146" i="12843"/>
  <c r="K161" i="12843" s="1"/>
  <c r="K176" i="12843" s="1"/>
  <c r="G146" i="12843"/>
  <c r="U145" i="12843"/>
  <c r="Q145" i="12843"/>
  <c r="M145" i="12843"/>
  <c r="K145" i="12843"/>
  <c r="K160" i="12843" s="1"/>
  <c r="K175" i="12843" s="1"/>
  <c r="G145" i="12843"/>
  <c r="G160" i="12843" s="1"/>
  <c r="G175" i="12843" s="1"/>
  <c r="U144" i="12843"/>
  <c r="Q144" i="12843"/>
  <c r="O144" i="12843"/>
  <c r="M144" i="12843"/>
  <c r="K144" i="12843"/>
  <c r="D144" i="12843"/>
  <c r="U143" i="12843"/>
  <c r="S143" i="12843"/>
  <c r="Q143" i="12843"/>
  <c r="M143" i="12843"/>
  <c r="D143" i="12843"/>
  <c r="U142" i="12843"/>
  <c r="S142" i="12843"/>
  <c r="S144" i="12843" s="1"/>
  <c r="Q142" i="12843"/>
  <c r="M142" i="12843"/>
  <c r="D142" i="12843"/>
  <c r="U141" i="12843"/>
  <c r="S141" i="12843"/>
  <c r="Q141" i="12843"/>
  <c r="O141" i="12843"/>
  <c r="M141" i="12843"/>
  <c r="K141" i="12843"/>
  <c r="D141" i="12843"/>
  <c r="U140" i="12843"/>
  <c r="S140" i="12843"/>
  <c r="Q140" i="12843"/>
  <c r="O140" i="12843"/>
  <c r="M140" i="12843"/>
  <c r="K140" i="12843"/>
  <c r="D140" i="12843"/>
  <c r="U139" i="12843"/>
  <c r="S139" i="12843"/>
  <c r="Q139" i="12843"/>
  <c r="O139" i="12843"/>
  <c r="M139" i="12843"/>
  <c r="D139" i="12843"/>
  <c r="C139" i="12843"/>
  <c r="F14" i="12811" s="1"/>
  <c r="E14" i="12811" s="1"/>
  <c r="I133" i="12843"/>
  <c r="F133" i="12843"/>
  <c r="C133" i="12843"/>
  <c r="U132" i="12843"/>
  <c r="Q132" i="12843"/>
  <c r="M132" i="12843"/>
  <c r="U131" i="12843"/>
  <c r="S131" i="12843"/>
  <c r="Q131" i="12843"/>
  <c r="M131" i="12843"/>
  <c r="U130" i="12843"/>
  <c r="S130" i="12843"/>
  <c r="Q130" i="12843"/>
  <c r="M130" i="12843"/>
  <c r="U129" i="12843"/>
  <c r="Q129" i="12843"/>
  <c r="M129" i="12843"/>
  <c r="K129" i="12843"/>
  <c r="D129" i="12843"/>
  <c r="U128" i="12843"/>
  <c r="S128" i="12843"/>
  <c r="Q128" i="12843"/>
  <c r="M128" i="12843"/>
  <c r="D128" i="12843"/>
  <c r="U127" i="12843"/>
  <c r="Q127" i="12843"/>
  <c r="M127" i="12843"/>
  <c r="K127" i="12843"/>
  <c r="D127" i="12843"/>
  <c r="U126" i="12843"/>
  <c r="S126" i="12843"/>
  <c r="Q126" i="12843"/>
  <c r="O126" i="12843"/>
  <c r="M126" i="12843"/>
  <c r="K126" i="12843"/>
  <c r="D126" i="12843"/>
  <c r="C126" i="12843"/>
  <c r="U125" i="12843"/>
  <c r="S125" i="12843"/>
  <c r="Q125" i="12843"/>
  <c r="O125" i="12843"/>
  <c r="M125" i="12843"/>
  <c r="K125" i="12843"/>
  <c r="D125" i="12843"/>
  <c r="C125" i="12843"/>
  <c r="U124" i="12843"/>
  <c r="S124" i="12843"/>
  <c r="Q124" i="12843"/>
  <c r="O124" i="12843"/>
  <c r="M124" i="12843"/>
  <c r="K124" i="12843"/>
  <c r="D124" i="12843"/>
  <c r="C124" i="12843"/>
  <c r="F17" i="12811" s="1"/>
  <c r="E17" i="12811" s="1"/>
  <c r="I117" i="12843"/>
  <c r="F117" i="12843"/>
  <c r="C117" i="12843"/>
  <c r="U116" i="12843"/>
  <c r="Q116" i="12843"/>
  <c r="M116" i="12843"/>
  <c r="U115" i="12843"/>
  <c r="S115" i="12843"/>
  <c r="S146" i="12843" s="1"/>
  <c r="S161" i="12843" s="1"/>
  <c r="S176" i="12843" s="1"/>
  <c r="Q115" i="12843"/>
  <c r="O115" i="12843"/>
  <c r="O146" i="12843" s="1"/>
  <c r="O161" i="12843" s="1"/>
  <c r="O176" i="12843" s="1"/>
  <c r="M115" i="12843"/>
  <c r="K115" i="12843"/>
  <c r="U114" i="12843"/>
  <c r="S114" i="12843"/>
  <c r="S145" i="12843" s="1"/>
  <c r="S160" i="12843" s="1"/>
  <c r="S175" i="12843" s="1"/>
  <c r="Q114" i="12843"/>
  <c r="O114" i="12843"/>
  <c r="O145" i="12843" s="1"/>
  <c r="O160" i="12843" s="1"/>
  <c r="O175" i="12843" s="1"/>
  <c r="M114" i="12843"/>
  <c r="K114" i="12843"/>
  <c r="U113" i="12843"/>
  <c r="S113" i="12843"/>
  <c r="Q113" i="12843"/>
  <c r="O113" i="12843"/>
  <c r="M113" i="12843"/>
  <c r="K113" i="12843"/>
  <c r="D113" i="12843"/>
  <c r="U112" i="12843"/>
  <c r="S112" i="12843"/>
  <c r="Q112" i="12843"/>
  <c r="O112" i="12843"/>
  <c r="O129" i="12843" s="1"/>
  <c r="M112" i="12843"/>
  <c r="K112" i="12843"/>
  <c r="K131" i="12843" s="1"/>
  <c r="D112" i="12843"/>
  <c r="U111" i="12843"/>
  <c r="S111" i="12843"/>
  <c r="Q111" i="12843"/>
  <c r="O111" i="12843"/>
  <c r="O131" i="12843" s="1"/>
  <c r="M111" i="12843"/>
  <c r="K111" i="12843"/>
  <c r="K130" i="12843" s="1"/>
  <c r="D111" i="12843"/>
  <c r="U110" i="12843"/>
  <c r="S110" i="12843"/>
  <c r="S156" i="12843" s="1"/>
  <c r="Q110" i="12843"/>
  <c r="O110" i="12843"/>
  <c r="O156" i="12843" s="1"/>
  <c r="M110" i="12843"/>
  <c r="K110" i="12843"/>
  <c r="D110" i="12843"/>
  <c r="U109" i="12843"/>
  <c r="S109" i="12843"/>
  <c r="Q109" i="12843"/>
  <c r="O109" i="12843"/>
  <c r="O128" i="12843" s="1"/>
  <c r="M109" i="12843"/>
  <c r="K109" i="12843"/>
  <c r="K128" i="12843" s="1"/>
  <c r="D109" i="12843"/>
  <c r="U108" i="12843"/>
  <c r="S108" i="12843"/>
  <c r="S127" i="12843" s="1"/>
  <c r="S129" i="12843" s="1"/>
  <c r="Q108" i="12843"/>
  <c r="O108" i="12843"/>
  <c r="O127" i="12843" s="1"/>
  <c r="M108" i="12843"/>
  <c r="K108" i="12843"/>
  <c r="D108" i="12843"/>
  <c r="C108" i="12843"/>
  <c r="F13" i="12811" s="1"/>
  <c r="F100" i="12843"/>
  <c r="C100" i="12843"/>
  <c r="S98" i="12843"/>
  <c r="O98" i="12843"/>
  <c r="K98" i="12843"/>
  <c r="D98" i="12843"/>
  <c r="S97" i="12843"/>
  <c r="O97" i="12843"/>
  <c r="K97" i="12843"/>
  <c r="D97" i="12843"/>
  <c r="Z96" i="12843"/>
  <c r="S96" i="12843"/>
  <c r="K96" i="12843"/>
  <c r="Z95" i="12843"/>
  <c r="S95" i="12843"/>
  <c r="K95" i="12843"/>
  <c r="S94" i="12843"/>
  <c r="S93" i="12843"/>
  <c r="K93" i="12843"/>
  <c r="S92" i="12843"/>
  <c r="K92" i="12843"/>
  <c r="G92" i="12843"/>
  <c r="G93" i="12843" s="1"/>
  <c r="S91" i="12843"/>
  <c r="O91" i="12843"/>
  <c r="K91" i="12843"/>
  <c r="S90" i="12843"/>
  <c r="O90" i="12843"/>
  <c r="K90" i="12843"/>
  <c r="K89" i="12843"/>
  <c r="AD88" i="12843"/>
  <c r="C82" i="12843"/>
  <c r="C80" i="12843" s="1"/>
  <c r="C81" i="12843"/>
  <c r="F85" i="12811" s="1"/>
  <c r="F86" i="12811" s="1"/>
  <c r="O80" i="12843"/>
  <c r="Q80" i="12843" s="1"/>
  <c r="M80" i="12843"/>
  <c r="K80" i="12843"/>
  <c r="G80" i="12843"/>
  <c r="D80" i="12843"/>
  <c r="S79" i="12843"/>
  <c r="O79" i="12843"/>
  <c r="K79" i="12843"/>
  <c r="G79" i="12843"/>
  <c r="D79" i="12843"/>
  <c r="C79" i="12843"/>
  <c r="U78" i="12843"/>
  <c r="S78" i="12843"/>
  <c r="Q78" i="12843"/>
  <c r="O78" i="12843"/>
  <c r="K78" i="12843"/>
  <c r="M78" i="12843" s="1"/>
  <c r="G78" i="12843"/>
  <c r="I78" i="12843" s="1"/>
  <c r="D78" i="12843"/>
  <c r="F78" i="12843" s="1"/>
  <c r="S77" i="12843"/>
  <c r="O77" i="12843"/>
  <c r="K77" i="12843"/>
  <c r="G77" i="12843"/>
  <c r="D77" i="12843"/>
  <c r="C77" i="12843"/>
  <c r="S76" i="12843"/>
  <c r="O76" i="12843"/>
  <c r="K76" i="12843"/>
  <c r="G76" i="12843"/>
  <c r="D76" i="12843"/>
  <c r="C76" i="12843"/>
  <c r="U76" i="12843" s="1"/>
  <c r="S74" i="12843"/>
  <c r="O74" i="12843"/>
  <c r="K74" i="12843"/>
  <c r="G74" i="12843"/>
  <c r="D74" i="12843"/>
  <c r="C74" i="12843"/>
  <c r="S73" i="12843"/>
  <c r="O73" i="12843"/>
  <c r="K73" i="12843"/>
  <c r="G73" i="12843"/>
  <c r="D73" i="12843"/>
  <c r="C73" i="12843"/>
  <c r="Q73" i="12843" s="1"/>
  <c r="S72" i="12843"/>
  <c r="O72" i="12843"/>
  <c r="K72" i="12843"/>
  <c r="G72" i="12843"/>
  <c r="D72" i="12843"/>
  <c r="C72" i="12843"/>
  <c r="I65" i="12843"/>
  <c r="F65" i="12843"/>
  <c r="C65" i="12843"/>
  <c r="C64" i="12843"/>
  <c r="C63" i="12843"/>
  <c r="F52" i="12811" s="1"/>
  <c r="O62" i="12843"/>
  <c r="K62" i="12843"/>
  <c r="M62" i="12843" s="1"/>
  <c r="G62" i="12843"/>
  <c r="D62" i="12843"/>
  <c r="S61" i="12843"/>
  <c r="O61" i="12843"/>
  <c r="K61" i="12843"/>
  <c r="G61" i="12843"/>
  <c r="D61" i="12843"/>
  <c r="C61" i="12843"/>
  <c r="Q61" i="12843" s="1"/>
  <c r="S60" i="12843"/>
  <c r="O60" i="12843"/>
  <c r="K60" i="12843"/>
  <c r="G60" i="12843"/>
  <c r="D60" i="12843"/>
  <c r="C60" i="12843"/>
  <c r="S59" i="12843"/>
  <c r="Q59" i="12843"/>
  <c r="O59" i="12843"/>
  <c r="K59" i="12843"/>
  <c r="G59" i="12843"/>
  <c r="D59" i="12843"/>
  <c r="C59" i="12843"/>
  <c r="S58" i="12843"/>
  <c r="O58" i="12843"/>
  <c r="K58" i="12843"/>
  <c r="G58" i="12843"/>
  <c r="D58" i="12843"/>
  <c r="C58" i="12843"/>
  <c r="U58" i="12843" s="1"/>
  <c r="S56" i="12843"/>
  <c r="O56" i="12843"/>
  <c r="K56" i="12843"/>
  <c r="G56" i="12843"/>
  <c r="D56" i="12843"/>
  <c r="C56" i="12843"/>
  <c r="S55" i="12843"/>
  <c r="O55" i="12843"/>
  <c r="K55" i="12843"/>
  <c r="G55" i="12843"/>
  <c r="D55" i="12843"/>
  <c r="C55" i="12843"/>
  <c r="Q55" i="12843" s="1"/>
  <c r="S54" i="12843"/>
  <c r="Q54" i="12843"/>
  <c r="Q64" i="12843" s="1"/>
  <c r="O54" i="12843"/>
  <c r="K54" i="12843"/>
  <c r="G54" i="12843"/>
  <c r="D54" i="12843"/>
  <c r="C54" i="12843"/>
  <c r="I47" i="12843"/>
  <c r="F47" i="12843"/>
  <c r="C47" i="12843"/>
  <c r="C46" i="12843"/>
  <c r="C45" i="12843"/>
  <c r="F22" i="12811" s="1"/>
  <c r="O44" i="12843"/>
  <c r="K44" i="12843"/>
  <c r="G44" i="12843"/>
  <c r="D44" i="12843"/>
  <c r="S43" i="12843"/>
  <c r="O43" i="12843"/>
  <c r="K43" i="12843"/>
  <c r="M43" i="12843" s="1"/>
  <c r="G43" i="12843"/>
  <c r="D43" i="12843"/>
  <c r="C43" i="12843"/>
  <c r="Q43" i="12843" s="1"/>
  <c r="S42" i="12843"/>
  <c r="O42" i="12843"/>
  <c r="K42" i="12843"/>
  <c r="G42" i="12843"/>
  <c r="D42" i="12843"/>
  <c r="C42" i="12843"/>
  <c r="M42" i="12843" s="1"/>
  <c r="S41" i="12843"/>
  <c r="O41" i="12843"/>
  <c r="K41" i="12843"/>
  <c r="G41" i="12843"/>
  <c r="D41" i="12843"/>
  <c r="C41" i="12843"/>
  <c r="S40" i="12843"/>
  <c r="O40" i="12843"/>
  <c r="K40" i="12843"/>
  <c r="G40" i="12843"/>
  <c r="D40" i="12843"/>
  <c r="C40" i="12843"/>
  <c r="S38" i="12843"/>
  <c r="U38" i="12843" s="1"/>
  <c r="Q38" i="12843"/>
  <c r="O38" i="12843"/>
  <c r="M38" i="12843"/>
  <c r="K38" i="12843"/>
  <c r="G38" i="12843"/>
  <c r="I38" i="12843" s="1"/>
  <c r="F38" i="12843"/>
  <c r="D38" i="12843"/>
  <c r="S37" i="12843"/>
  <c r="O37" i="12843"/>
  <c r="K37" i="12843"/>
  <c r="G37" i="12843"/>
  <c r="D37" i="12843"/>
  <c r="C37" i="12843"/>
  <c r="S36" i="12843"/>
  <c r="O36" i="12843"/>
  <c r="K36" i="12843"/>
  <c r="G36" i="12843"/>
  <c r="D36" i="12843"/>
  <c r="C36" i="12843"/>
  <c r="U36" i="12843" s="1"/>
  <c r="U46" i="12843" s="1"/>
  <c r="U25" i="12843"/>
  <c r="Q25" i="12843"/>
  <c r="M25" i="12843"/>
  <c r="U23" i="12843"/>
  <c r="S23" i="12843"/>
  <c r="S80" i="12843" s="1"/>
  <c r="Q23" i="12843"/>
  <c r="M23" i="12843"/>
  <c r="U22" i="12843"/>
  <c r="S22" i="12843"/>
  <c r="Q22" i="12843"/>
  <c r="O22" i="12843"/>
  <c r="M22" i="12843"/>
  <c r="K22" i="12843"/>
  <c r="U21" i="12843"/>
  <c r="S21" i="12843"/>
  <c r="Q21" i="12843"/>
  <c r="O21" i="12843"/>
  <c r="M21" i="12843"/>
  <c r="K21" i="12843"/>
  <c r="C21" i="12843"/>
  <c r="U20" i="12843"/>
  <c r="S20" i="12843"/>
  <c r="Q20" i="12843"/>
  <c r="O20" i="12843"/>
  <c r="M20" i="12843"/>
  <c r="K20" i="12843"/>
  <c r="U19" i="12843"/>
  <c r="S19" i="12843"/>
  <c r="Q19" i="12843"/>
  <c r="O19" i="12843"/>
  <c r="M19" i="12843"/>
  <c r="K19" i="12843"/>
  <c r="U17" i="12843"/>
  <c r="S17" i="12843"/>
  <c r="Q17" i="12843"/>
  <c r="O17" i="12843"/>
  <c r="M17" i="12843"/>
  <c r="K17" i="12843"/>
  <c r="U16" i="12843"/>
  <c r="S16" i="12843"/>
  <c r="Q16" i="12843"/>
  <c r="O16" i="12843"/>
  <c r="M16" i="12843"/>
  <c r="K16" i="12843"/>
  <c r="U15" i="12843"/>
  <c r="S15" i="12843"/>
  <c r="Q15" i="12843"/>
  <c r="O15" i="12843"/>
  <c r="M15" i="12843"/>
  <c r="K15" i="12843"/>
  <c r="B46" i="12879"/>
  <c r="B44" i="12879"/>
  <c r="B41" i="12879"/>
  <c r="B40" i="12879"/>
  <c r="B39" i="12879"/>
  <c r="B38" i="12879"/>
  <c r="B37" i="12879"/>
  <c r="B34" i="12879"/>
  <c r="B31" i="12879"/>
  <c r="R30" i="12879"/>
  <c r="B30" i="12879"/>
  <c r="R29" i="12879"/>
  <c r="B29" i="12879"/>
  <c r="B28" i="12879"/>
  <c r="R27" i="12879"/>
  <c r="B27" i="12879"/>
  <c r="R26" i="12879"/>
  <c r="B26" i="12879"/>
  <c r="B25" i="12879"/>
  <c r="R24" i="12879"/>
  <c r="B24" i="12879"/>
  <c r="B21" i="12879"/>
  <c r="R18" i="12879"/>
  <c r="R21" i="12879" s="1"/>
  <c r="B21" i="12783"/>
  <c r="Q300" i="12843" l="1"/>
  <c r="M174" i="12843"/>
  <c r="F1291" i="12843"/>
  <c r="I49" i="12763"/>
  <c r="C1022" i="12843"/>
  <c r="C1002" i="12843" s="1"/>
  <c r="C1217" i="12843"/>
  <c r="K42" i="12763"/>
  <c r="I85" i="12811" s="1"/>
  <c r="I86" i="12811" s="1"/>
  <c r="E49" i="12763"/>
  <c r="G48" i="12763"/>
  <c r="G93" i="12763" s="1"/>
  <c r="F60" i="12843"/>
  <c r="U1209" i="12843"/>
  <c r="M1113" i="12843"/>
  <c r="U19" i="12775"/>
  <c r="V19" i="12775"/>
  <c r="F1122" i="12843"/>
  <c r="M1122" i="12843"/>
  <c r="Q1122" i="12843"/>
  <c r="F1125" i="12843"/>
  <c r="M1104" i="12843"/>
  <c r="I610" i="12843"/>
  <c r="M481" i="12843"/>
  <c r="M495" i="12843"/>
  <c r="U369" i="12843"/>
  <c r="U488" i="12843"/>
  <c r="U376" i="12843"/>
  <c r="M385" i="12843"/>
  <c r="M381" i="12843"/>
  <c r="M520" i="12843"/>
  <c r="F376" i="12843"/>
  <c r="M448" i="12843"/>
  <c r="F368" i="12843"/>
  <c r="M384" i="12843"/>
  <c r="I426" i="12843"/>
  <c r="I391" i="12843" s="1"/>
  <c r="F495" i="12843"/>
  <c r="U381" i="12843"/>
  <c r="U385" i="12843"/>
  <c r="AA16" i="12775"/>
  <c r="N62" i="12775" s="1"/>
  <c r="M569" i="12843"/>
  <c r="Q11" i="12775"/>
  <c r="S606" i="12843"/>
  <c r="T11" i="12775"/>
  <c r="M488" i="12843"/>
  <c r="U489" i="12843"/>
  <c r="W11" i="12775"/>
  <c r="I567" i="12843"/>
  <c r="U11" i="12775"/>
  <c r="V16" i="12775"/>
  <c r="I62" i="12775" s="1"/>
  <c r="I534" i="12843"/>
  <c r="M414" i="12843"/>
  <c r="M461" i="12843"/>
  <c r="F481" i="12843"/>
  <c r="Q489" i="12843"/>
  <c r="M555" i="12843"/>
  <c r="V11" i="12775"/>
  <c r="X16" i="12775"/>
  <c r="K62" i="12775" s="1"/>
  <c r="I414" i="12843"/>
  <c r="M376" i="12843"/>
  <c r="Q414" i="12843"/>
  <c r="Q534" i="12843"/>
  <c r="M496" i="12843"/>
  <c r="F369" i="12843"/>
  <c r="M490" i="12843"/>
  <c r="Q494" i="12843"/>
  <c r="Y11" i="12775"/>
  <c r="AE16" i="12775"/>
  <c r="Q62" i="12775" s="1"/>
  <c r="U496" i="12843"/>
  <c r="I591" i="12843"/>
  <c r="U448" i="12843"/>
  <c r="U393" i="12843"/>
  <c r="I462" i="12843"/>
  <c r="I569" i="12843"/>
  <c r="M379" i="12843"/>
  <c r="U555" i="12843"/>
  <c r="Q428" i="12843"/>
  <c r="Q62" i="12843"/>
  <c r="S8" i="12775"/>
  <c r="F54" i="12775" s="1"/>
  <c r="I100" i="12843"/>
  <c r="U8" i="12775"/>
  <c r="H54" i="12775" s="1"/>
  <c r="S9" i="12775"/>
  <c r="F55" i="12775" s="1"/>
  <c r="U9" i="12775"/>
  <c r="H55" i="12775" s="1"/>
  <c r="AA9" i="12775"/>
  <c r="N55" i="12775" s="1"/>
  <c r="W10" i="12775"/>
  <c r="Q10" i="12775"/>
  <c r="S10" i="12775"/>
  <c r="F56" i="12775" s="1"/>
  <c r="U20" i="12775"/>
  <c r="H66" i="12775" s="1"/>
  <c r="Z93" i="12843"/>
  <c r="G173" i="12843"/>
  <c r="G158" i="12843"/>
  <c r="G112" i="12843"/>
  <c r="I112" i="12843" s="1"/>
  <c r="G128" i="12843"/>
  <c r="I128" i="12843" s="1"/>
  <c r="G143" i="12843"/>
  <c r="I143" i="12843" s="1"/>
  <c r="U493" i="12843"/>
  <c r="G94" i="12843"/>
  <c r="Z94" i="12843" s="1"/>
  <c r="Q444" i="12843"/>
  <c r="O456" i="12843"/>
  <c r="Q456" i="12843" s="1"/>
  <c r="Q386" i="12843" s="1"/>
  <c r="O458" i="12843"/>
  <c r="Q458" i="12843" s="1"/>
  <c r="Q388" i="12843" s="1"/>
  <c r="Q446" i="12843"/>
  <c r="Q376" i="12843" s="1"/>
  <c r="D557" i="12843"/>
  <c r="F557" i="12843" s="1"/>
  <c r="F487" i="12843" s="1"/>
  <c r="F543" i="12843"/>
  <c r="O557" i="12843"/>
  <c r="Q557" i="12843" s="1"/>
  <c r="Q487" i="12843" s="1"/>
  <c r="D594" i="12843"/>
  <c r="F594" i="12843" s="1"/>
  <c r="F578" i="12843"/>
  <c r="G127" i="12843"/>
  <c r="I354" i="12843"/>
  <c r="U387" i="12843"/>
  <c r="Q42" i="12843"/>
  <c r="Q60" i="12843"/>
  <c r="U79" i="12843"/>
  <c r="G142" i="12843"/>
  <c r="D319" i="12843"/>
  <c r="D353" i="12843"/>
  <c r="D249" i="12843"/>
  <c r="K251" i="12843"/>
  <c r="D279" i="12843"/>
  <c r="F279" i="12843" s="1"/>
  <c r="D282" i="12843"/>
  <c r="F282" i="12843" s="1"/>
  <c r="D312" i="12843"/>
  <c r="F312" i="12843" s="1"/>
  <c r="D314" i="12843"/>
  <c r="D316" i="12843"/>
  <c r="D318" i="12843"/>
  <c r="G320" i="12843"/>
  <c r="Q341" i="12843"/>
  <c r="F372" i="12843"/>
  <c r="D383" i="12843"/>
  <c r="F383" i="12843" s="1"/>
  <c r="D386" i="12843"/>
  <c r="F386" i="12843" s="1"/>
  <c r="D418" i="12843"/>
  <c r="F418" i="12843" s="1"/>
  <c r="D423" i="12843"/>
  <c r="F423" i="12843" s="1"/>
  <c r="G425" i="12843"/>
  <c r="I425" i="12843" s="1"/>
  <c r="M426" i="12843"/>
  <c r="M391" i="12843" s="1"/>
  <c r="Q427" i="12843"/>
  <c r="S452" i="12843"/>
  <c r="U452" i="12843" s="1"/>
  <c r="U382" i="12843" s="1"/>
  <c r="D458" i="12843"/>
  <c r="F458" i="12843" s="1"/>
  <c r="G460" i="12843"/>
  <c r="I460" i="12843" s="1"/>
  <c r="I463" i="12843"/>
  <c r="G496" i="12843"/>
  <c r="D545" i="12843"/>
  <c r="D559" i="12843" s="1"/>
  <c r="F559" i="12843" s="1"/>
  <c r="D524" i="12843"/>
  <c r="F524" i="12843" s="1"/>
  <c r="F489" i="12843" s="1"/>
  <c r="U494" i="12843"/>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U355" i="12843"/>
  <c r="U252" i="12843" s="1"/>
  <c r="D387" i="12843"/>
  <c r="F387" i="12843" s="1"/>
  <c r="K417" i="12843"/>
  <c r="M417" i="12843" s="1"/>
  <c r="M403" i="12843"/>
  <c r="M368" i="12843" s="1"/>
  <c r="D416" i="12843"/>
  <c r="F416" i="12843" s="1"/>
  <c r="Q426" i="12843"/>
  <c r="U368" i="12843"/>
  <c r="K453" i="12843"/>
  <c r="M453" i="12843" s="1"/>
  <c r="D456" i="12843"/>
  <c r="F456" i="12843" s="1"/>
  <c r="U388" i="12843"/>
  <c r="M463" i="12843"/>
  <c r="D552" i="12843"/>
  <c r="D564" i="12843" s="1"/>
  <c r="F564" i="12843" s="1"/>
  <c r="Q493" i="12843"/>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387" i="12843" s="1"/>
  <c r="Q445" i="12843"/>
  <c r="Q375" i="12843" s="1"/>
  <c r="D451" i="12843"/>
  <c r="F451" i="12843" s="1"/>
  <c r="S453" i="12843"/>
  <c r="U453" i="12843" s="1"/>
  <c r="U383" i="12843" s="1"/>
  <c r="K456" i="12843"/>
  <c r="M456" i="12843" s="1"/>
  <c r="Q438" i="12843"/>
  <c r="Q368" i="12843" s="1"/>
  <c r="O452" i="12843"/>
  <c r="Q452" i="12843" s="1"/>
  <c r="Q382" i="12843" s="1"/>
  <c r="U40" i="12843"/>
  <c r="D277" i="12843"/>
  <c r="F277" i="12843" s="1"/>
  <c r="U353" i="12843"/>
  <c r="D422" i="12843"/>
  <c r="F422" i="12843" s="1"/>
  <c r="Q384" i="12843"/>
  <c r="D454" i="12843"/>
  <c r="F454" i="12843" s="1"/>
  <c r="U386" i="12843"/>
  <c r="Q463" i="12843"/>
  <c r="D549" i="12843"/>
  <c r="D561" i="12843" s="1"/>
  <c r="F561" i="12843" s="1"/>
  <c r="D526" i="12843"/>
  <c r="F526" i="12843" s="1"/>
  <c r="U492" i="12843"/>
  <c r="S682" i="12843"/>
  <c r="S669" i="12843"/>
  <c r="S683" i="12843" s="1"/>
  <c r="S825" i="12843"/>
  <c r="U825" i="12843" s="1"/>
  <c r="S812" i="12843"/>
  <c r="S833" i="12843" s="1"/>
  <c r="U833" i="12843" s="1"/>
  <c r="AB7" i="12775"/>
  <c r="O53" i="12775" s="1"/>
  <c r="T7" i="12775"/>
  <c r="G53" i="12775" s="1"/>
  <c r="AA7" i="12775"/>
  <c r="N53" i="12775" s="1"/>
  <c r="S7" i="12775"/>
  <c r="F53" i="12775" s="1"/>
  <c r="Z7" i="12775"/>
  <c r="M53" i="12775" s="1"/>
  <c r="R7" i="12775"/>
  <c r="E53" i="12775" s="1"/>
  <c r="Y7" i="12775"/>
  <c r="L53" i="12775" s="1"/>
  <c r="Q7" i="12775"/>
  <c r="D53" i="12775" s="1"/>
  <c r="P53" i="12775" s="1"/>
  <c r="R53" i="12775" s="1"/>
  <c r="X7" i="12775"/>
  <c r="K53" i="12775" s="1"/>
  <c r="V7" i="12775"/>
  <c r="I53" i="12775" s="1"/>
  <c r="W7" i="12775"/>
  <c r="J53" i="12775" s="1"/>
  <c r="U7" i="12775"/>
  <c r="H53" i="12775" s="1"/>
  <c r="Q37" i="12843"/>
  <c r="Q56" i="12843"/>
  <c r="Q74" i="12843"/>
  <c r="U307" i="12843"/>
  <c r="D385" i="12843"/>
  <c r="F385" i="12843" s="1"/>
  <c r="Q381" i="12843"/>
  <c r="O453" i="12843"/>
  <c r="Q453" i="12843" s="1"/>
  <c r="Q383" i="12843" s="1"/>
  <c r="Q439" i="12843"/>
  <c r="Q369" i="12843" s="1"/>
  <c r="Q372" i="12843"/>
  <c r="D457" i="12843"/>
  <c r="F457" i="12843" s="1"/>
  <c r="U462" i="12843"/>
  <c r="U392" i="12843" s="1"/>
  <c r="U491" i="12843"/>
  <c r="Q490" i="12843"/>
  <c r="M568" i="12843"/>
  <c r="I568" i="12843"/>
  <c r="D596" i="12843"/>
  <c r="F596" i="12843" s="1"/>
  <c r="F580" i="12843"/>
  <c r="D865" i="12843"/>
  <c r="D887" i="12843" s="1"/>
  <c r="F887" i="12843" s="1"/>
  <c r="F775" i="12843" s="1"/>
  <c r="D810" i="12843"/>
  <c r="D831" i="12843" s="1"/>
  <c r="F831" i="12843" s="1"/>
  <c r="D775" i="12843"/>
  <c r="Q759" i="12843"/>
  <c r="Q492" i="12843"/>
  <c r="F125" i="12843"/>
  <c r="G321" i="12843"/>
  <c r="G566" i="12843"/>
  <c r="I566" i="12843" s="1"/>
  <c r="G355" i="12843"/>
  <c r="G531" i="12843"/>
  <c r="I531" i="12843" s="1"/>
  <c r="G390" i="12843"/>
  <c r="Q347" i="12843"/>
  <c r="M404" i="12843"/>
  <c r="M369" i="12843" s="1"/>
  <c r="K418" i="12843"/>
  <c r="M418" i="12843" s="1"/>
  <c r="M383" i="12843" s="1"/>
  <c r="M388" i="12843"/>
  <c r="U384" i="12843"/>
  <c r="F529" i="12843"/>
  <c r="F527" i="12843"/>
  <c r="F492" i="12843" s="1"/>
  <c r="Q491" i="12843"/>
  <c r="G565" i="12843"/>
  <c r="I565" i="12843" s="1"/>
  <c r="D595" i="12843"/>
  <c r="F595" i="12843" s="1"/>
  <c r="F579" i="12843"/>
  <c r="O913" i="12843"/>
  <c r="Q1000" i="12843"/>
  <c r="Q1104" i="12843" s="1"/>
  <c r="I449" i="12843"/>
  <c r="Q508" i="12843"/>
  <c r="Q517" i="12843"/>
  <c r="I533" i="12843"/>
  <c r="Q552" i="12843"/>
  <c r="S557" i="12843"/>
  <c r="U557" i="12843" s="1"/>
  <c r="U487" i="12843" s="1"/>
  <c r="D606" i="12843"/>
  <c r="F606" i="12843" s="1"/>
  <c r="Q680" i="12843"/>
  <c r="U718" i="12843"/>
  <c r="S824" i="12843"/>
  <c r="U824" i="12843" s="1"/>
  <c r="U799" i="12843"/>
  <c r="K825" i="12843"/>
  <c r="M825" i="12843" s="1"/>
  <c r="Q859" i="12843"/>
  <c r="O868" i="12843"/>
  <c r="O890" i="12843" s="1"/>
  <c r="Q890" i="12843" s="1"/>
  <c r="U898" i="12843"/>
  <c r="U1122" i="12843"/>
  <c r="G24" i="12772"/>
  <c r="M301" i="12843"/>
  <c r="I320" i="12843"/>
  <c r="Q408" i="12843"/>
  <c r="I532" i="12843"/>
  <c r="Q548" i="12843"/>
  <c r="U724" i="12843"/>
  <c r="M806" i="12843"/>
  <c r="K813" i="12843"/>
  <c r="K834" i="12843" s="1"/>
  <c r="M834" i="12843" s="1"/>
  <c r="K827" i="12843"/>
  <c r="U1000" i="12843"/>
  <c r="U1104" i="12843" s="1"/>
  <c r="S913" i="12843"/>
  <c r="U1222" i="12843"/>
  <c r="G22" i="12770"/>
  <c r="I24" i="12771"/>
  <c r="I20" i="12771"/>
  <c r="I18" i="12771"/>
  <c r="I19" i="12771"/>
  <c r="U668" i="12843"/>
  <c r="U716" i="12843"/>
  <c r="M997" i="12843"/>
  <c r="M1101" i="12843" s="1"/>
  <c r="K910" i="12843"/>
  <c r="G27" i="12772"/>
  <c r="G29" i="12772"/>
  <c r="Q402" i="12843"/>
  <c r="U414" i="12843"/>
  <c r="U545" i="12843"/>
  <c r="U475" i="12843" s="1"/>
  <c r="U550" i="12843"/>
  <c r="M567" i="12843"/>
  <c r="O606" i="12843"/>
  <c r="U663" i="12843"/>
  <c r="S813" i="12843"/>
  <c r="S834" i="12843" s="1"/>
  <c r="U834" i="12843" s="1"/>
  <c r="S827" i="12843"/>
  <c r="Q818" i="12843"/>
  <c r="K921" i="12843"/>
  <c r="K922" i="12843"/>
  <c r="I938" i="12843"/>
  <c r="X959" i="12843"/>
  <c r="Q997" i="12843"/>
  <c r="Q1101" i="12843" s="1"/>
  <c r="O910" i="12843"/>
  <c r="I25" i="12771"/>
  <c r="Z14" i="12775"/>
  <c r="U14" i="12775"/>
  <c r="S14" i="12775"/>
  <c r="AA14" i="12775"/>
  <c r="U509" i="12843"/>
  <c r="I485" i="12843"/>
  <c r="U534" i="12843"/>
  <c r="U673" i="12843"/>
  <c r="G688" i="12843"/>
  <c r="O881" i="12843"/>
  <c r="Q881" i="12843" s="1"/>
  <c r="Q272" i="12843"/>
  <c r="Q238" i="12843" s="1"/>
  <c r="Q334" i="12843"/>
  <c r="F375" i="12843"/>
  <c r="U666" i="12843"/>
  <c r="M1125" i="12843"/>
  <c r="M1221" i="12843"/>
  <c r="M1223" i="12843" s="1"/>
  <c r="U1282" i="12843"/>
  <c r="U1283" i="12843" s="1"/>
  <c r="M1282" i="12843"/>
  <c r="M1283" i="12843" s="1"/>
  <c r="G29" i="12881"/>
  <c r="Q863" i="12843"/>
  <c r="U996" i="12843"/>
  <c r="U1008" i="12843" s="1"/>
  <c r="D15" i="12833"/>
  <c r="R15" i="12833" s="1"/>
  <c r="D25" i="12833"/>
  <c r="R25" i="12833" s="1"/>
  <c r="G30" i="12770"/>
  <c r="G40" i="12770"/>
  <c r="G15" i="12791"/>
  <c r="G24" i="12791"/>
  <c r="G29" i="12791"/>
  <c r="U682" i="12843"/>
  <c r="U704" i="12843"/>
  <c r="Q798" i="12843"/>
  <c r="Q806" i="12843"/>
  <c r="Q809" i="12843"/>
  <c r="D813" i="12843"/>
  <c r="D834" i="12843" s="1"/>
  <c r="F834" i="12843" s="1"/>
  <c r="F778" i="12843" s="1"/>
  <c r="U841" i="12843"/>
  <c r="Q854" i="12843"/>
  <c r="U865" i="12843"/>
  <c r="K883" i="12843"/>
  <c r="M883" i="12843" s="1"/>
  <c r="F912" i="12843"/>
  <c r="V913" i="12843" s="1"/>
  <c r="F914" i="12843"/>
  <c r="V914" i="12843" s="1"/>
  <c r="U941" i="12843"/>
  <c r="U1083" i="12843"/>
  <c r="U1091" i="12843"/>
  <c r="Q1208" i="12843"/>
  <c r="Q1209" i="12843" s="1"/>
  <c r="D16" i="12833"/>
  <c r="R16" i="12833" s="1"/>
  <c r="D13" i="12866"/>
  <c r="R13" i="12866" s="1"/>
  <c r="G18" i="12769"/>
  <c r="G20" i="12769"/>
  <c r="G24" i="12770"/>
  <c r="G32" i="12770"/>
  <c r="I27" i="12771"/>
  <c r="I33" i="12771"/>
  <c r="G15" i="12881"/>
  <c r="G17" i="12881"/>
  <c r="G27" i="12881"/>
  <c r="G19" i="12791"/>
  <c r="W21" i="12775"/>
  <c r="J67" i="12775" s="1"/>
  <c r="U700" i="12843"/>
  <c r="U711" i="12843"/>
  <c r="D809" i="12843"/>
  <c r="D830" i="12843" s="1"/>
  <c r="F830" i="12843" s="1"/>
  <c r="Q862" i="12843"/>
  <c r="F921" i="12843"/>
  <c r="V921" i="12843" s="1"/>
  <c r="U1001" i="12843"/>
  <c r="U1016" i="12843"/>
  <c r="U1028" i="12843" s="1"/>
  <c r="D32" i="12833"/>
  <c r="R32" i="12833" s="1"/>
  <c r="D10" i="12833"/>
  <c r="R10" i="12833" s="1"/>
  <c r="D17" i="12833"/>
  <c r="R17" i="12833" s="1"/>
  <c r="D28" i="12833"/>
  <c r="R28" i="12833" s="1"/>
  <c r="G15" i="12769"/>
  <c r="G24" i="12769"/>
  <c r="G31" i="12769"/>
  <c r="G34" i="12770"/>
  <c r="G23" i="12881"/>
  <c r="G16" i="12791"/>
  <c r="X21" i="12775"/>
  <c r="K67" i="12775" s="1"/>
  <c r="G28" i="12769"/>
  <c r="G35" i="12770"/>
  <c r="G20" i="12791"/>
  <c r="AB11" i="12775"/>
  <c r="W19" i="12775"/>
  <c r="Q21" i="12775"/>
  <c r="D67" i="12775" s="1"/>
  <c r="Y21" i="12775"/>
  <c r="L67" i="12775" s="1"/>
  <c r="U681" i="12843"/>
  <c r="U703" i="12843"/>
  <c r="M781" i="12843"/>
  <c r="Q804" i="12843"/>
  <c r="Q808" i="12843"/>
  <c r="U840" i="12843"/>
  <c r="Q864" i="12843"/>
  <c r="Q1113" i="12843"/>
  <c r="Q1253" i="12843"/>
  <c r="Q1222" i="12843" s="1"/>
  <c r="Q1223" i="12843" s="1"/>
  <c r="Q1266" i="12843"/>
  <c r="Q1267" i="12843" s="1"/>
  <c r="Q1320" i="12843"/>
  <c r="Q1321" i="12843" s="1"/>
  <c r="D11" i="12833"/>
  <c r="R11" i="12833" s="1"/>
  <c r="D20" i="12833"/>
  <c r="R20" i="12833" s="1"/>
  <c r="D31" i="12833"/>
  <c r="R31" i="12833" s="1"/>
  <c r="I14" i="12769"/>
  <c r="G18" i="12770"/>
  <c r="G27" i="12770"/>
  <c r="G23" i="12772"/>
  <c r="G19" i="12881"/>
  <c r="G24" i="12881"/>
  <c r="R6" i="12775"/>
  <c r="E52" i="12775" s="1"/>
  <c r="AA8" i="12775"/>
  <c r="N54" i="12775" s="1"/>
  <c r="S16" i="12775"/>
  <c r="F62" i="12775" s="1"/>
  <c r="X19" i="12775"/>
  <c r="R21" i="12775"/>
  <c r="E67" i="12775" s="1"/>
  <c r="Z21" i="12775"/>
  <c r="M67" i="12775" s="1"/>
  <c r="Q861" i="12843"/>
  <c r="F909" i="12843"/>
  <c r="O923" i="12843"/>
  <c r="D12" i="12833"/>
  <c r="R12" i="12833" s="1"/>
  <c r="D21" i="12833"/>
  <c r="R21" i="12833" s="1"/>
  <c r="D33" i="12833"/>
  <c r="R33" i="12833" s="1"/>
  <c r="G23" i="12769"/>
  <c r="G26" i="12769"/>
  <c r="G23" i="12770"/>
  <c r="G38" i="12770"/>
  <c r="G16" i="12881"/>
  <c r="G21" i="12791"/>
  <c r="U6" i="12775"/>
  <c r="H52" i="12775" s="1"/>
  <c r="U16" i="12775"/>
  <c r="H62" i="12775" s="1"/>
  <c r="S21" i="12775"/>
  <c r="F67" i="12775" s="1"/>
  <c r="U781" i="12843"/>
  <c r="U782" i="12843"/>
  <c r="Q781" i="12843"/>
  <c r="F923" i="12843"/>
  <c r="V923" i="12843" s="1"/>
  <c r="I116" i="12862"/>
  <c r="I123" i="12862" s="1"/>
  <c r="C77" i="12764"/>
  <c r="H30" i="12783"/>
  <c r="R26" i="12833"/>
  <c r="F1328" i="12843"/>
  <c r="Q19" i="12775"/>
  <c r="Y19" i="12775"/>
  <c r="R19" i="12775"/>
  <c r="Z19" i="12775"/>
  <c r="S19" i="12775"/>
  <c r="AA19" i="12775"/>
  <c r="U1101" i="12843"/>
  <c r="F1104" i="12843"/>
  <c r="U1125" i="12843"/>
  <c r="T19" i="12775"/>
  <c r="O921" i="12843"/>
  <c r="F958" i="12843"/>
  <c r="F937" i="12843" s="1"/>
  <c r="S921" i="12843"/>
  <c r="F955" i="12843"/>
  <c r="F934" i="12843" s="1"/>
  <c r="F777" i="12843"/>
  <c r="Q813" i="12843"/>
  <c r="Q822" i="12843"/>
  <c r="Q782" i="12843"/>
  <c r="F773" i="12843"/>
  <c r="F768" i="12843"/>
  <c r="U900" i="12843"/>
  <c r="U843" i="12843"/>
  <c r="M843" i="12843"/>
  <c r="M900" i="12843"/>
  <c r="F769" i="12843"/>
  <c r="F782" i="12843"/>
  <c r="F764" i="12843"/>
  <c r="U867" i="12843"/>
  <c r="F781" i="12843"/>
  <c r="F767" i="12843"/>
  <c r="F774" i="12843"/>
  <c r="F783" i="12843"/>
  <c r="Q836" i="12843"/>
  <c r="Q843" i="12843"/>
  <c r="I898" i="12843"/>
  <c r="I786" i="12843" s="1"/>
  <c r="M898" i="12843"/>
  <c r="Q900" i="12843"/>
  <c r="Q827" i="12843"/>
  <c r="Q812" i="12843"/>
  <c r="Q898" i="12843"/>
  <c r="Q868" i="12843"/>
  <c r="U18" i="12775"/>
  <c r="H64" i="12775" s="1"/>
  <c r="U679" i="12843"/>
  <c r="V18" i="12775"/>
  <c r="I64" i="12775" s="1"/>
  <c r="Q669" i="12843"/>
  <c r="Q684" i="12843"/>
  <c r="U720" i="12843"/>
  <c r="W18" i="12775"/>
  <c r="J64" i="12775" s="1"/>
  <c r="AE18" i="12775"/>
  <c r="Q64" i="12775" s="1"/>
  <c r="X18" i="12775"/>
  <c r="K64" i="12775" s="1"/>
  <c r="U678" i="12843"/>
  <c r="U686" i="12843"/>
  <c r="U707" i="12843"/>
  <c r="U722" i="12843"/>
  <c r="Q18" i="12775"/>
  <c r="D64" i="12775" s="1"/>
  <c r="Y18" i="12775"/>
  <c r="L64" i="12775" s="1"/>
  <c r="R18" i="12775"/>
  <c r="E64" i="12775" s="1"/>
  <c r="Z18" i="12775"/>
  <c r="M64" i="12775" s="1"/>
  <c r="F637" i="12843"/>
  <c r="U683" i="12843"/>
  <c r="S18" i="12775"/>
  <c r="F64" i="12775" s="1"/>
  <c r="AA18" i="12775"/>
  <c r="N64" i="12775" s="1"/>
  <c r="U685" i="12843"/>
  <c r="U721" i="12843"/>
  <c r="T18" i="12775"/>
  <c r="G64" i="12775" s="1"/>
  <c r="M387" i="12843"/>
  <c r="F490" i="12843"/>
  <c r="M491" i="12843"/>
  <c r="M493" i="12843"/>
  <c r="M382" i="12843"/>
  <c r="M386" i="12843"/>
  <c r="F488" i="12843"/>
  <c r="M489" i="12843"/>
  <c r="Q318" i="12843"/>
  <c r="U349" i="12843"/>
  <c r="I427" i="12843"/>
  <c r="I392" i="12843" s="1"/>
  <c r="Q448" i="12843"/>
  <c r="M462" i="12843"/>
  <c r="M533" i="12843"/>
  <c r="Q568" i="12843"/>
  <c r="X11" i="12775"/>
  <c r="T14" i="12775"/>
  <c r="AB14" i="12775"/>
  <c r="V15" i="12775"/>
  <c r="I61" i="12775" s="1"/>
  <c r="AE15" i="12775"/>
  <c r="Q61" i="12775" s="1"/>
  <c r="W16" i="12775"/>
  <c r="J62" i="12775" s="1"/>
  <c r="I428" i="12843"/>
  <c r="Q449" i="12843"/>
  <c r="Q461" i="12843"/>
  <c r="Q391" i="12843" s="1"/>
  <c r="Q520" i="12843"/>
  <c r="Q485" i="12843" s="1"/>
  <c r="Q532" i="12843"/>
  <c r="M534" i="12843"/>
  <c r="U567" i="12843"/>
  <c r="Q569" i="12843"/>
  <c r="W15" i="12775"/>
  <c r="J61" i="12775" s="1"/>
  <c r="AC22" i="12775"/>
  <c r="U15" i="12775"/>
  <c r="H61" i="12775" s="1"/>
  <c r="U312" i="12843"/>
  <c r="U243" i="12843" s="1"/>
  <c r="Q351" i="12843"/>
  <c r="M427" i="12843"/>
  <c r="Q462" i="12843"/>
  <c r="Q533" i="12843"/>
  <c r="U568" i="12843"/>
  <c r="R11" i="12775"/>
  <c r="Z11" i="12775"/>
  <c r="Z12" i="12775" s="1"/>
  <c r="V14" i="12775"/>
  <c r="X15" i="12775"/>
  <c r="K61" i="12775" s="1"/>
  <c r="Q16" i="12775"/>
  <c r="D62" i="12775" s="1"/>
  <c r="Y16" i="12775"/>
  <c r="L62" i="12775" s="1"/>
  <c r="U348" i="12843"/>
  <c r="M428" i="12843"/>
  <c r="U449" i="12843"/>
  <c r="U461" i="12843"/>
  <c r="U391" i="12843" s="1"/>
  <c r="U520" i="12843"/>
  <c r="U532" i="12843"/>
  <c r="F549" i="12843"/>
  <c r="D563" i="12843"/>
  <c r="F563" i="12843" s="1"/>
  <c r="F493" i="12843" s="1"/>
  <c r="U569" i="12843"/>
  <c r="S11" i="12775"/>
  <c r="W14" i="12775"/>
  <c r="Q15" i="12775"/>
  <c r="D61" i="12775" s="1"/>
  <c r="Y15" i="12775"/>
  <c r="L61" i="12775" s="1"/>
  <c r="R16" i="12775"/>
  <c r="E62" i="12775" s="1"/>
  <c r="Z16" i="12775"/>
  <c r="M62" i="12775" s="1"/>
  <c r="U533" i="12843"/>
  <c r="R15" i="12775"/>
  <c r="E61" i="12775" s="1"/>
  <c r="Z15" i="12775"/>
  <c r="M61" i="12775" s="1"/>
  <c r="U319" i="12843"/>
  <c r="U250" i="12843" s="1"/>
  <c r="Q350" i="12843"/>
  <c r="Q14" i="12775"/>
  <c r="Y14" i="12775"/>
  <c r="S15" i="12775"/>
  <c r="F61" i="12775" s="1"/>
  <c r="AA15" i="12775"/>
  <c r="N61" i="12775" s="1"/>
  <c r="T16" i="12775"/>
  <c r="G62" i="12775" s="1"/>
  <c r="Q314" i="12843"/>
  <c r="R14" i="12775"/>
  <c r="T15" i="12775"/>
  <c r="G61" i="12775" s="1"/>
  <c r="T8" i="12775"/>
  <c r="G54" i="12775" s="1"/>
  <c r="AB8" i="12775"/>
  <c r="O54" i="12775" s="1"/>
  <c r="T9" i="12775"/>
  <c r="G55" i="12775" s="1"/>
  <c r="AB9" i="12775"/>
  <c r="O55" i="12775" s="1"/>
  <c r="Q174" i="12843"/>
  <c r="V8" i="12775"/>
  <c r="I54" i="12775" s="1"/>
  <c r="V9" i="12775"/>
  <c r="I55" i="12775" s="1"/>
  <c r="AE9" i="12775"/>
  <c r="Q55" i="12775" s="1"/>
  <c r="W8" i="12775"/>
  <c r="J54" i="12775" s="1"/>
  <c r="AE8" i="12775"/>
  <c r="Q54" i="12775" s="1"/>
  <c r="W9" i="12775"/>
  <c r="J55" i="12775" s="1"/>
  <c r="X8" i="12775"/>
  <c r="K54" i="12775" s="1"/>
  <c r="X9" i="12775"/>
  <c r="K55" i="12775" s="1"/>
  <c r="Q8" i="12775"/>
  <c r="D54" i="12775" s="1"/>
  <c r="Y8" i="12775"/>
  <c r="L54" i="12775" s="1"/>
  <c r="Q9" i="12775"/>
  <c r="D55" i="12775" s="1"/>
  <c r="Y9" i="12775"/>
  <c r="L55" i="12775" s="1"/>
  <c r="R8" i="12775"/>
  <c r="E54" i="12775" s="1"/>
  <c r="R9" i="12775"/>
  <c r="E55" i="12775" s="1"/>
  <c r="M100" i="12843"/>
  <c r="M117" i="12843" s="1"/>
  <c r="M118" i="12843" s="1"/>
  <c r="S6" i="12775"/>
  <c r="F52" i="12775" s="1"/>
  <c r="AA6" i="12775"/>
  <c r="N52" i="12775" s="1"/>
  <c r="Q100" i="12843"/>
  <c r="Q117" i="12843" s="1"/>
  <c r="Q118" i="12843" s="1"/>
  <c r="T6" i="12775"/>
  <c r="G52" i="12775" s="1"/>
  <c r="AB6" i="12775"/>
  <c r="O52" i="12775" s="1"/>
  <c r="U100" i="12843"/>
  <c r="U133" i="12843" s="1"/>
  <c r="V6" i="12775"/>
  <c r="I52" i="12775" s="1"/>
  <c r="W6" i="12775"/>
  <c r="J52" i="12775" s="1"/>
  <c r="AE6" i="12775"/>
  <c r="Q52" i="12775" s="1"/>
  <c r="Q163" i="12843"/>
  <c r="X6" i="12775"/>
  <c r="K52" i="12775" s="1"/>
  <c r="Q6" i="12775"/>
  <c r="D52" i="12775" s="1"/>
  <c r="M56" i="12775"/>
  <c r="T10" i="12775"/>
  <c r="AB10" i="12775"/>
  <c r="X20" i="12775"/>
  <c r="H56" i="12775"/>
  <c r="Q20" i="12775"/>
  <c r="Y20" i="12775"/>
  <c r="V10" i="12775"/>
  <c r="AE10" i="12775"/>
  <c r="Q56" i="12775" s="1"/>
  <c r="AC12" i="12775"/>
  <c r="R20" i="12775"/>
  <c r="Z20" i="12775"/>
  <c r="J56" i="12775"/>
  <c r="S20" i="12775"/>
  <c r="AA20" i="12775"/>
  <c r="X10" i="12775"/>
  <c r="T20" i="12775"/>
  <c r="AB20" i="12775"/>
  <c r="D56" i="12775"/>
  <c r="L56" i="12775"/>
  <c r="R10" i="12775"/>
  <c r="V20" i="12775"/>
  <c r="H39" i="12879"/>
  <c r="M1201" i="12843"/>
  <c r="M1207" i="12843" s="1"/>
  <c r="M1209" i="12843" s="1"/>
  <c r="G1202" i="12843"/>
  <c r="M56" i="12843"/>
  <c r="C185" i="12843"/>
  <c r="B15" i="12887" s="1"/>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C60" i="12877" s="1"/>
  <c r="F865" i="12843"/>
  <c r="C1207" i="12843"/>
  <c r="C1205" i="12843" s="1"/>
  <c r="I1205" i="12843" s="1"/>
  <c r="J79" i="12764"/>
  <c r="C67" i="12764"/>
  <c r="C1219" i="12843"/>
  <c r="F42" i="12843"/>
  <c r="F21" i="12843" s="1"/>
  <c r="F43" i="12843"/>
  <c r="F56" i="12843"/>
  <c r="C771" i="12843"/>
  <c r="C50" i="12877" s="1"/>
  <c r="C743" i="12843"/>
  <c r="C21" i="12877" s="1"/>
  <c r="M807" i="12843"/>
  <c r="I1168" i="12843"/>
  <c r="P81" i="12764"/>
  <c r="C784" i="12843"/>
  <c r="C63" i="12877" s="1"/>
  <c r="I63" i="12877" s="1"/>
  <c r="Q840" i="12843"/>
  <c r="I41" i="12843"/>
  <c r="F55" i="12843"/>
  <c r="F545" i="12843"/>
  <c r="C744" i="12843"/>
  <c r="C22" i="12877" s="1"/>
  <c r="I23" i="12769"/>
  <c r="I15" i="12769"/>
  <c r="I18" i="12769"/>
  <c r="I20" i="12769"/>
  <c r="I22" i="12769"/>
  <c r="D12" i="12875"/>
  <c r="R12" i="12875" s="1"/>
  <c r="I1261" i="12843"/>
  <c r="H116" i="12862"/>
  <c r="H120" i="12862" s="1"/>
  <c r="D116" i="12862"/>
  <c r="D120" i="12862" s="1"/>
  <c r="C29" i="12886"/>
  <c r="Q700" i="12843"/>
  <c r="F353" i="12843"/>
  <c r="C626" i="12843"/>
  <c r="B45" i="12887" s="1"/>
  <c r="H15" i="12887" s="1"/>
  <c r="K15" i="12887" s="1"/>
  <c r="C729" i="12843"/>
  <c r="U1065" i="12843"/>
  <c r="Q668" i="12843"/>
  <c r="O16" i="12876"/>
  <c r="D16" i="12876"/>
  <c r="R16" i="12876" s="1"/>
  <c r="C1028" i="12843"/>
  <c r="Q1025" i="12843"/>
  <c r="C1092" i="12843"/>
  <c r="C1154" i="12843"/>
  <c r="G19" i="12770"/>
  <c r="G16" i="12770"/>
  <c r="G20" i="12770"/>
  <c r="G26" i="12770"/>
  <c r="G31" i="12770"/>
  <c r="G36" i="12770"/>
  <c r="G14" i="12770"/>
  <c r="D20" i="12875"/>
  <c r="R20" i="12875" s="1"/>
  <c r="D15" i="12876"/>
  <c r="R15" i="12876" s="1"/>
  <c r="O16" i="12866"/>
  <c r="D20" i="12876"/>
  <c r="R20" i="12876" s="1"/>
  <c r="D22" i="12833"/>
  <c r="R22" i="12833" s="1"/>
  <c r="C958" i="12843"/>
  <c r="C937" i="12843" s="1"/>
  <c r="Q1016" i="12843"/>
  <c r="Q1028" i="12843" s="1"/>
  <c r="C1121" i="12843"/>
  <c r="G79" i="12764"/>
  <c r="G85" i="12764" s="1"/>
  <c r="S100" i="12764"/>
  <c r="M157" i="12843"/>
  <c r="C177" i="12843"/>
  <c r="C179" i="12843" s="1"/>
  <c r="AF9" i="12775" s="1"/>
  <c r="Q340" i="12843"/>
  <c r="Q353" i="12843"/>
  <c r="F710" i="12843"/>
  <c r="V87" i="12764"/>
  <c r="V90" i="12764" s="1"/>
  <c r="Q352" i="12843"/>
  <c r="Q249" i="12843" s="1"/>
  <c r="F663" i="12843"/>
  <c r="F668" i="12843"/>
  <c r="C1103" i="12843"/>
  <c r="L99" i="12822"/>
  <c r="F169" i="12843"/>
  <c r="G67" i="12764"/>
  <c r="G99" i="12764"/>
  <c r="G102" i="12764" s="1"/>
  <c r="K99" i="12763"/>
  <c r="U966" i="12843"/>
  <c r="U945" i="12843" s="1"/>
  <c r="M61" i="12843"/>
  <c r="F124" i="12843"/>
  <c r="C230" i="12843"/>
  <c r="F408" i="12843"/>
  <c r="C631" i="12843"/>
  <c r="C757" i="12843"/>
  <c r="C36" i="12877" s="1"/>
  <c r="C40" i="12877" s="1"/>
  <c r="U798" i="12843"/>
  <c r="F806" i="12843"/>
  <c r="F807" i="12843"/>
  <c r="M841" i="12843"/>
  <c r="Q996" i="12843"/>
  <c r="Q1008" i="12843" s="1"/>
  <c r="C1126" i="12843"/>
  <c r="I1247" i="12843"/>
  <c r="E87" i="12764"/>
  <c r="E90" i="12764" s="1"/>
  <c r="M861" i="12843"/>
  <c r="F82" i="12811"/>
  <c r="E82" i="12811" s="1"/>
  <c r="H29" i="12889"/>
  <c r="J77" i="12764"/>
  <c r="E72" i="12763"/>
  <c r="L65" i="12822"/>
  <c r="I54" i="12843"/>
  <c r="F510" i="12843"/>
  <c r="F475" i="12843" s="1"/>
  <c r="F187" i="12843" s="1"/>
  <c r="C637" i="12843"/>
  <c r="F799" i="12843"/>
  <c r="F1016" i="12843"/>
  <c r="F1315" i="12843"/>
  <c r="F130" i="12811"/>
  <c r="H40" i="12889"/>
  <c r="U29" i="12764"/>
  <c r="U88" i="12764" s="1"/>
  <c r="AC88" i="12764" s="1"/>
  <c r="F129" i="12811"/>
  <c r="H37" i="12889"/>
  <c r="I37" i="12843"/>
  <c r="F170" i="12843"/>
  <c r="C475" i="12843"/>
  <c r="C187" i="12843" s="1"/>
  <c r="U187" i="12843" s="1"/>
  <c r="C480" i="12843"/>
  <c r="C484" i="12843" s="1"/>
  <c r="F679" i="12843"/>
  <c r="F639" i="12843" s="1"/>
  <c r="C739" i="12843"/>
  <c r="C17" i="12877" s="1"/>
  <c r="C750" i="12843"/>
  <c r="C28" i="12877" s="1"/>
  <c r="C800" i="12843"/>
  <c r="F104" i="12811" s="1"/>
  <c r="M854" i="12843"/>
  <c r="C1100" i="12843"/>
  <c r="F126" i="12811"/>
  <c r="H38" i="12889"/>
  <c r="F1300" i="12843"/>
  <c r="C90" i="12764"/>
  <c r="K75" i="12763"/>
  <c r="F61" i="12843"/>
  <c r="Q703" i="12843"/>
  <c r="C737" i="12843"/>
  <c r="C15" i="12877" s="1"/>
  <c r="C749" i="12843"/>
  <c r="C27" i="12877" s="1"/>
  <c r="U806" i="12843"/>
  <c r="U807" i="12843"/>
  <c r="F841" i="12843"/>
  <c r="F785" i="12843" s="1"/>
  <c r="V785" i="12843" s="1"/>
  <c r="F996" i="12843"/>
  <c r="J80" i="12764"/>
  <c r="P99" i="12764"/>
  <c r="V66" i="12764"/>
  <c r="V67" i="12764" s="1"/>
  <c r="G8" i="12763"/>
  <c r="G70" i="12763" s="1"/>
  <c r="J70" i="12763" s="1"/>
  <c r="L70" i="12763" s="1"/>
  <c r="I80" i="12763"/>
  <c r="C245" i="12843"/>
  <c r="C208" i="12843" s="1"/>
  <c r="H38" i="12879"/>
  <c r="I59" i="12843"/>
  <c r="C132" i="12843"/>
  <c r="C134" i="12843" s="1"/>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D122" i="12862"/>
  <c r="D126" i="12862" s="1"/>
  <c r="G116" i="12862"/>
  <c r="G120" i="12862" s="1"/>
  <c r="L11" i="12822"/>
  <c r="D108" i="12822" s="1"/>
  <c r="C249" i="12843"/>
  <c r="C627" i="12843"/>
  <c r="B46" i="12887" s="1"/>
  <c r="C638" i="12843"/>
  <c r="C639" i="12843"/>
  <c r="F673" i="12843"/>
  <c r="F687" i="12843"/>
  <c r="F647" i="12843" s="1"/>
  <c r="V647" i="12843" s="1"/>
  <c r="Q710" i="12843"/>
  <c r="Q722" i="12843"/>
  <c r="C974" i="12843"/>
  <c r="F974" i="12843" s="1"/>
  <c r="Q966" i="12843"/>
  <c r="Q945" i="12843" s="1"/>
  <c r="C1111" i="12843"/>
  <c r="J110" i="12764"/>
  <c r="L47" i="12822"/>
  <c r="C175" i="12843"/>
  <c r="Q175" i="12843" s="1"/>
  <c r="Q307" i="12843"/>
  <c r="Q316" i="12843"/>
  <c r="V99" i="12764"/>
  <c r="V102" i="12764" s="1"/>
  <c r="V43" i="12764"/>
  <c r="N37" i="12764"/>
  <c r="R37" i="12764" s="1"/>
  <c r="T37" i="12764" s="1"/>
  <c r="H102" i="12764"/>
  <c r="B74" i="12822"/>
  <c r="F349" i="12843"/>
  <c r="P87" i="12764"/>
  <c r="P90" i="12764" s="1"/>
  <c r="P43" i="12764"/>
  <c r="Q673" i="12843"/>
  <c r="F680" i="12843"/>
  <c r="F683" i="12843"/>
  <c r="M687" i="12843"/>
  <c r="Q716" i="12843"/>
  <c r="F1088" i="12843"/>
  <c r="P20" i="12764"/>
  <c r="P30" i="12764" s="1"/>
  <c r="H110" i="12764"/>
  <c r="L29" i="12822"/>
  <c r="D29" i="12822" s="1"/>
  <c r="U246" i="12843"/>
  <c r="Q158" i="12843"/>
  <c r="Q349" i="12843"/>
  <c r="Q1001" i="12843"/>
  <c r="Q312" i="12843"/>
  <c r="Q243" i="12843" s="1"/>
  <c r="F340" i="12843"/>
  <c r="Q348" i="12843"/>
  <c r="C979" i="12843"/>
  <c r="F979" i="12843" s="1"/>
  <c r="Q1080" i="12843"/>
  <c r="Q1092" i="12843" s="1"/>
  <c r="E99" i="12764"/>
  <c r="E102" i="12764" s="1"/>
  <c r="C109" i="12822"/>
  <c r="F1001" i="12843"/>
  <c r="F339" i="12843"/>
  <c r="C621" i="12843"/>
  <c r="B40" i="12887" s="1"/>
  <c r="Q683" i="12843"/>
  <c r="F704" i="12843"/>
  <c r="C980" i="12843"/>
  <c r="H87" i="12764"/>
  <c r="H90" i="12764" s="1"/>
  <c r="H43" i="12764"/>
  <c r="I86" i="12763"/>
  <c r="K37" i="12763"/>
  <c r="I77" i="12811" s="1"/>
  <c r="I78" i="12811" s="1"/>
  <c r="W784" i="12843"/>
  <c r="F1207" i="12843"/>
  <c r="F1209" i="12843" s="1"/>
  <c r="L38" i="12889" s="1"/>
  <c r="AB84" i="12764"/>
  <c r="J15" i="12763"/>
  <c r="L15" i="12763" s="1"/>
  <c r="U42" i="12843"/>
  <c r="Q72" i="12843"/>
  <c r="Q82" i="12843" s="1"/>
  <c r="M74" i="12843"/>
  <c r="Q77" i="12843"/>
  <c r="C93" i="12843"/>
  <c r="C18" i="12878" s="1"/>
  <c r="F18" i="12878" s="1"/>
  <c r="F158" i="12843"/>
  <c r="U169" i="12843"/>
  <c r="U170" i="12843"/>
  <c r="F174" i="12843"/>
  <c r="C231" i="12843"/>
  <c r="C190" i="12843" s="1"/>
  <c r="Q265" i="12843"/>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748" i="12843" s="1"/>
  <c r="F862" i="12843"/>
  <c r="F867" i="12843"/>
  <c r="M966" i="12843"/>
  <c r="M945" i="12843" s="1"/>
  <c r="Q1060" i="12843"/>
  <c r="F1071" i="12843"/>
  <c r="F1111" i="12843" s="1"/>
  <c r="C1132" i="12843"/>
  <c r="F1164" i="12843"/>
  <c r="F1173" i="12843"/>
  <c r="F1178" i="12843"/>
  <c r="F1183" i="12843"/>
  <c r="F1187" i="12843"/>
  <c r="U1221" i="12843"/>
  <c r="U1223" i="12843" s="1"/>
  <c r="F1275" i="12843"/>
  <c r="I1319" i="12843"/>
  <c r="I1321" i="12843" s="1"/>
  <c r="N41" i="12783" s="1"/>
  <c r="F1292" i="12843"/>
  <c r="F1314" i="12843"/>
  <c r="V79" i="12764"/>
  <c r="V80" i="12764"/>
  <c r="N36" i="12764"/>
  <c r="C85" i="12764"/>
  <c r="G11" i="12763"/>
  <c r="G71" i="12763" s="1"/>
  <c r="K71" i="12763" s="1"/>
  <c r="K15" i="12763"/>
  <c r="J42" i="12763"/>
  <c r="L42" i="12763" s="1"/>
  <c r="G53" i="12763"/>
  <c r="G104" i="12763" s="1"/>
  <c r="J57" i="12763"/>
  <c r="L57" i="12763" s="1"/>
  <c r="B66" i="12822"/>
  <c r="D66" i="12822" s="1"/>
  <c r="B115" i="12822"/>
  <c r="C16" i="12859"/>
  <c r="L44" i="12837"/>
  <c r="R44" i="12837" s="1"/>
  <c r="U43" i="12843"/>
  <c r="M55" i="12843"/>
  <c r="M60" i="12843"/>
  <c r="F157" i="12843"/>
  <c r="C234" i="12843"/>
  <c r="C194" i="12843" s="1"/>
  <c r="B24" i="12887" s="1"/>
  <c r="F303" i="12843"/>
  <c r="F315" i="12843"/>
  <c r="F319" i="12843"/>
  <c r="C336" i="12843"/>
  <c r="F72" i="12811" s="1"/>
  <c r="F75" i="12811" s="1"/>
  <c r="C619" i="12843"/>
  <c r="B38" i="12887" s="1"/>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K57" i="12763"/>
  <c r="I130" i="12811" s="1"/>
  <c r="C17" i="12843"/>
  <c r="U73" i="12843"/>
  <c r="M158" i="12843"/>
  <c r="C238" i="12843"/>
  <c r="C198" i="12843" s="1"/>
  <c r="M198" i="12843" s="1"/>
  <c r="M320" i="12843"/>
  <c r="C755" i="12843"/>
  <c r="C33" i="12877" s="1"/>
  <c r="C977" i="12843"/>
  <c r="C1062" i="12843"/>
  <c r="I1275" i="12843"/>
  <c r="I1278" i="12843" s="1"/>
  <c r="G1278" i="12843" s="1"/>
  <c r="G43" i="12764"/>
  <c r="N42" i="12764"/>
  <c r="G49" i="12764"/>
  <c r="V110" i="12764"/>
  <c r="C71" i="12764"/>
  <c r="C95" i="12764"/>
  <c r="G7" i="12763"/>
  <c r="G69" i="12763" s="1"/>
  <c r="G72" i="12763" s="1"/>
  <c r="G14" i="12763"/>
  <c r="G83" i="12763" s="1"/>
  <c r="G22" i="12763"/>
  <c r="G80" i="12763" s="1"/>
  <c r="E98" i="12763"/>
  <c r="G27" i="12763"/>
  <c r="G110" i="12763" s="1"/>
  <c r="J110" i="12763" s="1"/>
  <c r="L110" i="12763" s="1"/>
  <c r="J37" i="12763"/>
  <c r="L37" i="12763" s="1"/>
  <c r="I98" i="12763"/>
  <c r="G56" i="12763"/>
  <c r="G102" i="12763" s="1"/>
  <c r="F28" i="12859"/>
  <c r="P44" i="12837"/>
  <c r="V44" i="12837" s="1"/>
  <c r="C476" i="12843"/>
  <c r="M810" i="12843"/>
  <c r="M812" i="12843"/>
  <c r="C911" i="12843"/>
  <c r="H27" i="12889" s="1"/>
  <c r="L49" i="12764"/>
  <c r="AB100" i="12764"/>
  <c r="O63" i="12822"/>
  <c r="D57" i="12775" s="1"/>
  <c r="Y65" i="12822"/>
  <c r="U55" i="12843"/>
  <c r="U60" i="12843"/>
  <c r="F73" i="12843"/>
  <c r="Q157" i="12843"/>
  <c r="C243" i="12843"/>
  <c r="C206" i="12843" s="1"/>
  <c r="C246" i="12843"/>
  <c r="C209" i="12843" s="1"/>
  <c r="F266" i="12843"/>
  <c r="F300" i="12843"/>
  <c r="Q303" i="12843"/>
  <c r="F307" i="12843"/>
  <c r="Q315" i="12843"/>
  <c r="Q319" i="12843"/>
  <c r="F348" i="12843"/>
  <c r="F352" i="12843"/>
  <c r="C474" i="12843"/>
  <c r="C186" i="12843" s="1"/>
  <c r="B16" i="12887"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90" i="12764"/>
  <c r="J43" i="12764"/>
  <c r="H67" i="12764"/>
  <c r="I67" i="12763"/>
  <c r="J67" i="12763" s="1"/>
  <c r="L67" i="12763" s="1"/>
  <c r="I78" i="12763"/>
  <c r="L116" i="12822"/>
  <c r="F115" i="12822" s="1"/>
  <c r="V37" i="12837"/>
  <c r="C24" i="12843"/>
  <c r="H37" i="12783" s="1"/>
  <c r="U56" i="12843"/>
  <c r="U61" i="12843"/>
  <c r="F74" i="12843"/>
  <c r="F17" i="12843" s="1"/>
  <c r="M169" i="12843"/>
  <c r="M177" i="12843" s="1"/>
  <c r="M170" i="12843"/>
  <c r="C252" i="12843"/>
  <c r="C215" i="12843" s="1"/>
  <c r="F265" i="12843"/>
  <c r="F299" i="12843"/>
  <c r="I321" i="12843"/>
  <c r="F335" i="12843"/>
  <c r="M337" i="12843"/>
  <c r="I355" i="12843"/>
  <c r="C371" i="12843"/>
  <c r="F437" i="12843"/>
  <c r="Q510" i="12843"/>
  <c r="Q545" i="12843"/>
  <c r="C570" i="12843"/>
  <c r="C624" i="12843"/>
  <c r="B43" i="12887" s="1"/>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43" i="12764"/>
  <c r="R100" i="12764"/>
  <c r="T100" i="12764" s="1"/>
  <c r="E66" i="12763"/>
  <c r="V28" i="12837"/>
  <c r="U74" i="12843"/>
  <c r="U174" i="12843"/>
  <c r="C250" i="12843"/>
  <c r="C213" i="12843" s="1"/>
  <c r="C302" i="12843"/>
  <c r="F41" i="12811" s="1"/>
  <c r="F44" i="12811" s="1"/>
  <c r="C367" i="12843"/>
  <c r="F367" i="12843" s="1"/>
  <c r="C535" i="12843"/>
  <c r="C537" i="12843" s="1"/>
  <c r="AF16" i="12775" s="1"/>
  <c r="C623" i="12843"/>
  <c r="B42" i="12887" s="1"/>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D18" i="12866"/>
  <c r="R18" i="12866" s="1"/>
  <c r="D17" i="12876"/>
  <c r="R17" i="12876" s="1"/>
  <c r="D12" i="12876"/>
  <c r="R12" i="12876" s="1"/>
  <c r="D18" i="12876"/>
  <c r="R18" i="12876" s="1"/>
  <c r="D17" i="12875"/>
  <c r="R17" i="12875" s="1"/>
  <c r="D13" i="12875"/>
  <c r="R13" i="12875" s="1"/>
  <c r="Y789" i="12843"/>
  <c r="T56" i="12861"/>
  <c r="J116" i="12862"/>
  <c r="J120" i="12862" s="1"/>
  <c r="C116" i="12862"/>
  <c r="C120" i="12862" s="1"/>
  <c r="E116" i="12862"/>
  <c r="E120" i="12862" s="1"/>
  <c r="F116" i="12862"/>
  <c r="F123" i="12862" s="1"/>
  <c r="H121" i="12862"/>
  <c r="H122" i="12862"/>
  <c r="H126" i="12862" s="1"/>
  <c r="Y101" i="12843"/>
  <c r="T51" i="12861"/>
  <c r="Q429" i="12843"/>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M344" i="12843"/>
  <c r="Q344" i="12843"/>
  <c r="I344" i="12843"/>
  <c r="U322" i="12843"/>
  <c r="M322" i="12843"/>
  <c r="Q322" i="12843"/>
  <c r="I322" i="12843"/>
  <c r="Q358" i="12843"/>
  <c r="U358" i="12843"/>
  <c r="M358" i="12843"/>
  <c r="I358" i="12843"/>
  <c r="C48" i="12843"/>
  <c r="AF10" i="12775" s="1"/>
  <c r="C44" i="12843"/>
  <c r="C25" i="12843"/>
  <c r="C66" i="12843"/>
  <c r="AF20" i="12775" s="1"/>
  <c r="C62" i="12843"/>
  <c r="U325" i="12843"/>
  <c r="C16" i="12843"/>
  <c r="U37" i="12843"/>
  <c r="M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Q535" i="12843"/>
  <c r="Q500" i="12843" s="1"/>
  <c r="Q473" i="12843"/>
  <c r="I36" i="12843"/>
  <c r="Q36" i="12843"/>
  <c r="Q46" i="12843" s="1"/>
  <c r="I40" i="12843"/>
  <c r="Q40" i="12843"/>
  <c r="I58" i="12843"/>
  <c r="Q58" i="12843"/>
  <c r="I76" i="12843"/>
  <c r="Q76" i="12843"/>
  <c r="I79" i="12843"/>
  <c r="Q79" i="12843"/>
  <c r="F20" i="12811"/>
  <c r="E13" i="12811"/>
  <c r="E20" i="12811" s="1"/>
  <c r="Q154" i="12843"/>
  <c r="Q171" i="12843"/>
  <c r="M172" i="12843"/>
  <c r="I173" i="12843"/>
  <c r="U173" i="12843"/>
  <c r="C247" i="12843"/>
  <c r="C251" i="12843"/>
  <c r="C214" i="12843" s="1"/>
  <c r="M264" i="12843"/>
  <c r="M290" i="12843" s="1"/>
  <c r="U264" i="12843"/>
  <c r="U290" i="12843" s="1"/>
  <c r="M268" i="12843"/>
  <c r="U268" i="12843"/>
  <c r="U234" i="12843" s="1"/>
  <c r="M272" i="12843"/>
  <c r="U272" i="12843"/>
  <c r="M314" i="12843"/>
  <c r="U314" i="12843"/>
  <c r="M318" i="12843"/>
  <c r="U318" i="12843"/>
  <c r="C324" i="12843"/>
  <c r="M334" i="12843"/>
  <c r="U334" i="12843"/>
  <c r="U231" i="12843" s="1"/>
  <c r="M338" i="12843"/>
  <c r="U338" i="12843"/>
  <c r="C342" i="12843"/>
  <c r="M347" i="12843"/>
  <c r="U347" i="12843"/>
  <c r="U244" i="12843" s="1"/>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U374" i="12843" s="1"/>
  <c r="I43" i="12843"/>
  <c r="I56" i="12843"/>
  <c r="I61" i="12843"/>
  <c r="I74" i="12843"/>
  <c r="C92" i="12843"/>
  <c r="C94" i="12843"/>
  <c r="I157" i="12843"/>
  <c r="F159" i="12843"/>
  <c r="M159" i="12843"/>
  <c r="U159" i="12843"/>
  <c r="Q170" i="12843"/>
  <c r="F172" i="12843"/>
  <c r="Q172" i="12843"/>
  <c r="M173" i="12843"/>
  <c r="I174" i="12843"/>
  <c r="C176" i="12843"/>
  <c r="C232" i="12843"/>
  <c r="C191" i="12843" s="1"/>
  <c r="B21" i="12887"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Q337" i="12843"/>
  <c r="M339" i="12843"/>
  <c r="U339" i="12843"/>
  <c r="F341" i="12843"/>
  <c r="M348" i="12843"/>
  <c r="F350"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18" i="12843"/>
  <c r="F334" i="12843"/>
  <c r="F338" i="12843"/>
  <c r="Q338" i="12843"/>
  <c r="M340" i="12843"/>
  <c r="U340" i="12843"/>
  <c r="F347" i="12843"/>
  <c r="M349" i="12843"/>
  <c r="F351" i="12843"/>
  <c r="M353" i="12843"/>
  <c r="F355" i="12843"/>
  <c r="M355" i="12843"/>
  <c r="C412" i="12843"/>
  <c r="C429" i="12843"/>
  <c r="M408" i="12843"/>
  <c r="U408" i="12843"/>
  <c r="U728" i="12843"/>
  <c r="M728" i="12843"/>
  <c r="Q728" i="12843"/>
  <c r="I728" i="12843"/>
  <c r="V911" i="12843"/>
  <c r="V1145" i="12843"/>
  <c r="U53" i="12764"/>
  <c r="Q437" i="12843"/>
  <c r="Q464" i="12843" s="1"/>
  <c r="F509" i="12843"/>
  <c r="Q509" i="12843"/>
  <c r="F513" i="12843"/>
  <c r="Q513" i="12843"/>
  <c r="Q478" i="12843" s="1"/>
  <c r="M515" i="12843"/>
  <c r="U515" i="12843"/>
  <c r="Q549" i="12843"/>
  <c r="M552" i="12843"/>
  <c r="U552" i="12843"/>
  <c r="F661" i="12843"/>
  <c r="Q661" i="12843"/>
  <c r="Q691" i="12843" s="1"/>
  <c r="M663" i="12843"/>
  <c r="F665" i="12843"/>
  <c r="F623" i="12843" s="1"/>
  <c r="Q665" i="12843"/>
  <c r="M668" i="12843"/>
  <c r="M673" i="12843"/>
  <c r="M679" i="12843"/>
  <c r="F681" i="12843"/>
  <c r="F641" i="12843" s="1"/>
  <c r="Q681" i="12843"/>
  <c r="M683" i="12843"/>
  <c r="F685" i="12843"/>
  <c r="Q685" i="12843"/>
  <c r="C689" i="12843"/>
  <c r="M699" i="12843"/>
  <c r="M729" i="12843" s="1"/>
  <c r="F701" i="12843"/>
  <c r="Q701" i="12843"/>
  <c r="M703" i="12843"/>
  <c r="F706" i="12843"/>
  <c r="F626" i="12843" s="1"/>
  <c r="Q706" i="12843"/>
  <c r="M709" i="12843"/>
  <c r="U709" i="12843"/>
  <c r="F711" i="12843"/>
  <c r="Q711" i="12843"/>
  <c r="C713" i="12843"/>
  <c r="F718" i="12843"/>
  <c r="Q718" i="12843"/>
  <c r="M721" i="12843"/>
  <c r="F723" i="12843"/>
  <c r="Q723" i="12843"/>
  <c r="F759" i="12843"/>
  <c r="M759" i="12843"/>
  <c r="U759" i="12843"/>
  <c r="F797" i="12843"/>
  <c r="U797" i="12843"/>
  <c r="F804" i="12843"/>
  <c r="M804" i="12843"/>
  <c r="U804" i="12843"/>
  <c r="F809" i="12843"/>
  <c r="M809" i="12843"/>
  <c r="U809" i="12843"/>
  <c r="F815" i="12843"/>
  <c r="M815" i="12843"/>
  <c r="U815" i="12843"/>
  <c r="F850" i="12843"/>
  <c r="M850" i="12843"/>
  <c r="M899" i="12843" s="1"/>
  <c r="M901" i="12843" s="1"/>
  <c r="U850" i="12843"/>
  <c r="U899" i="12843" s="1"/>
  <c r="F852" i="12843"/>
  <c r="M852" i="12843"/>
  <c r="U852" i="12843"/>
  <c r="F859" i="12843"/>
  <c r="M859" i="12843"/>
  <c r="U859" i="12843"/>
  <c r="F864" i="12843"/>
  <c r="M864" i="12843"/>
  <c r="U864" i="12843"/>
  <c r="Q867" i="12843"/>
  <c r="F870" i="12843"/>
  <c r="M870" i="12843"/>
  <c r="U870" i="12843"/>
  <c r="C899" i="12843"/>
  <c r="C787" i="12843" s="1"/>
  <c r="C66" i="12877" s="1"/>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U517" i="12843"/>
  <c r="M544" i="12843"/>
  <c r="U544" i="12843"/>
  <c r="M548" i="12843"/>
  <c r="U548" i="12843"/>
  <c r="U478" i="12843" s="1"/>
  <c r="F550" i="12843"/>
  <c r="Q550" i="12843"/>
  <c r="C553" i="12843"/>
  <c r="F662" i="12843"/>
  <c r="Q662" i="12843"/>
  <c r="C664" i="12843"/>
  <c r="F46" i="12811" s="1"/>
  <c r="F666" i="12843"/>
  <c r="Q666" i="12843"/>
  <c r="M669" i="12843"/>
  <c r="U669" i="12843"/>
  <c r="F678" i="12843"/>
  <c r="Q678" i="12843"/>
  <c r="M680" i="12843"/>
  <c r="U680" i="12843"/>
  <c r="F682" i="12843"/>
  <c r="Q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63" i="12877"/>
  <c r="F795" i="12843"/>
  <c r="U795" i="12843"/>
  <c r="U842" i="12843" s="1"/>
  <c r="F808" i="12843"/>
  <c r="M808" i="12843"/>
  <c r="U808" i="12843"/>
  <c r="F813" i="12843"/>
  <c r="U813" i="12843"/>
  <c r="F818" i="12843"/>
  <c r="M818" i="12843"/>
  <c r="U818" i="12843"/>
  <c r="F822" i="12843"/>
  <c r="F766" i="12843" s="1"/>
  <c r="U822" i="12843"/>
  <c r="F836" i="12843"/>
  <c r="F780" i="12843" s="1"/>
  <c r="M836" i="12843"/>
  <c r="U836" i="12843"/>
  <c r="F863" i="12843"/>
  <c r="M863" i="12843"/>
  <c r="U863" i="12843"/>
  <c r="Q865" i="12843"/>
  <c r="F868" i="12843"/>
  <c r="M868" i="12843"/>
  <c r="U868" i="12843"/>
  <c r="F873" i="12843"/>
  <c r="M873" i="12843"/>
  <c r="U873" i="12843"/>
  <c r="F917" i="12843"/>
  <c r="V917" i="12843" s="1"/>
  <c r="M1019" i="12843"/>
  <c r="U1019" i="12843"/>
  <c r="F1065" i="12843"/>
  <c r="Q1065" i="12843"/>
  <c r="Q1105" i="12843" s="1"/>
  <c r="F1085" i="12843"/>
  <c r="Q1085" i="12843"/>
  <c r="M1088" i="12843"/>
  <c r="U1088" i="12843"/>
  <c r="C1105" i="12843"/>
  <c r="C1124" i="12843"/>
  <c r="C1129" i="12843"/>
  <c r="F1262" i="12843"/>
  <c r="M437" i="12843"/>
  <c r="M464" i="12843" s="1"/>
  <c r="U437" i="12843"/>
  <c r="U464" i="12843" s="1"/>
  <c r="U379" i="12843" s="1"/>
  <c r="C447" i="12843"/>
  <c r="M509" i="12843"/>
  <c r="M513" i="12843"/>
  <c r="F515" i="12843"/>
  <c r="Q515" i="12843"/>
  <c r="C518" i="12843"/>
  <c r="M545" i="12843"/>
  <c r="M549" i="12843"/>
  <c r="U549" i="12843"/>
  <c r="C554" i="12843"/>
  <c r="M661" i="12843"/>
  <c r="M691" i="12843" s="1"/>
  <c r="M665" i="12843"/>
  <c r="M681" i="12843"/>
  <c r="M685" i="12843"/>
  <c r="M701" i="12843"/>
  <c r="U701" i="12843"/>
  <c r="M706" i="12843"/>
  <c r="M711" i="12843"/>
  <c r="M718" i="12843"/>
  <c r="M723" i="12843"/>
  <c r="U723" i="12843"/>
  <c r="Q815"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M682" i="12843"/>
  <c r="F684" i="12843"/>
  <c r="M686" i="12843"/>
  <c r="F688" i="12843"/>
  <c r="F648" i="12843" s="1"/>
  <c r="V648" i="12843" s="1"/>
  <c r="M688" i="12843"/>
  <c r="M707" i="12843"/>
  <c r="M720" i="12843"/>
  <c r="M724" i="12843"/>
  <c r="F64" i="12877"/>
  <c r="I64" i="12877"/>
  <c r="Q795" i="12843"/>
  <c r="Q842" i="12843" s="1"/>
  <c r="M865" i="12843"/>
  <c r="M1001" i="12843"/>
  <c r="M1016" i="12843"/>
  <c r="M1028" i="12843" s="1"/>
  <c r="F1019" i="12843"/>
  <c r="M1065" i="12843"/>
  <c r="M1085" i="12843"/>
  <c r="U1085" i="12843"/>
  <c r="Q1088" i="12843"/>
  <c r="V1143" i="12843"/>
  <c r="E127" i="12811"/>
  <c r="E129" i="12811"/>
  <c r="E69" i="12764"/>
  <c r="E71" i="12764" s="1"/>
  <c r="E16" i="12764"/>
  <c r="L69" i="12764"/>
  <c r="L16" i="12764"/>
  <c r="H77" i="12764"/>
  <c r="P75" i="12764"/>
  <c r="V77" i="12764"/>
  <c r="L65" i="12764"/>
  <c r="S35" i="12764"/>
  <c r="G69" i="12764"/>
  <c r="G71" i="12764" s="1"/>
  <c r="G16" i="12764"/>
  <c r="N7" i="12764"/>
  <c r="N13" i="12764"/>
  <c r="E82" i="12764"/>
  <c r="L82" i="12764"/>
  <c r="S42" i="12764"/>
  <c r="E73" i="12811"/>
  <c r="E128" i="12811"/>
  <c r="E130" i="12811"/>
  <c r="H69" i="12764"/>
  <c r="H71" i="12764" s="1"/>
  <c r="H16" i="12764"/>
  <c r="P69" i="12764"/>
  <c r="P16" i="12764"/>
  <c r="N8" i="12764"/>
  <c r="N70" i="12764" s="1"/>
  <c r="L77" i="12764"/>
  <c r="N11" i="12764"/>
  <c r="E73" i="12764"/>
  <c r="R12" i="12764"/>
  <c r="T12" i="12764" s="1"/>
  <c r="L84" i="12764"/>
  <c r="E74" i="12811"/>
  <c r="J69" i="12764"/>
  <c r="J71" i="12764" s="1"/>
  <c r="J16" i="12764"/>
  <c r="V69" i="12764"/>
  <c r="V71" i="12764" s="1"/>
  <c r="V16" i="12764"/>
  <c r="P70" i="12764"/>
  <c r="N9" i="12764"/>
  <c r="S9" i="12764" s="1"/>
  <c r="N10" i="12764"/>
  <c r="R10" i="12764" s="1"/>
  <c r="T10" i="12764" s="1"/>
  <c r="N14" i="12764"/>
  <c r="S36" i="12764"/>
  <c r="R36" i="12764"/>
  <c r="T36" i="12764" s="1"/>
  <c r="N15" i="12764"/>
  <c r="R15" i="12764" s="1"/>
  <c r="T15" i="12764" s="1"/>
  <c r="N26" i="12764"/>
  <c r="N66" i="12764" s="1"/>
  <c r="J30" i="12764"/>
  <c r="V30" i="12764"/>
  <c r="P95" i="12764"/>
  <c r="E49" i="12764"/>
  <c r="N53" i="12764"/>
  <c r="R53" i="12764" s="1"/>
  <c r="T53" i="12764" s="1"/>
  <c r="N55" i="12764"/>
  <c r="N109" i="12764" s="1"/>
  <c r="R109" i="12764" s="1"/>
  <c r="T109" i="12764" s="1"/>
  <c r="J58" i="12764"/>
  <c r="V58" i="12764"/>
  <c r="E79" i="12764"/>
  <c r="P79" i="12764"/>
  <c r="G74" i="12763"/>
  <c r="G76" i="12763" s="1"/>
  <c r="J9" i="12763"/>
  <c r="L9" i="12763" s="1"/>
  <c r="K87" i="12763"/>
  <c r="G43" i="12763"/>
  <c r="K34" i="12763"/>
  <c r="N22" i="12764"/>
  <c r="L102" i="12764"/>
  <c r="N28" i="12764"/>
  <c r="E30" i="12764"/>
  <c r="L30" i="12764"/>
  <c r="N40" i="12764"/>
  <c r="L110" i="12764"/>
  <c r="E58" i="12764"/>
  <c r="L58" i="12764"/>
  <c r="E65" i="12764"/>
  <c r="E67" i="12764" s="1"/>
  <c r="P66" i="12764"/>
  <c r="H79" i="12764"/>
  <c r="H85" i="12764" s="1"/>
  <c r="G81" i="12763"/>
  <c r="J81" i="12763" s="1"/>
  <c r="L81" i="12763" s="1"/>
  <c r="K13" i="12763"/>
  <c r="J13" i="12763"/>
  <c r="L13" i="12763" s="1"/>
  <c r="G79" i="12763"/>
  <c r="K21" i="12763"/>
  <c r="I42" i="12811" s="1"/>
  <c r="K42" i="12811" s="1"/>
  <c r="L42" i="12811" s="1"/>
  <c r="J21" i="12763"/>
  <c r="L21" i="12763" s="1"/>
  <c r="N21" i="12764"/>
  <c r="N25" i="12764"/>
  <c r="R26" i="12764"/>
  <c r="T26" i="12764" s="1"/>
  <c r="N27" i="12764"/>
  <c r="U28" i="12764"/>
  <c r="G30" i="12764"/>
  <c r="N34" i="12764"/>
  <c r="R35" i="12764"/>
  <c r="T35" i="12764" s="1"/>
  <c r="N38" i="12764"/>
  <c r="R42" i="12764"/>
  <c r="T42" i="12764" s="1"/>
  <c r="E95" i="12764"/>
  <c r="L95" i="12764"/>
  <c r="N48" i="12764"/>
  <c r="H49" i="12764"/>
  <c r="P49" i="12764"/>
  <c r="E110" i="12764"/>
  <c r="N54" i="12764"/>
  <c r="N56" i="12764"/>
  <c r="G58" i="12764"/>
  <c r="E76" i="12764"/>
  <c r="E77" i="12764" s="1"/>
  <c r="G65" i="12763"/>
  <c r="G67" i="12763" s="1"/>
  <c r="K12" i="12763"/>
  <c r="I22" i="12811" s="1"/>
  <c r="J12" i="12763"/>
  <c r="L12" i="12763" s="1"/>
  <c r="G86" i="12763"/>
  <c r="G89" i="12763" s="1"/>
  <c r="K24" i="12763"/>
  <c r="I46" i="12811" s="1"/>
  <c r="J24" i="12763"/>
  <c r="L24" i="12763" s="1"/>
  <c r="K66" i="12763"/>
  <c r="K39" i="12763"/>
  <c r="I81" i="12811" s="1"/>
  <c r="J39" i="12763"/>
  <c r="L39" i="12763" s="1"/>
  <c r="R14" i="12764"/>
  <c r="T14" i="12764" s="1"/>
  <c r="Y14" i="12764"/>
  <c r="AC15" i="12764"/>
  <c r="G90" i="12764"/>
  <c r="P102" i="12764"/>
  <c r="N29" i="12764"/>
  <c r="N88" i="12764" s="1"/>
  <c r="C39" i="12764"/>
  <c r="N47" i="12764"/>
  <c r="J49" i="12764"/>
  <c r="V49" i="12764"/>
  <c r="G110" i="12764"/>
  <c r="P110" i="12764"/>
  <c r="N57" i="12764"/>
  <c r="N114" i="12764" s="1"/>
  <c r="S114" i="12764" s="1"/>
  <c r="P58" i="12764"/>
  <c r="Y84" i="12764"/>
  <c r="Y100" i="12764"/>
  <c r="K7" i="12763"/>
  <c r="I76" i="12763"/>
  <c r="K10" i="12763"/>
  <c r="I16" i="12811" s="1"/>
  <c r="K16" i="12811" s="1"/>
  <c r="L16" i="12811" s="1"/>
  <c r="K14" i="12763"/>
  <c r="K22" i="12763"/>
  <c r="I43" i="12811" s="1"/>
  <c r="K43" i="12811" s="1"/>
  <c r="L43" i="12811" s="1"/>
  <c r="K26" i="12763"/>
  <c r="I52" i="12811" s="1"/>
  <c r="K29" i="12763"/>
  <c r="E43" i="12763"/>
  <c r="K48" i="12763"/>
  <c r="I105" i="12811" s="1"/>
  <c r="I108" i="12763"/>
  <c r="K56" i="12763"/>
  <c r="I129" i="12811" s="1"/>
  <c r="I58" i="12763"/>
  <c r="K70" i="12763"/>
  <c r="J71" i="12763"/>
  <c r="L71" i="12763" s="1"/>
  <c r="R64" i="12822"/>
  <c r="E74" i="12822"/>
  <c r="D74" i="12822"/>
  <c r="O60" i="12775"/>
  <c r="C74" i="12822"/>
  <c r="D123" i="12822"/>
  <c r="E16" i="12763"/>
  <c r="G98" i="12763"/>
  <c r="G100" i="12763" s="1"/>
  <c r="E100" i="12763"/>
  <c r="K110" i="12763"/>
  <c r="I30" i="12763"/>
  <c r="K96" i="12763"/>
  <c r="J96" i="12763"/>
  <c r="L96" i="12763" s="1"/>
  <c r="J104" i="12763"/>
  <c r="L104" i="12763" s="1"/>
  <c r="K104" i="12763"/>
  <c r="J112" i="12763"/>
  <c r="L112" i="12763" s="1"/>
  <c r="K112" i="12763"/>
  <c r="E65" i="12763"/>
  <c r="E74" i="12763"/>
  <c r="E76" i="12763" s="1"/>
  <c r="E79" i="12763"/>
  <c r="E81" i="12763"/>
  <c r="E86" i="12763"/>
  <c r="E89" i="12763" s="1"/>
  <c r="E92" i="12763"/>
  <c r="E94" i="12763" s="1"/>
  <c r="I72" i="12763"/>
  <c r="J8" i="12763"/>
  <c r="L8" i="12763" s="1"/>
  <c r="K9" i="12763"/>
  <c r="I15" i="12811" s="1"/>
  <c r="K15" i="12811" s="1"/>
  <c r="L15" i="12811" s="1"/>
  <c r="J75" i="12763"/>
  <c r="L75" i="12763" s="1"/>
  <c r="J11" i="12763"/>
  <c r="L11" i="12763" s="1"/>
  <c r="J83" i="12763"/>
  <c r="L83" i="12763" s="1"/>
  <c r="G16" i="12763"/>
  <c r="G25" i="12763"/>
  <c r="J27" i="12763"/>
  <c r="L27" i="12763" s="1"/>
  <c r="J87" i="12763"/>
  <c r="L87" i="12763" s="1"/>
  <c r="J35" i="12763"/>
  <c r="L35" i="12763" s="1"/>
  <c r="J38" i="12763"/>
  <c r="L38" i="12763" s="1"/>
  <c r="J40" i="12763"/>
  <c r="L40" i="12763" s="1"/>
  <c r="I43" i="12763"/>
  <c r="G47" i="12763"/>
  <c r="K93" i="12763"/>
  <c r="J93" i="12763"/>
  <c r="L93" i="12763" s="1"/>
  <c r="J53" i="12763"/>
  <c r="L53" i="12763" s="1"/>
  <c r="E108" i="12763"/>
  <c r="G55" i="12763"/>
  <c r="J102" i="12763"/>
  <c r="L102" i="12763" s="1"/>
  <c r="K102" i="12763"/>
  <c r="E58" i="12763"/>
  <c r="J66" i="12763"/>
  <c r="L66" i="12763" s="1"/>
  <c r="J69" i="12763"/>
  <c r="L69" i="12763" s="1"/>
  <c r="D31" i="12822"/>
  <c r="D54" i="12822"/>
  <c r="D50" i="12822"/>
  <c r="D57" i="12822"/>
  <c r="D53" i="12822"/>
  <c r="D49" i="12822"/>
  <c r="D47" i="12822"/>
  <c r="D56" i="12822"/>
  <c r="D52" i="12822"/>
  <c r="D55" i="12822"/>
  <c r="G55" i="12822" s="1"/>
  <c r="D51" i="12822"/>
  <c r="D48" i="12822"/>
  <c r="D46" i="12822"/>
  <c r="X100" i="12764"/>
  <c r="J7" i="12763"/>
  <c r="L7" i="12763" s="1"/>
  <c r="K8" i="12763"/>
  <c r="I14" i="12811" s="1"/>
  <c r="K14" i="12811" s="1"/>
  <c r="L14" i="12811" s="1"/>
  <c r="J10" i="12763"/>
  <c r="L10" i="12763" s="1"/>
  <c r="K11" i="12763"/>
  <c r="I17" i="12811" s="1"/>
  <c r="K17" i="12811" s="1"/>
  <c r="L17" i="12811" s="1"/>
  <c r="J14" i="12763"/>
  <c r="L14" i="12763" s="1"/>
  <c r="I16" i="12763"/>
  <c r="G20" i="12763"/>
  <c r="I79" i="12763"/>
  <c r="J22" i="12763"/>
  <c r="L22" i="12763" s="1"/>
  <c r="J26" i="12763"/>
  <c r="L26" i="12763" s="1"/>
  <c r="G28" i="12763"/>
  <c r="J29" i="12763"/>
  <c r="L29" i="12763" s="1"/>
  <c r="E30" i="12763"/>
  <c r="K38" i="12763"/>
  <c r="I80" i="12811" s="1"/>
  <c r="K40" i="12763"/>
  <c r="I82" i="12811" s="1"/>
  <c r="I94" i="12763"/>
  <c r="J48" i="12763"/>
  <c r="L48" i="12763" s="1"/>
  <c r="K53" i="12763"/>
  <c r="G54" i="12763"/>
  <c r="J56" i="12763"/>
  <c r="L56" i="12763" s="1"/>
  <c r="J65" i="12763"/>
  <c r="L65" i="12763" s="1"/>
  <c r="K69" i="12763"/>
  <c r="K74" i="12763"/>
  <c r="K81" i="12763"/>
  <c r="K83" i="12763"/>
  <c r="K88" i="12763"/>
  <c r="F117" i="12822"/>
  <c r="H117" i="12822" s="1"/>
  <c r="D11" i="12822"/>
  <c r="C12" i="12822"/>
  <c r="C34" i="12822"/>
  <c r="C38" i="12822"/>
  <c r="C52" i="12822"/>
  <c r="C56" i="12822"/>
  <c r="E64" i="12822"/>
  <c r="E66" i="12822"/>
  <c r="O66" i="12822"/>
  <c r="D99" i="12822"/>
  <c r="D101" i="12822"/>
  <c r="C102" i="12822"/>
  <c r="D105" i="12822"/>
  <c r="C106" i="12822"/>
  <c r="D109" i="12822"/>
  <c r="G109" i="12822" s="1"/>
  <c r="B117" i="12822"/>
  <c r="B120" i="12822"/>
  <c r="B124" i="12822"/>
  <c r="F29" i="12859"/>
  <c r="E57" i="12775"/>
  <c r="G60" i="12775"/>
  <c r="L46" i="12837"/>
  <c r="R46" i="12837" s="1"/>
  <c r="L58" i="12837"/>
  <c r="R58" i="12837" s="1"/>
  <c r="D12" i="12822"/>
  <c r="C13" i="12822"/>
  <c r="C14" i="12822"/>
  <c r="C15" i="12822"/>
  <c r="C16" i="12822"/>
  <c r="C17" i="12822"/>
  <c r="C18" i="12822"/>
  <c r="C19" i="12822"/>
  <c r="C20" i="12822"/>
  <c r="C21" i="12822"/>
  <c r="C29" i="12822"/>
  <c r="C31" i="12822"/>
  <c r="C35" i="12822"/>
  <c r="C39" i="12822"/>
  <c r="C47" i="12822"/>
  <c r="C49" i="12822"/>
  <c r="C53" i="12822"/>
  <c r="C57" i="12822"/>
  <c r="R63" i="12822"/>
  <c r="O67" i="12822"/>
  <c r="O68" i="12822"/>
  <c r="O69" i="12822"/>
  <c r="O70" i="12822"/>
  <c r="O71" i="12822"/>
  <c r="O72" i="12822"/>
  <c r="O73" i="12822"/>
  <c r="O74" i="12822"/>
  <c r="C98" i="12822"/>
  <c r="C100" i="12822"/>
  <c r="D102" i="12822"/>
  <c r="C103" i="12822"/>
  <c r="D106" i="12822"/>
  <c r="C107" i="12822"/>
  <c r="D115" i="12822"/>
  <c r="B121" i="12822"/>
  <c r="B125" i="12822"/>
  <c r="F57" i="12775"/>
  <c r="D60" i="12775"/>
  <c r="R37" i="12837"/>
  <c r="D13" i="12822"/>
  <c r="D14" i="12822"/>
  <c r="D15" i="12822"/>
  <c r="D16" i="12822"/>
  <c r="D17" i="12822"/>
  <c r="D18" i="12822"/>
  <c r="D19" i="12822"/>
  <c r="D20" i="12822"/>
  <c r="D21" i="12822"/>
  <c r="C32" i="12822"/>
  <c r="C36" i="12822"/>
  <c r="C50" i="12822"/>
  <c r="C54" i="12822"/>
  <c r="C64" i="12822"/>
  <c r="Q64" i="12822"/>
  <c r="C66" i="12822"/>
  <c r="D98" i="12822"/>
  <c r="D100" i="12822"/>
  <c r="D103" i="12822"/>
  <c r="C104" i="12822"/>
  <c r="D107" i="12822"/>
  <c r="C108" i="12822"/>
  <c r="G108" i="12822" s="1"/>
  <c r="B116" i="12822"/>
  <c r="B118" i="12822"/>
  <c r="B122" i="12822"/>
  <c r="B126" i="12822"/>
  <c r="C15" i="12859"/>
  <c r="I15" i="12859" s="1"/>
  <c r="I21" i="12859" s="1"/>
  <c r="C34" i="12859"/>
  <c r="C36" i="12859" s="1"/>
  <c r="E60" i="12775"/>
  <c r="P46" i="12837"/>
  <c r="V46" i="12837" s="1"/>
  <c r="D10" i="12822"/>
  <c r="G10" i="12822" s="1"/>
  <c r="C11" i="12822"/>
  <c r="C28" i="12822"/>
  <c r="C30" i="12822"/>
  <c r="C33" i="12822"/>
  <c r="C46" i="12822"/>
  <c r="C48" i="12822"/>
  <c r="C51" i="12822"/>
  <c r="P63" i="12822"/>
  <c r="B65" i="12822"/>
  <c r="B67" i="12822"/>
  <c r="B68" i="12822"/>
  <c r="B69" i="12822"/>
  <c r="B70" i="12822"/>
  <c r="B71" i="12822"/>
  <c r="B72" i="12822"/>
  <c r="B73" i="12822"/>
  <c r="C99" i="12822"/>
  <c r="C101" i="12822"/>
  <c r="D104" i="12822"/>
  <c r="C105" i="12822"/>
  <c r="B119" i="12822"/>
  <c r="D13" i="12876"/>
  <c r="R13" i="12876" s="1"/>
  <c r="D11" i="12876"/>
  <c r="R11" i="12876" s="1"/>
  <c r="D12" i="12866"/>
  <c r="R12" i="12866" s="1"/>
  <c r="D17" i="12866"/>
  <c r="R17" i="12866" s="1"/>
  <c r="D20" i="12866"/>
  <c r="R20" i="12866" s="1"/>
  <c r="D11" i="12866"/>
  <c r="R11" i="12866" s="1"/>
  <c r="D16" i="12866"/>
  <c r="R16" i="12866" s="1"/>
  <c r="D15" i="12866"/>
  <c r="R15" i="12866" s="1"/>
  <c r="D30" i="12866"/>
  <c r="R30" i="12866" s="1"/>
  <c r="D15" i="12875"/>
  <c r="R15" i="12875" s="1"/>
  <c r="D18" i="12875"/>
  <c r="R18" i="12875" s="1"/>
  <c r="D11" i="12875"/>
  <c r="R11" i="12875" s="1"/>
  <c r="D16" i="12875"/>
  <c r="R16" i="12875" s="1"/>
  <c r="D22" i="12875"/>
  <c r="R22" i="12875" s="1"/>
  <c r="D28" i="12875"/>
  <c r="R28" i="12875" s="1"/>
  <c r="D30" i="12876"/>
  <c r="R30" i="12876" s="1"/>
  <c r="D32" i="12876"/>
  <c r="R32" i="12876" s="1"/>
  <c r="D34" i="12876"/>
  <c r="R34" i="12876" s="1"/>
  <c r="D23" i="12876"/>
  <c r="R23" i="12876" s="1"/>
  <c r="D33" i="12876"/>
  <c r="R33" i="12876" s="1"/>
  <c r="D24" i="12866"/>
  <c r="R24" i="12866" s="1"/>
  <c r="D32" i="12866"/>
  <c r="R32" i="12866" s="1"/>
  <c r="D21" i="12866"/>
  <c r="R21" i="12866" s="1"/>
  <c r="D27" i="12866"/>
  <c r="R27" i="12866" s="1"/>
  <c r="D29" i="12866"/>
  <c r="R29" i="12866" s="1"/>
  <c r="D33" i="12866"/>
  <c r="R33" i="12866" s="1"/>
  <c r="D23" i="12866"/>
  <c r="R23" i="12866" s="1"/>
  <c r="D34" i="12866"/>
  <c r="R34" i="12866" s="1"/>
  <c r="D33" i="12875"/>
  <c r="R33" i="12875" s="1"/>
  <c r="D34" i="12875"/>
  <c r="R34" i="12875" s="1"/>
  <c r="D32" i="12875"/>
  <c r="R32" i="12875" s="1"/>
  <c r="D23" i="12875"/>
  <c r="R23" i="12875" s="1"/>
  <c r="D21" i="12875"/>
  <c r="R21" i="12875" s="1"/>
  <c r="D27" i="12875"/>
  <c r="R27" i="12875" s="1"/>
  <c r="D26" i="12875"/>
  <c r="R26" i="12875" s="1"/>
  <c r="D30" i="12875"/>
  <c r="R30" i="12875" s="1"/>
  <c r="D24" i="12875"/>
  <c r="R24" i="12875" s="1"/>
  <c r="D29" i="12875"/>
  <c r="R29" i="12875" s="1"/>
  <c r="D22" i="12866"/>
  <c r="R22" i="12866" s="1"/>
  <c r="D26" i="12866"/>
  <c r="R26" i="12866" s="1"/>
  <c r="D28" i="12866"/>
  <c r="R28" i="12866" s="1"/>
  <c r="D21" i="12876"/>
  <c r="R21" i="12876" s="1"/>
  <c r="D24" i="12876"/>
  <c r="R24" i="12876" s="1"/>
  <c r="D27" i="12876"/>
  <c r="R27" i="12876" s="1"/>
  <c r="D29" i="12876"/>
  <c r="R29" i="12876" s="1"/>
  <c r="D22" i="12876"/>
  <c r="R22" i="12876" s="1"/>
  <c r="D26" i="12876"/>
  <c r="R26" i="12876" s="1"/>
  <c r="D28" i="12876"/>
  <c r="R28" i="12876" s="1"/>
  <c r="I22" i="12878"/>
  <c r="S17" i="12878"/>
  <c r="S19" i="12878" s="1"/>
  <c r="G18" i="12878"/>
  <c r="S18" i="12878" s="1"/>
  <c r="J168" i="12813"/>
  <c r="H104" i="12811"/>
  <c r="H105" i="1281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F163" i="12812" s="1"/>
  <c r="K166" i="12813"/>
  <c r="M75" i="12811"/>
  <c r="D86" i="12812"/>
  <c r="I174" i="12813"/>
  <c r="M77" i="12811"/>
  <c r="M78" i="12811" s="1"/>
  <c r="F157" i="12812"/>
  <c r="L168" i="12813"/>
  <c r="D78" i="12811"/>
  <c r="L108" i="12811"/>
  <c r="G122" i="12811"/>
  <c r="D19" i="12810" s="1"/>
  <c r="G132" i="12811"/>
  <c r="H129" i="12811" s="1"/>
  <c r="L56" i="12811"/>
  <c r="G69" i="12811"/>
  <c r="AC33" i="12775"/>
  <c r="H98" i="12811"/>
  <c r="K98" i="12811" s="1"/>
  <c r="L98" i="12811" s="1"/>
  <c r="J98" i="12812"/>
  <c r="N98" i="12811"/>
  <c r="D132" i="12811"/>
  <c r="D142" i="12811" s="1"/>
  <c r="E126" i="12811"/>
  <c r="N131" i="12811"/>
  <c r="J131" i="12812"/>
  <c r="D83" i="12811"/>
  <c r="F90" i="12812"/>
  <c r="G94" i="12812"/>
  <c r="I94" i="12812" s="1"/>
  <c r="D75" i="12811"/>
  <c r="J88" i="12812"/>
  <c r="M88" i="12811"/>
  <c r="G75" i="12811"/>
  <c r="H74" i="12811" s="1"/>
  <c r="D75" i="12812"/>
  <c r="I91" i="12812"/>
  <c r="F159" i="12812"/>
  <c r="G75" i="12812"/>
  <c r="G83" i="12812"/>
  <c r="S131" i="12812"/>
  <c r="G132" i="12812"/>
  <c r="G142" i="12812" s="1"/>
  <c r="H140" i="12811"/>
  <c r="K140" i="12811" s="1"/>
  <c r="L140" i="12811" s="1"/>
  <c r="D65" i="12775" l="1"/>
  <c r="K98" i="12763"/>
  <c r="I251" i="12843"/>
  <c r="Q482" i="12843"/>
  <c r="E67" i="12763"/>
  <c r="S12" i="12764"/>
  <c r="F1319" i="12843"/>
  <c r="Q231"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58" i="12775"/>
  <c r="F94" i="12843"/>
  <c r="Q178" i="12843"/>
  <c r="Y12" i="12775"/>
  <c r="F132" i="12843"/>
  <c r="U11" i="12764" s="1"/>
  <c r="U117" i="12843"/>
  <c r="U118" i="12843" s="1"/>
  <c r="U12" i="12775"/>
  <c r="E53" i="12811"/>
  <c r="E54" i="12811" s="1"/>
  <c r="F54" i="12811"/>
  <c r="Q475" i="12843"/>
  <c r="U148" i="12843"/>
  <c r="U149" i="12843" s="1"/>
  <c r="I496" i="12843"/>
  <c r="F132" i="12811"/>
  <c r="F142" i="12811" s="1"/>
  <c r="AA12" i="12775"/>
  <c r="P67" i="12775"/>
  <c r="R67" i="12775" s="1"/>
  <c r="Q1254" i="12843"/>
  <c r="U1256" i="12843" s="1"/>
  <c r="G113" i="12843"/>
  <c r="I113" i="12843" s="1"/>
  <c r="I111" i="12843"/>
  <c r="G129" i="12843"/>
  <c r="I129" i="12843" s="1"/>
  <c r="I94" i="12843" s="1"/>
  <c r="I127" i="12843"/>
  <c r="I92" i="12843" s="1"/>
  <c r="P55" i="12775"/>
  <c r="R55" i="12775" s="1"/>
  <c r="G144" i="12843"/>
  <c r="I144" i="12843" s="1"/>
  <c r="I142" i="12843"/>
  <c r="F611" i="12843"/>
  <c r="F613" i="12843" s="1"/>
  <c r="Q177" i="12843"/>
  <c r="F250" i="12843"/>
  <c r="F213" i="12843" s="1"/>
  <c r="H30" i="12889"/>
  <c r="I495" i="12843"/>
  <c r="I214" i="12843" s="1"/>
  <c r="I390" i="12843"/>
  <c r="U812" i="12843"/>
  <c r="P54" i="12775"/>
  <c r="Q245" i="12843"/>
  <c r="E77" i="12811"/>
  <c r="E78" i="12811" s="1"/>
  <c r="I93" i="12843"/>
  <c r="P52" i="12775"/>
  <c r="C65" i="12877"/>
  <c r="C786" i="12843"/>
  <c r="C742" i="12843"/>
  <c r="H26" i="12889" s="1"/>
  <c r="I121" i="12862"/>
  <c r="I122" i="12862"/>
  <c r="I126" i="12862" s="1"/>
  <c r="G122" i="12862"/>
  <c r="G126" i="12862" s="1"/>
  <c r="H123" i="12862"/>
  <c r="L48" i="12783"/>
  <c r="N48" i="12783" s="1"/>
  <c r="L47" i="12889"/>
  <c r="L48" i="12879"/>
  <c r="N48" i="12879" s="1"/>
  <c r="I1328" i="12843"/>
  <c r="M1328" i="12843" s="1"/>
  <c r="C900" i="12843"/>
  <c r="AC35" i="12775" s="1"/>
  <c r="AE35" i="12775" s="1"/>
  <c r="Q81" i="12775" s="1"/>
  <c r="Q1121" i="12843"/>
  <c r="Q844" i="12843"/>
  <c r="U844" i="12843"/>
  <c r="U901" i="12843"/>
  <c r="F741" i="12843"/>
  <c r="F752" i="12843"/>
  <c r="F749" i="12843"/>
  <c r="C37" i="12877"/>
  <c r="C38" i="12877" s="1"/>
  <c r="F38" i="12877" s="1"/>
  <c r="C761" i="12843"/>
  <c r="Q901" i="12843"/>
  <c r="M727" i="12843"/>
  <c r="P64" i="12775"/>
  <c r="R64" i="12775" s="1"/>
  <c r="Q727" i="12843"/>
  <c r="F621" i="12843"/>
  <c r="I727" i="12843"/>
  <c r="M231" i="12843"/>
  <c r="F251" i="12843"/>
  <c r="F214" i="12843" s="1"/>
  <c r="W214" i="12843" s="1"/>
  <c r="E41" i="12811"/>
  <c r="E44" i="12811" s="1"/>
  <c r="P62" i="12775"/>
  <c r="R62" i="12775" s="1"/>
  <c r="M392" i="12843"/>
  <c r="M479" i="12843"/>
  <c r="M478" i="12843"/>
  <c r="U22" i="12775"/>
  <c r="P61" i="12775"/>
  <c r="R61" i="12775" s="1"/>
  <c r="U247" i="12843"/>
  <c r="F232" i="12843"/>
  <c r="F191" i="12843" s="1"/>
  <c r="W22" i="12775"/>
  <c r="Q250" i="12843"/>
  <c r="M133" i="12843"/>
  <c r="M134" i="12843" s="1"/>
  <c r="M163" i="12843"/>
  <c r="R54" i="12775"/>
  <c r="M148" i="12843"/>
  <c r="M149" i="12843" s="1"/>
  <c r="Q133" i="12843"/>
  <c r="Q134" i="12843" s="1"/>
  <c r="D58" i="12775"/>
  <c r="M178" i="12843"/>
  <c r="M179" i="12843" s="1"/>
  <c r="U178" i="12843"/>
  <c r="Q148" i="12843"/>
  <c r="Q149" i="12843" s="1"/>
  <c r="S12" i="12775"/>
  <c r="Q12" i="12775"/>
  <c r="U163" i="12843"/>
  <c r="W12" i="12775"/>
  <c r="R52" i="12775"/>
  <c r="U134" i="12843"/>
  <c r="K66" i="12775"/>
  <c r="X22" i="12775"/>
  <c r="AB22" i="12775"/>
  <c r="O66" i="12775"/>
  <c r="R22" i="12775"/>
  <c r="E66" i="12775"/>
  <c r="T22" i="12775"/>
  <c r="G66" i="12775"/>
  <c r="X12" i="12775"/>
  <c r="K56" i="12775"/>
  <c r="V12" i="12775"/>
  <c r="I56" i="12775"/>
  <c r="O56" i="12775"/>
  <c r="AB12" i="12775"/>
  <c r="AA22" i="12775"/>
  <c r="N66" i="12775"/>
  <c r="T12" i="12775"/>
  <c r="G56" i="12775"/>
  <c r="I66" i="12775"/>
  <c r="V22" i="12775"/>
  <c r="S22" i="12775"/>
  <c r="F66" i="12775"/>
  <c r="L66" i="12775"/>
  <c r="Y22" i="12775"/>
  <c r="E56" i="12775"/>
  <c r="E58" i="12775" s="1"/>
  <c r="R12" i="12775"/>
  <c r="D66" i="12775"/>
  <c r="Q22" i="12775"/>
  <c r="Z22" i="12775"/>
  <c r="M66" i="12775"/>
  <c r="I100" i="12763"/>
  <c r="J100" i="12763" s="1"/>
  <c r="L100" i="12763" s="1"/>
  <c r="C1133" i="12843"/>
  <c r="P31" i="12879"/>
  <c r="S53" i="12764"/>
  <c r="AE100" i="12764"/>
  <c r="G1206" i="12843"/>
  <c r="G1203" i="12843"/>
  <c r="I1203" i="12843" s="1"/>
  <c r="I1209" i="12843" s="1"/>
  <c r="N39" i="12783" s="1"/>
  <c r="S65" i="12764"/>
  <c r="F1105" i="12843"/>
  <c r="Z647" i="12843"/>
  <c r="Q187" i="12843"/>
  <c r="B17" i="12887"/>
  <c r="H39" i="12889"/>
  <c r="H40" i="12879"/>
  <c r="H40" i="12783"/>
  <c r="H44" i="12783" s="1"/>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H31" i="12879"/>
  <c r="N67" i="12764"/>
  <c r="F1252" i="12843"/>
  <c r="K80" i="12763"/>
  <c r="G51" i="12822"/>
  <c r="I64" i="12822"/>
  <c r="R55" i="12764"/>
  <c r="T55" i="12764" s="1"/>
  <c r="F247" i="12843"/>
  <c r="F210" i="12843" s="1"/>
  <c r="F16" i="12843"/>
  <c r="F643" i="12843"/>
  <c r="Q480" i="12843"/>
  <c r="I1217" i="12843"/>
  <c r="D121" i="12862"/>
  <c r="D124" i="12862" s="1"/>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G53" i="12822"/>
  <c r="C622" i="12843"/>
  <c r="H25" i="12889" s="1"/>
  <c r="B39" i="12887"/>
  <c r="J85" i="12764"/>
  <c r="J116" i="12764" s="1"/>
  <c r="F249" i="12843"/>
  <c r="F212" i="12843" s="1"/>
  <c r="X29" i="12764"/>
  <c r="Q1133" i="12843"/>
  <c r="AC89" i="12764"/>
  <c r="X88" i="12764"/>
  <c r="AB88" i="12764"/>
  <c r="G54" i="12822"/>
  <c r="G56" i="12822"/>
  <c r="D28" i="12822"/>
  <c r="G28" i="12822" s="1"/>
  <c r="D35" i="12822"/>
  <c r="S8" i="12764"/>
  <c r="M251" i="12843"/>
  <c r="F1121" i="12843"/>
  <c r="R65" i="12822"/>
  <c r="D30" i="12822"/>
  <c r="D39" i="12822"/>
  <c r="G39" i="12822" s="1"/>
  <c r="U93" i="12843"/>
  <c r="M93" i="12843"/>
  <c r="D33" i="12822"/>
  <c r="G33" i="12822" s="1"/>
  <c r="D32" i="12822"/>
  <c r="G32" i="12822" s="1"/>
  <c r="Q93" i="12843"/>
  <c r="M244" i="12843"/>
  <c r="D37" i="12822"/>
  <c r="G37" i="12822" s="1"/>
  <c r="D36" i="12822"/>
  <c r="G36" i="12822" s="1"/>
  <c r="M712" i="12843"/>
  <c r="H17" i="12889"/>
  <c r="D34" i="12822"/>
  <c r="F624" i="12843"/>
  <c r="V624" i="12843" s="1"/>
  <c r="G105" i="12822"/>
  <c r="G99" i="12822"/>
  <c r="Q65" i="12822"/>
  <c r="D38" i="12822"/>
  <c r="G38" i="12822" s="1"/>
  <c r="Q712" i="12843"/>
  <c r="H116" i="12764"/>
  <c r="I712" i="12843"/>
  <c r="M1025" i="12843"/>
  <c r="U248" i="12843"/>
  <c r="H37" i="12879"/>
  <c r="H44" i="12879" s="1"/>
  <c r="H36" i="12889"/>
  <c r="K86" i="12763"/>
  <c r="G60" i="12764"/>
  <c r="F152" i="12812" s="1"/>
  <c r="M1103" i="12843"/>
  <c r="I66" i="12822"/>
  <c r="V65" i="12822"/>
  <c r="M247" i="12843"/>
  <c r="G49" i="12822"/>
  <c r="G47" i="12822"/>
  <c r="G58" i="12763"/>
  <c r="J74" i="12763"/>
  <c r="L74" i="12763" s="1"/>
  <c r="M482" i="12843"/>
  <c r="I20" i="12843"/>
  <c r="B26" i="12783"/>
  <c r="B27" i="12783"/>
  <c r="U1025" i="12843"/>
  <c r="F1025" i="12843"/>
  <c r="C1026" i="12843"/>
  <c r="M1129" i="12843"/>
  <c r="I17" i="12843"/>
  <c r="I1252" i="12843"/>
  <c r="I1254" i="12843" s="1"/>
  <c r="U1257"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G17" i="12822"/>
  <c r="F118" i="12822"/>
  <c r="H118" i="12822" s="1"/>
  <c r="F124" i="12822"/>
  <c r="H124" i="12822" s="1"/>
  <c r="I89" i="12763"/>
  <c r="J89" i="12763" s="1"/>
  <c r="L89" i="12763" s="1"/>
  <c r="F642" i="12843"/>
  <c r="U190" i="12843"/>
  <c r="U177" i="12843"/>
  <c r="U179" i="12843" s="1"/>
  <c r="G35" i="12822"/>
  <c r="F122" i="12822"/>
  <c r="H122" i="12822" s="1"/>
  <c r="F121" i="12822"/>
  <c r="H121" i="12822" s="1"/>
  <c r="M1126" i="12843"/>
  <c r="F245" i="12843"/>
  <c r="F208" i="12843" s="1"/>
  <c r="V191" i="12843" s="1"/>
  <c r="I175" i="12843"/>
  <c r="M234" i="12843"/>
  <c r="I252" i="12843"/>
  <c r="G31" i="12822"/>
  <c r="F126" i="12822"/>
  <c r="H126" i="12822" s="1"/>
  <c r="F125" i="12822"/>
  <c r="H125" i="12822" s="1"/>
  <c r="C233" i="12843"/>
  <c r="C193" i="12843" s="1"/>
  <c r="H23" i="12889" s="1"/>
  <c r="F246" i="12843"/>
  <c r="F209" i="12843" s="1"/>
  <c r="F119" i="12822"/>
  <c r="H119" i="12822" s="1"/>
  <c r="G30" i="12822"/>
  <c r="G34" i="12822"/>
  <c r="F123" i="12822"/>
  <c r="H123" i="12822" s="1"/>
  <c r="U175" i="12843"/>
  <c r="C255" i="12843"/>
  <c r="C212" i="12843"/>
  <c r="C218" i="12843" s="1"/>
  <c r="S109" i="12764"/>
  <c r="F1129" i="12843"/>
  <c r="M175" i="12843"/>
  <c r="G48" i="12822"/>
  <c r="E84" i="12763"/>
  <c r="E114" i="12763" s="1"/>
  <c r="G116" i="12764"/>
  <c r="L60" i="12764"/>
  <c r="F155" i="12812" s="1"/>
  <c r="F1126" i="12843"/>
  <c r="I22" i="12843"/>
  <c r="D63" i="12822"/>
  <c r="C63" i="12822"/>
  <c r="G50" i="12822"/>
  <c r="J86" i="12763"/>
  <c r="L86" i="12763" s="1"/>
  <c r="E60" i="12764"/>
  <c r="F151" i="12812" s="1"/>
  <c r="M1105" i="12843"/>
  <c r="F474" i="12843"/>
  <c r="F186" i="12843" s="1"/>
  <c r="F234" i="12843"/>
  <c r="C370" i="12843"/>
  <c r="C189" i="12843"/>
  <c r="B19" i="12887" s="1"/>
  <c r="F740" i="12843"/>
  <c r="Q186" i="12843"/>
  <c r="G29" i="12822"/>
  <c r="Q1103" i="12843"/>
  <c r="F746" i="12843"/>
  <c r="I16" i="12843"/>
  <c r="M232" i="12843"/>
  <c r="U238" i="12843"/>
  <c r="C1102" i="12843"/>
  <c r="F49" i="12811" s="1"/>
  <c r="E49" i="12811" s="1"/>
  <c r="E50" i="12811" s="1"/>
  <c r="C1039" i="12843"/>
  <c r="G101" i="12822"/>
  <c r="G107" i="12822"/>
  <c r="G57" i="12822"/>
  <c r="G21" i="12822"/>
  <c r="G13" i="12822"/>
  <c r="D58" i="12822"/>
  <c r="C156" i="12843" s="1"/>
  <c r="U156" i="12843" s="1"/>
  <c r="M474" i="12843"/>
  <c r="C957" i="12843"/>
  <c r="C936" i="12843" s="1"/>
  <c r="F977" i="12843"/>
  <c r="F957" i="12843" s="1"/>
  <c r="V958" i="12843" s="1"/>
  <c r="F1190" i="12843"/>
  <c r="F1192" i="12843" s="1"/>
  <c r="L37" i="12889" s="1"/>
  <c r="F1049" i="12843"/>
  <c r="F965" i="12843" s="1"/>
  <c r="V965" i="12843" s="1"/>
  <c r="C965" i="12843"/>
  <c r="C944" i="12843" s="1"/>
  <c r="C954" i="12843"/>
  <c r="C933" i="12843" s="1"/>
  <c r="C21" i="12859"/>
  <c r="C23" i="12859" s="1"/>
  <c r="I16" i="12859"/>
  <c r="S15" i="12764"/>
  <c r="U479" i="12843"/>
  <c r="F645" i="12843"/>
  <c r="M480" i="12843"/>
  <c r="F177" i="12843"/>
  <c r="F179" i="12843" s="1"/>
  <c r="I21" i="12843"/>
  <c r="F238" i="12843"/>
  <c r="M238" i="12843"/>
  <c r="F20" i="12843"/>
  <c r="F80" i="12811"/>
  <c r="E80" i="12811" s="1"/>
  <c r="H28" i="12783"/>
  <c r="H28" i="12879"/>
  <c r="E63" i="12822"/>
  <c r="B127" i="12822"/>
  <c r="C1004" i="12843" s="1"/>
  <c r="C1005" i="12843" s="1"/>
  <c r="F1124" i="12843"/>
  <c r="Q1100" i="12843"/>
  <c r="Q1072" i="12843"/>
  <c r="Q1112" i="12843" s="1"/>
  <c r="Q1114" i="12843" s="1"/>
  <c r="G106" i="12822"/>
  <c r="E85" i="12764"/>
  <c r="E116" i="12764" s="1"/>
  <c r="U1126" i="12843"/>
  <c r="M1124" i="12843"/>
  <c r="M920" i="12843" s="1"/>
  <c r="Q1126" i="12843"/>
  <c r="Q479" i="12843"/>
  <c r="U373" i="12843"/>
  <c r="F429" i="12843"/>
  <c r="F394" i="12843" s="1"/>
  <c r="W785" i="12843"/>
  <c r="Z785" i="12843" s="1"/>
  <c r="X785" i="12843"/>
  <c r="Y647" i="12843"/>
  <c r="X647" i="12843"/>
  <c r="Z784" i="12843"/>
  <c r="F120" i="12862"/>
  <c r="C123" i="12862"/>
  <c r="C122" i="12862"/>
  <c r="F122" i="12862"/>
  <c r="F126" i="12862" s="1"/>
  <c r="C121" i="12862"/>
  <c r="E122" i="12862"/>
  <c r="E126" i="12862" s="1"/>
  <c r="E121" i="12862"/>
  <c r="F121" i="12862"/>
  <c r="J121" i="12862"/>
  <c r="J124" i="12862" s="1"/>
  <c r="E123" i="12862"/>
  <c r="Y89" i="12843"/>
  <c r="Y91" i="12843"/>
  <c r="E132" i="12811"/>
  <c r="E142" i="12811" s="1"/>
  <c r="U54" i="12764"/>
  <c r="F1254" i="12843"/>
  <c r="F1283" i="12843"/>
  <c r="L30" i="12889" s="1"/>
  <c r="U56" i="12764"/>
  <c r="U57" i="12764"/>
  <c r="F1321" i="12843"/>
  <c r="L40" i="12889" s="1"/>
  <c r="F134" i="12843"/>
  <c r="D119" i="12822"/>
  <c r="E71" i="12822"/>
  <c r="L60" i="12775"/>
  <c r="D71" i="12822"/>
  <c r="C71" i="12822"/>
  <c r="E67" i="12822"/>
  <c r="H60" i="12775"/>
  <c r="D67" i="12822"/>
  <c r="C67" i="12822"/>
  <c r="D126" i="12822"/>
  <c r="G100" i="12822"/>
  <c r="Q72" i="12822"/>
  <c r="P72" i="12822"/>
  <c r="M57" i="12775"/>
  <c r="M58" i="12775" s="1"/>
  <c r="R72" i="12822"/>
  <c r="Q68" i="12822"/>
  <c r="P68" i="12822"/>
  <c r="I57" i="12775"/>
  <c r="I58" i="12775" s="1"/>
  <c r="R68" i="12822"/>
  <c r="M65" i="12775"/>
  <c r="D124" i="12822"/>
  <c r="G106" i="12763"/>
  <c r="K54" i="12763"/>
  <c r="I127" i="12811" s="1"/>
  <c r="J54" i="12763"/>
  <c r="L54" i="12763" s="1"/>
  <c r="C22" i="12822"/>
  <c r="C109" i="12843" s="1"/>
  <c r="K52" i="12811"/>
  <c r="I54" i="12811"/>
  <c r="C99" i="12764"/>
  <c r="C102" i="12764" s="1"/>
  <c r="C116" i="12764" s="1"/>
  <c r="C43" i="12764"/>
  <c r="C60" i="12764" s="1"/>
  <c r="N39" i="12764"/>
  <c r="N99" i="12764" s="1"/>
  <c r="D81" i="12812"/>
  <c r="I23" i="12811"/>
  <c r="K22" i="12811"/>
  <c r="N108" i="12764"/>
  <c r="S54" i="12764"/>
  <c r="R54" i="12764"/>
  <c r="T54" i="12764" s="1"/>
  <c r="S25" i="12764"/>
  <c r="R25" i="12764"/>
  <c r="T25" i="12764" s="1"/>
  <c r="S66" i="12764"/>
  <c r="R66" i="12764"/>
  <c r="T66" i="12764" s="1"/>
  <c r="N101" i="12764"/>
  <c r="R40" i="12764"/>
  <c r="T40" i="12764" s="1"/>
  <c r="S40" i="12764"/>
  <c r="R29" i="12764"/>
  <c r="T29" i="12764" s="1"/>
  <c r="P85" i="12764"/>
  <c r="Y29" i="12764"/>
  <c r="R70" i="12764"/>
  <c r="T70" i="12764" s="1"/>
  <c r="S70" i="12764"/>
  <c r="U60" i="12877"/>
  <c r="M60" i="12877"/>
  <c r="Q60" i="12877"/>
  <c r="F60" i="12877"/>
  <c r="U518" i="12843"/>
  <c r="M518" i="12843"/>
  <c r="Q518" i="12843"/>
  <c r="I518" i="12843"/>
  <c r="Q690" i="12843"/>
  <c r="I690" i="12843"/>
  <c r="I650" i="12843" s="1"/>
  <c r="U690" i="12843"/>
  <c r="M690" i="12843"/>
  <c r="C648" i="12843"/>
  <c r="F646" i="12843"/>
  <c r="V631" i="12843" s="1"/>
  <c r="C959" i="12843"/>
  <c r="C938" i="12843" s="1"/>
  <c r="F1042" i="12843"/>
  <c r="Z1209" i="12843"/>
  <c r="L39" i="12879"/>
  <c r="L39" i="12783"/>
  <c r="P39" i="12783" s="1"/>
  <c r="Q39" i="12783" s="1"/>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K60" i="12775"/>
  <c r="C70" i="12822"/>
  <c r="F60" i="12775"/>
  <c r="E65" i="12822"/>
  <c r="D65" i="12822"/>
  <c r="C65" i="12822"/>
  <c r="C40" i="12822"/>
  <c r="C140" i="12843" s="1"/>
  <c r="D122" i="12822"/>
  <c r="D110" i="12822"/>
  <c r="C672" i="12843" s="1"/>
  <c r="N65" i="12775"/>
  <c r="D125" i="12822"/>
  <c r="C110" i="12822"/>
  <c r="C671" i="12843" s="1"/>
  <c r="G98" i="12822"/>
  <c r="L57" i="12775"/>
  <c r="L58" i="12775" s="1"/>
  <c r="Q71" i="12822"/>
  <c r="P71" i="12822"/>
  <c r="R71" i="12822"/>
  <c r="H57" i="12775"/>
  <c r="H58" i="12775" s="1"/>
  <c r="Q67" i="12822"/>
  <c r="P67" i="12822"/>
  <c r="R67" i="12822"/>
  <c r="G20" i="12822"/>
  <c r="G16" i="12822"/>
  <c r="D120" i="12822"/>
  <c r="R66" i="12822"/>
  <c r="G57" i="12775"/>
  <c r="Q66" i="12822"/>
  <c r="P66" i="12822"/>
  <c r="I126" i="12811"/>
  <c r="K28" i="12763"/>
  <c r="J28" i="12763"/>
  <c r="L28" i="12763" s="1"/>
  <c r="G82" i="12763"/>
  <c r="J79" i="12763"/>
  <c r="L79" i="12763" s="1"/>
  <c r="K79" i="12763"/>
  <c r="I74" i="12822"/>
  <c r="I84" i="12763"/>
  <c r="J76" i="12763"/>
  <c r="L76" i="12763" s="1"/>
  <c r="K76"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F570" i="12843"/>
  <c r="U36" i="12764" s="1"/>
  <c r="M475" i="12843"/>
  <c r="C1130" i="12843"/>
  <c r="Q1089" i="12843"/>
  <c r="F1089" i="12843"/>
  <c r="U1089" i="12843"/>
  <c r="M1089" i="12843"/>
  <c r="U447" i="12843"/>
  <c r="M447" i="12843"/>
  <c r="Q447" i="12843"/>
  <c r="I447" i="12843"/>
  <c r="F1265" i="12843"/>
  <c r="F1221" i="12843" s="1"/>
  <c r="F1223" i="12843" s="1"/>
  <c r="L39" i="12889" s="1"/>
  <c r="F1217" i="12843"/>
  <c r="F750" i="12843"/>
  <c r="E46" i="12811"/>
  <c r="E47" i="12811" s="1"/>
  <c r="F47" i="12811"/>
  <c r="U482" i="12843"/>
  <c r="U535" i="12843"/>
  <c r="U500" i="12843" s="1"/>
  <c r="U473" i="12843"/>
  <c r="U1092" i="12843"/>
  <c r="U1133" i="12843" s="1"/>
  <c r="U1121" i="12843"/>
  <c r="F751" i="12843"/>
  <c r="Q689" i="12843"/>
  <c r="I689" i="12843"/>
  <c r="I649" i="12843" s="1"/>
  <c r="C647" i="12843"/>
  <c r="U689" i="12843"/>
  <c r="M689" i="12843"/>
  <c r="U106" i="12764"/>
  <c r="AC53" i="12764"/>
  <c r="W53" i="12764"/>
  <c r="AB53" i="12764"/>
  <c r="X53" i="12764"/>
  <c r="F729" i="12843"/>
  <c r="U37" i="12764" s="1"/>
  <c r="M373" i="12843"/>
  <c r="C11" i="12878"/>
  <c r="H18" i="12783"/>
  <c r="E9" i="12888" s="1"/>
  <c r="U89" i="12843"/>
  <c r="Q89" i="12843"/>
  <c r="H18" i="12879"/>
  <c r="H21" i="12879" s="1"/>
  <c r="F19" i="12843"/>
  <c r="F252" i="12843"/>
  <c r="F215" i="12843" s="1"/>
  <c r="M246" i="12843"/>
  <c r="C1090" i="12843"/>
  <c r="M323" i="12843"/>
  <c r="Q323" i="12843"/>
  <c r="I323" i="12843"/>
  <c r="U323" i="12843"/>
  <c r="C1123" i="12843"/>
  <c r="Q357" i="12843"/>
  <c r="I357" i="12843"/>
  <c r="U357" i="12843"/>
  <c r="M357" i="12843"/>
  <c r="Q256" i="12843"/>
  <c r="I19" i="12843"/>
  <c r="N41" i="12879"/>
  <c r="M429" i="12843"/>
  <c r="M394" i="12843" s="1"/>
  <c r="M367" i="12843"/>
  <c r="F64" i="12843"/>
  <c r="N60" i="12775"/>
  <c r="E73" i="12822"/>
  <c r="D73" i="12822"/>
  <c r="C73" i="12822"/>
  <c r="J60" i="12775"/>
  <c r="E69" i="12822"/>
  <c r="D69" i="12822"/>
  <c r="C69" i="12822"/>
  <c r="V63" i="12822"/>
  <c r="C58" i="12822"/>
  <c r="C155" i="12843" s="1"/>
  <c r="G46" i="12822"/>
  <c r="F30" i="12859"/>
  <c r="F34" i="12859" s="1"/>
  <c r="C17" i="12859"/>
  <c r="I17" i="12859" s="1"/>
  <c r="I30" i="12859"/>
  <c r="I34" i="12859" s="1"/>
  <c r="G65" i="12775"/>
  <c r="G68" i="12775" s="1"/>
  <c r="D118" i="12822"/>
  <c r="G104" i="12822"/>
  <c r="J65" i="12775"/>
  <c r="D121" i="12822"/>
  <c r="G103" i="12822"/>
  <c r="Q74" i="12822"/>
  <c r="O57" i="12775"/>
  <c r="P74" i="12822"/>
  <c r="R74" i="12822"/>
  <c r="Q70" i="12822"/>
  <c r="K57" i="12775"/>
  <c r="K58" i="12775" s="1"/>
  <c r="P70" i="12822"/>
  <c r="R70" i="12822"/>
  <c r="G19" i="12822"/>
  <c r="G15" i="12822"/>
  <c r="F65" i="12775"/>
  <c r="D117" i="12822"/>
  <c r="G102" i="12822"/>
  <c r="G12" i="12822"/>
  <c r="I83" i="12811"/>
  <c r="K20" i="12763"/>
  <c r="J20" i="12763"/>
  <c r="L20" i="12763" s="1"/>
  <c r="G78" i="12763"/>
  <c r="G30" i="12763"/>
  <c r="G107" i="12763"/>
  <c r="K55" i="12763"/>
  <c r="I128" i="12811" s="1"/>
  <c r="J55" i="12763"/>
  <c r="L55" i="12763" s="1"/>
  <c r="K25" i="12763"/>
  <c r="I49" i="12811" s="1"/>
  <c r="J25" i="12763"/>
  <c r="L25" i="12763" s="1"/>
  <c r="K72" i="12763"/>
  <c r="J72" i="12763"/>
  <c r="B75" i="12822"/>
  <c r="K65" i="12763"/>
  <c r="K16" i="12763"/>
  <c r="I13" i="12811"/>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K43" i="12763"/>
  <c r="I72" i="12811"/>
  <c r="I75" i="12811" s="1"/>
  <c r="V60" i="12764"/>
  <c r="S88" i="12764"/>
  <c r="N76" i="12764"/>
  <c r="S10" i="12764"/>
  <c r="L85" i="12764"/>
  <c r="S26" i="12764"/>
  <c r="S7" i="12764"/>
  <c r="V1154" i="12843"/>
  <c r="C61" i="12877"/>
  <c r="F482" i="12843"/>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57" i="12843"/>
  <c r="V757" i="12843" s="1"/>
  <c r="F739" i="12843"/>
  <c r="Q713" i="12843"/>
  <c r="I713" i="12843"/>
  <c r="U713" i="12843"/>
  <c r="M713" i="12843"/>
  <c r="F619" i="12843"/>
  <c r="F478" i="12843"/>
  <c r="F933" i="12843"/>
  <c r="C431" i="12843"/>
  <c r="AF15" i="12775" s="1"/>
  <c r="C394" i="12843"/>
  <c r="C20" i="12877"/>
  <c r="H27" i="12879"/>
  <c r="H27" i="12783"/>
  <c r="E66" i="12888" s="1"/>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U256" i="12843"/>
  <c r="F82" i="12843"/>
  <c r="U42" i="12764" s="1"/>
  <c r="Q367" i="12843"/>
  <c r="M60" i="12775"/>
  <c r="E72" i="12822"/>
  <c r="D72" i="12822"/>
  <c r="C72" i="12822"/>
  <c r="I60" i="12775"/>
  <c r="E68" i="12822"/>
  <c r="D68" i="12822"/>
  <c r="C68" i="12822"/>
  <c r="D22" i="12822"/>
  <c r="C110" i="12843" s="1"/>
  <c r="I23" i="12859"/>
  <c r="I22" i="12859"/>
  <c r="D116" i="12822"/>
  <c r="E65" i="12775"/>
  <c r="Q73" i="12822"/>
  <c r="P73" i="12822"/>
  <c r="N57" i="12775"/>
  <c r="N58" i="12775" s="1"/>
  <c r="R73" i="12822"/>
  <c r="Q69" i="12822"/>
  <c r="P69" i="12822"/>
  <c r="J57" i="12775"/>
  <c r="J58" i="12775" s="1"/>
  <c r="R69" i="12822"/>
  <c r="G18" i="12822"/>
  <c r="G14" i="12822"/>
  <c r="G52" i="12822"/>
  <c r="H115" i="12822"/>
  <c r="E60" i="12763"/>
  <c r="G92" i="12763"/>
  <c r="K47" i="12763"/>
  <c r="I104" i="12811" s="1"/>
  <c r="I106" i="12811" s="1"/>
  <c r="I122"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I18" i="1281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37" i="12877"/>
  <c r="U554" i="12843"/>
  <c r="U484" i="12843" s="1"/>
  <c r="M554" i="12843"/>
  <c r="M484" i="12843" s="1"/>
  <c r="Q554" i="12843"/>
  <c r="Q484" i="12843" s="1"/>
  <c r="I554" i="12843"/>
  <c r="I484" i="12843" s="1"/>
  <c r="F760" i="12843"/>
  <c r="V760" i="12843" s="1"/>
  <c r="F842" i="12843"/>
  <c r="F737" i="12843"/>
  <c r="C1279" i="12843"/>
  <c r="I1279" i="12843" s="1"/>
  <c r="I1281" i="12843" s="1"/>
  <c r="C1283" i="12843"/>
  <c r="J30" i="12889" s="1"/>
  <c r="P30" i="12889" s="1"/>
  <c r="C1043" i="12843"/>
  <c r="C960" i="12843" s="1"/>
  <c r="C939" i="12843" s="1"/>
  <c r="M1100" i="12843"/>
  <c r="M1072" i="12843"/>
  <c r="F899" i="12843"/>
  <c r="Q474" i="12843"/>
  <c r="N39" i="12879"/>
  <c r="U412" i="12843"/>
  <c r="M412" i="12843"/>
  <c r="Q412" i="12843"/>
  <c r="I412" i="12843"/>
  <c r="I377" i="12843" s="1"/>
  <c r="M162" i="12843"/>
  <c r="M89" i="12843"/>
  <c r="M99" i="12843" s="1"/>
  <c r="M101"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230" i="12843"/>
  <c r="U62" i="12843"/>
  <c r="I62" i="12843"/>
  <c r="I64" i="12843" s="1"/>
  <c r="I66" i="12843" s="1"/>
  <c r="U44" i="12843"/>
  <c r="M44" i="12843"/>
  <c r="C23" i="12843"/>
  <c r="I44" i="12843"/>
  <c r="Q44" i="12843"/>
  <c r="Q230" i="12843"/>
  <c r="Q394" i="12843"/>
  <c r="I18" i="12878"/>
  <c r="C843" i="12843"/>
  <c r="AC34" i="12775" s="1"/>
  <c r="K105" i="12811"/>
  <c r="L105" i="12811" s="1"/>
  <c r="H106" i="12811"/>
  <c r="H122" i="12811" s="1"/>
  <c r="H131" i="12811"/>
  <c r="K131" i="12811" s="1"/>
  <c r="L131" i="12811" s="1"/>
  <c r="H127" i="1281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H126" i="12811"/>
  <c r="H130" i="12811"/>
  <c r="J91" i="12812"/>
  <c r="N91" i="12811"/>
  <c r="J94" i="12812"/>
  <c r="L98" i="12812"/>
  <c r="M98" i="12812" s="1"/>
  <c r="N98" i="12812" s="1"/>
  <c r="H85" i="12811"/>
  <c r="H81" i="12811"/>
  <c r="H72" i="12811"/>
  <c r="G100" i="12811"/>
  <c r="D18" i="12810" s="1"/>
  <c r="H80" i="12811"/>
  <c r="H82" i="12811"/>
  <c r="H73" i="12811"/>
  <c r="H77" i="12811"/>
  <c r="D100" i="12811"/>
  <c r="D145" i="12811" s="1"/>
  <c r="I90" i="12812"/>
  <c r="F158" i="12812"/>
  <c r="L131" i="12812"/>
  <c r="K129" i="12811"/>
  <c r="L129" i="12811" s="1"/>
  <c r="C1191" i="12843"/>
  <c r="C117" i="12764" l="1"/>
  <c r="C161" i="12843"/>
  <c r="M38" i="12877"/>
  <c r="E116" i="12763"/>
  <c r="H65" i="12775"/>
  <c r="AE15" i="12764"/>
  <c r="M37" i="12877"/>
  <c r="Q38" i="12877"/>
  <c r="U38" i="12877"/>
  <c r="F37" i="12877"/>
  <c r="Q37" i="12877"/>
  <c r="H26" i="12879"/>
  <c r="V622" i="12843"/>
  <c r="V214" i="12843"/>
  <c r="I215" i="12843"/>
  <c r="V215" i="12843" s="1"/>
  <c r="Y215" i="12843" s="1"/>
  <c r="X35" i="12764"/>
  <c r="AB35" i="12764"/>
  <c r="W35" i="12764"/>
  <c r="F431" i="12843"/>
  <c r="U21" i="12764"/>
  <c r="AB21" i="12764" s="1"/>
  <c r="Q377" i="12843"/>
  <c r="U377" i="12843"/>
  <c r="Q179" i="12843"/>
  <c r="M164" i="12843"/>
  <c r="U10" i="12764"/>
  <c r="X214" i="12843"/>
  <c r="Y214" i="12843"/>
  <c r="M68" i="12775"/>
  <c r="G58" i="12775"/>
  <c r="M377" i="12843"/>
  <c r="E68" i="12775"/>
  <c r="G124" i="12862"/>
  <c r="I124" i="12862"/>
  <c r="Y757" i="12843"/>
  <c r="C901" i="12843"/>
  <c r="AF35" i="12775" s="1"/>
  <c r="K127" i="12811"/>
  <c r="L127" i="12811" s="1"/>
  <c r="V738" i="12843"/>
  <c r="V787" i="12843" s="1"/>
  <c r="Z789" i="12843" s="1"/>
  <c r="G760" i="12843" s="1"/>
  <c r="V626" i="12843"/>
  <c r="F194" i="12843"/>
  <c r="V194" i="12843" s="1"/>
  <c r="P56" i="12775"/>
  <c r="R56" i="12775" s="1"/>
  <c r="P66" i="12775"/>
  <c r="R66" i="12775" s="1"/>
  <c r="D68" i="12775"/>
  <c r="O58" i="12775"/>
  <c r="K100" i="12763"/>
  <c r="H43" i="12889"/>
  <c r="I114" i="12763"/>
  <c r="K89" i="12763"/>
  <c r="V117" i="12764"/>
  <c r="H117" i="12764"/>
  <c r="H20" i="12889"/>
  <c r="C124" i="12862"/>
  <c r="H26" i="12783"/>
  <c r="E47" i="12888" s="1"/>
  <c r="E69" i="12811"/>
  <c r="B22" i="12887"/>
  <c r="H14" i="12887" s="1"/>
  <c r="P41" i="12887"/>
  <c r="D127" i="12822"/>
  <c r="H49" i="12812" s="1"/>
  <c r="H50" i="12812" s="1"/>
  <c r="AE88" i="12764"/>
  <c r="Q156" i="12843"/>
  <c r="G117" i="12764"/>
  <c r="E117" i="12764"/>
  <c r="V89" i="12843"/>
  <c r="D40" i="12822"/>
  <c r="C141" i="12843" s="1"/>
  <c r="P75" i="12822"/>
  <c r="C269" i="12843" s="1"/>
  <c r="Q269" i="12843" s="1"/>
  <c r="I65" i="12775"/>
  <c r="I68" i="12775" s="1"/>
  <c r="F156" i="12843"/>
  <c r="F198" i="12843"/>
  <c r="V198" i="12843" s="1"/>
  <c r="G40" i="12822"/>
  <c r="H14" i="12812" s="1"/>
  <c r="M156" i="12843"/>
  <c r="F50" i="12811"/>
  <c r="F69" i="12811" s="1"/>
  <c r="N77" i="12764"/>
  <c r="I23" i="12843"/>
  <c r="P60" i="12775"/>
  <c r="B28" i="12783"/>
  <c r="B30" i="12783" s="1"/>
  <c r="Q1026" i="12843"/>
  <c r="Q1007" i="12843" s="1"/>
  <c r="F1026" i="12843"/>
  <c r="F1028" i="12843" s="1"/>
  <c r="U1026" i="12843"/>
  <c r="U1007" i="12843" s="1"/>
  <c r="M1026" i="12843"/>
  <c r="M1007" i="12843" s="1"/>
  <c r="F1130" i="12843"/>
  <c r="Y1193" i="12843"/>
  <c r="F127" i="12822"/>
  <c r="C1068" i="12843" s="1"/>
  <c r="Z214" i="12843"/>
  <c r="S75" i="12764"/>
  <c r="H127" i="12822"/>
  <c r="N43" i="12764"/>
  <c r="R43" i="12764" s="1"/>
  <c r="T43" i="12764" s="1"/>
  <c r="X215" i="12843"/>
  <c r="W215" i="12843"/>
  <c r="Z215" i="12843" s="1"/>
  <c r="K65" i="12775"/>
  <c r="L65" i="12775"/>
  <c r="L68" i="12775" s="1"/>
  <c r="O65" i="12775"/>
  <c r="O68" i="12775" s="1"/>
  <c r="R75" i="12822"/>
  <c r="C271" i="12843" s="1"/>
  <c r="Q271" i="12843" s="1"/>
  <c r="I68" i="12822"/>
  <c r="N68" i="12775"/>
  <c r="H24" i="12783"/>
  <c r="E28" i="12888" s="1"/>
  <c r="H24" i="12879"/>
  <c r="I100" i="12811"/>
  <c r="AE29" i="12764"/>
  <c r="Q75" i="12822"/>
  <c r="C270" i="12843" s="1"/>
  <c r="U270" i="12843" s="1"/>
  <c r="V67" i="12822"/>
  <c r="C75" i="12822"/>
  <c r="C304" i="12843" s="1"/>
  <c r="C308" i="12843" s="1"/>
  <c r="I46" i="12843"/>
  <c r="I48" i="12843" s="1"/>
  <c r="E75" i="12822"/>
  <c r="C306" i="12843" s="1"/>
  <c r="F306" i="12843" s="1"/>
  <c r="I72" i="12822"/>
  <c r="L116" i="12764"/>
  <c r="L117" i="12764" s="1"/>
  <c r="S69" i="12764"/>
  <c r="I67" i="12822"/>
  <c r="Y28" i="12764"/>
  <c r="J117" i="12764"/>
  <c r="V71" i="12822"/>
  <c r="F944" i="12843"/>
  <c r="Q189" i="12843"/>
  <c r="C192" i="12843"/>
  <c r="U189" i="12843"/>
  <c r="H68" i="12775"/>
  <c r="G22" i="12822"/>
  <c r="H13" i="12812" s="1"/>
  <c r="F936" i="12843"/>
  <c r="I63" i="12822"/>
  <c r="I71" i="12822"/>
  <c r="E124" i="12862"/>
  <c r="F124" i="12862"/>
  <c r="Y99" i="12843"/>
  <c r="C274" i="12843"/>
  <c r="Z1223" i="12843"/>
  <c r="L40" i="12879"/>
  <c r="L40" i="12783"/>
  <c r="Q306" i="12843"/>
  <c r="U306" i="12843"/>
  <c r="U271" i="12843"/>
  <c r="U48" i="12764"/>
  <c r="F901" i="12843"/>
  <c r="U47" i="12764"/>
  <c r="F787" i="12843"/>
  <c r="F789" i="12843" s="1"/>
  <c r="L26" i="12889" s="1"/>
  <c r="F844"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K78" i="12763"/>
  <c r="J78" i="12763"/>
  <c r="L78" i="12763" s="1"/>
  <c r="I35" i="12859"/>
  <c r="F35" i="12859" s="1"/>
  <c r="F36" i="12859" s="1"/>
  <c r="C160" i="12843"/>
  <c r="U155" i="12843"/>
  <c r="U162" i="12843" s="1"/>
  <c r="U164" i="12843" s="1"/>
  <c r="M155" i="12843"/>
  <c r="F155" i="12843"/>
  <c r="Q155" i="12843"/>
  <c r="Q162" i="12843" s="1"/>
  <c r="Q164" i="12843" s="1"/>
  <c r="C162" i="12843"/>
  <c r="C164" i="12843" s="1"/>
  <c r="AF8" i="12775" s="1"/>
  <c r="U26" i="12764"/>
  <c r="F66" i="12843"/>
  <c r="H21" i="12783"/>
  <c r="AB37" i="12764"/>
  <c r="X37" i="12764"/>
  <c r="AC37" i="12764"/>
  <c r="W37" i="12764"/>
  <c r="F77" i="12812" s="1"/>
  <c r="W106" i="12764"/>
  <c r="Y106" i="12764" s="1"/>
  <c r="S104" i="12764"/>
  <c r="R104" i="12764"/>
  <c r="T104" i="12764" s="1"/>
  <c r="I132" i="12811"/>
  <c r="I142" i="12811" s="1"/>
  <c r="G110" i="12822"/>
  <c r="H46" i="12812" s="1"/>
  <c r="H47" i="12812" s="1"/>
  <c r="U672" i="12843"/>
  <c r="M672" i="12843"/>
  <c r="C675" i="12843"/>
  <c r="C630" i="12843"/>
  <c r="B49" i="12887" s="1"/>
  <c r="Q672" i="12843"/>
  <c r="F672" i="12843"/>
  <c r="F630" i="12843" s="1"/>
  <c r="M483" i="12843"/>
  <c r="V68" i="12822"/>
  <c r="V72" i="12822"/>
  <c r="U73" i="12764"/>
  <c r="AC11" i="12764"/>
  <c r="X11" i="12764"/>
  <c r="AB11" i="12764"/>
  <c r="Y11" i="12764"/>
  <c r="AE11" i="12764" s="1"/>
  <c r="W11" i="12764"/>
  <c r="W73" i="12764" s="1"/>
  <c r="N38" i="12879"/>
  <c r="U112" i="12764"/>
  <c r="X27" i="12764"/>
  <c r="AC27" i="12764"/>
  <c r="W27" i="12764"/>
  <c r="W112" i="12764" s="1"/>
  <c r="AB27" i="12764"/>
  <c r="AD19" i="12775"/>
  <c r="AE19" i="12775" s="1"/>
  <c r="Q65" i="12775" s="1"/>
  <c r="X34" i="12764"/>
  <c r="AC34" i="12764"/>
  <c r="W34" i="12764"/>
  <c r="F72" i="12812" s="1"/>
  <c r="AB34" i="12764"/>
  <c r="M1112" i="12843"/>
  <c r="M1114" i="12843" s="1"/>
  <c r="AF21" i="12775"/>
  <c r="J31" i="12783"/>
  <c r="J31" i="12879"/>
  <c r="S77" i="12764"/>
  <c r="R77" i="12764"/>
  <c r="T77" i="12764" s="1"/>
  <c r="S82" i="12764"/>
  <c r="R82" i="12764"/>
  <c r="T82" i="12764" s="1"/>
  <c r="Q304" i="12843"/>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C691" i="12843"/>
  <c r="U671" i="12843"/>
  <c r="M671" i="12843"/>
  <c r="C629" i="12843"/>
  <c r="B48" i="12887" s="1"/>
  <c r="C674" i="12843"/>
  <c r="Q671" i="12843"/>
  <c r="F671" i="12843"/>
  <c r="C147" i="12843"/>
  <c r="C149" i="12843" s="1"/>
  <c r="F140" i="12843"/>
  <c r="C145" i="12843"/>
  <c r="I145" i="12843" s="1"/>
  <c r="F68" i="12775"/>
  <c r="U483" i="12843"/>
  <c r="R16" i="12764"/>
  <c r="T16" i="12764" s="1"/>
  <c r="S101" i="12764"/>
  <c r="R101" i="12764"/>
  <c r="T101" i="12764" s="1"/>
  <c r="M81" i="12811"/>
  <c r="M83" i="12811" s="1"/>
  <c r="M100" i="12811" s="1"/>
  <c r="M145" i="12811" s="1"/>
  <c r="D83" i="12812"/>
  <c r="F126" i="12812"/>
  <c r="F109" i="12843"/>
  <c r="C116" i="12843"/>
  <c r="C114" i="12843"/>
  <c r="I114" i="12843" s="1"/>
  <c r="C90" i="12843"/>
  <c r="G108" i="12763"/>
  <c r="J106" i="12763"/>
  <c r="L106" i="12763" s="1"/>
  <c r="K106" i="12763"/>
  <c r="Z1321" i="12843"/>
  <c r="L41" i="12879"/>
  <c r="L41" i="12783"/>
  <c r="P41" i="12783" s="1"/>
  <c r="Q41" i="12783" s="1"/>
  <c r="Z1192" i="12843"/>
  <c r="L38" i="12879"/>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U1114" i="12843" s="1"/>
  <c r="R76" i="12764"/>
  <c r="T76" i="12764" s="1"/>
  <c r="S76" i="12764"/>
  <c r="K13" i="12811"/>
  <c r="I20" i="12811"/>
  <c r="I38" i="12811" s="1"/>
  <c r="AD14" i="12775"/>
  <c r="B134" i="12822"/>
  <c r="J41" i="12811"/>
  <c r="J44" i="12811" s="1"/>
  <c r="I50" i="12811"/>
  <c r="P57" i="12775"/>
  <c r="K30" i="12763"/>
  <c r="I41" i="12811"/>
  <c r="J68" i="12775"/>
  <c r="C1131" i="12843"/>
  <c r="Q1090" i="12843"/>
  <c r="F1090" i="12843"/>
  <c r="U1090" i="12843"/>
  <c r="M1090" i="12843"/>
  <c r="Y53" i="12764"/>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AC10" i="12764"/>
  <c r="X10" i="12764"/>
  <c r="U76" i="12764"/>
  <c r="AB10" i="12764"/>
  <c r="Y10" i="12764"/>
  <c r="L16" i="12812" s="1"/>
  <c r="M16" i="12812" s="1"/>
  <c r="O16" i="12811" s="1"/>
  <c r="W10" i="12764"/>
  <c r="W76" i="12764" s="1"/>
  <c r="U114" i="12764"/>
  <c r="X57" i="12764"/>
  <c r="AC57" i="12764"/>
  <c r="W57" i="12764"/>
  <c r="W114" i="12764" s="1"/>
  <c r="AB57" i="12764"/>
  <c r="U104" i="12764"/>
  <c r="X56" i="12764"/>
  <c r="AC56" i="12764"/>
  <c r="W56" i="12764"/>
  <c r="W104" i="12764" s="1"/>
  <c r="AB56" i="12764"/>
  <c r="C1008" i="12843"/>
  <c r="Q1004" i="12843"/>
  <c r="Q986" i="12843" s="1"/>
  <c r="F1004" i="12843"/>
  <c r="U1004" i="12843"/>
  <c r="U986" i="12843" s="1"/>
  <c r="M1004" i="12843"/>
  <c r="M986" i="12843" s="1"/>
  <c r="C982" i="12843"/>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F17" i="12812"/>
  <c r="AC83" i="12764"/>
  <c r="X83" i="12764"/>
  <c r="Y83" i="12764"/>
  <c r="AB83" i="12764"/>
  <c r="S49" i="12764"/>
  <c r="N95" i="12764"/>
  <c r="S93" i="12764"/>
  <c r="R93" i="12764"/>
  <c r="T93" i="12764" s="1"/>
  <c r="I116" i="12763"/>
  <c r="G94" i="12763"/>
  <c r="J92" i="12763"/>
  <c r="L92" i="12763" s="1"/>
  <c r="K92" i="12763"/>
  <c r="C91" i="12843"/>
  <c r="C115" i="12843"/>
  <c r="I115" i="12843" s="1"/>
  <c r="F110" i="12843"/>
  <c r="AC42" i="12764"/>
  <c r="W42" i="12764"/>
  <c r="F85" i="12812" s="1"/>
  <c r="AB42" i="12764"/>
  <c r="X42" i="12764"/>
  <c r="I19" i="12878"/>
  <c r="F19" i="12878"/>
  <c r="Q1220" i="12843"/>
  <c r="M1220" i="12843"/>
  <c r="I1220" i="12843"/>
  <c r="U1220" i="12843" s="1"/>
  <c r="U61" i="12877"/>
  <c r="M61" i="12877"/>
  <c r="Q61" i="12877"/>
  <c r="F61" i="12877"/>
  <c r="AE28" i="12764"/>
  <c r="S94" i="12764"/>
  <c r="R94" i="12764"/>
  <c r="T94" i="12764" s="1"/>
  <c r="V70" i="12822"/>
  <c r="V74" i="12822"/>
  <c r="G58" i="12822"/>
  <c r="H15" i="12812" s="1"/>
  <c r="I69" i="12822"/>
  <c r="I73" i="12822"/>
  <c r="K104" i="12811"/>
  <c r="L104" i="12811" s="1"/>
  <c r="L106" i="12811" s="1"/>
  <c r="L122" i="12811" s="1"/>
  <c r="AC106" i="12764"/>
  <c r="X106" i="12764"/>
  <c r="AB106" i="12764"/>
  <c r="S67" i="12764"/>
  <c r="R67" i="12764"/>
  <c r="T67" i="12764" s="1"/>
  <c r="R69" i="12764"/>
  <c r="T69" i="12764" s="1"/>
  <c r="F129" i="12812"/>
  <c r="J84" i="12763"/>
  <c r="L84" i="12763" s="1"/>
  <c r="K84" i="12763"/>
  <c r="V66" i="12822"/>
  <c r="D75" i="12822"/>
  <c r="C305" i="12843" s="1"/>
  <c r="C325" i="12843" s="1"/>
  <c r="I17" i="12878"/>
  <c r="F17" i="12878"/>
  <c r="Q483" i="12843"/>
  <c r="N102" i="12764"/>
  <c r="S99" i="12764"/>
  <c r="R99" i="12764"/>
  <c r="T99" i="12764" s="1"/>
  <c r="K23" i="12811"/>
  <c r="L22" i="12811"/>
  <c r="L23" i="12811" s="1"/>
  <c r="S58" i="12764"/>
  <c r="K54" i="12811"/>
  <c r="L52" i="12811"/>
  <c r="L54" i="12811" s="1"/>
  <c r="U161" i="12843"/>
  <c r="Q161" i="12843"/>
  <c r="I161" i="12843"/>
  <c r="M161" i="12843"/>
  <c r="Z1283" i="12843"/>
  <c r="L31" i="12783"/>
  <c r="P31" i="12783" s="1"/>
  <c r="Q31" i="12783" s="1"/>
  <c r="L31" i="12879"/>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K83" i="12811" s="1"/>
  <c r="K80" i="12811"/>
  <c r="L80" i="12811" s="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J49" i="12811" l="1"/>
  <c r="J50" i="12811" s="1"/>
  <c r="M304" i="12843"/>
  <c r="U304" i="12843"/>
  <c r="F304" i="12843"/>
  <c r="W21" i="12764"/>
  <c r="W80" i="12764" s="1"/>
  <c r="AC21" i="12764"/>
  <c r="U389" i="12843"/>
  <c r="X21" i="12764"/>
  <c r="U80" i="12764"/>
  <c r="AB80" i="12764" s="1"/>
  <c r="Y35" i="12764"/>
  <c r="F73" i="12812"/>
  <c r="S73" i="12812" s="1"/>
  <c r="P58" i="12775"/>
  <c r="F162" i="12843"/>
  <c r="F164" i="12843" s="1"/>
  <c r="N60" i="12764"/>
  <c r="R60" i="12764" s="1"/>
  <c r="T60" i="12764" s="1"/>
  <c r="C789" i="12843"/>
  <c r="J26" i="12889" s="1"/>
  <c r="P26" i="12889" s="1"/>
  <c r="AF36" i="12775"/>
  <c r="J37" i="12889"/>
  <c r="P37" i="12889" s="1"/>
  <c r="C1072" i="12843"/>
  <c r="C1112" i="12843" s="1"/>
  <c r="C1114" i="12843" s="1"/>
  <c r="AF19" i="12775" s="1"/>
  <c r="C1069" i="12843"/>
  <c r="C235" i="12843"/>
  <c r="C195" i="12843" s="1"/>
  <c r="B25" i="12887" s="1"/>
  <c r="H33" i="12889"/>
  <c r="H45" i="12889" s="1"/>
  <c r="H49" i="12889" s="1"/>
  <c r="B50" i="12887"/>
  <c r="B58" i="12887"/>
  <c r="C290" i="12843"/>
  <c r="C292" i="12843" s="1"/>
  <c r="AF11" i="12775" s="1"/>
  <c r="C289" i="12843"/>
  <c r="M289" i="12843" s="1"/>
  <c r="M255" i="12843" s="1"/>
  <c r="C1108" i="12843"/>
  <c r="U1069" i="12843"/>
  <c r="U1049" i="12843" s="1"/>
  <c r="U237" i="12843"/>
  <c r="C287" i="12843"/>
  <c r="Q287" i="12843" s="1"/>
  <c r="Q253" i="12843" s="1"/>
  <c r="F141" i="12843"/>
  <c r="C146" i="12843"/>
  <c r="I146" i="12843" s="1"/>
  <c r="Q235" i="12843"/>
  <c r="F269" i="12843"/>
  <c r="F147" i="12843"/>
  <c r="U8" i="12764" s="1"/>
  <c r="M269" i="12843"/>
  <c r="M235" i="12843" s="1"/>
  <c r="C275" i="12843"/>
  <c r="U275" i="12843" s="1"/>
  <c r="U269" i="12843"/>
  <c r="U235" i="12843" s="1"/>
  <c r="C237" i="12843"/>
  <c r="C197" i="12843" s="1"/>
  <c r="B27" i="12887" s="1"/>
  <c r="F91" i="12843"/>
  <c r="M271" i="12843"/>
  <c r="C273" i="12843"/>
  <c r="M273" i="12843" s="1"/>
  <c r="F271" i="12843"/>
  <c r="F237" i="12843" s="1"/>
  <c r="F197" i="12843" s="1"/>
  <c r="M270" i="12843"/>
  <c r="P65" i="12775"/>
  <c r="P68" i="12775" s="1"/>
  <c r="M306" i="12843"/>
  <c r="Y57" i="12764"/>
  <c r="L130" i="12812" s="1"/>
  <c r="M130" i="12812" s="1"/>
  <c r="O130" i="12811" s="1"/>
  <c r="C310" i="12843"/>
  <c r="Q310" i="12843" s="1"/>
  <c r="B29" i="12783"/>
  <c r="C1045" i="12843"/>
  <c r="C962" i="12843" s="1"/>
  <c r="C941" i="12843" s="1"/>
  <c r="M1068" i="12843"/>
  <c r="M1108" i="12843" s="1"/>
  <c r="U1068" i="12843"/>
  <c r="U1108" i="12843" s="1"/>
  <c r="F1068" i="12843"/>
  <c r="F1108" i="12843" s="1"/>
  <c r="Q1068" i="12843"/>
  <c r="Q1108" i="12843" s="1"/>
  <c r="I25" i="12843"/>
  <c r="Y28" i="12843" s="1"/>
  <c r="F270" i="12843"/>
  <c r="Q237" i="12843"/>
  <c r="Q270" i="12843"/>
  <c r="K68" i="12775"/>
  <c r="C288" i="12843"/>
  <c r="M288" i="12843" s="1"/>
  <c r="M254" i="12843" s="1"/>
  <c r="I75" i="12822"/>
  <c r="C134" i="12822" s="1"/>
  <c r="Y54" i="12764"/>
  <c r="L127" i="12812" s="1"/>
  <c r="M127" i="12812" s="1"/>
  <c r="O127" i="12811" s="1"/>
  <c r="F16" i="12812"/>
  <c r="S16" i="12812" s="1"/>
  <c r="Y37" i="12764"/>
  <c r="AE37" i="12764" s="1"/>
  <c r="V75" i="12822"/>
  <c r="C132" i="12822" s="1"/>
  <c r="Q251" i="12843"/>
  <c r="J69" i="12811"/>
  <c r="J145" i="12811" s="1"/>
  <c r="Y36" i="12764"/>
  <c r="L74" i="12812" s="1"/>
  <c r="M74" i="12812" s="1"/>
  <c r="O74" i="12811" s="1"/>
  <c r="F53" i="12812"/>
  <c r="S53" i="12812" s="1"/>
  <c r="W757" i="12843"/>
  <c r="Z757" i="12843" s="1"/>
  <c r="G757" i="12843" s="1"/>
  <c r="C18" i="12809"/>
  <c r="C21" i="12809" s="1"/>
  <c r="C25" i="12809" s="1"/>
  <c r="U101" i="12764"/>
  <c r="AB40" i="12764"/>
  <c r="X40" i="12764"/>
  <c r="AC40" i="12764"/>
  <c r="W40" i="12764"/>
  <c r="Y40" i="12764" s="1"/>
  <c r="C327" i="12843"/>
  <c r="AF14" i="12775" s="1"/>
  <c r="S72" i="12812"/>
  <c r="C14" i="12878"/>
  <c r="U91" i="12843"/>
  <c r="M91" i="12843"/>
  <c r="C96" i="12843"/>
  <c r="Q91" i="12843"/>
  <c r="S18" i="12812"/>
  <c r="P117" i="12764"/>
  <c r="L13" i="12811"/>
  <c r="N31" i="12879"/>
  <c r="G114" i="12763"/>
  <c r="J108" i="12763"/>
  <c r="L108" i="12763" s="1"/>
  <c r="K108" i="12763"/>
  <c r="N90" i="12764"/>
  <c r="S87" i="12764"/>
  <c r="R87" i="12764"/>
  <c r="T87" i="12764" s="1"/>
  <c r="Y21" i="12764"/>
  <c r="K106" i="12811"/>
  <c r="K122" i="12811" s="1"/>
  <c r="E19" i="12810" s="1"/>
  <c r="F19" i="12810" s="1"/>
  <c r="I129" i="12812"/>
  <c r="S129" i="12812"/>
  <c r="S95" i="12764"/>
  <c r="R95" i="12764"/>
  <c r="T95" i="12764" s="1"/>
  <c r="Q389" i="12843"/>
  <c r="Q495" i="12843"/>
  <c r="C1006" i="12843"/>
  <c r="AC114" i="12764"/>
  <c r="X114" i="12764"/>
  <c r="AB114" i="12764"/>
  <c r="Y114" i="12764"/>
  <c r="AE114" i="12764" s="1"/>
  <c r="AC76" i="12764"/>
  <c r="X76" i="12764"/>
  <c r="AB76" i="12764"/>
  <c r="Y76" i="12764"/>
  <c r="AE76" i="12764" s="1"/>
  <c r="S110" i="12764"/>
  <c r="R110" i="12764"/>
  <c r="T110" i="12764" s="1"/>
  <c r="AD12" i="12775"/>
  <c r="AE11" i="12775"/>
  <c r="L126" i="12812"/>
  <c r="AE53" i="12764"/>
  <c r="F1131" i="12843"/>
  <c r="F1092" i="12843"/>
  <c r="F1133" i="12843" s="1"/>
  <c r="U39" i="12764" s="1"/>
  <c r="N85" i="12764"/>
  <c r="R79" i="12764"/>
  <c r="T79" i="12764" s="1"/>
  <c r="S79" i="12764"/>
  <c r="C13" i="12878"/>
  <c r="C95" i="12843"/>
  <c r="Q90" i="12843"/>
  <c r="Q99" i="12843" s="1"/>
  <c r="Q101" i="12843" s="1"/>
  <c r="M90" i="12843"/>
  <c r="I126" i="12812"/>
  <c r="S126" i="12812"/>
  <c r="AE54" i="12764"/>
  <c r="AF7" i="12775"/>
  <c r="C632" i="12843"/>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L77" i="12812"/>
  <c r="U160" i="12843"/>
  <c r="M160" i="12843"/>
  <c r="Q160" i="12843"/>
  <c r="I160" i="12843"/>
  <c r="AB22" i="12764"/>
  <c r="U81" i="12764"/>
  <c r="X22" i="12764"/>
  <c r="AC22" i="12764"/>
  <c r="W22" i="12764"/>
  <c r="F86" i="12812"/>
  <c r="S85" i="12812"/>
  <c r="Y12" i="12764"/>
  <c r="AC12" i="12764"/>
  <c r="X12" i="12764"/>
  <c r="U65" i="12764"/>
  <c r="AB12" i="12764"/>
  <c r="W12" i="12764"/>
  <c r="F90" i="12843"/>
  <c r="F116" i="12843"/>
  <c r="U308" i="12843"/>
  <c r="M308" i="12843"/>
  <c r="Q308" i="12843"/>
  <c r="I308" i="12843"/>
  <c r="AE57" i="12764"/>
  <c r="M275" i="12843"/>
  <c r="Q275" i="12843"/>
  <c r="S102" i="12764"/>
  <c r="R102" i="12764"/>
  <c r="T102" i="12764" s="1"/>
  <c r="Y42" i="12764"/>
  <c r="I17" i="12812"/>
  <c r="S17" i="12812"/>
  <c r="AC108" i="12764"/>
  <c r="X108" i="12764"/>
  <c r="AB108" i="12764"/>
  <c r="Y108" i="12764"/>
  <c r="AE108" i="12764" s="1"/>
  <c r="Q1005" i="12843"/>
  <c r="F1005" i="12843"/>
  <c r="C918" i="12843"/>
  <c r="U1005" i="12843"/>
  <c r="M1005" i="12843"/>
  <c r="C983" i="12843"/>
  <c r="Y56" i="12764"/>
  <c r="D132" i="12822"/>
  <c r="K49" i="12811"/>
  <c r="AD22" i="12775"/>
  <c r="AE14" i="12775"/>
  <c r="F127" i="12812"/>
  <c r="F629" i="12843"/>
  <c r="V630" i="12843" s="1"/>
  <c r="V651" i="12843" s="1"/>
  <c r="F691" i="12843"/>
  <c r="Y27" i="12764"/>
  <c r="F78" i="12812"/>
  <c r="S77" i="12812"/>
  <c r="U9" i="12764"/>
  <c r="I1267" i="12843"/>
  <c r="I1221" i="12843"/>
  <c r="U94" i="12764"/>
  <c r="X48" i="12764"/>
  <c r="AC48" i="12764"/>
  <c r="W48" i="12764"/>
  <c r="Y48" i="12764" s="1"/>
  <c r="AB48" i="12764"/>
  <c r="U274" i="12843"/>
  <c r="M274" i="12843"/>
  <c r="Q274" i="12843"/>
  <c r="I274" i="12843"/>
  <c r="C309" i="12843"/>
  <c r="Q305" i="12843"/>
  <c r="F305" i="12843"/>
  <c r="F236" i="12843" s="1"/>
  <c r="F196" i="12843" s="1"/>
  <c r="C236" i="12843"/>
  <c r="M305" i="12843"/>
  <c r="U305" i="12843"/>
  <c r="U236" i="12843" s="1"/>
  <c r="R30" i="12764"/>
  <c r="T30" i="12764" s="1"/>
  <c r="S30" i="12764"/>
  <c r="S60" i="12764" s="1"/>
  <c r="Q674" i="12843"/>
  <c r="I674" i="12843"/>
  <c r="I632" i="12843" s="1"/>
  <c r="U674" i="12843"/>
  <c r="M674" i="12843"/>
  <c r="C649" i="12843"/>
  <c r="C693" i="12843"/>
  <c r="AF18" i="12775" s="1"/>
  <c r="C651" i="12843"/>
  <c r="C935" i="12843"/>
  <c r="H29" i="12879"/>
  <c r="H34" i="12879" s="1"/>
  <c r="H46" i="12879" s="1"/>
  <c r="H50" i="12879" s="1"/>
  <c r="H29" i="12783"/>
  <c r="U675" i="12843"/>
  <c r="M675" i="12843"/>
  <c r="Q675" i="12843"/>
  <c r="I675" i="12843"/>
  <c r="I633" i="12843" s="1"/>
  <c r="U93" i="12764"/>
  <c r="X47" i="12764"/>
  <c r="U49" i="12764"/>
  <c r="AC47" i="12764"/>
  <c r="W47" i="12764"/>
  <c r="Y47" i="12764" s="1"/>
  <c r="AB47" i="12764"/>
  <c r="K94" i="12763"/>
  <c r="J94" i="12763"/>
  <c r="L94" i="12763" s="1"/>
  <c r="G39" i="12877"/>
  <c r="D39" i="12877"/>
  <c r="G873" i="12843"/>
  <c r="G818" i="12843"/>
  <c r="G783" i="12843"/>
  <c r="C987" i="12843"/>
  <c r="F982" i="12843"/>
  <c r="AC104" i="12764"/>
  <c r="X104" i="12764"/>
  <c r="AB104" i="12764"/>
  <c r="Y104" i="12764"/>
  <c r="AE104" i="12764" s="1"/>
  <c r="F938" i="12843"/>
  <c r="U1131" i="12843"/>
  <c r="M1131" i="12843"/>
  <c r="Q1131" i="12843"/>
  <c r="K41" i="12811"/>
  <c r="L41" i="12811" s="1"/>
  <c r="L44" i="12811" s="1"/>
  <c r="I44" i="12811"/>
  <c r="U251" i="12843"/>
  <c r="U495" i="12843"/>
  <c r="C118" i="12843"/>
  <c r="C99" i="12843"/>
  <c r="C101" i="12843" s="1"/>
  <c r="E73" i="12812"/>
  <c r="E81" i="12812"/>
  <c r="E85" i="12812"/>
  <c r="E80" i="12812"/>
  <c r="E72" i="12812"/>
  <c r="D100" i="12812"/>
  <c r="D145" i="12812" s="1"/>
  <c r="E74" i="12812"/>
  <c r="E82" i="12812"/>
  <c r="E77" i="12812"/>
  <c r="AE10" i="12764"/>
  <c r="Y34" i="12764"/>
  <c r="AC112" i="12764"/>
  <c r="X112" i="12764"/>
  <c r="AB112" i="12764"/>
  <c r="Y112" i="12764"/>
  <c r="AE112" i="12764" s="1"/>
  <c r="AC73" i="12764"/>
  <c r="X73" i="12764"/>
  <c r="Y73" i="12764"/>
  <c r="AE73" i="12764" s="1"/>
  <c r="AB73" i="12764"/>
  <c r="C633" i="12843"/>
  <c r="AC26" i="12764"/>
  <c r="W26" i="12764"/>
  <c r="Y26" i="12764" s="1"/>
  <c r="AB26" i="12764"/>
  <c r="U66" i="12764"/>
  <c r="X26" i="12764"/>
  <c r="I36" i="12859"/>
  <c r="F130" i="12812"/>
  <c r="L27" i="12783"/>
  <c r="L27" i="12879"/>
  <c r="C67" i="12877"/>
  <c r="C68" i="12877" s="1"/>
  <c r="C1222" i="12843"/>
  <c r="C1223" i="12843" s="1"/>
  <c r="P81" i="12775"/>
  <c r="R81" i="12775" s="1"/>
  <c r="C1254" i="12843"/>
  <c r="AF39" i="12775" s="1"/>
  <c r="L83" i="1281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879"/>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Q288" i="12843" l="1"/>
  <c r="Q254" i="12843" s="1"/>
  <c r="I53" i="12812"/>
  <c r="U288" i="12843"/>
  <c r="U254" i="12843" s="1"/>
  <c r="F235" i="12843"/>
  <c r="F195" i="12843" s="1"/>
  <c r="V197" i="12843" s="1"/>
  <c r="V219" i="12843" s="1"/>
  <c r="F42" i="12812"/>
  <c r="S42" i="12812" s="1"/>
  <c r="X80" i="12764"/>
  <c r="AC80" i="12764"/>
  <c r="Y80" i="12764"/>
  <c r="AE80" i="12764" s="1"/>
  <c r="I42" i="12812"/>
  <c r="Q236" i="12843"/>
  <c r="I289" i="12843"/>
  <c r="I255" i="12843" s="1"/>
  <c r="Q289" i="12843"/>
  <c r="Q255" i="12843" s="1"/>
  <c r="U289" i="12843"/>
  <c r="U255" i="12843" s="1"/>
  <c r="U273" i="12843"/>
  <c r="U239" i="12843" s="1"/>
  <c r="I275" i="12843"/>
  <c r="I273" i="12843"/>
  <c r="I239" i="12843" s="1"/>
  <c r="I199" i="12843" s="1"/>
  <c r="F75" i="12812"/>
  <c r="M236" i="12843"/>
  <c r="I288" i="12843"/>
  <c r="I254" i="12843" s="1"/>
  <c r="M287" i="12843"/>
  <c r="M253" i="12843" s="1"/>
  <c r="L73" i="12812"/>
  <c r="M73" i="12812" s="1"/>
  <c r="O73" i="12811" s="1"/>
  <c r="AE35" i="12764"/>
  <c r="C241" i="12843"/>
  <c r="U287" i="12843"/>
  <c r="U253" i="12843" s="1"/>
  <c r="I287" i="12843"/>
  <c r="I253" i="12843" s="1"/>
  <c r="S75" i="12812"/>
  <c r="F149" i="12843"/>
  <c r="R65" i="12775"/>
  <c r="AE36" i="12764"/>
  <c r="M237" i="12843"/>
  <c r="J27" i="12783"/>
  <c r="J27" i="12879"/>
  <c r="C239" i="12843"/>
  <c r="C256" i="12843"/>
  <c r="C219" i="12843" s="1"/>
  <c r="Q273" i="12843"/>
  <c r="Q239" i="12843" s="1"/>
  <c r="F325" i="12843"/>
  <c r="F327" i="12843" s="1"/>
  <c r="J29" i="12889"/>
  <c r="P29" i="12889" s="1"/>
  <c r="J38" i="12889"/>
  <c r="P38" i="12889" s="1"/>
  <c r="J40" i="12889"/>
  <c r="P40" i="12889" s="1"/>
  <c r="J39" i="12889"/>
  <c r="P39" i="12889" s="1"/>
  <c r="J27" i="12889"/>
  <c r="P27" i="12889" s="1"/>
  <c r="J36" i="12889"/>
  <c r="P36" i="12889" s="1"/>
  <c r="C1073" i="12843"/>
  <c r="C1074" i="12843" s="1"/>
  <c r="C1009" i="12843"/>
  <c r="C1010" i="12843" s="1"/>
  <c r="M1069" i="12843"/>
  <c r="M1049" i="12843" s="1"/>
  <c r="Q1069" i="12843"/>
  <c r="Q1049" i="12843" s="1"/>
  <c r="C1109" i="12843"/>
  <c r="U1109" i="12843" s="1"/>
  <c r="F1069" i="12843"/>
  <c r="F1109" i="12843" s="1"/>
  <c r="AF6" i="12775"/>
  <c r="AF12" i="12775" s="1"/>
  <c r="C1070" i="12843"/>
  <c r="Q1070" i="12843" s="1"/>
  <c r="H18" i="12812"/>
  <c r="C1046" i="12843"/>
  <c r="F1046" i="12843" s="1"/>
  <c r="M310" i="12843"/>
  <c r="M241" i="12843" s="1"/>
  <c r="J17" i="12889"/>
  <c r="I310" i="12843"/>
  <c r="I241" i="12843" s="1"/>
  <c r="U310" i="12843"/>
  <c r="U241" i="12843" s="1"/>
  <c r="H41" i="12812"/>
  <c r="H44" i="12812" s="1"/>
  <c r="H69" i="12812" s="1"/>
  <c r="E17" i="12809" s="1"/>
  <c r="F290" i="12843"/>
  <c r="U13" i="12764" s="1"/>
  <c r="AD44" i="12775"/>
  <c r="I16" i="12812"/>
  <c r="P16" i="12812" s="1"/>
  <c r="Q16" i="12812" s="1"/>
  <c r="N116" i="12764"/>
  <c r="N117" i="12764" s="1"/>
  <c r="B31" i="12783"/>
  <c r="B34" i="12783"/>
  <c r="B37" i="12783" s="1"/>
  <c r="J40" i="12879"/>
  <c r="C1050" i="12843"/>
  <c r="C966" i="12843" s="1"/>
  <c r="C945" i="12843" s="1"/>
  <c r="F1045" i="12843"/>
  <c r="F962" i="12843" s="1"/>
  <c r="V962" i="12843" s="1"/>
  <c r="C653" i="12843"/>
  <c r="M239" i="12843"/>
  <c r="G870" i="12843"/>
  <c r="I870" i="12843" s="1"/>
  <c r="G762" i="12843"/>
  <c r="Z762" i="12843" s="1"/>
  <c r="G758" i="12843"/>
  <c r="G837" i="12843" s="1"/>
  <c r="I837" i="12843" s="1"/>
  <c r="G780" i="12843"/>
  <c r="D36" i="12877"/>
  <c r="F36" i="12877" s="1"/>
  <c r="G36" i="12877"/>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I145" i="12811" s="1"/>
  <c r="I818" i="12843"/>
  <c r="G839" i="12843"/>
  <c r="I839" i="12843" s="1"/>
  <c r="H34" i="12783"/>
  <c r="H46" i="12783" s="1"/>
  <c r="H50" i="12783" s="1"/>
  <c r="I1223" i="12843"/>
  <c r="N40" i="12783" s="1"/>
  <c r="P40" i="12783" s="1"/>
  <c r="Q40" i="12783" s="1"/>
  <c r="Y1224" i="12843"/>
  <c r="AB9" i="12764"/>
  <c r="W9" i="12764"/>
  <c r="U75" i="12764"/>
  <c r="Y9" i="12764"/>
  <c r="X9" i="12764"/>
  <c r="AC9" i="12764"/>
  <c r="L53" i="12812"/>
  <c r="M53" i="12812" s="1"/>
  <c r="O53" i="12811" s="1"/>
  <c r="AE27" i="12764"/>
  <c r="C199" i="12843"/>
  <c r="U7" i="12764"/>
  <c r="F118" i="12843"/>
  <c r="F99" i="12843"/>
  <c r="F101" i="12843" s="1"/>
  <c r="L22" i="12812"/>
  <c r="AE12" i="12764"/>
  <c r="N42" i="12811"/>
  <c r="J42" i="12812"/>
  <c r="N126" i="12811"/>
  <c r="J126" i="12812"/>
  <c r="C20" i="12878"/>
  <c r="Q95" i="12843"/>
  <c r="U95" i="12843"/>
  <c r="M95" i="12843"/>
  <c r="S85" i="12764"/>
  <c r="R85" i="12764"/>
  <c r="T85" i="12764" s="1"/>
  <c r="J129" i="12812"/>
  <c r="N129" i="12811"/>
  <c r="N53" i="12811"/>
  <c r="J53" i="12812"/>
  <c r="R116" i="12764"/>
  <c r="C21" i="12878"/>
  <c r="U96" i="12843"/>
  <c r="M96" i="12843"/>
  <c r="Q96" i="12843"/>
  <c r="AF22" i="12775"/>
  <c r="S130" i="12812"/>
  <c r="I130" i="12812"/>
  <c r="F730" i="12843"/>
  <c r="I77" i="12812"/>
  <c r="E78" i="12812"/>
  <c r="E75" i="12812"/>
  <c r="I72" i="12812"/>
  <c r="F360" i="12843"/>
  <c r="I73" i="12812"/>
  <c r="F465" i="12843"/>
  <c r="I873" i="12843"/>
  <c r="G895" i="12843"/>
  <c r="I895" i="12843" s="1"/>
  <c r="C201" i="12843"/>
  <c r="W93" i="12764"/>
  <c r="Y93" i="12764" s="1"/>
  <c r="AE93" i="12764" s="1"/>
  <c r="W49" i="12764"/>
  <c r="Y49" i="12764" s="1"/>
  <c r="F104" i="12812"/>
  <c r="AC93" i="12764"/>
  <c r="X93" i="12764"/>
  <c r="AB93" i="12764"/>
  <c r="U95" i="12764"/>
  <c r="U309" i="12843"/>
  <c r="U240" i="12843" s="1"/>
  <c r="Q309" i="12843"/>
  <c r="Q240" i="12843" s="1"/>
  <c r="I309" i="12843"/>
  <c r="I240" i="12843" s="1"/>
  <c r="I200" i="12843" s="1"/>
  <c r="M309" i="12843"/>
  <c r="M240" i="12843" s="1"/>
  <c r="I127" i="12812"/>
  <c r="S127" i="12812"/>
  <c r="Q60" i="12775"/>
  <c r="R60" i="12775" s="1"/>
  <c r="AE22" i="12775"/>
  <c r="Q68" i="12775" s="1"/>
  <c r="R68" i="12775" s="1"/>
  <c r="P17" i="12812"/>
  <c r="Q17" i="12812" s="1"/>
  <c r="J17" i="12812"/>
  <c r="N17" i="12812" s="1"/>
  <c r="N17" i="12811"/>
  <c r="P17" i="12811" s="1"/>
  <c r="Q17" i="12811" s="1"/>
  <c r="V91" i="12843"/>
  <c r="AC65" i="12764"/>
  <c r="X65" i="12764"/>
  <c r="U67" i="12764"/>
  <c r="AB65" i="12764"/>
  <c r="AC81" i="12764"/>
  <c r="X81" i="12764"/>
  <c r="AB81" i="12764"/>
  <c r="M77" i="12812"/>
  <c r="L78" i="12812"/>
  <c r="AC58" i="12764"/>
  <c r="X58" i="12764"/>
  <c r="AB58" i="12764"/>
  <c r="W109" i="12764"/>
  <c r="W110" i="12764" s="1"/>
  <c r="F128" i="12812"/>
  <c r="W58" i="12764"/>
  <c r="Y58" i="12764" s="1"/>
  <c r="C15" i="12878"/>
  <c r="F15" i="12878" s="1"/>
  <c r="C24" i="12878"/>
  <c r="AE12" i="12775"/>
  <c r="Q57" i="12775"/>
  <c r="L20" i="12811"/>
  <c r="L38" i="12811" s="1"/>
  <c r="L82" i="12812"/>
  <c r="M82" i="12812" s="1"/>
  <c r="O82" i="12811" s="1"/>
  <c r="AE40" i="12764"/>
  <c r="V185" i="12843"/>
  <c r="F1155" i="12843"/>
  <c r="E83" i="12812"/>
  <c r="F926" i="12843"/>
  <c r="I926" i="12843" s="1"/>
  <c r="U926" i="12843" s="1"/>
  <c r="U927" i="12843" s="1"/>
  <c r="J18" i="12879"/>
  <c r="J21" i="12879" s="1"/>
  <c r="J18" i="12783"/>
  <c r="D62" i="12877"/>
  <c r="F62" i="12877" s="1"/>
  <c r="F39" i="12877"/>
  <c r="C196" i="12843"/>
  <c r="B26" i="12887" s="1"/>
  <c r="B28" i="12887" s="1"/>
  <c r="C240" i="12843"/>
  <c r="L129" i="12812"/>
  <c r="M129" i="12812" s="1"/>
  <c r="O129" i="12811" s="1"/>
  <c r="AE56" i="12764"/>
  <c r="Q918" i="12843"/>
  <c r="F918" i="12843"/>
  <c r="U918" i="12843"/>
  <c r="M918" i="12843"/>
  <c r="C919" i="12843"/>
  <c r="L85" i="12812"/>
  <c r="AE42" i="12764"/>
  <c r="Q241" i="12843"/>
  <c r="W81" i="12764"/>
  <c r="Y81" i="12764" s="1"/>
  <c r="AE81" i="12764" s="1"/>
  <c r="F43" i="12812"/>
  <c r="Y22" i="12764"/>
  <c r="M126" i="12812"/>
  <c r="Q1006" i="12843"/>
  <c r="F1006" i="12843"/>
  <c r="F1008" i="12843" s="1"/>
  <c r="U1006" i="12843"/>
  <c r="M1006" i="12843"/>
  <c r="C984" i="12843"/>
  <c r="L42" i="12812"/>
  <c r="M42" i="12812" s="1"/>
  <c r="O42" i="12811" s="1"/>
  <c r="AE21" i="12764"/>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G62" i="12877"/>
  <c r="I62" i="12877" s="1"/>
  <c r="I39" i="12877"/>
  <c r="L104" i="12812"/>
  <c r="AE47" i="12764"/>
  <c r="AC49" i="12764"/>
  <c r="X49" i="12764"/>
  <c r="AB49" i="12764"/>
  <c r="W94" i="12764"/>
  <c r="Y94" i="12764" s="1"/>
  <c r="AE94" i="12764" s="1"/>
  <c r="F105" i="12812"/>
  <c r="AC94" i="12764"/>
  <c r="X94" i="12764"/>
  <c r="AB94" i="12764"/>
  <c r="U24" i="12764"/>
  <c r="F693" i="12843"/>
  <c r="F651" i="12843"/>
  <c r="K50" i="12811"/>
  <c r="L49" i="12811"/>
  <c r="L50" i="12811" s="1"/>
  <c r="L69" i="12811" s="1"/>
  <c r="Q983" i="12843"/>
  <c r="Q965" i="12843" s="1"/>
  <c r="F983" i="12843"/>
  <c r="U983" i="12843"/>
  <c r="U965" i="12843" s="1"/>
  <c r="M983" i="12843"/>
  <c r="M965" i="12843" s="1"/>
  <c r="AB8" i="12764"/>
  <c r="W8" i="12764"/>
  <c r="U70" i="12764"/>
  <c r="AC8" i="12764"/>
  <c r="Y8" i="12764"/>
  <c r="X8" i="12764"/>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L100" i="12811"/>
  <c r="P85" i="12775"/>
  <c r="R85" i="12775" s="1"/>
  <c r="AF42" i="12775"/>
  <c r="J41" i="12783"/>
  <c r="J41" i="12879"/>
  <c r="J37" i="12783"/>
  <c r="J37" i="12879"/>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879"/>
  <c r="J28" i="12783"/>
  <c r="K100" i="12811"/>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J39" i="12879"/>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879"/>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C1051" i="12843" l="1"/>
  <c r="C1052" i="12843" s="1"/>
  <c r="Q1109" i="12843"/>
  <c r="U20" i="12764"/>
  <c r="AB20" i="12764" s="1"/>
  <c r="C221" i="12843"/>
  <c r="J23" i="12889" s="1"/>
  <c r="P23" i="12889" s="1"/>
  <c r="C258" i="12843"/>
  <c r="C988" i="12843"/>
  <c r="C989" i="12843" s="1"/>
  <c r="C968" i="12843" s="1"/>
  <c r="Q1046" i="12843"/>
  <c r="G892" i="12843"/>
  <c r="I892" i="12843" s="1"/>
  <c r="AE49" i="12764"/>
  <c r="G782" i="12843"/>
  <c r="I782" i="12843" s="1"/>
  <c r="N16" i="12811"/>
  <c r="P16" i="12811" s="1"/>
  <c r="Q16" i="12811" s="1"/>
  <c r="J16" i="12812"/>
  <c r="N16" i="12812" s="1"/>
  <c r="P43" i="12889"/>
  <c r="J43" i="12889"/>
  <c r="C963" i="12843"/>
  <c r="M963" i="12843" s="1"/>
  <c r="S116" i="12764"/>
  <c r="S117" i="12764" s="1"/>
  <c r="P53" i="12812"/>
  <c r="Q53" i="12812" s="1"/>
  <c r="AE58" i="12764"/>
  <c r="J20" i="12889"/>
  <c r="P17" i="12889"/>
  <c r="P20" i="12889" s="1"/>
  <c r="C1047" i="12843"/>
  <c r="F1047" i="12843" s="1"/>
  <c r="F1050" i="12843" s="1"/>
  <c r="M1070" i="12843"/>
  <c r="U1070" i="12843"/>
  <c r="C1110" i="12843"/>
  <c r="Q1110" i="12843" s="1"/>
  <c r="F1070" i="12843"/>
  <c r="F1110" i="12843" s="1"/>
  <c r="U1046" i="12843"/>
  <c r="M1109" i="12843"/>
  <c r="M1046" i="12843"/>
  <c r="G59" i="12877"/>
  <c r="I59" i="12877" s="1"/>
  <c r="G37" i="12877"/>
  <c r="G38" i="12877" s="1"/>
  <c r="W39" i="12877" s="1"/>
  <c r="I36" i="12877"/>
  <c r="G41" i="12877"/>
  <c r="B56" i="12887"/>
  <c r="H17" i="12887" s="1"/>
  <c r="K17" i="12887" s="1"/>
  <c r="H16" i="12887"/>
  <c r="K16" i="12887" s="1"/>
  <c r="I18" i="12812"/>
  <c r="H20" i="12812"/>
  <c r="H38" i="12812" s="1"/>
  <c r="U82" i="12764"/>
  <c r="AC82" i="12764" s="1"/>
  <c r="Y13" i="12764"/>
  <c r="AE13" i="12764" s="1"/>
  <c r="X13" i="12764"/>
  <c r="AC13" i="12764"/>
  <c r="AB13" i="12764"/>
  <c r="W13" i="12764"/>
  <c r="W82" i="12764" s="1"/>
  <c r="L17" i="12889"/>
  <c r="L20" i="12889" s="1"/>
  <c r="J25" i="12889"/>
  <c r="P25" i="12889" s="1"/>
  <c r="F292" i="12843"/>
  <c r="F256" i="12843"/>
  <c r="F219" i="12843" s="1"/>
  <c r="W67" i="12764"/>
  <c r="Y67" i="12764" s="1"/>
  <c r="B38" i="12783"/>
  <c r="B39" i="12783"/>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J26" i="12879"/>
  <c r="J26" i="12783"/>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W70" i="12764"/>
  <c r="Y70" i="12764" s="1"/>
  <c r="AE70" i="12764" s="1"/>
  <c r="F14" i="12812"/>
  <c r="U87" i="12764"/>
  <c r="AC24" i="12764"/>
  <c r="X24" i="12764"/>
  <c r="AB24" i="12764"/>
  <c r="W24" i="12764"/>
  <c r="Y24" i="12764" s="1"/>
  <c r="L75" i="12812"/>
  <c r="M72" i="12812"/>
  <c r="P72" i="12812" s="1"/>
  <c r="L86" i="12812"/>
  <c r="M85" i="12812"/>
  <c r="P85" i="12812" s="1"/>
  <c r="I82" i="12812"/>
  <c r="S128" i="12812"/>
  <c r="S132" i="12812" s="1"/>
  <c r="I128" i="12812"/>
  <c r="I132" i="12812" s="1"/>
  <c r="I142" i="12812" s="1"/>
  <c r="M78" i="12812"/>
  <c r="O77" i="12811"/>
  <c r="O78" i="12811" s="1"/>
  <c r="N127" i="12811"/>
  <c r="P127" i="12811" s="1"/>
  <c r="Q127" i="12811" s="1"/>
  <c r="J127" i="12812"/>
  <c r="N127" i="12812" s="1"/>
  <c r="P127" i="12812"/>
  <c r="Q127" i="12812" s="1"/>
  <c r="AE95" i="12764"/>
  <c r="Q201" i="12843"/>
  <c r="M201" i="12843"/>
  <c r="F466" i="12843"/>
  <c r="F395" i="12843"/>
  <c r="I465" i="12843"/>
  <c r="E100" i="12812"/>
  <c r="E145" i="12812" s="1"/>
  <c r="P129" i="12812"/>
  <c r="Q129" i="12812" s="1"/>
  <c r="F20" i="12878"/>
  <c r="I20" i="12878"/>
  <c r="U69" i="12764"/>
  <c r="U16" i="12764"/>
  <c r="Y7" i="12764"/>
  <c r="AE7" i="12764" s="1"/>
  <c r="AC7" i="12764"/>
  <c r="X7" i="12764"/>
  <c r="AB7" i="12764"/>
  <c r="W7" i="12764"/>
  <c r="AC75" i="12764"/>
  <c r="X75" i="12764"/>
  <c r="AB75" i="12764"/>
  <c r="U77" i="12764"/>
  <c r="N40" i="12879"/>
  <c r="I760" i="12843"/>
  <c r="I81" i="12812"/>
  <c r="L54" i="12812"/>
  <c r="M52" i="12812"/>
  <c r="Y39" i="12764"/>
  <c r="L14" i="12812"/>
  <c r="AE8"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AC95" i="12764"/>
  <c r="X95" i="12764"/>
  <c r="AB95" i="12764"/>
  <c r="F106" i="12812"/>
  <c r="F122" i="12812" s="1"/>
  <c r="S104" i="12812"/>
  <c r="I104" i="12812"/>
  <c r="V966" i="12843"/>
  <c r="F941" i="12843"/>
  <c r="N73" i="12811"/>
  <c r="P73" i="12811" s="1"/>
  <c r="Q73" i="12811" s="1"/>
  <c r="P73" i="12812"/>
  <c r="Q73" i="12812" s="1"/>
  <c r="J73" i="12812"/>
  <c r="N73" i="12812" s="1"/>
  <c r="F21" i="12878"/>
  <c r="I21" i="12878"/>
  <c r="P53" i="12811"/>
  <c r="Q53" i="12811" s="1"/>
  <c r="N126" i="12812"/>
  <c r="N42" i="12812"/>
  <c r="M22" i="12812"/>
  <c r="L23" i="12812"/>
  <c r="Q199" i="12843"/>
  <c r="M199" i="12843"/>
  <c r="W75" i="12764"/>
  <c r="W77" i="12764" s="1"/>
  <c r="F15" i="12812"/>
  <c r="L145" i="12811"/>
  <c r="F23" i="12812"/>
  <c r="I22" i="12812"/>
  <c r="S22" i="12812"/>
  <c r="L106" i="12812"/>
  <c r="L122" i="12812" s="1"/>
  <c r="H19" i="12809" s="1"/>
  <c r="I19" i="12809" s="1"/>
  <c r="M104" i="12812"/>
  <c r="J85" i="12812"/>
  <c r="I86" i="12812"/>
  <c r="N85" i="12811"/>
  <c r="F572" i="12843"/>
  <c r="I571" i="12843"/>
  <c r="F501" i="12843"/>
  <c r="L132" i="12812"/>
  <c r="L142" i="12812" s="1"/>
  <c r="H20" i="12809" s="1"/>
  <c r="I20" i="12809" s="1"/>
  <c r="L43" i="12812"/>
  <c r="M43" i="12812" s="1"/>
  <c r="O43" i="12811" s="1"/>
  <c r="AE22" i="12764"/>
  <c r="C200" i="12843"/>
  <c r="J21" i="12783"/>
  <c r="C26" i="12878"/>
  <c r="C16" i="12878"/>
  <c r="F16" i="12878" s="1"/>
  <c r="F132" i="12812"/>
  <c r="F142" i="12812" s="1"/>
  <c r="I360" i="12843"/>
  <c r="F361" i="12843"/>
  <c r="F257" i="12843"/>
  <c r="J77" i="12812"/>
  <c r="N77" i="12811"/>
  <c r="I78" i="12812"/>
  <c r="P77" i="12812"/>
  <c r="T116" i="12764"/>
  <c r="T117" i="12764" s="1"/>
  <c r="R117" i="12764"/>
  <c r="P129" i="12811"/>
  <c r="Q129" i="12811" s="1"/>
  <c r="P42" i="12811"/>
  <c r="Q42" i="12811" s="1"/>
  <c r="L18" i="12783"/>
  <c r="L18" i="12879"/>
  <c r="L21" i="12879" s="1"/>
  <c r="K69" i="12811"/>
  <c r="E17" i="12810" s="1"/>
  <c r="F17" i="12810" s="1"/>
  <c r="AC70" i="12764"/>
  <c r="X70" i="12764"/>
  <c r="AB70" i="12764"/>
  <c r="F26" i="12843"/>
  <c r="I83" i="12843"/>
  <c r="I84" i="12843" s="1"/>
  <c r="F84" i="12843"/>
  <c r="J116" i="12763"/>
  <c r="L114" i="12763"/>
  <c r="O126" i="12811"/>
  <c r="O132" i="12811" s="1"/>
  <c r="O142" i="12811" s="1"/>
  <c r="M132" i="12812"/>
  <c r="M142" i="12812" s="1"/>
  <c r="S43" i="12812"/>
  <c r="I43" i="12812"/>
  <c r="F1156" i="12843"/>
  <c r="I1155" i="12843"/>
  <c r="Q58" i="12775"/>
  <c r="R58" i="12775" s="1"/>
  <c r="R57" i="12775"/>
  <c r="AC67" i="12764"/>
  <c r="X67" i="12764"/>
  <c r="AB67" i="12764"/>
  <c r="V99" i="12843"/>
  <c r="Z101" i="12843" s="1"/>
  <c r="W89" i="12843" s="1"/>
  <c r="W95" i="12764"/>
  <c r="Y95" i="12764" s="1"/>
  <c r="J72" i="12812"/>
  <c r="I75" i="12812"/>
  <c r="N72" i="12811"/>
  <c r="F731" i="12843"/>
  <c r="I730" i="12843"/>
  <c r="F652" i="12843"/>
  <c r="N130" i="12811"/>
  <c r="P130" i="12811" s="1"/>
  <c r="Q130" i="12811" s="1"/>
  <c r="J130" i="12812"/>
  <c r="N130" i="12812" s="1"/>
  <c r="P130" i="12812"/>
  <c r="Q130" i="12812" s="1"/>
  <c r="N53" i="12812"/>
  <c r="N129" i="12812"/>
  <c r="P126" i="12812"/>
  <c r="P42" i="12812"/>
  <c r="Q42" i="12812" s="1"/>
  <c r="L15" i="12812"/>
  <c r="M15" i="12812" s="1"/>
  <c r="O15" i="12811" s="1"/>
  <c r="AE9" i="12764"/>
  <c r="I783" i="12843"/>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J44" i="12879"/>
  <c r="P39" i="12879" s="1"/>
  <c r="W20" i="12764" l="1"/>
  <c r="Y20" i="12764" s="1"/>
  <c r="X20" i="12764"/>
  <c r="AC20" i="12764"/>
  <c r="U79" i="12764"/>
  <c r="AC79" i="12764" s="1"/>
  <c r="J24" i="12879"/>
  <c r="C967" i="12843"/>
  <c r="C946" i="12843" s="1"/>
  <c r="C947" i="12843" s="1"/>
  <c r="C1326" i="12843" s="1"/>
  <c r="C1329" i="12843" s="1"/>
  <c r="J24" i="12783"/>
  <c r="I780" i="12843"/>
  <c r="X757" i="12843" s="1"/>
  <c r="X36" i="12877" s="1"/>
  <c r="J28" i="12889"/>
  <c r="P28" i="12889"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Y82" i="12764"/>
  <c r="AE82" i="12764" s="1"/>
  <c r="AB82" i="12764"/>
  <c r="X82" i="12764"/>
  <c r="Z41" i="12877"/>
  <c r="I37" i="12877"/>
  <c r="G60" i="12877"/>
  <c r="I60" i="12877" s="1"/>
  <c r="K21" i="12887"/>
  <c r="E16" i="12809"/>
  <c r="E21" i="12809" s="1"/>
  <c r="E25" i="12809" s="1"/>
  <c r="H145" i="12812"/>
  <c r="N18" i="12811"/>
  <c r="P18" i="12811" s="1"/>
  <c r="Q18" i="12811" s="1"/>
  <c r="P18" i="12812"/>
  <c r="Q18" i="12812" s="1"/>
  <c r="J18" i="12812"/>
  <c r="N18" i="12812" s="1"/>
  <c r="N68" i="12888"/>
  <c r="K145" i="12811"/>
  <c r="L21" i="12783"/>
  <c r="S106" i="12812"/>
  <c r="L41" i="12812"/>
  <c r="AE20" i="12764"/>
  <c r="U38" i="12764"/>
  <c r="F927" i="12843"/>
  <c r="L46" i="12812"/>
  <c r="AE24" i="12764"/>
  <c r="I1093" i="12843"/>
  <c r="F1094" i="12843"/>
  <c r="Q126" i="12812"/>
  <c r="J75" i="12812"/>
  <c r="N72" i="12812"/>
  <c r="N75" i="12812" s="1"/>
  <c r="F27" i="12843"/>
  <c r="I26" i="12843"/>
  <c r="L85" i="12870" s="1"/>
  <c r="L86" i="12870" s="1"/>
  <c r="P78" i="12812"/>
  <c r="Q77" i="12812"/>
  <c r="Q78" i="12812" s="1"/>
  <c r="F258" i="12843"/>
  <c r="F220" i="12843"/>
  <c r="I257" i="12843"/>
  <c r="N22" i="12811"/>
  <c r="J22" i="12812"/>
  <c r="I23" i="12812"/>
  <c r="P22" i="12812"/>
  <c r="O22" i="12811"/>
  <c r="O23" i="12811" s="1"/>
  <c r="M23" i="12812"/>
  <c r="F964" i="12843"/>
  <c r="F943" i="12843" s="1"/>
  <c r="L81" i="12812"/>
  <c r="M81" i="12812" s="1"/>
  <c r="O81" i="12811" s="1"/>
  <c r="AE39" i="12764"/>
  <c r="Y760" i="12843"/>
  <c r="X760" i="12843"/>
  <c r="Y75" i="12764"/>
  <c r="AE75" i="12764" s="1"/>
  <c r="AE77" i="12764" s="1"/>
  <c r="W16" i="12764"/>
  <c r="W69" i="12764"/>
  <c r="W71" i="12764" s="1"/>
  <c r="F13" i="12812"/>
  <c r="AE16" i="12764"/>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J104" i="12812"/>
  <c r="N104" i="12811"/>
  <c r="I106" i="12812"/>
  <c r="I122" i="12812" s="1"/>
  <c r="P104" i="12812"/>
  <c r="P105" i="12812"/>
  <c r="Q105" i="12812" s="1"/>
  <c r="N105" i="12811"/>
  <c r="P105" i="12811" s="1"/>
  <c r="Q105" i="12811" s="1"/>
  <c r="J105" i="12812"/>
  <c r="N105" i="12812" s="1"/>
  <c r="O52" i="12811"/>
  <c r="O54" i="12811" s="1"/>
  <c r="M54" i="12812"/>
  <c r="AC16" i="12764"/>
  <c r="X16" i="12764"/>
  <c r="AB16" i="12764"/>
  <c r="Y16" i="12764"/>
  <c r="F396" i="12843"/>
  <c r="I395" i="12843"/>
  <c r="Q1134" i="12843"/>
  <c r="Q1135" i="12843" s="1"/>
  <c r="M1134" i="12843"/>
  <c r="M1135" i="12843" s="1"/>
  <c r="U1134" i="12843"/>
  <c r="U1135" i="12843" s="1"/>
  <c r="N75" i="12811"/>
  <c r="I38" i="12877"/>
  <c r="G61" i="12877"/>
  <c r="I61" i="12877" s="1"/>
  <c r="L30" i="12783"/>
  <c r="L30" i="12879"/>
  <c r="P126" i="12811"/>
  <c r="Q126" i="12811" s="1"/>
  <c r="P77" i="12811"/>
  <c r="N78" i="12811"/>
  <c r="Q200" i="12843"/>
  <c r="M200" i="12843"/>
  <c r="P86" i="12812"/>
  <c r="Q85" i="12812"/>
  <c r="Q86" i="12812" s="1"/>
  <c r="M106" i="12812"/>
  <c r="M122" i="12812" s="1"/>
  <c r="O104" i="12811"/>
  <c r="O106" i="12811" s="1"/>
  <c r="O122" i="12811" s="1"/>
  <c r="AC69" i="12764"/>
  <c r="X69" i="12764"/>
  <c r="AB69" i="12764"/>
  <c r="U71" i="12764"/>
  <c r="N82" i="12811"/>
  <c r="P82" i="12811" s="1"/>
  <c r="Q82" i="12811" s="1"/>
  <c r="P82" i="12812"/>
  <c r="Q82" i="12812" s="1"/>
  <c r="J82" i="12812"/>
  <c r="N82" i="12812" s="1"/>
  <c r="F1030" i="12843"/>
  <c r="I1029" i="12843"/>
  <c r="F653" i="12843"/>
  <c r="I652" i="12843"/>
  <c r="P43" i="12812"/>
  <c r="Q43" i="12812" s="1"/>
  <c r="N43" i="12811"/>
  <c r="P43" i="12811" s="1"/>
  <c r="Q43" i="12811" s="1"/>
  <c r="J43" i="12812"/>
  <c r="N43" i="12812" s="1"/>
  <c r="W79" i="12764"/>
  <c r="W85" i="12764" s="1"/>
  <c r="F41" i="12812"/>
  <c r="N77" i="12812"/>
  <c r="N78" i="12812" s="1"/>
  <c r="J78" i="12812"/>
  <c r="I501" i="12843"/>
  <c r="F502" i="12843"/>
  <c r="N86" i="12811"/>
  <c r="S15" i="12812"/>
  <c r="I15" i="12812"/>
  <c r="N52" i="12811"/>
  <c r="I54" i="12812"/>
  <c r="P52" i="12812"/>
  <c r="J52" i="12812"/>
  <c r="M14" i="12812"/>
  <c r="L20" i="12812"/>
  <c r="L38" i="12812" s="1"/>
  <c r="N81" i="12811"/>
  <c r="J81" i="12812"/>
  <c r="AC77" i="12764"/>
  <c r="X77" i="12764"/>
  <c r="Y77" i="12764"/>
  <c r="AB77" i="12764"/>
  <c r="F966" i="12843"/>
  <c r="F945" i="12843" s="1"/>
  <c r="W87" i="12764"/>
  <c r="W90" i="12764" s="1"/>
  <c r="F46" i="12812"/>
  <c r="AC87" i="12764"/>
  <c r="X87" i="12764"/>
  <c r="AB87" i="12764"/>
  <c r="U90" i="12764"/>
  <c r="Q45" i="12775"/>
  <c r="AF44" i="12775"/>
  <c r="P106" i="12775"/>
  <c r="D104" i="12775"/>
  <c r="P104" i="12775" s="1"/>
  <c r="H98" i="12775"/>
  <c r="H78" i="12775"/>
  <c r="H91" i="12775" s="1"/>
  <c r="P40" i="12879"/>
  <c r="P38" i="12879"/>
  <c r="N78" i="12775"/>
  <c r="N91" i="12775" s="1"/>
  <c r="N98" i="12775"/>
  <c r="D100" i="12775"/>
  <c r="P100" i="12775" s="1"/>
  <c r="P102" i="12775"/>
  <c r="J29" i="12783"/>
  <c r="J29" i="12879"/>
  <c r="Q89" i="12775"/>
  <c r="AE44" i="12775"/>
  <c r="Q91" i="12775" s="1"/>
  <c r="E78" i="12775"/>
  <c r="E91" i="12775" s="1"/>
  <c r="E98" i="12775"/>
  <c r="P37" i="12879"/>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P41" i="12879"/>
  <c r="E21" i="12810"/>
  <c r="E25" i="12810" s="1"/>
  <c r="F18" i="12810"/>
  <c r="F21" i="12810" s="1"/>
  <c r="F25" i="12810" s="1"/>
  <c r="Q1333" i="12843" l="1"/>
  <c r="M1333" i="12843"/>
  <c r="U1333" i="12843"/>
  <c r="M942" i="12843"/>
  <c r="U942" i="12843"/>
  <c r="AB79" i="12764"/>
  <c r="X79" i="12764"/>
  <c r="U85" i="12764"/>
  <c r="AB85" i="12764" s="1"/>
  <c r="J34" i="12879"/>
  <c r="J46" i="12879" s="1"/>
  <c r="J50" i="12879" s="1"/>
  <c r="P27" i="12879"/>
  <c r="U964" i="12843"/>
  <c r="L36" i="12889"/>
  <c r="L43" i="12889" s="1"/>
  <c r="L27" i="12889"/>
  <c r="J33" i="12889"/>
  <c r="J45" i="12889" s="1"/>
  <c r="J49" i="12889" s="1"/>
  <c r="F1073" i="12843"/>
  <c r="F1074" i="12843" s="1"/>
  <c r="F1112" i="12843"/>
  <c r="U25" i="12764" s="1"/>
  <c r="C943" i="12843"/>
  <c r="Q943" i="12843" s="1"/>
  <c r="Q964" i="12843"/>
  <c r="F988" i="12843"/>
  <c r="I988" i="12843" s="1"/>
  <c r="I1009" i="12843"/>
  <c r="M1009" i="12843" s="1"/>
  <c r="M1010" i="12843" s="1"/>
  <c r="X38" i="12877"/>
  <c r="K68" i="12888"/>
  <c r="R68" i="12888"/>
  <c r="Q68" i="12888"/>
  <c r="J68" i="12888"/>
  <c r="L68" i="12888"/>
  <c r="M68" i="12888"/>
  <c r="G68" i="12888"/>
  <c r="H68" i="12888"/>
  <c r="P68" i="12888"/>
  <c r="I68" i="12888"/>
  <c r="O68" i="12888"/>
  <c r="L25" i="12889"/>
  <c r="P81" i="12812"/>
  <c r="Q81" i="12812" s="1"/>
  <c r="N81" i="12812"/>
  <c r="P81" i="12811"/>
  <c r="Q81" i="12811" s="1"/>
  <c r="T59" i="12861"/>
  <c r="P85" i="12811"/>
  <c r="Q85" i="12811" s="1"/>
  <c r="Q86" i="12811" s="1"/>
  <c r="Y87" i="12764"/>
  <c r="AE87" i="12764" s="1"/>
  <c r="AE90" i="12764" s="1"/>
  <c r="M20" i="12812"/>
  <c r="M38" i="12812" s="1"/>
  <c r="O14" i="12811"/>
  <c r="O20" i="12811" s="1"/>
  <c r="O38" i="12811" s="1"/>
  <c r="P54" i="12812"/>
  <c r="Q52" i="12812"/>
  <c r="Q54" i="12812" s="1"/>
  <c r="Y79" i="12764"/>
  <c r="AE79" i="12764" s="1"/>
  <c r="AE85" i="12764" s="1"/>
  <c r="S41" i="12812"/>
  <c r="S44" i="12812" s="1"/>
  <c r="I41" i="12812"/>
  <c r="F44" i="12812"/>
  <c r="M652" i="12843"/>
  <c r="U652" i="12843"/>
  <c r="Y653" i="12843"/>
  <c r="Q652" i="12843"/>
  <c r="Y69" i="12764"/>
  <c r="AE69" i="12764" s="1"/>
  <c r="AE71" i="12764" s="1"/>
  <c r="P106" i="12812"/>
  <c r="P122" i="12812" s="1"/>
  <c r="Q104" i="12812"/>
  <c r="Q106" i="12812" s="1"/>
  <c r="Q122" i="12812" s="1"/>
  <c r="Y1145" i="12843"/>
  <c r="Y1143" i="12843"/>
  <c r="Y1149" i="12843"/>
  <c r="J14" i="12812"/>
  <c r="N14" i="12812" s="1"/>
  <c r="N14" i="12811"/>
  <c r="P14" i="12812"/>
  <c r="Q14" i="12812" s="1"/>
  <c r="N128" i="12812"/>
  <c r="N132" i="12812" s="1"/>
  <c r="N142" i="12812" s="1"/>
  <c r="J132" i="12812"/>
  <c r="J142" i="12812" s="1"/>
  <c r="N23" i="12811"/>
  <c r="P22" i="12811"/>
  <c r="F221" i="12843"/>
  <c r="I220" i="12843"/>
  <c r="L37" i="12879"/>
  <c r="L44" i="12879" s="1"/>
  <c r="R31" i="12879" s="1"/>
  <c r="R38" i="12879" s="1"/>
  <c r="Z27" i="12843"/>
  <c r="L37" i="12783"/>
  <c r="U1093" i="12843"/>
  <c r="U1094" i="12843" s="1"/>
  <c r="U1071" i="12843" s="1"/>
  <c r="Q1093" i="12843"/>
  <c r="Q1094" i="12843" s="1"/>
  <c r="Q1071" i="12843" s="1"/>
  <c r="M1093" i="12843"/>
  <c r="M1094" i="12843" s="1"/>
  <c r="M1071" i="12843" s="1"/>
  <c r="L28" i="12783"/>
  <c r="L28" i="12879"/>
  <c r="Y927" i="12843"/>
  <c r="Z927" i="12843" s="1"/>
  <c r="AC90" i="12764"/>
  <c r="X90" i="12764"/>
  <c r="AB90" i="12764"/>
  <c r="Y90" i="12764"/>
  <c r="F47" i="12812"/>
  <c r="S46" i="12812"/>
  <c r="I46" i="12812"/>
  <c r="L26" i="12879"/>
  <c r="L26" i="12783"/>
  <c r="P78" i="12811"/>
  <c r="Q77" i="12811"/>
  <c r="Q78" i="12811" s="1"/>
  <c r="P72" i="12811"/>
  <c r="P23" i="12812"/>
  <c r="Q22" i="12812"/>
  <c r="Q23" i="12812" s="1"/>
  <c r="P132" i="12812"/>
  <c r="P142" i="12812" s="1"/>
  <c r="U97" i="12764"/>
  <c r="X38" i="12764"/>
  <c r="AC38" i="12764"/>
  <c r="W38" i="12764"/>
  <c r="Y38" i="12764" s="1"/>
  <c r="AB38" i="12764"/>
  <c r="U43" i="12764"/>
  <c r="N54" i="12811"/>
  <c r="P52" i="12811"/>
  <c r="I1073" i="12843"/>
  <c r="M1029" i="12843"/>
  <c r="M1030" i="12843" s="1"/>
  <c r="U1029" i="12843"/>
  <c r="U1030" i="12843" s="1"/>
  <c r="Q1029" i="12843"/>
  <c r="Q1030" i="12843" s="1"/>
  <c r="P104" i="12811"/>
  <c r="N106" i="12811"/>
  <c r="N122" i="12811" s="1"/>
  <c r="D19" i="12809" s="1"/>
  <c r="F19" i="12809" s="1"/>
  <c r="G19" i="12809" s="1"/>
  <c r="J19" i="12809" s="1"/>
  <c r="F20" i="12812"/>
  <c r="F38" i="12812" s="1"/>
  <c r="I13" i="12812"/>
  <c r="S13" i="12812"/>
  <c r="S20" i="12812" s="1"/>
  <c r="Q132" i="12812"/>
  <c r="Q142" i="12812" s="1"/>
  <c r="L47" i="12812"/>
  <c r="M46" i="12812"/>
  <c r="H16" i="12809"/>
  <c r="J54" i="12812"/>
  <c r="N52" i="12812"/>
  <c r="N54" i="12812" s="1"/>
  <c r="P15" i="12812"/>
  <c r="Q15" i="12812" s="1"/>
  <c r="J15" i="12812"/>
  <c r="N15" i="12812" s="1"/>
  <c r="N15" i="12811"/>
  <c r="P15" i="12811" s="1"/>
  <c r="Q15" i="12811" s="1"/>
  <c r="AC71" i="12764"/>
  <c r="X71" i="12764"/>
  <c r="Y71" i="12764"/>
  <c r="AB71" i="12764"/>
  <c r="N104" i="12812"/>
  <c r="N106" i="12812" s="1"/>
  <c r="N122" i="12812" s="1"/>
  <c r="J106" i="12812"/>
  <c r="J122" i="12812" s="1"/>
  <c r="P128" i="12811"/>
  <c r="Q128" i="12811" s="1"/>
  <c r="N132" i="12811"/>
  <c r="Y738" i="12843"/>
  <c r="W760" i="12843"/>
  <c r="Z760" i="12843" s="1"/>
  <c r="J23" i="12812"/>
  <c r="N22" i="12812"/>
  <c r="N23" i="12812" s="1"/>
  <c r="I27" i="12843"/>
  <c r="Q26" i="12843"/>
  <c r="U26" i="12843"/>
  <c r="M26" i="12843"/>
  <c r="M41" i="12812"/>
  <c r="L44" i="12812"/>
  <c r="R70" i="12775"/>
  <c r="R84" i="12775"/>
  <c r="P101" i="12775"/>
  <c r="D105" i="12775"/>
  <c r="P98" i="12775"/>
  <c r="D96" i="12775"/>
  <c r="D97" i="12775" s="1"/>
  <c r="G96" i="12775"/>
  <c r="G97" i="12775" s="1"/>
  <c r="P44" i="12879"/>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J34" i="12783"/>
  <c r="J46" i="12783" s="1"/>
  <c r="J50" i="12783" s="1"/>
  <c r="H96" i="12775"/>
  <c r="H97" i="12775" s="1"/>
  <c r="P105" i="12775"/>
  <c r="X85" i="12764" l="1"/>
  <c r="Y85" i="12764"/>
  <c r="AC85" i="12764"/>
  <c r="F1051" i="12843"/>
  <c r="F1052" i="12843" s="1"/>
  <c r="G99" i="12888"/>
  <c r="G100" i="12888" s="1"/>
  <c r="E74" i="12888" s="1"/>
  <c r="Q1009" i="12843"/>
  <c r="Q1010" i="12843" s="1"/>
  <c r="F1114" i="12843"/>
  <c r="M943" i="12843"/>
  <c r="U943" i="12843"/>
  <c r="F989" i="12843"/>
  <c r="U1009" i="12843"/>
  <c r="U1010" i="12843" s="1"/>
  <c r="S68" i="12888"/>
  <c r="L23" i="12889"/>
  <c r="N37" i="12783"/>
  <c r="P14" i="12811"/>
  <c r="Q14" i="12811" s="1"/>
  <c r="P86" i="12811"/>
  <c r="R39" i="12879"/>
  <c r="R40" i="12879"/>
  <c r="R37" i="12879"/>
  <c r="R34" i="12879"/>
  <c r="R41" i="12879"/>
  <c r="L80" i="12812"/>
  <c r="AE38" i="12764"/>
  <c r="AE43" i="12764" s="1"/>
  <c r="M988" i="12843"/>
  <c r="U988" i="12843"/>
  <c r="Q988" i="12843"/>
  <c r="N37" i="12879"/>
  <c r="N44" i="12879" s="1"/>
  <c r="U30" i="12843"/>
  <c r="Y787" i="12843"/>
  <c r="W738" i="12843"/>
  <c r="U1073" i="12843"/>
  <c r="U1074" i="12843" s="1"/>
  <c r="Q1073" i="12843"/>
  <c r="Q1074" i="12843" s="1"/>
  <c r="M1073" i="12843"/>
  <c r="M1074" i="12843" s="1"/>
  <c r="N46" i="12811"/>
  <c r="I47" i="12812"/>
  <c r="P46" i="12812"/>
  <c r="J46" i="12812"/>
  <c r="L44" i="12783"/>
  <c r="L24" i="12879"/>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I16" i="12809"/>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I20" i="12812"/>
  <c r="I38" i="12812" s="1"/>
  <c r="P13" i="12812"/>
  <c r="N13" i="12811"/>
  <c r="P106" i="12811"/>
  <c r="P122" i="12811" s="1"/>
  <c r="Q104" i="12811"/>
  <c r="Q106" i="12811" s="1"/>
  <c r="Q122" i="12811" s="1"/>
  <c r="M653" i="12843"/>
  <c r="M730" i="12843"/>
  <c r="M731" i="12843" s="1"/>
  <c r="M692" i="12843"/>
  <c r="M693" i="12843" s="1"/>
  <c r="I44" i="12812"/>
  <c r="P41" i="12812"/>
  <c r="N41" i="12811"/>
  <c r="J41" i="12812"/>
  <c r="Q83" i="12843"/>
  <c r="Q84" i="12843" s="1"/>
  <c r="Q47" i="12843"/>
  <c r="Q48" i="12843" s="1"/>
  <c r="Q27" i="12843"/>
  <c r="Q65" i="12843"/>
  <c r="Q66" i="12843" s="1"/>
  <c r="M47" i="12812"/>
  <c r="O46" i="12811"/>
  <c r="O47" i="12811" s="1"/>
  <c r="I1051" i="12843"/>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F967" i="12843" l="1"/>
  <c r="F946" i="12843" s="1"/>
  <c r="F947" i="12843" s="1"/>
  <c r="F1326" i="12843" s="1"/>
  <c r="F1329" i="12843" s="1"/>
  <c r="F968" i="12843"/>
  <c r="E55" i="12888"/>
  <c r="H55" i="12888" s="1"/>
  <c r="E17" i="12888"/>
  <c r="I17" i="12888" s="1"/>
  <c r="E36" i="12888"/>
  <c r="N44" i="12783"/>
  <c r="P37" i="12783"/>
  <c r="R44" i="12879"/>
  <c r="R46" i="12879" s="1"/>
  <c r="AC60" i="12764"/>
  <c r="X60" i="12764"/>
  <c r="AB60" i="12764"/>
  <c r="L49" i="12812"/>
  <c r="AE25" i="12764"/>
  <c r="AE30" i="12764" s="1"/>
  <c r="AE60" i="12764" s="1"/>
  <c r="Z221" i="12843"/>
  <c r="Y197" i="12843"/>
  <c r="Y191" i="12843"/>
  <c r="Y188" i="12843"/>
  <c r="F83" i="12812"/>
  <c r="F100" i="12812" s="1"/>
  <c r="S80" i="12812"/>
  <c r="S83" i="12812" s="1"/>
  <c r="I80" i="12812"/>
  <c r="P41" i="12811"/>
  <c r="N44" i="12811"/>
  <c r="J20" i="12812"/>
  <c r="J38" i="12812" s="1"/>
  <c r="N13" i="12812"/>
  <c r="N20" i="12812" s="1"/>
  <c r="N38" i="12812" s="1"/>
  <c r="P47" i="12812"/>
  <c r="Q46" i="12812"/>
  <c r="Q47" i="12812" s="1"/>
  <c r="Q989" i="12843"/>
  <c r="Q968" i="12843" s="1"/>
  <c r="U1051" i="12843"/>
  <c r="U967" i="12843" s="1"/>
  <c r="U946" i="12843" s="1"/>
  <c r="U947" i="12843" s="1"/>
  <c r="Q1051" i="12843"/>
  <c r="Q967" i="12843" s="1"/>
  <c r="Q946" i="12843" s="1"/>
  <c r="Q947" i="12843" s="1"/>
  <c r="M1051" i="12843"/>
  <c r="M967" i="12843" s="1"/>
  <c r="M946" i="12843" s="1"/>
  <c r="M947" i="12843" s="1"/>
  <c r="Q41" i="12812"/>
  <c r="Q44" i="12812" s="1"/>
  <c r="P44" i="12812"/>
  <c r="P13" i="12811"/>
  <c r="N20" i="12811"/>
  <c r="N38" i="12811" s="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P20" i="12812"/>
  <c r="P38" i="12812" s="1"/>
  <c r="Q13" i="12812"/>
  <c r="Q20" i="12812" s="1"/>
  <c r="Q38" i="12812" s="1"/>
  <c r="N47" i="12811"/>
  <c r="P46" i="12811"/>
  <c r="I967" i="12843"/>
  <c r="M80" i="12812"/>
  <c r="L83" i="12812"/>
  <c r="L100" i="12812" s="1"/>
  <c r="H18" i="12809" s="1"/>
  <c r="I18" i="12809" s="1"/>
  <c r="J44" i="12812"/>
  <c r="N41" i="12812"/>
  <c r="N44" i="12812" s="1"/>
  <c r="W99" i="12764"/>
  <c r="W102" i="12764" s="1"/>
  <c r="W116" i="12764" s="1"/>
  <c r="F49" i="12812"/>
  <c r="W30" i="12764"/>
  <c r="W60" i="12764" s="1"/>
  <c r="AC99" i="12764"/>
  <c r="X99" i="12764"/>
  <c r="AB99" i="12764"/>
  <c r="U102" i="12764"/>
  <c r="J47" i="12812"/>
  <c r="J48" i="12812"/>
  <c r="N46" i="12812"/>
  <c r="N47" i="12812" s="1"/>
  <c r="Z738" i="12843"/>
  <c r="W787" i="12843"/>
  <c r="Z787" i="12843" s="1"/>
  <c r="M989" i="12843"/>
  <c r="M968" i="12843" s="1"/>
  <c r="P44" i="12783" l="1"/>
  <c r="Q44" i="12783" s="1"/>
  <c r="L28" i="12889"/>
  <c r="L33" i="12889" s="1"/>
  <c r="L45" i="12889" s="1"/>
  <c r="L49" i="12889" s="1"/>
  <c r="L29" i="12879"/>
  <c r="L34" i="12879" s="1"/>
  <c r="L46" i="12879" s="1"/>
  <c r="L50" i="12879" s="1"/>
  <c r="L29" i="12783"/>
  <c r="L34" i="12783" s="1"/>
  <c r="L46" i="12783" s="1"/>
  <c r="L50" i="12783" s="1"/>
  <c r="Y968" i="12843"/>
  <c r="P33" i="12889"/>
  <c r="K55" i="12888"/>
  <c r="N55" i="12888"/>
  <c r="J55" i="12888"/>
  <c r="L55" i="12888"/>
  <c r="P55" i="12888"/>
  <c r="O55" i="12888"/>
  <c r="I55" i="12888"/>
  <c r="R55" i="12888"/>
  <c r="Q55" i="12888"/>
  <c r="M55" i="12888"/>
  <c r="G55" i="12888"/>
  <c r="M17" i="12888"/>
  <c r="N17" i="12888"/>
  <c r="H17" i="12888"/>
  <c r="J17" i="12888"/>
  <c r="Q17" i="12888"/>
  <c r="M74" i="12888"/>
  <c r="M75" i="12888" s="1"/>
  <c r="M77" i="12888" s="1"/>
  <c r="M79" i="12888" s="1"/>
  <c r="I74" i="12888"/>
  <c r="I75" i="12888" s="1"/>
  <c r="I77" i="12888" s="1"/>
  <c r="I79" i="12888" s="1"/>
  <c r="Q74" i="12888"/>
  <c r="Q75" i="12888" s="1"/>
  <c r="Q77" i="12888" s="1"/>
  <c r="Q79" i="12888" s="1"/>
  <c r="P74" i="12888"/>
  <c r="P75" i="12888" s="1"/>
  <c r="P77" i="12888" s="1"/>
  <c r="P79" i="12888" s="1"/>
  <c r="G74" i="12888"/>
  <c r="G75" i="12888" s="1"/>
  <c r="G77" i="12888" s="1"/>
  <c r="G79" i="12888" s="1"/>
  <c r="O74" i="12888"/>
  <c r="O75" i="12888" s="1"/>
  <c r="O77" i="12888" s="1"/>
  <c r="O79" i="12888" s="1"/>
  <c r="R74" i="12888"/>
  <c r="R75" i="12888" s="1"/>
  <c r="R77" i="12888" s="1"/>
  <c r="R79" i="12888" s="1"/>
  <c r="L74" i="12888"/>
  <c r="L75" i="12888" s="1"/>
  <c r="L77" i="12888" s="1"/>
  <c r="L79" i="12888" s="1"/>
  <c r="N74" i="12888"/>
  <c r="N75" i="12888" s="1"/>
  <c r="N77" i="12888" s="1"/>
  <c r="N79" i="12888" s="1"/>
  <c r="K74" i="12888"/>
  <c r="K75" i="12888" s="1"/>
  <c r="K77" i="12888" s="1"/>
  <c r="K79" i="12888" s="1"/>
  <c r="J74" i="12888"/>
  <c r="H74" i="12888"/>
  <c r="H75" i="12888" s="1"/>
  <c r="H77" i="12888" s="1"/>
  <c r="H79" i="12888" s="1"/>
  <c r="L17" i="12888"/>
  <c r="K17" i="12888"/>
  <c r="G17" i="12888"/>
  <c r="P17" i="12888"/>
  <c r="O17" i="12888"/>
  <c r="R17" i="12888"/>
  <c r="N36" i="12888"/>
  <c r="M36" i="12888"/>
  <c r="Q36" i="12888"/>
  <c r="L36" i="12888"/>
  <c r="I36" i="12888"/>
  <c r="H36" i="12888"/>
  <c r="O36" i="12888"/>
  <c r="P36" i="12888"/>
  <c r="R36" i="12888"/>
  <c r="K36" i="12888"/>
  <c r="J36" i="12888"/>
  <c r="G36" i="12888"/>
  <c r="Q37" i="12783"/>
  <c r="T37" i="12879"/>
  <c r="Y27" i="12879"/>
  <c r="AA27" i="12879" s="1"/>
  <c r="Y18" i="12879"/>
  <c r="Y21" i="12879" s="1"/>
  <c r="Y30" i="12879"/>
  <c r="T38" i="12879"/>
  <c r="W38" i="12879" s="1"/>
  <c r="T31" i="12879"/>
  <c r="V31" i="12879" s="1"/>
  <c r="T40" i="12879"/>
  <c r="W40" i="12879" s="1"/>
  <c r="T24" i="12879"/>
  <c r="W24" i="12879" s="1"/>
  <c r="Y38" i="12879"/>
  <c r="AC38" i="12879" s="1"/>
  <c r="Y41" i="12879"/>
  <c r="AC41" i="12879" s="1"/>
  <c r="Y24" i="12879"/>
  <c r="Y31" i="12879"/>
  <c r="AA31" i="12879" s="1"/>
  <c r="T26" i="12879"/>
  <c r="W26" i="12879" s="1"/>
  <c r="W25" i="12879" s="1"/>
  <c r="T30" i="12879"/>
  <c r="W30" i="12879" s="1"/>
  <c r="T41" i="12879"/>
  <c r="W41" i="12879" s="1"/>
  <c r="Y40" i="12879"/>
  <c r="AA40" i="12879" s="1"/>
  <c r="Y25" i="12879"/>
  <c r="T18" i="12879"/>
  <c r="T21" i="12879" s="1"/>
  <c r="W21" i="12879" s="1"/>
  <c r="T39" i="12879"/>
  <c r="W39" i="12879" s="1"/>
  <c r="Y37" i="12879"/>
  <c r="AC37" i="12879" s="1"/>
  <c r="T27" i="12879"/>
  <c r="V27" i="12879" s="1"/>
  <c r="Y26" i="12879"/>
  <c r="T25" i="12879"/>
  <c r="Y39" i="12879"/>
  <c r="AC39" i="12879" s="1"/>
  <c r="Q1326" i="12843"/>
  <c r="Q1329" i="12843" s="1"/>
  <c r="F156" i="12812"/>
  <c r="F165" i="12812" s="1"/>
  <c r="Y60" i="12764"/>
  <c r="AC102" i="12764"/>
  <c r="AC116" i="12764" s="1"/>
  <c r="AC117" i="12764" s="1"/>
  <c r="X102" i="12764"/>
  <c r="AB102" i="12764"/>
  <c r="Y102" i="12764"/>
  <c r="U116" i="12764"/>
  <c r="G749" i="12843"/>
  <c r="G741" i="12843"/>
  <c r="G737" i="12843"/>
  <c r="G750" i="12843"/>
  <c r="G739" i="12843"/>
  <c r="G746" i="12843"/>
  <c r="G748" i="12843"/>
  <c r="G740" i="12843"/>
  <c r="W117" i="12764"/>
  <c r="M83" i="12812"/>
  <c r="M100" i="12812" s="1"/>
  <c r="O80" i="12811"/>
  <c r="O83" i="12811" s="1"/>
  <c r="O100" i="12811" s="1"/>
  <c r="Y30" i="12764"/>
  <c r="Y99" i="12764"/>
  <c r="AE99" i="12764" s="1"/>
  <c r="AE102" i="12764" s="1"/>
  <c r="AE116" i="12764" s="1"/>
  <c r="AE117" i="12764" s="1"/>
  <c r="I946" i="12843"/>
  <c r="Y1324" i="12843"/>
  <c r="M1326" i="12843"/>
  <c r="M1329" i="12843" s="1"/>
  <c r="D16" i="12809"/>
  <c r="W197" i="12843"/>
  <c r="W191" i="12843"/>
  <c r="W188" i="12843"/>
  <c r="Z188" i="12843" s="1"/>
  <c r="G189" i="12843" s="1"/>
  <c r="Q13" i="12811"/>
  <c r="Q20" i="12811" s="1"/>
  <c r="Q38" i="12811" s="1"/>
  <c r="P20" i="12811"/>
  <c r="P38" i="12811" s="1"/>
  <c r="P44" i="12811"/>
  <c r="Q41" i="12811"/>
  <c r="Q44" i="12811" s="1"/>
  <c r="P47" i="12811"/>
  <c r="Q46" i="12811"/>
  <c r="Q47" i="12811" s="1"/>
  <c r="S49" i="12812"/>
  <c r="S145" i="12812" s="1"/>
  <c r="I49" i="12812"/>
  <c r="F50" i="12812"/>
  <c r="F69" i="12812" s="1"/>
  <c r="F145" i="12812" s="1"/>
  <c r="I83" i="12812"/>
  <c r="I100" i="12812" s="1"/>
  <c r="N80" i="12811"/>
  <c r="J80" i="12812"/>
  <c r="P80" i="12812"/>
  <c r="L50" i="12812"/>
  <c r="L69" i="12812" s="1"/>
  <c r="M49" i="12812"/>
  <c r="C19" i="12887" l="1"/>
  <c r="E19" i="12887" s="1"/>
  <c r="P45" i="12889"/>
  <c r="S55" i="12888"/>
  <c r="S17" i="12888"/>
  <c r="S74" i="12888"/>
  <c r="J75" i="12888"/>
  <c r="G80" i="12888"/>
  <c r="H80" i="12888" s="1"/>
  <c r="S36" i="12888"/>
  <c r="AA37" i="12879"/>
  <c r="W27" i="12879"/>
  <c r="W18" i="12879"/>
  <c r="W31" i="12879"/>
  <c r="V40" i="12879"/>
  <c r="T44" i="12879"/>
  <c r="V38" i="12879"/>
  <c r="V39" i="12879" s="1"/>
  <c r="AC40" i="12879"/>
  <c r="AC31" i="12879"/>
  <c r="AA38" i="12879"/>
  <c r="AA41" i="12879" s="1"/>
  <c r="Y44" i="12879"/>
  <c r="W37" i="12879"/>
  <c r="V37" i="12879"/>
  <c r="G190" i="12843"/>
  <c r="H17" i="12809"/>
  <c r="L145" i="12812"/>
  <c r="F16" i="12809"/>
  <c r="G24" i="12877"/>
  <c r="V17" i="12771"/>
  <c r="D24" i="12877"/>
  <c r="G769" i="12843"/>
  <c r="G754" i="12843"/>
  <c r="G777" i="12843" s="1"/>
  <c r="G752" i="12843"/>
  <c r="G751" i="12843"/>
  <c r="G859" i="12843"/>
  <c r="G804" i="12843"/>
  <c r="Z746" i="12843"/>
  <c r="D19" i="12877"/>
  <c r="V21" i="12771"/>
  <c r="G19" i="12877"/>
  <c r="G854" i="12843"/>
  <c r="G799" i="12843"/>
  <c r="G768" i="12843"/>
  <c r="Z741" i="12843"/>
  <c r="K799" i="12843"/>
  <c r="P80" i="12811"/>
  <c r="N83" i="12811"/>
  <c r="N100" i="12811" s="1"/>
  <c r="D18" i="12809" s="1"/>
  <c r="F18" i="12809" s="1"/>
  <c r="G18" i="12809" s="1"/>
  <c r="J18" i="12809" s="1"/>
  <c r="N49" i="12811"/>
  <c r="I50" i="12812"/>
  <c r="I69" i="12812" s="1"/>
  <c r="I145" i="12812" s="1"/>
  <c r="P49" i="12812"/>
  <c r="J49" i="12812"/>
  <c r="Y962" i="12843"/>
  <c r="Y958" i="12843"/>
  <c r="Z968" i="12843"/>
  <c r="Y956" i="12843"/>
  <c r="P83" i="12812"/>
  <c r="P100" i="12812" s="1"/>
  <c r="Q80" i="12812"/>
  <c r="Q83" i="12812" s="1"/>
  <c r="Q100" i="12812" s="1"/>
  <c r="D17" i="12877"/>
  <c r="G17" i="12877"/>
  <c r="K797" i="12843"/>
  <c r="G852" i="12843"/>
  <c r="G797" i="12843"/>
  <c r="G766" i="12843"/>
  <c r="D27" i="12877"/>
  <c r="V18" i="12771"/>
  <c r="G27" i="12877"/>
  <c r="G862" i="12843"/>
  <c r="G807" i="12843"/>
  <c r="Z749" i="12843"/>
  <c r="G772" i="12843"/>
  <c r="M50" i="12812"/>
  <c r="M69" i="12812" s="1"/>
  <c r="M145" i="12812" s="1"/>
  <c r="O49" i="12811"/>
  <c r="O50" i="12811" s="1"/>
  <c r="O69" i="12811" s="1"/>
  <c r="O145" i="12811" s="1"/>
  <c r="D26" i="12877"/>
  <c r="G26" i="12877"/>
  <c r="G771" i="12843"/>
  <c r="G755" i="12843"/>
  <c r="G778" i="12843" s="1"/>
  <c r="G861" i="12843"/>
  <c r="G806" i="12843"/>
  <c r="Z748" i="12843"/>
  <c r="D15" i="12877"/>
  <c r="G15" i="12877"/>
  <c r="G795" i="12843"/>
  <c r="G764" i="12843"/>
  <c r="G850" i="12843"/>
  <c r="K795" i="12843"/>
  <c r="J83" i="12812"/>
  <c r="J100" i="12812" s="1"/>
  <c r="N80" i="12812"/>
  <c r="N83" i="12812" s="1"/>
  <c r="N100" i="12812" s="1"/>
  <c r="D18" i="12877"/>
  <c r="G18" i="12877"/>
  <c r="V20" i="12771"/>
  <c r="K798" i="12843"/>
  <c r="G853" i="12843"/>
  <c r="G798" i="12843"/>
  <c r="G767" i="12843"/>
  <c r="Z740" i="12843"/>
  <c r="G28" i="12877"/>
  <c r="V19" i="12771"/>
  <c r="D28" i="12877"/>
  <c r="G773" i="12843"/>
  <c r="G863" i="12843"/>
  <c r="G808" i="12843"/>
  <c r="Z750" i="12843"/>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81" i="12888" l="1"/>
  <c r="I80" i="12888"/>
  <c r="I81" i="12888" s="1"/>
  <c r="H81" i="12888"/>
  <c r="J77" i="12888"/>
  <c r="J79" i="12888" s="1"/>
  <c r="S75" i="12888"/>
  <c r="S77" i="12888" s="1"/>
  <c r="G265" i="12843"/>
  <c r="G278" i="12843" s="1"/>
  <c r="I278" i="12843" s="1"/>
  <c r="C20" i="12887"/>
  <c r="E20" i="12887" s="1"/>
  <c r="C15" i="12887"/>
  <c r="E15" i="12887" s="1"/>
  <c r="V41" i="12879"/>
  <c r="AA39" i="12879"/>
  <c r="G207" i="12843"/>
  <c r="G403" i="12843"/>
  <c r="I403" i="12843" s="1"/>
  <c r="G300" i="12843"/>
  <c r="G313" i="12843" s="1"/>
  <c r="I313" i="12843" s="1"/>
  <c r="G231" i="12843"/>
  <c r="G334" i="12843"/>
  <c r="I334" i="12843" s="1"/>
  <c r="Z190" i="12843"/>
  <c r="G186" i="12843"/>
  <c r="G438" i="12843"/>
  <c r="G452" i="12843" s="1"/>
  <c r="I452" i="12843" s="1"/>
  <c r="G368" i="12843"/>
  <c r="G382" i="12843" s="1"/>
  <c r="G878" i="12843"/>
  <c r="I878" i="12843" s="1"/>
  <c r="I852" i="12843"/>
  <c r="G986" i="12843"/>
  <c r="W958" i="12843"/>
  <c r="Z958" i="12843" s="1"/>
  <c r="W956" i="12843"/>
  <c r="Z956" i="12843" s="1"/>
  <c r="W962" i="12843"/>
  <c r="Z962" i="12843" s="1"/>
  <c r="G1049" i="12843"/>
  <c r="G824" i="12843"/>
  <c r="I824" i="12843" s="1"/>
  <c r="I799" i="12843"/>
  <c r="G29" i="12877"/>
  <c r="D29" i="12877"/>
  <c r="G774" i="12843"/>
  <c r="Z751" i="12843"/>
  <c r="G864" i="12843"/>
  <c r="G809" i="12843"/>
  <c r="G885" i="12843"/>
  <c r="I885" i="12843" s="1"/>
  <c r="I863" i="12843"/>
  <c r="G52" i="12877"/>
  <c r="I52" i="12877" s="1"/>
  <c r="I28" i="12877"/>
  <c r="G879" i="12843"/>
  <c r="I879" i="12843" s="1"/>
  <c r="I853" i="12843"/>
  <c r="D46" i="12877"/>
  <c r="F46" i="12877" s="1"/>
  <c r="F18" i="12877"/>
  <c r="G828" i="12843"/>
  <c r="I828" i="12843" s="1"/>
  <c r="I807" i="12843"/>
  <c r="D51" i="12877"/>
  <c r="F51" i="12877" s="1"/>
  <c r="F27" i="12877"/>
  <c r="K822" i="12843"/>
  <c r="M822" i="12843" s="1"/>
  <c r="M797" i="12843"/>
  <c r="M799" i="12843"/>
  <c r="K824" i="12843"/>
  <c r="M824" i="12843" s="1"/>
  <c r="G880" i="12843"/>
  <c r="I880" i="12843" s="1"/>
  <c r="I854" i="12843"/>
  <c r="D30" i="12877"/>
  <c r="G30" i="12877"/>
  <c r="Z752" i="12843"/>
  <c r="G775" i="12843"/>
  <c r="G865" i="12843"/>
  <c r="G810" i="12843"/>
  <c r="M23" i="12771"/>
  <c r="Q23" i="12771" s="1"/>
  <c r="M19" i="12771"/>
  <c r="Q19" i="12771" s="1"/>
  <c r="M24" i="12771"/>
  <c r="Q24" i="12771" s="1"/>
  <c r="M18" i="12771"/>
  <c r="Q18" i="12771" s="1"/>
  <c r="M25" i="12771"/>
  <c r="Q25" i="12771" s="1"/>
  <c r="M20" i="12771"/>
  <c r="Q20" i="12771" s="1"/>
  <c r="G16" i="12809"/>
  <c r="I17" i="12809"/>
  <c r="I21" i="12809" s="1"/>
  <c r="H21" i="12809"/>
  <c r="I850" i="12843"/>
  <c r="G876" i="12843"/>
  <c r="I876" i="12843" s="1"/>
  <c r="D43" i="12877"/>
  <c r="F43" i="12877" s="1"/>
  <c r="F15" i="12877"/>
  <c r="M29" i="12771"/>
  <c r="Q29" i="12771" s="1"/>
  <c r="M28" i="12771"/>
  <c r="Q28" i="12771" s="1"/>
  <c r="M31" i="12771"/>
  <c r="Q31" i="12771" s="1"/>
  <c r="M32" i="12771"/>
  <c r="Q32" i="12771" s="1"/>
  <c r="M33" i="12771"/>
  <c r="Q33" i="12771" s="1"/>
  <c r="M27" i="12771"/>
  <c r="Q27" i="12771" s="1"/>
  <c r="P50" i="12812"/>
  <c r="P69" i="12812" s="1"/>
  <c r="P145" i="12812" s="1"/>
  <c r="Q49" i="12812"/>
  <c r="Q50" i="12812" s="1"/>
  <c r="Q69" i="12812" s="1"/>
  <c r="Q145" i="12812" s="1"/>
  <c r="M798" i="12843"/>
  <c r="K823" i="12843"/>
  <c r="M823" i="12843" s="1"/>
  <c r="G820" i="12843"/>
  <c r="I820" i="12843" s="1"/>
  <c r="I795" i="12843"/>
  <c r="G827" i="12843"/>
  <c r="I827" i="12843" s="1"/>
  <c r="G813" i="12843"/>
  <c r="I806" i="12843"/>
  <c r="G884" i="12843"/>
  <c r="I884" i="12843" s="1"/>
  <c r="I862" i="12843"/>
  <c r="G45" i="12877"/>
  <c r="I45" i="12877" s="1"/>
  <c r="I17" i="12877"/>
  <c r="N50" i="12811"/>
  <c r="N69" i="12811" s="1"/>
  <c r="P49" i="12811"/>
  <c r="I19" i="12877"/>
  <c r="G47" i="12877"/>
  <c r="I47" i="12877" s="1"/>
  <c r="G812" i="12843"/>
  <c r="I804" i="12843"/>
  <c r="G825" i="12843"/>
  <c r="I825" i="12843" s="1"/>
  <c r="G48" i="12877"/>
  <c r="I48" i="12877" s="1"/>
  <c r="I24" i="12877"/>
  <c r="G32" i="12877"/>
  <c r="G829" i="12843"/>
  <c r="I829" i="12843" s="1"/>
  <c r="I808" i="12843"/>
  <c r="I798" i="12843"/>
  <c r="G823" i="12843"/>
  <c r="I823" i="12843" s="1"/>
  <c r="G46" i="12877"/>
  <c r="I46" i="12877" s="1"/>
  <c r="I18" i="12877"/>
  <c r="Q80" i="12811"/>
  <c r="Q83" i="12811" s="1"/>
  <c r="Q100" i="12811" s="1"/>
  <c r="P83" i="12811"/>
  <c r="P100" i="12811" s="1"/>
  <c r="F19" i="12877"/>
  <c r="D47" i="12877"/>
  <c r="F47" i="12877" s="1"/>
  <c r="D32" i="12877"/>
  <c r="D48" i="12877"/>
  <c r="F48" i="12877" s="1"/>
  <c r="F24" i="12877"/>
  <c r="G33" i="12877"/>
  <c r="G50" i="12877"/>
  <c r="I50" i="12877" s="1"/>
  <c r="I26" i="12877"/>
  <c r="D52" i="12877"/>
  <c r="F52" i="12877" s="1"/>
  <c r="F28" i="12877"/>
  <c r="K820" i="12843"/>
  <c r="M820" i="12843" s="1"/>
  <c r="M795" i="12843"/>
  <c r="G43" i="12877"/>
  <c r="I43" i="12877" s="1"/>
  <c r="I15" i="12877"/>
  <c r="G883" i="12843"/>
  <c r="I883" i="12843" s="1"/>
  <c r="G868" i="12843"/>
  <c r="I861" i="12843"/>
  <c r="D33" i="12877"/>
  <c r="D50" i="12877"/>
  <c r="F50" i="12877" s="1"/>
  <c r="F26" i="12877"/>
  <c r="G51" i="12877"/>
  <c r="I51" i="12877" s="1"/>
  <c r="I27" i="12877"/>
  <c r="G822" i="12843"/>
  <c r="I822" i="12843" s="1"/>
  <c r="I797" i="12843"/>
  <c r="D45" i="12877"/>
  <c r="F45" i="12877" s="1"/>
  <c r="F17" i="12877"/>
  <c r="J50" i="12812"/>
  <c r="J69" i="12812" s="1"/>
  <c r="J145" i="12812" s="1"/>
  <c r="N49" i="12812"/>
  <c r="N50" i="12812" s="1"/>
  <c r="N69" i="12812" s="1"/>
  <c r="N145" i="12812" s="1"/>
  <c r="G867" i="12843"/>
  <c r="I859" i="12843"/>
  <c r="G881" i="12843"/>
  <c r="I881" i="12843" s="1"/>
  <c r="G543" i="12843"/>
  <c r="G473" i="12843"/>
  <c r="G487" i="12843" s="1"/>
  <c r="G508" i="12843"/>
  <c r="I402" i="12843"/>
  <c r="G416" i="12843"/>
  <c r="I416" i="12843" s="1"/>
  <c r="AA14" i="12769"/>
  <c r="AA15" i="12769" s="1"/>
  <c r="G243" i="12843"/>
  <c r="I264" i="12843"/>
  <c r="G277" i="12843"/>
  <c r="I277" i="12843" s="1"/>
  <c r="I299" i="12843"/>
  <c r="G312" i="12843"/>
  <c r="I312" i="12843" s="1"/>
  <c r="G451" i="12843"/>
  <c r="I451" i="12843" s="1"/>
  <c r="I437" i="12843"/>
  <c r="G346" i="12843"/>
  <c r="I346" i="12843" s="1"/>
  <c r="I333" i="12843"/>
  <c r="C16" i="12887" l="1"/>
  <c r="E16" i="12887" s="1"/>
  <c r="AB14" i="12769"/>
  <c r="AB15" i="12769" s="1"/>
  <c r="S79" i="12888"/>
  <c r="J80" i="12888"/>
  <c r="J81" i="12888" s="1"/>
  <c r="I265" i="12843"/>
  <c r="G509" i="12843"/>
  <c r="G523" i="12843" s="1"/>
  <c r="I523" i="12843" s="1"/>
  <c r="I740" i="12843"/>
  <c r="I773" i="12843"/>
  <c r="M842" i="12843"/>
  <c r="M844" i="12843" s="1"/>
  <c r="I739" i="12843"/>
  <c r="I766" i="12843"/>
  <c r="I750" i="12843"/>
  <c r="I764" i="12843"/>
  <c r="I767" i="12843"/>
  <c r="G417" i="12843"/>
  <c r="I417" i="12843" s="1"/>
  <c r="I382" i="12843" s="1"/>
  <c r="G244" i="12843"/>
  <c r="I438" i="12843"/>
  <c r="I368" i="12843" s="1"/>
  <c r="G347" i="12843"/>
  <c r="I347" i="12843" s="1"/>
  <c r="I244" i="12843" s="1"/>
  <c r="I300" i="12843"/>
  <c r="Z186" i="12843"/>
  <c r="G474" i="12843"/>
  <c r="G488" i="12843" s="1"/>
  <c r="G544" i="12843"/>
  <c r="G558" i="12843" s="1"/>
  <c r="I558" i="12843" s="1"/>
  <c r="D57" i="12877"/>
  <c r="F57" i="12877" s="1"/>
  <c r="F33" i="12877"/>
  <c r="G57" i="12877"/>
  <c r="I57" i="12877" s="1"/>
  <c r="I33" i="12877"/>
  <c r="I737" i="12843"/>
  <c r="J16" i="12809"/>
  <c r="G887" i="12843"/>
  <c r="I887" i="12843" s="1"/>
  <c r="I865" i="12843"/>
  <c r="D54" i="12877"/>
  <c r="F54" i="12877" s="1"/>
  <c r="F30" i="12877"/>
  <c r="I768" i="12843"/>
  <c r="G1041" i="12843"/>
  <c r="G1040" i="12843"/>
  <c r="G977" i="12843"/>
  <c r="G978" i="12843"/>
  <c r="I769" i="12843"/>
  <c r="I748" i="12843"/>
  <c r="I809" i="12843"/>
  <c r="G830" i="12843"/>
  <c r="I830" i="12843" s="1"/>
  <c r="D53" i="12877"/>
  <c r="F53" i="12877" s="1"/>
  <c r="F29" i="12877"/>
  <c r="I1049" i="12843"/>
  <c r="G1091" i="12843"/>
  <c r="I1091" i="12843" s="1"/>
  <c r="G1071" i="12843"/>
  <c r="I1071" i="12843" s="1"/>
  <c r="G1007" i="12843"/>
  <c r="I1007" i="12843" s="1"/>
  <c r="G1027" i="12843"/>
  <c r="I1027" i="12843" s="1"/>
  <c r="G920" i="12843"/>
  <c r="I920" i="12843" s="1"/>
  <c r="X920" i="12843" s="1"/>
  <c r="G889" i="12843"/>
  <c r="I889" i="12843" s="1"/>
  <c r="I867" i="12843"/>
  <c r="G890" i="12843"/>
  <c r="I890" i="12843" s="1"/>
  <c r="I868" i="12843"/>
  <c r="D56" i="12877"/>
  <c r="F56" i="12877" s="1"/>
  <c r="F32" i="12877"/>
  <c r="G56" i="12877"/>
  <c r="I56" i="12877" s="1"/>
  <c r="I32" i="12877"/>
  <c r="I746" i="12843"/>
  <c r="P50" i="12811"/>
  <c r="P69" i="12811" s="1"/>
  <c r="P145" i="12811" s="1"/>
  <c r="Q49" i="12811"/>
  <c r="Q50" i="12811" s="1"/>
  <c r="Q69" i="12811" s="1"/>
  <c r="Q145" i="12811" s="1"/>
  <c r="G834" i="12843"/>
  <c r="I834" i="12843" s="1"/>
  <c r="I813" i="12843"/>
  <c r="I749" i="12843"/>
  <c r="I864" i="12843"/>
  <c r="G886" i="12843"/>
  <c r="I886" i="12843" s="1"/>
  <c r="G53" i="12877"/>
  <c r="I53" i="12877" s="1"/>
  <c r="I29" i="12877"/>
  <c r="G1045" i="12843"/>
  <c r="G982" i="12843"/>
  <c r="G833" i="12843"/>
  <c r="I833" i="12843" s="1"/>
  <c r="I812" i="12843"/>
  <c r="D17" i="12809"/>
  <c r="N145" i="12811"/>
  <c r="I771" i="12843"/>
  <c r="G831" i="12843"/>
  <c r="I831" i="12843" s="1"/>
  <c r="I810" i="12843"/>
  <c r="G54" i="12877"/>
  <c r="I54" i="12877" s="1"/>
  <c r="I30" i="12877"/>
  <c r="I772" i="12843"/>
  <c r="I741" i="12843"/>
  <c r="G975" i="12843"/>
  <c r="G1037" i="12843"/>
  <c r="G1038" i="12843"/>
  <c r="G974" i="12843"/>
  <c r="G557" i="12843"/>
  <c r="I557" i="12843" s="1"/>
  <c r="I543" i="12843"/>
  <c r="I243" i="12843"/>
  <c r="I381" i="12843"/>
  <c r="I508" i="12843"/>
  <c r="G522" i="12843"/>
  <c r="I522" i="12843" s="1"/>
  <c r="I230" i="12843"/>
  <c r="I367" i="12843"/>
  <c r="I754" i="12843" l="1"/>
  <c r="I777" i="12843"/>
  <c r="K80" i="12888"/>
  <c r="I231" i="12843"/>
  <c r="I190" i="12843" s="1"/>
  <c r="I509" i="12843"/>
  <c r="T18" i="12772"/>
  <c r="T18" i="12881"/>
  <c r="I778" i="12843"/>
  <c r="I755" i="12843"/>
  <c r="F66" i="12877"/>
  <c r="F68" i="12877" s="1"/>
  <c r="I775" i="12843"/>
  <c r="I899" i="12843"/>
  <c r="I901" i="12843" s="1"/>
  <c r="I66" i="12877"/>
  <c r="I68" i="12877" s="1"/>
  <c r="I752" i="12843"/>
  <c r="I544" i="12843"/>
  <c r="I1111" i="12843"/>
  <c r="G1046" i="12843"/>
  <c r="Z1045" i="12843"/>
  <c r="G1068" i="12843"/>
  <c r="G1088" i="12843"/>
  <c r="V1045" i="12843"/>
  <c r="I751" i="12843"/>
  <c r="Q16" i="12772"/>
  <c r="G997" i="12843"/>
  <c r="Z975" i="12843"/>
  <c r="G1017" i="12843"/>
  <c r="I1017" i="12843" s="1"/>
  <c r="I975" i="12843"/>
  <c r="I986" i="12843"/>
  <c r="I965" i="12843" s="1"/>
  <c r="Z978" i="12843"/>
  <c r="I978" i="12843"/>
  <c r="G1020" i="12843"/>
  <c r="I1020" i="12843" s="1"/>
  <c r="G1000" i="12843"/>
  <c r="R16" i="12772"/>
  <c r="I974" i="12843"/>
  <c r="G996" i="12843"/>
  <c r="Q15" i="12772"/>
  <c r="Z974" i="12843"/>
  <c r="G1016" i="12843"/>
  <c r="I1016" i="12843" s="1"/>
  <c r="F17" i="12809"/>
  <c r="D21" i="12809"/>
  <c r="D25" i="12809" s="1"/>
  <c r="G999" i="12843"/>
  <c r="G1019" i="12843"/>
  <c r="I1019" i="12843" s="1"/>
  <c r="R15" i="12772"/>
  <c r="Z977" i="12843"/>
  <c r="I977" i="12843"/>
  <c r="Z1037" i="12843"/>
  <c r="Q15" i="12881"/>
  <c r="G1080" i="12843"/>
  <c r="I1080" i="12843" s="1"/>
  <c r="I1037" i="12843"/>
  <c r="G1060" i="12843"/>
  <c r="I1060" i="12843" s="1"/>
  <c r="G1084" i="12843"/>
  <c r="I1084" i="12843" s="1"/>
  <c r="I1041" i="12843"/>
  <c r="G1064" i="12843"/>
  <c r="I1064" i="12843" s="1"/>
  <c r="Z1041" i="12843"/>
  <c r="R16" i="12881"/>
  <c r="Q16" i="12881"/>
  <c r="I1038" i="12843"/>
  <c r="Z1038" i="12843"/>
  <c r="G1081" i="12843"/>
  <c r="I1081" i="12843" s="1"/>
  <c r="G1061" i="12843"/>
  <c r="I1061" i="12843" s="1"/>
  <c r="G983" i="12843"/>
  <c r="Z982" i="12843"/>
  <c r="V982" i="12843"/>
  <c r="G1024" i="12843"/>
  <c r="G1004" i="12843"/>
  <c r="G917" i="12843" s="1"/>
  <c r="I1132" i="12843"/>
  <c r="I774" i="12843"/>
  <c r="G1083" i="12843"/>
  <c r="I1083" i="12843" s="1"/>
  <c r="G1063" i="12843"/>
  <c r="I1063" i="12843" s="1"/>
  <c r="Z1040" i="12843"/>
  <c r="R15" i="12881"/>
  <c r="I1040" i="12843"/>
  <c r="I842" i="12843"/>
  <c r="I488" i="12843"/>
  <c r="I207" i="12843" s="1"/>
  <c r="I473" i="12843"/>
  <c r="I185" i="12843" s="1"/>
  <c r="I189" i="12843"/>
  <c r="I487" i="12843"/>
  <c r="I206" i="12843" s="1"/>
  <c r="L80" i="12888" l="1"/>
  <c r="K81" i="12888"/>
  <c r="I474" i="12843"/>
  <c r="I186" i="12843" s="1"/>
  <c r="X188" i="12843" s="1"/>
  <c r="I69" i="12877"/>
  <c r="X738" i="12843"/>
  <c r="X787" i="12843" s="1"/>
  <c r="I1125" i="12843"/>
  <c r="I1124" i="12843"/>
  <c r="I1122" i="12843"/>
  <c r="I1121" i="12843"/>
  <c r="I958" i="12843"/>
  <c r="G910" i="12843"/>
  <c r="I910" i="12843" s="1"/>
  <c r="I997" i="12843"/>
  <c r="I1101" i="12843" s="1"/>
  <c r="G1025" i="12843"/>
  <c r="I1025" i="12843" s="1"/>
  <c r="G984" i="12843"/>
  <c r="I983" i="12843"/>
  <c r="G918" i="12843"/>
  <c r="G1005" i="12843"/>
  <c r="I1005" i="12843" s="1"/>
  <c r="I954" i="12843"/>
  <c r="I955" i="12843"/>
  <c r="I996" i="12843"/>
  <c r="I1100" i="12843" s="1"/>
  <c r="G909" i="12843"/>
  <c r="I909" i="12843" s="1"/>
  <c r="I1000" i="12843"/>
  <c r="I1104" i="12843" s="1"/>
  <c r="G913" i="12843"/>
  <c r="I913" i="12843" s="1"/>
  <c r="I957" i="12843"/>
  <c r="I999" i="12843"/>
  <c r="I1103" i="12843" s="1"/>
  <c r="G912" i="12843"/>
  <c r="I912" i="12843" s="1"/>
  <c r="X913" i="12843" s="1"/>
  <c r="G17" i="12809"/>
  <c r="F21" i="12809"/>
  <c r="F25" i="12809" s="1"/>
  <c r="I844" i="12843"/>
  <c r="I789" i="12843" s="1"/>
  <c r="I787" i="12843"/>
  <c r="Y790" i="12843" s="1"/>
  <c r="X965" i="12843"/>
  <c r="Y965" i="12843"/>
  <c r="G1069" i="12843"/>
  <c r="I1069" i="12843" s="1"/>
  <c r="I1046" i="12843"/>
  <c r="G1089" i="12843"/>
  <c r="I1089" i="12843" s="1"/>
  <c r="G1047" i="12843"/>
  <c r="L81" i="12888" l="1"/>
  <c r="M80" i="12888"/>
  <c r="X911" i="12843"/>
  <c r="I1109" i="12843"/>
  <c r="I1130" i="12843"/>
  <c r="G1070" i="12843"/>
  <c r="I1070" i="12843" s="1"/>
  <c r="G1090" i="12843"/>
  <c r="I1090" i="12843" s="1"/>
  <c r="I1047" i="12843"/>
  <c r="V1047" i="12843" s="1"/>
  <c r="X956" i="12843"/>
  <c r="I933" i="12843"/>
  <c r="G1006" i="12843"/>
  <c r="I1006" i="12843" s="1"/>
  <c r="G1026" i="12843"/>
  <c r="I1026" i="12843" s="1"/>
  <c r="G924" i="12843"/>
  <c r="G919" i="12843"/>
  <c r="I919" i="12843" s="1"/>
  <c r="I984" i="12843"/>
  <c r="V984" i="12843" s="1"/>
  <c r="N27" i="12879"/>
  <c r="AC27" i="12879" s="1"/>
  <c r="N27" i="12783"/>
  <c r="Y959" i="12843"/>
  <c r="W965" i="12843"/>
  <c r="Z965" i="12843" s="1"/>
  <c r="I936" i="12843"/>
  <c r="X958" i="12843"/>
  <c r="I918" i="12843"/>
  <c r="G923" i="12843"/>
  <c r="I923" i="12843" s="1"/>
  <c r="X923" i="12843" s="1"/>
  <c r="J17" i="12809"/>
  <c r="G21" i="12809"/>
  <c r="I963" i="12843"/>
  <c r="N80" i="12888" l="1"/>
  <c r="M81" i="12888"/>
  <c r="Q35" i="12888"/>
  <c r="Q37" i="12888" s="1"/>
  <c r="Q39" i="12888" s="1"/>
  <c r="I964" i="12843"/>
  <c r="X964" i="12843" s="1"/>
  <c r="X919" i="12843"/>
  <c r="Y966" i="12843"/>
  <c r="W959" i="12843"/>
  <c r="Z959" i="12843" s="1"/>
  <c r="I1131" i="12843"/>
  <c r="J21" i="12809"/>
  <c r="J25" i="12809" s="1"/>
  <c r="G25" i="12809"/>
  <c r="P27" i="12783"/>
  <c r="I1110" i="12843"/>
  <c r="Q27" i="12783" l="1"/>
  <c r="T33" i="12771" s="1"/>
  <c r="W27" i="12783"/>
  <c r="X27" i="12783" s="1"/>
  <c r="N81" i="12888"/>
  <c r="O80" i="12888"/>
  <c r="M35" i="12888"/>
  <c r="M37" i="12888" s="1"/>
  <c r="M39" i="12888" s="1"/>
  <c r="J35" i="12888"/>
  <c r="J37" i="12888" s="1"/>
  <c r="L35" i="12888"/>
  <c r="L37" i="12888" s="1"/>
  <c r="L39" i="12888" s="1"/>
  <c r="N35" i="12888"/>
  <c r="N37" i="12888" s="1"/>
  <c r="N39" i="12888" s="1"/>
  <c r="G35" i="12888"/>
  <c r="G37" i="12888" s="1"/>
  <c r="G39" i="12888" s="1"/>
  <c r="O35" i="12888"/>
  <c r="O37" i="12888" s="1"/>
  <c r="O39" i="12888" s="1"/>
  <c r="H35" i="12888"/>
  <c r="H37" i="12888" s="1"/>
  <c r="H39" i="12888" s="1"/>
  <c r="P35" i="12888"/>
  <c r="P37" i="12888" s="1"/>
  <c r="P39" i="12888" s="1"/>
  <c r="I35" i="12888"/>
  <c r="I37" i="12888" s="1"/>
  <c r="I39" i="12888" s="1"/>
  <c r="K35" i="12888"/>
  <c r="K37" i="12888" s="1"/>
  <c r="K39" i="12888" s="1"/>
  <c r="R35" i="12888"/>
  <c r="R37" i="12888" s="1"/>
  <c r="R39" i="12888" s="1"/>
  <c r="W966" i="12843"/>
  <c r="P80" i="12888" l="1"/>
  <c r="O81" i="12888"/>
  <c r="S35" i="12888"/>
  <c r="S37" i="12888"/>
  <c r="S39" i="12888" s="1"/>
  <c r="J39" i="12888"/>
  <c r="G1042" i="12843"/>
  <c r="G979" i="12843"/>
  <c r="Q80" i="12888" l="1"/>
  <c r="P81" i="12888"/>
  <c r="V979" i="12843"/>
  <c r="G980" i="12843" s="1"/>
  <c r="G1001" i="12843"/>
  <c r="G914" i="12843" s="1"/>
  <c r="G1021" i="12843"/>
  <c r="V1021" i="12843" s="1"/>
  <c r="Z979" i="12843"/>
  <c r="G1065" i="12843"/>
  <c r="G1085" i="12843"/>
  <c r="V1042" i="12843"/>
  <c r="G1043" i="12843" s="1"/>
  <c r="Z1042" i="12843"/>
  <c r="Q81" i="12888" l="1"/>
  <c r="R80" i="12888"/>
  <c r="G1086" i="12843"/>
  <c r="I1086" i="12843" s="1"/>
  <c r="I1092" i="12843" s="1"/>
  <c r="I1043" i="12843"/>
  <c r="I1050" i="12843" s="1"/>
  <c r="I1052" i="12843" s="1"/>
  <c r="Z1052" i="12843" s="1"/>
  <c r="G1066" i="12843"/>
  <c r="I1066" i="12843" s="1"/>
  <c r="I1072" i="12843" s="1"/>
  <c r="Q17" i="12881"/>
  <c r="W914" i="12843"/>
  <c r="G921" i="12843"/>
  <c r="I921" i="12843" s="1"/>
  <c r="X921" i="12843" s="1"/>
  <c r="G922" i="12843"/>
  <c r="I922" i="12843" s="1"/>
  <c r="X922" i="12843" s="1"/>
  <c r="G1002" i="12843"/>
  <c r="I980" i="12843"/>
  <c r="Q17" i="12772"/>
  <c r="G1022" i="12843"/>
  <c r="I1022" i="12843" s="1"/>
  <c r="I1028" i="12843" s="1"/>
  <c r="I1030" i="12843" s="1"/>
  <c r="R81" i="12888" l="1"/>
  <c r="S80" i="12888"/>
  <c r="S81" i="12888" s="1"/>
  <c r="T17" i="12772"/>
  <c r="G915" i="12843"/>
  <c r="I1002" i="12843"/>
  <c r="I1008" i="12843" s="1"/>
  <c r="I1010" i="12843" s="1"/>
  <c r="T17" i="12881"/>
  <c r="I1074" i="12843"/>
  <c r="I987" i="12843"/>
  <c r="I960" i="12843"/>
  <c r="I1133" i="12843"/>
  <c r="I1135" i="12843" s="1"/>
  <c r="I1094" i="12843"/>
  <c r="I1112" i="12843" l="1"/>
  <c r="I1114" i="12843" s="1"/>
  <c r="X960" i="12843"/>
  <c r="X966" i="12843" s="1"/>
  <c r="P29" i="12879"/>
  <c r="I989" i="12843"/>
  <c r="I966" i="12843"/>
  <c r="C915" i="12843"/>
  <c r="I915" i="12843" l="1"/>
  <c r="Z989" i="12843"/>
  <c r="I968" i="12843"/>
  <c r="P28" i="12879" l="1"/>
  <c r="X915" i="12843"/>
  <c r="I925" i="12843"/>
  <c r="N29" i="12783"/>
  <c r="N29" i="12879"/>
  <c r="Y928" i="12843" l="1"/>
  <c r="Y1326" i="12843" s="1"/>
  <c r="W971" i="12843"/>
  <c r="I927" i="12843"/>
  <c r="P29" i="12783"/>
  <c r="Q29" i="12783" l="1"/>
  <c r="N30" i="12881" s="1"/>
  <c r="Z929" i="12843"/>
  <c r="N28" i="12783"/>
  <c r="Y969" i="12843"/>
  <c r="Z971" i="12843"/>
  <c r="N28" i="12879"/>
  <c r="N30" i="12772" l="1"/>
  <c r="P28" i="12783"/>
  <c r="Q28" i="12783" l="1"/>
  <c r="Z89" i="12843"/>
  <c r="G11" i="12878" l="1"/>
  <c r="I11" i="12878" s="1"/>
  <c r="E16" i="12888"/>
  <c r="O8" i="12833"/>
  <c r="O9" i="12866" s="1"/>
  <c r="G108" i="12843"/>
  <c r="I108" i="12843" s="1"/>
  <c r="G124" i="12843"/>
  <c r="I124" i="12843" s="1"/>
  <c r="G169" i="12843"/>
  <c r="I169" i="12843" s="1"/>
  <c r="G154" i="12843"/>
  <c r="I154" i="12843" s="1"/>
  <c r="G139" i="12843"/>
  <c r="I89" i="12843"/>
  <c r="D11" i="12878"/>
  <c r="F11" i="12878" s="1"/>
  <c r="O9" i="12875"/>
  <c r="O9" i="12876"/>
  <c r="X89" i="12843" l="1"/>
  <c r="W91" i="12843" s="1"/>
  <c r="W99" i="12843" s="1"/>
  <c r="Z99" i="12843" s="1"/>
  <c r="K11" i="12878"/>
  <c r="P16" i="12888"/>
  <c r="P18" i="12888" s="1"/>
  <c r="P20" i="12888" s="1"/>
  <c r="N16" i="12888"/>
  <c r="N18" i="12888" s="1"/>
  <c r="N20" i="12888" s="1"/>
  <c r="J16" i="12888"/>
  <c r="R16" i="12888"/>
  <c r="R18" i="12888" s="1"/>
  <c r="R20" i="12888" s="1"/>
  <c r="Q16" i="12888"/>
  <c r="Q18" i="12888" s="1"/>
  <c r="Q20" i="12888" s="1"/>
  <c r="I16" i="12888"/>
  <c r="I18" i="12888" s="1"/>
  <c r="I20" i="12888" s="1"/>
  <c r="H16" i="12888"/>
  <c r="H18" i="12888" s="1"/>
  <c r="H20" i="12888" s="1"/>
  <c r="G16" i="12888"/>
  <c r="G18" i="12888" s="1"/>
  <c r="G20" i="12888" s="1"/>
  <c r="M16" i="12888"/>
  <c r="M18" i="12888" s="1"/>
  <c r="M20" i="12888" s="1"/>
  <c r="L16" i="12888"/>
  <c r="L18" i="12888" s="1"/>
  <c r="L20" i="12888" s="1"/>
  <c r="K16" i="12888"/>
  <c r="K18" i="12888" s="1"/>
  <c r="K20" i="12888" s="1"/>
  <c r="O16" i="12888"/>
  <c r="O18" i="12888" s="1"/>
  <c r="O20" i="12888" s="1"/>
  <c r="Z91" i="12843"/>
  <c r="K139" i="12843"/>
  <c r="I139" i="12843"/>
  <c r="M11" i="12878"/>
  <c r="J18" i="12888" l="1"/>
  <c r="S16" i="12888"/>
  <c r="G91" i="12843"/>
  <c r="G90" i="12843"/>
  <c r="S18" i="12888" l="1"/>
  <c r="S20" i="12888" s="1"/>
  <c r="J20" i="12888"/>
  <c r="Z90" i="12843"/>
  <c r="G125" i="12843"/>
  <c r="I125" i="12843" s="1"/>
  <c r="G155" i="12843"/>
  <c r="I155" i="12843" s="1"/>
  <c r="G109" i="12843"/>
  <c r="I109" i="12843" s="1"/>
  <c r="G170" i="12843"/>
  <c r="I170" i="12843" s="1"/>
  <c r="D13" i="12878"/>
  <c r="G97" i="12843"/>
  <c r="Z97" i="12843" s="1"/>
  <c r="G140" i="12843"/>
  <c r="I140" i="12843" s="1"/>
  <c r="G98" i="12843"/>
  <c r="Z98" i="12843" s="1"/>
  <c r="G156" i="12843"/>
  <c r="I156" i="12843" s="1"/>
  <c r="G110" i="12843"/>
  <c r="I110" i="12843" s="1"/>
  <c r="G141" i="12843"/>
  <c r="I141" i="12843" s="1"/>
  <c r="G171" i="12843"/>
  <c r="I171" i="12843" s="1"/>
  <c r="G126" i="12843"/>
  <c r="I126" i="12843" s="1"/>
  <c r="D14" i="12878"/>
  <c r="AE88" i="12843"/>
  <c r="I162" i="12843" l="1"/>
  <c r="I164" i="12843" s="1"/>
  <c r="F14" i="12878"/>
  <c r="V14" i="12878"/>
  <c r="V13" i="12878"/>
  <c r="F13" i="12878"/>
  <c r="F24" i="12878" s="1"/>
  <c r="F26" i="12878" s="1"/>
  <c r="I91" i="12843"/>
  <c r="I177" i="12843"/>
  <c r="I179" i="12843" s="1"/>
  <c r="I116" i="12843"/>
  <c r="I90" i="12843"/>
  <c r="I132" i="12843"/>
  <c r="I134" i="12843" s="1"/>
  <c r="I147" i="12843"/>
  <c r="I149" i="12843" s="1"/>
  <c r="K6" i="12867" s="1"/>
  <c r="W14" i="12878" l="1"/>
  <c r="X14" i="12878" s="1"/>
  <c r="I99" i="12843"/>
  <c r="I118" i="12843"/>
  <c r="K7" i="12867"/>
  <c r="X91" i="12843"/>
  <c r="X99" i="12843" s="1"/>
  <c r="P18" i="12879"/>
  <c r="U90" i="12843"/>
  <c r="U99" i="12843" s="1"/>
  <c r="U101" i="12843" s="1"/>
  <c r="U1326" i="12843" s="1"/>
  <c r="U1329" i="12843" s="1"/>
  <c r="I101" i="12843" l="1"/>
  <c r="Y102" i="12843"/>
  <c r="V18" i="12879"/>
  <c r="AA18" i="12879"/>
  <c r="P21" i="12879"/>
  <c r="U103" i="12843" l="1"/>
  <c r="N18" i="12783"/>
  <c r="N18" i="12879"/>
  <c r="AC18" i="12879" l="1"/>
  <c r="N21" i="12879"/>
  <c r="AC21" i="12879" s="1"/>
  <c r="N21" i="12783"/>
  <c r="P18" i="12783"/>
  <c r="W18" i="12783" s="1"/>
  <c r="X18" i="12783" s="1"/>
  <c r="R11" i="12888" l="1"/>
  <c r="R22" i="12888" s="1"/>
  <c r="J11" i="12888"/>
  <c r="G11" i="12888"/>
  <c r="G22" i="12888" s="1"/>
  <c r="Q11" i="12888"/>
  <c r="Q22" i="12888" s="1"/>
  <c r="I11" i="12888"/>
  <c r="I22" i="12888" s="1"/>
  <c r="P11" i="12888"/>
  <c r="P22" i="12888" s="1"/>
  <c r="H11" i="12888"/>
  <c r="H22" i="12888" s="1"/>
  <c r="O11" i="12888"/>
  <c r="O22" i="12888" s="1"/>
  <c r="N11" i="12888"/>
  <c r="N22" i="12888" s="1"/>
  <c r="M11" i="12888"/>
  <c r="M22" i="12888" s="1"/>
  <c r="K11" i="12888"/>
  <c r="K22" i="12888" s="1"/>
  <c r="L11" i="12888"/>
  <c r="L22" i="12888" s="1"/>
  <c r="P21" i="12783"/>
  <c r="Q21" i="12783" s="1"/>
  <c r="Q18" i="12783"/>
  <c r="M22" i="12833" s="1"/>
  <c r="G23" i="12888" l="1"/>
  <c r="H23" i="12888" s="1"/>
  <c r="I23" i="12888" s="1"/>
  <c r="I24" i="12888" s="1"/>
  <c r="S11" i="12888"/>
  <c r="J22" i="12888"/>
  <c r="M31" i="12875"/>
  <c r="M31" i="12876"/>
  <c r="M31" i="12866"/>
  <c r="G24" i="12888" l="1"/>
  <c r="J23" i="12888"/>
  <c r="K23" i="12888" s="1"/>
  <c r="S22" i="12888"/>
  <c r="H24" i="12888"/>
  <c r="J24" i="12888" l="1"/>
  <c r="L23" i="12888"/>
  <c r="K24" i="12888"/>
  <c r="L24" i="12888" l="1"/>
  <c r="M23" i="12888"/>
  <c r="N23" i="12888" l="1"/>
  <c r="M24" i="12888"/>
  <c r="O23" i="12888" l="1"/>
  <c r="N24" i="12888"/>
  <c r="O24" i="12888" l="1"/>
  <c r="P23" i="12888"/>
  <c r="P24" i="12888" l="1"/>
  <c r="Q23" i="12888"/>
  <c r="Q24" i="12888" l="1"/>
  <c r="R23" i="12888"/>
  <c r="R24" i="12888" l="1"/>
  <c r="S23" i="12888"/>
  <c r="S24" i="12888" s="1"/>
  <c r="G30" i="12888" l="1"/>
  <c r="G41" i="12888" s="1"/>
  <c r="I30" i="12888"/>
  <c r="I41" i="12888" s="1"/>
  <c r="K30" i="12888"/>
  <c r="L30" i="12888"/>
  <c r="M30" i="12888"/>
  <c r="O30" i="12888"/>
  <c r="P30" i="12888"/>
  <c r="Q30" i="12888"/>
  <c r="R30" i="12888"/>
  <c r="H30" i="12888"/>
  <c r="H41" i="12888" s="1"/>
  <c r="J30" i="12888"/>
  <c r="N30" i="12888"/>
  <c r="M49" i="12888"/>
  <c r="I49" i="12888"/>
  <c r="J49" i="12888"/>
  <c r="L49" i="12888"/>
  <c r="G54" i="12888"/>
  <c r="G56" i="12888" s="1"/>
  <c r="G58" i="12888" s="1"/>
  <c r="I54" i="12888" l="1"/>
  <c r="I56" i="12888" s="1"/>
  <c r="I58" i="12888" s="1"/>
  <c r="I60" i="12888" s="1"/>
  <c r="H49" i="12888"/>
  <c r="R49" i="12888"/>
  <c r="Q54" i="12888"/>
  <c r="Q56" i="12888" s="1"/>
  <c r="Q58" i="12888" s="1"/>
  <c r="Q49" i="12888"/>
  <c r="N54" i="12888"/>
  <c r="N56" i="12888" s="1"/>
  <c r="N58" i="12888" s="1"/>
  <c r="P49" i="12888"/>
  <c r="M54" i="12888"/>
  <c r="M56" i="12888" s="1"/>
  <c r="M58" i="12888" s="1"/>
  <c r="M60" i="12888" s="1"/>
  <c r="N49" i="12888"/>
  <c r="G42" i="12888"/>
  <c r="G43" i="12888" s="1"/>
  <c r="O54" i="12888"/>
  <c r="O56" i="12888" s="1"/>
  <c r="O58" i="12888" s="1"/>
  <c r="S30" i="12888"/>
  <c r="J41" i="12888"/>
  <c r="J54" i="12888"/>
  <c r="R54" i="12888"/>
  <c r="R56" i="12888" s="1"/>
  <c r="R58" i="12888" s="1"/>
  <c r="R60" i="12888" s="1"/>
  <c r="K54" i="12888"/>
  <c r="K56" i="12888" s="1"/>
  <c r="K58" i="12888" s="1"/>
  <c r="K60" i="12888" s="1"/>
  <c r="L54" i="12888"/>
  <c r="L56" i="12888" s="1"/>
  <c r="L58" i="12888" s="1"/>
  <c r="L60" i="12888" s="1"/>
  <c r="H54" i="12888"/>
  <c r="H56" i="12888" s="1"/>
  <c r="H58" i="12888" s="1"/>
  <c r="H60" i="12888" s="1"/>
  <c r="P54" i="12888"/>
  <c r="P56" i="12888" s="1"/>
  <c r="P58" i="12888" s="1"/>
  <c r="K49" i="12888"/>
  <c r="O49" i="12888"/>
  <c r="G49" i="12888"/>
  <c r="G60" i="12888" s="1"/>
  <c r="S49" i="12888" l="1"/>
  <c r="N60" i="12888"/>
  <c r="Q60" i="12888"/>
  <c r="P60" i="12888"/>
  <c r="O60" i="12888"/>
  <c r="H42" i="12888"/>
  <c r="I42" i="12888" s="1"/>
  <c r="I43" i="12888" s="1"/>
  <c r="G61" i="12888"/>
  <c r="G62" i="12888" s="1"/>
  <c r="G84" i="12888" s="1"/>
  <c r="S54" i="12888"/>
  <c r="J56" i="12888"/>
  <c r="S41" i="12888"/>
  <c r="H61" i="12888" l="1"/>
  <c r="H62" i="12888" s="1"/>
  <c r="H43" i="12888"/>
  <c r="J42" i="12888"/>
  <c r="J43" i="12888" s="1"/>
  <c r="S56" i="12888"/>
  <c r="S58" i="12888" s="1"/>
  <c r="J58" i="12888"/>
  <c r="J60" i="12888" s="1"/>
  <c r="K42" i="12888" l="1"/>
  <c r="K43" i="12888" s="1"/>
  <c r="H84" i="12888"/>
  <c r="I61" i="12888"/>
  <c r="I62" i="12888" s="1"/>
  <c r="I84" i="12888" s="1"/>
  <c r="S60" i="12888"/>
  <c r="L42" i="12888" l="1"/>
  <c r="L43" i="12888" s="1"/>
  <c r="J61" i="12888"/>
  <c r="J62" i="12888" s="1"/>
  <c r="J84" i="12888" s="1"/>
  <c r="M42" i="12888" l="1"/>
  <c r="M43" i="12888" s="1"/>
  <c r="K61" i="12888"/>
  <c r="L61" i="12888" s="1"/>
  <c r="N42" i="12888" l="1"/>
  <c r="N43" i="12888" s="1"/>
  <c r="K62" i="12888"/>
  <c r="K84" i="12888" s="1"/>
  <c r="M61" i="12888"/>
  <c r="L62" i="12888"/>
  <c r="L84" i="12888" s="1"/>
  <c r="O42" i="12888" l="1"/>
  <c r="P42" i="12888" s="1"/>
  <c r="N61" i="12888"/>
  <c r="M62" i="12888"/>
  <c r="M84" i="12888" s="1"/>
  <c r="O43" i="12888" l="1"/>
  <c r="O61" i="12888"/>
  <c r="N62" i="12888"/>
  <c r="N84" i="12888" s="1"/>
  <c r="Q42" i="12888"/>
  <c r="P43" i="12888"/>
  <c r="R42" i="12888" l="1"/>
  <c r="Q43" i="12888"/>
  <c r="O62" i="12888"/>
  <c r="O84" i="12888" s="1"/>
  <c r="P61" i="12888"/>
  <c r="P62" i="12888" l="1"/>
  <c r="P84" i="12888" s="1"/>
  <c r="Q61" i="12888"/>
  <c r="R43" i="12888"/>
  <c r="S42" i="12888"/>
  <c r="S43" i="12888" s="1"/>
  <c r="R61" i="12888" l="1"/>
  <c r="Q62" i="12888"/>
  <c r="Q84" i="12888" s="1"/>
  <c r="R62" i="12888" l="1"/>
  <c r="R84" i="12888" s="1"/>
  <c r="S61" i="12888"/>
  <c r="S62" i="12888" s="1"/>
  <c r="S84" i="12888" s="1"/>
  <c r="T17" i="12889"/>
  <c r="N20" i="12889"/>
  <c r="N45" i="12889" s="1"/>
  <c r="T23" i="12889"/>
  <c r="T25" i="12889"/>
  <c r="V25" i="12889"/>
  <c r="Q30" i="12770" s="1"/>
  <c r="X25" i="12889"/>
  <c r="T26" i="12889"/>
  <c r="V26" i="12889"/>
  <c r="X26" i="12889"/>
  <c r="T29" i="12889"/>
  <c r="V29" i="12889"/>
  <c r="X29" i="12889"/>
  <c r="N33" i="12889"/>
  <c r="N43" i="12889"/>
  <c r="T52" i="12889"/>
  <c r="V43" i="12889" s="1"/>
  <c r="R28" i="12791" l="1"/>
  <c r="V31" i="12771"/>
  <c r="V14" i="12771" s="1"/>
  <c r="K18" i="12771" s="1"/>
  <c r="O18" i="12771" s="1"/>
  <c r="Z25" i="12889"/>
  <c r="Z24" i="12889" s="1"/>
  <c r="V24" i="12889"/>
  <c r="V30" i="12889"/>
  <c r="T30" i="12889" s="1"/>
  <c r="V36" i="12889"/>
  <c r="T36" i="12889" s="1"/>
  <c r="S37" i="12783" s="1"/>
  <c r="W37" i="12783" s="1"/>
  <c r="X37" i="12783" s="1"/>
  <c r="V38" i="12889"/>
  <c r="T38" i="12889" s="1"/>
  <c r="V40" i="12889"/>
  <c r="T40" i="12889" s="1"/>
  <c r="V37" i="12889"/>
  <c r="T37" i="12889" s="1"/>
  <c r="V39" i="12889"/>
  <c r="T39" i="12889" s="1"/>
  <c r="V17" i="12889"/>
  <c r="O20" i="12833" s="1"/>
  <c r="X17" i="12889"/>
  <c r="T20" i="12889"/>
  <c r="V23" i="12889"/>
  <c r="AA33" i="12769" s="1"/>
  <c r="X23" i="12889"/>
  <c r="U27" i="12783"/>
  <c r="Z26" i="12889"/>
  <c r="Z29" i="12889"/>
  <c r="U30" i="12783"/>
  <c r="U26" i="12783"/>
  <c r="X40" i="12889" l="1"/>
  <c r="Z40" i="12889" s="1"/>
  <c r="S41" i="12783"/>
  <c r="W41" i="12783" s="1"/>
  <c r="X41" i="12783" s="1"/>
  <c r="X38" i="12889"/>
  <c r="Z38" i="12889" s="1"/>
  <c r="S39" i="12783"/>
  <c r="X39" i="12889"/>
  <c r="Z39" i="12889" s="1"/>
  <c r="S40" i="12783"/>
  <c r="W40" i="12783" s="1"/>
  <c r="X40" i="12783" s="1"/>
  <c r="X37" i="12889"/>
  <c r="Z37" i="12889" s="1"/>
  <c r="S38" i="12783"/>
  <c r="X30" i="12889"/>
  <c r="Z30" i="12889" s="1"/>
  <c r="S31" i="12783"/>
  <c r="W31" i="12783" s="1"/>
  <c r="X31" i="12783" s="1"/>
  <c r="K19" i="12771"/>
  <c r="O19" i="12771" s="1"/>
  <c r="K20" i="12771"/>
  <c r="O20" i="12771" s="1"/>
  <c r="K24" i="12771"/>
  <c r="O24" i="12771" s="1"/>
  <c r="K32" i="12771"/>
  <c r="O32" i="12771" s="1"/>
  <c r="K28" i="12771"/>
  <c r="O28" i="12771" s="1"/>
  <c r="K31" i="12771"/>
  <c r="O31" i="12771" s="1"/>
  <c r="K33" i="12771"/>
  <c r="O33" i="12771" s="1"/>
  <c r="K27" i="12771"/>
  <c r="O27" i="12771" s="1"/>
  <c r="K25" i="12771"/>
  <c r="O25" i="12771" s="1"/>
  <c r="K23" i="12771"/>
  <c r="O23" i="12771" s="1"/>
  <c r="K29" i="12771"/>
  <c r="O29" i="12771" s="1"/>
  <c r="Z17" i="12889"/>
  <c r="X20" i="12889"/>
  <c r="Z20" i="12889" s="1"/>
  <c r="L12" i="12867"/>
  <c r="L6" i="12867" s="1"/>
  <c r="M6" i="12867" s="1"/>
  <c r="N6" i="12867" s="1"/>
  <c r="N7" i="12867" s="1"/>
  <c r="O26" i="12876"/>
  <c r="O26" i="12866"/>
  <c r="O26" i="12875"/>
  <c r="Z23" i="12889"/>
  <c r="X36" i="12889"/>
  <c r="T43" i="12889"/>
  <c r="U31" i="12783" l="1"/>
  <c r="U41" i="12783"/>
  <c r="U40" i="12783"/>
  <c r="U38" i="12783"/>
  <c r="W38" i="12783"/>
  <c r="X38" i="12783" s="1"/>
  <c r="U39" i="12783"/>
  <c r="W39" i="12783"/>
  <c r="X39" i="12783" s="1"/>
  <c r="O10" i="12833"/>
  <c r="O9" i="12833"/>
  <c r="X43" i="12889"/>
  <c r="Z36" i="12889"/>
  <c r="G8" i="12867"/>
  <c r="O23" i="12866" s="1"/>
  <c r="G9" i="12867"/>
  <c r="O23" i="12875" s="1"/>
  <c r="G10" i="12867"/>
  <c r="O23" i="12876" s="1"/>
  <c r="U18" i="12783"/>
  <c r="S21" i="12783"/>
  <c r="U21" i="12783" s="1"/>
  <c r="U24" i="12783"/>
  <c r="W21" i="12783" l="1"/>
  <c r="X21" i="12783" s="1"/>
  <c r="S44" i="12783"/>
  <c r="U37" i="12783"/>
  <c r="F10" i="12833"/>
  <c r="O10" i="12875"/>
  <c r="F22" i="12833"/>
  <c r="F25" i="12833"/>
  <c r="F27" i="12833"/>
  <c r="F29" i="12833"/>
  <c r="F32" i="12833"/>
  <c r="F19" i="12833"/>
  <c r="F26" i="12833"/>
  <c r="F11" i="12833"/>
  <c r="F15" i="12833"/>
  <c r="F31" i="12833"/>
  <c r="O10" i="12876"/>
  <c r="F28" i="12833"/>
  <c r="F23" i="12833"/>
  <c r="F12" i="12833"/>
  <c r="F17" i="12833"/>
  <c r="F20" i="12833"/>
  <c r="Q9" i="12833"/>
  <c r="F21" i="12833"/>
  <c r="F33" i="12833"/>
  <c r="O10" i="12866"/>
  <c r="F14" i="12833"/>
  <c r="F16" i="12833"/>
  <c r="Z43" i="12889"/>
  <c r="O11" i="12866"/>
  <c r="Q10" i="12833"/>
  <c r="O11" i="12875"/>
  <c r="O11" i="12876"/>
  <c r="W44" i="12783" l="1"/>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F27" i="12875"/>
  <c r="F29" i="12875"/>
  <c r="F32" i="12875"/>
  <c r="F26" i="12875"/>
  <c r="F17" i="12875"/>
  <c r="F21" i="12875"/>
  <c r="F24" i="12875"/>
  <c r="F28" i="12875"/>
  <c r="F13" i="12875"/>
  <c r="F18" i="12875"/>
  <c r="F12" i="12875"/>
  <c r="F30" i="12875"/>
  <c r="F20" i="12875"/>
  <c r="F16" i="12875"/>
  <c r="F11" i="12875"/>
  <c r="F22" i="12875"/>
  <c r="F33" i="12875"/>
  <c r="F15" i="12875"/>
  <c r="F23" i="12875"/>
  <c r="F34" i="12875"/>
  <c r="F11" i="12866"/>
  <c r="F28" i="12866"/>
  <c r="F30" i="12866"/>
  <c r="F33" i="12866"/>
  <c r="F24" i="12866"/>
  <c r="F15" i="12866"/>
  <c r="F23" i="12866"/>
  <c r="F34" i="12866"/>
  <c r="F16" i="12866"/>
  <c r="F20" i="12866"/>
  <c r="F27" i="12866"/>
  <c r="F18" i="12866"/>
  <c r="F13" i="12866"/>
  <c r="F32" i="12866"/>
  <c r="F21" i="12866"/>
  <c r="F26" i="12866"/>
  <c r="F29" i="12866"/>
  <c r="F22" i="12866"/>
  <c r="F12" i="12866"/>
  <c r="F17" i="12866"/>
  <c r="H21" i="12833"/>
  <c r="J21" i="12833" s="1"/>
  <c r="S21" i="12833"/>
  <c r="H20" i="12833"/>
  <c r="J20" i="12833" s="1"/>
  <c r="S20" i="12833"/>
  <c r="S17" i="12833"/>
  <c r="H17" i="12833"/>
  <c r="J17" i="12833" s="1"/>
  <c r="H26" i="12833"/>
  <c r="J26" i="12833" s="1"/>
  <c r="S26" i="12833"/>
  <c r="S10" i="12833"/>
  <c r="H10" i="12833"/>
  <c r="J10" i="12833" s="1"/>
  <c r="H33" i="12833"/>
  <c r="J33" i="12833" s="1"/>
  <c r="S33" i="12833"/>
  <c r="S25" i="12833"/>
  <c r="H25" i="12833"/>
  <c r="J25" i="12833" s="1"/>
  <c r="H16" i="12833"/>
  <c r="J16" i="12833" s="1"/>
  <c r="S16" i="12833"/>
  <c r="S12" i="12833"/>
  <c r="H12" i="12833"/>
  <c r="J12" i="12833" s="1"/>
  <c r="H19" i="12833"/>
  <c r="J19" i="12833" s="1"/>
  <c r="S19" i="12833"/>
  <c r="H29" i="12833"/>
  <c r="J29" i="12833" s="1"/>
  <c r="S29" i="12833"/>
  <c r="F12" i="12876"/>
  <c r="F15" i="12876"/>
  <c r="F17" i="12876"/>
  <c r="F20" i="12876"/>
  <c r="F22" i="12876"/>
  <c r="F24" i="12876"/>
  <c r="F27" i="12876"/>
  <c r="F29" i="12876"/>
  <c r="F32" i="12876"/>
  <c r="F34" i="12876"/>
  <c r="F11" i="12876"/>
  <c r="F18" i="12876"/>
  <c r="F26" i="12876"/>
  <c r="F33" i="12876"/>
  <c r="F23" i="12876"/>
  <c r="F28" i="12876"/>
  <c r="F16" i="12876"/>
  <c r="F30" i="12876"/>
  <c r="F13" i="12876"/>
  <c r="F21" i="12876"/>
  <c r="S14" i="12833"/>
  <c r="H14" i="12833"/>
  <c r="J14" i="12833" s="1"/>
  <c r="H23" i="12833"/>
  <c r="J23" i="12833" s="1"/>
  <c r="S23" i="12833"/>
  <c r="H32" i="12833"/>
  <c r="J32" i="12833" s="1"/>
  <c r="S32" i="12833"/>
  <c r="U44" i="12783"/>
  <c r="S34" i="12875" l="1"/>
  <c r="H34" i="12875"/>
  <c r="J34" i="12875" s="1"/>
  <c r="H30" i="12875"/>
  <c r="J30" i="12875" s="1"/>
  <c r="S30" i="12875"/>
  <c r="H26" i="12875"/>
  <c r="J26" i="12875" s="1"/>
  <c r="S26" i="12875"/>
  <c r="S26" i="12876"/>
  <c r="H26" i="12876"/>
  <c r="J26" i="12876" s="1"/>
  <c r="H22" i="12876"/>
  <c r="J22" i="12876" s="1"/>
  <c r="S22" i="12876"/>
  <c r="H21" i="12866"/>
  <c r="J21" i="12866" s="1"/>
  <c r="S21" i="12866"/>
  <c r="H23" i="12866"/>
  <c r="J23" i="12866" s="1"/>
  <c r="S23" i="12866"/>
  <c r="H23" i="12875"/>
  <c r="J23" i="12875" s="1"/>
  <c r="S23" i="12875"/>
  <c r="H12" i="12875"/>
  <c r="J12" i="12875" s="1"/>
  <c r="S12" i="12875"/>
  <c r="S32" i="12875"/>
  <c r="H32" i="12875"/>
  <c r="J32" i="12875" s="1"/>
  <c r="S33" i="12876"/>
  <c r="H33" i="12876"/>
  <c r="J33" i="12876" s="1"/>
  <c r="S21" i="12876"/>
  <c r="H21" i="12876"/>
  <c r="J21" i="12876" s="1"/>
  <c r="S29" i="12875"/>
  <c r="H29" i="12875"/>
  <c r="J29" i="12875" s="1"/>
  <c r="H11" i="12876"/>
  <c r="J11" i="12876" s="1"/>
  <c r="S11" i="12876"/>
  <c r="S13" i="12866"/>
  <c r="H13" i="12866"/>
  <c r="J13" i="12866" s="1"/>
  <c r="S13" i="12875"/>
  <c r="H13" i="12875"/>
  <c r="J13" i="12875" s="1"/>
  <c r="S30" i="12876"/>
  <c r="H30" i="12876"/>
  <c r="J30" i="12876" s="1"/>
  <c r="H34" i="12876"/>
  <c r="J34" i="12876" s="1"/>
  <c r="S34" i="12876"/>
  <c r="H15" i="12876"/>
  <c r="J15" i="12876" s="1"/>
  <c r="S15" i="12876"/>
  <c r="S17" i="12866"/>
  <c r="H17" i="12866"/>
  <c r="J17" i="12866" s="1"/>
  <c r="H18" i="12866"/>
  <c r="J18" i="12866" s="1"/>
  <c r="S18" i="12866"/>
  <c r="S33" i="12866"/>
  <c r="H33" i="12866"/>
  <c r="J33" i="12866" s="1"/>
  <c r="H22" i="12875"/>
  <c r="J22" i="12875" s="1"/>
  <c r="S22" i="12875"/>
  <c r="H28" i="12875"/>
  <c r="J28" i="12875" s="1"/>
  <c r="S28" i="12875"/>
  <c r="H26" i="12866"/>
  <c r="J26" i="12866" s="1"/>
  <c r="S26" i="12866"/>
  <c r="H32" i="12866"/>
  <c r="J32" i="12866" s="1"/>
  <c r="S32" i="12866"/>
  <c r="S15" i="12866"/>
  <c r="H15" i="12866"/>
  <c r="J15" i="12866" s="1"/>
  <c r="H17" i="12876"/>
  <c r="J17" i="12876" s="1"/>
  <c r="S17" i="12876"/>
  <c r="S27" i="12875"/>
  <c r="H27" i="12875"/>
  <c r="J27" i="12875" s="1"/>
  <c r="S16" i="12876"/>
  <c r="H16" i="12876"/>
  <c r="J16" i="12876" s="1"/>
  <c r="H32" i="12876"/>
  <c r="J32" i="12876" s="1"/>
  <c r="S32" i="12876"/>
  <c r="H12" i="12876"/>
  <c r="J12" i="12876" s="1"/>
  <c r="S12" i="12876"/>
  <c r="S12" i="12866"/>
  <c r="H12" i="12866"/>
  <c r="J12" i="12866" s="1"/>
  <c r="H27" i="12866"/>
  <c r="J27" i="12866" s="1"/>
  <c r="S27" i="12866"/>
  <c r="S30" i="12866"/>
  <c r="H30" i="12866"/>
  <c r="J30" i="12866" s="1"/>
  <c r="S11" i="12875"/>
  <c r="H11" i="12875"/>
  <c r="J11" i="12875" s="1"/>
  <c r="H24" i="12875"/>
  <c r="J24" i="12875" s="1"/>
  <c r="S24" i="12875"/>
  <c r="H34" i="12866"/>
  <c r="J34" i="12866" s="1"/>
  <c r="S34" i="12866"/>
  <c r="H18" i="12876"/>
  <c r="J18" i="12876" s="1"/>
  <c r="S18" i="12876"/>
  <c r="H15" i="12875"/>
  <c r="J15" i="12875" s="1"/>
  <c r="S15" i="12875"/>
  <c r="S13" i="12876"/>
  <c r="H13" i="12876"/>
  <c r="J13" i="12876" s="1"/>
  <c r="H33" i="12875"/>
  <c r="J33" i="12875" s="1"/>
  <c r="S33" i="12875"/>
  <c r="S28" i="12876"/>
  <c r="H28" i="12876"/>
  <c r="J28" i="12876" s="1"/>
  <c r="H29" i="12876"/>
  <c r="J29" i="12876" s="1"/>
  <c r="S29" i="12876"/>
  <c r="S22" i="12866"/>
  <c r="H22" i="12866"/>
  <c r="J22" i="12866" s="1"/>
  <c r="S20" i="12866"/>
  <c r="H20" i="12866"/>
  <c r="J20" i="12866" s="1"/>
  <c r="S28" i="12866"/>
  <c r="H28" i="12866"/>
  <c r="J28" i="12866" s="1"/>
  <c r="S16" i="12875"/>
  <c r="H16" i="12875"/>
  <c r="J16" i="12875" s="1"/>
  <c r="S21" i="12875"/>
  <c r="H21" i="12875"/>
  <c r="J21" i="12875" s="1"/>
  <c r="H24" i="12876"/>
  <c r="J24" i="12876" s="1"/>
  <c r="S24" i="12876"/>
  <c r="H20" i="12876"/>
  <c r="J20" i="12876" s="1"/>
  <c r="S20" i="12876"/>
  <c r="S18" i="12875"/>
  <c r="H18" i="12875"/>
  <c r="J18" i="12875" s="1"/>
  <c r="H24" i="12866"/>
  <c r="J24" i="12866" s="1"/>
  <c r="S24" i="12866"/>
  <c r="S23" i="12876"/>
  <c r="H23" i="12876"/>
  <c r="J23" i="12876" s="1"/>
  <c r="H27" i="12876"/>
  <c r="J27" i="12876" s="1"/>
  <c r="S27" i="12876"/>
  <c r="H29" i="12866"/>
  <c r="J29" i="12866" s="1"/>
  <c r="S29" i="12866"/>
  <c r="S16" i="12866"/>
  <c r="H16" i="12866"/>
  <c r="J16" i="12866" s="1"/>
  <c r="H11" i="12866"/>
  <c r="J11" i="12866" s="1"/>
  <c r="S11" i="12866"/>
  <c r="S20" i="12875"/>
  <c r="H20" i="12875"/>
  <c r="J20" i="12875" s="1"/>
  <c r="H17" i="12875"/>
  <c r="J17" i="12875" s="1"/>
  <c r="S17" i="12875"/>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 r="T27" i="12889"/>
  <c r="V27" i="12889"/>
  <c r="X27" i="12889"/>
  <c r="Z27" i="12889"/>
  <c r="T28" i="12889"/>
  <c r="V28" i="12889"/>
  <c r="X28" i="12889"/>
  <c r="Z28" i="12889"/>
  <c r="T33" i="12889"/>
  <c r="X33" i="12889"/>
  <c r="Z33" i="12889"/>
  <c r="T45" i="12889"/>
  <c r="X45" i="12889"/>
  <c r="Z45" i="12889"/>
  <c r="N24" i="12783"/>
  <c r="P24" i="12783"/>
  <c r="Q24" i="12783"/>
  <c r="W24" i="12783"/>
  <c r="X24" i="12783"/>
  <c r="N25" i="12783"/>
  <c r="P25" i="12783"/>
  <c r="Q25" i="12783"/>
  <c r="W25" i="12783"/>
  <c r="N26" i="12783"/>
  <c r="P26" i="12783"/>
  <c r="Q26" i="12783"/>
  <c r="W26" i="12783"/>
  <c r="X26" i="12783"/>
  <c r="S28" i="12783"/>
  <c r="U28" i="12783"/>
  <c r="W28" i="12783"/>
  <c r="X28" i="12783"/>
  <c r="S29" i="12783"/>
  <c r="U29" i="12783"/>
  <c r="W29" i="12783"/>
  <c r="X29" i="12783"/>
  <c r="N30" i="12783"/>
  <c r="P30" i="12783"/>
  <c r="Q30" i="12783"/>
  <c r="W30" i="12783"/>
  <c r="X30" i="12783"/>
  <c r="N34" i="12783"/>
  <c r="P34" i="12783"/>
  <c r="Q34" i="12783"/>
  <c r="S34" i="12783"/>
  <c r="U34" i="12783"/>
  <c r="W34" i="12783"/>
  <c r="X34" i="12783"/>
  <c r="N46" i="12783"/>
  <c r="P46" i="12783"/>
  <c r="Q46" i="12783"/>
  <c r="S46" i="12783"/>
  <c r="U46" i="12783"/>
  <c r="W46" i="12783"/>
  <c r="X46" i="12783"/>
  <c r="N50" i="12783"/>
  <c r="P50" i="12783"/>
  <c r="Q50" i="12783"/>
  <c r="S50" i="12783"/>
  <c r="U50" i="12783"/>
  <c r="W50" i="12783"/>
  <c r="X50" i="12783"/>
  <c r="N24" i="12879"/>
  <c r="P24" i="12879"/>
  <c r="V24" i="12879"/>
  <c r="AA24" i="12879"/>
  <c r="AC24" i="12879"/>
  <c r="N25" i="12879"/>
  <c r="P25" i="12879"/>
  <c r="V25" i="12879"/>
  <c r="AA25" i="12879"/>
  <c r="AC25" i="12879"/>
  <c r="N26" i="12879"/>
  <c r="P26" i="12879"/>
  <c r="V26" i="12879"/>
  <c r="AA26" i="12879"/>
  <c r="AC26" i="12879"/>
  <c r="T28" i="12879"/>
  <c r="V28" i="12879"/>
  <c r="W28" i="12879"/>
  <c r="Y28" i="12879"/>
  <c r="AA28" i="12879"/>
  <c r="AC28" i="12879"/>
  <c r="T29" i="12879"/>
  <c r="V29" i="12879"/>
  <c r="W29" i="12879"/>
  <c r="Y29" i="12879"/>
  <c r="AA29" i="12879"/>
  <c r="AC29" i="12879"/>
  <c r="N30" i="12879"/>
  <c r="P30" i="12879"/>
  <c r="V30" i="12879"/>
  <c r="AA30" i="12879"/>
  <c r="AC30" i="12879"/>
  <c r="N34" i="12879"/>
  <c r="P34" i="12879"/>
  <c r="T34" i="12879"/>
  <c r="Y34" i="12879"/>
  <c r="N46" i="12879"/>
  <c r="P46" i="12879"/>
  <c r="T46" i="12879"/>
  <c r="W46" i="12879"/>
  <c r="Y46" i="12879"/>
  <c r="AC46" i="12879"/>
  <c r="N50" i="12879"/>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R16" i="12791"/>
  <c r="S16" i="12791"/>
  <c r="I17" i="12791"/>
  <c r="K17" i="12791"/>
  <c r="R17" i="12791"/>
  <c r="U17" i="12791"/>
  <c r="R18" i="12791"/>
  <c r="U18" i="12791"/>
  <c r="I19" i="12791"/>
  <c r="K19" i="12791"/>
  <c r="R19" i="12791"/>
  <c r="I20" i="12791"/>
  <c r="K20" i="12791"/>
  <c r="I21" i="12791"/>
  <c r="K21" i="12791"/>
  <c r="I23" i="12791"/>
  <c r="K23" i="12791"/>
  <c r="I24" i="12791"/>
  <c r="K24" i="12791"/>
  <c r="I25" i="12791"/>
  <c r="K25" i="12791"/>
  <c r="I27" i="12791"/>
  <c r="K27" i="12791"/>
  <c r="I28" i="12791"/>
  <c r="K28" i="12791"/>
  <c r="I29" i="12791"/>
  <c r="K29" i="12791"/>
  <c r="N30" i="12791"/>
  <c r="K14" i="12769"/>
  <c r="M14" i="12769"/>
  <c r="O14" i="12769"/>
  <c r="Q14" i="12769"/>
  <c r="S14" i="12769"/>
  <c r="U14" i="12769"/>
  <c r="K15" i="12769"/>
  <c r="M15" i="12769"/>
  <c r="O15" i="12769"/>
  <c r="Q15" i="12769"/>
  <c r="S15" i="12769"/>
  <c r="U15" i="12769"/>
  <c r="K16" i="12769"/>
  <c r="M16" i="12769"/>
  <c r="O16" i="12769"/>
  <c r="Q16" i="12769"/>
  <c r="S16" i="12769"/>
  <c r="U16" i="12769"/>
  <c r="K18" i="12769"/>
  <c r="M18" i="12769"/>
  <c r="O18" i="12769"/>
  <c r="Q18" i="12769"/>
  <c r="S18" i="12769"/>
  <c r="U18" i="12769"/>
  <c r="AA18" i="12769"/>
  <c r="AB18" i="12769"/>
  <c r="K19" i="12769"/>
  <c r="M19" i="12769"/>
  <c r="O19" i="12769"/>
  <c r="Q19" i="12769"/>
  <c r="S19" i="12769"/>
  <c r="U19" i="12769"/>
  <c r="K20" i="12769"/>
  <c r="M20" i="12769"/>
  <c r="O20" i="12769"/>
  <c r="Q20" i="12769"/>
  <c r="S20" i="12769"/>
  <c r="U20" i="12769"/>
  <c r="AA20" i="12769"/>
  <c r="AB20" i="12769"/>
  <c r="AA21" i="12769"/>
  <c r="AB21" i="12769"/>
  <c r="K22" i="12769"/>
  <c r="M22" i="12769"/>
  <c r="O22" i="12769"/>
  <c r="Q22" i="12769"/>
  <c r="S22" i="12769"/>
  <c r="U22" i="12769"/>
  <c r="AA22" i="12769"/>
  <c r="AB22" i="12769"/>
  <c r="K23" i="12769"/>
  <c r="M23" i="12769"/>
  <c r="O23" i="12769"/>
  <c r="Q23" i="12769"/>
  <c r="S23" i="12769"/>
  <c r="U23" i="12769"/>
  <c r="AA23" i="12769"/>
  <c r="AB23" i="12769"/>
  <c r="K24" i="12769"/>
  <c r="M24" i="12769"/>
  <c r="O24" i="12769"/>
  <c r="Q24" i="12769"/>
  <c r="S24" i="12769"/>
  <c r="U24" i="12769"/>
  <c r="K26" i="12769"/>
  <c r="M26" i="12769"/>
  <c r="O26" i="12769"/>
  <c r="Q26" i="12769"/>
  <c r="S26" i="12769"/>
  <c r="U26" i="12769"/>
  <c r="K27" i="12769"/>
  <c r="M27" i="12769"/>
  <c r="O27" i="12769"/>
  <c r="Q27" i="12769"/>
  <c r="S27" i="12769"/>
  <c r="U27" i="12769"/>
  <c r="K28" i="12769"/>
  <c r="M28" i="12769"/>
  <c r="O28" i="12769"/>
  <c r="Q28" i="12769"/>
  <c r="S28" i="12769"/>
  <c r="U28" i="12769"/>
  <c r="K30" i="12769"/>
  <c r="M30" i="12769"/>
  <c r="O30" i="12769"/>
  <c r="Q30" i="12769"/>
  <c r="S30" i="12769"/>
  <c r="U30" i="12769"/>
  <c r="K31" i="12769"/>
  <c r="M31" i="12769"/>
  <c r="O31" i="12769"/>
  <c r="Q31" i="12769"/>
  <c r="S31" i="12769"/>
  <c r="U31" i="12769"/>
  <c r="K32" i="12769"/>
  <c r="M32" i="12769"/>
  <c r="O32" i="12769"/>
  <c r="Q32" i="12769"/>
  <c r="S32" i="12769"/>
  <c r="U32" i="12769"/>
  <c r="X34" i="12769"/>
  <c r="I14" i="12770"/>
  <c r="K14" i="12770"/>
  <c r="Q14" i="12770"/>
  <c r="I15" i="12770"/>
  <c r="K15" i="12770"/>
  <c r="Q15" i="12770"/>
  <c r="R15" i="12770"/>
  <c r="I16" i="12770"/>
  <c r="K16" i="12770"/>
  <c r="Q16" i="12770"/>
  <c r="R16" i="12770"/>
  <c r="I18" i="12770"/>
  <c r="K18" i="12770"/>
  <c r="Q18" i="12770"/>
  <c r="T18" i="12770"/>
  <c r="I19" i="12770"/>
  <c r="K19" i="12770"/>
  <c r="Q19" i="12770"/>
  <c r="T19" i="12770"/>
  <c r="I20" i="12770"/>
  <c r="K20" i="12770"/>
  <c r="Q20" i="12770"/>
  <c r="T20" i="12770"/>
  <c r="I22" i="12770"/>
  <c r="K22" i="12770"/>
  <c r="I23" i="12770"/>
  <c r="K23" i="12770"/>
  <c r="I24" i="12770"/>
  <c r="K24" i="12770"/>
  <c r="I26" i="12770"/>
  <c r="K26" i="12770"/>
  <c r="I27" i="12770"/>
  <c r="K27" i="12770"/>
  <c r="I28" i="12770"/>
  <c r="K28" i="12770"/>
  <c r="I30" i="12770"/>
  <c r="K30" i="12770"/>
  <c r="I31" i="12770"/>
  <c r="K31" i="12770"/>
  <c r="I32" i="12770"/>
  <c r="K32" i="12770"/>
  <c r="N32" i="12770"/>
  <c r="I34" i="12770"/>
  <c r="K34" i="12770"/>
  <c r="I35" i="12770"/>
  <c r="K35" i="12770"/>
  <c r="I36" i="12770"/>
  <c r="K36" i="12770"/>
  <c r="I38" i="12770"/>
  <c r="K38" i="12770"/>
  <c r="I39" i="12770"/>
  <c r="K39" i="12770"/>
  <c r="I40" i="12770"/>
  <c r="K40" i="12770"/>
  <c r="I15" i="12772"/>
  <c r="K15" i="12772"/>
  <c r="I16" i="12772"/>
  <c r="K16" i="12772"/>
  <c r="I17" i="12772"/>
  <c r="K17" i="12772"/>
  <c r="Q18" i="12772"/>
  <c r="I19" i="12772"/>
  <c r="K19" i="12772"/>
  <c r="Q19" i="12772"/>
  <c r="I20" i="12772"/>
  <c r="K20" i="12772"/>
  <c r="I21" i="12772"/>
  <c r="K21" i="12772"/>
  <c r="I23" i="12772"/>
  <c r="K23" i="12772"/>
  <c r="I24" i="12772"/>
  <c r="K24" i="12772"/>
  <c r="I25" i="12772"/>
  <c r="K25" i="12772"/>
  <c r="I27" i="12772"/>
  <c r="K27" i="12772"/>
  <c r="I28" i="12772"/>
  <c r="K28" i="12772"/>
  <c r="Q28" i="12772"/>
  <c r="I29" i="12772"/>
  <c r="K29" i="12772"/>
  <c r="I15" i="12881"/>
  <c r="K15" i="12881"/>
  <c r="I16" i="12881"/>
  <c r="K16" i="12881"/>
  <c r="I17" i="12881"/>
  <c r="K17" i="12881"/>
  <c r="Q18" i="12881"/>
  <c r="I19" i="12881"/>
  <c r="K19" i="12881"/>
  <c r="Q19" i="12881"/>
  <c r="I20" i="12881"/>
  <c r="K20" i="12881"/>
  <c r="I21" i="12881"/>
  <c r="K21" i="12881"/>
  <c r="I23" i="12881"/>
  <c r="K23" i="12881"/>
  <c r="I24" i="12881"/>
  <c r="K24" i="12881"/>
  <c r="I25" i="12881"/>
  <c r="K25" i="12881"/>
  <c r="I27" i="12881"/>
  <c r="K27" i="12881"/>
  <c r="I28" i="12881"/>
  <c r="K28" i="12881"/>
  <c r="Q28" i="12881"/>
  <c r="I29" i="12881"/>
  <c r="K29" i="12881"/>
</calcChain>
</file>

<file path=xl/comments1.xml><?xml version="1.0" encoding="utf-8"?>
<comments xmlns="http://schemas.openxmlformats.org/spreadsheetml/2006/main">
  <authors>
    <author>Judith M Ridenour</author>
    <author>P15223</author>
  </authors>
  <commentList>
    <comment ref="C5" authorId="0" shapeId="0">
      <text>
        <r>
          <rPr>
            <sz val="10"/>
            <color indexed="81"/>
            <rFont val="Tahoma"/>
            <family val="2"/>
          </rPr>
          <t>BPA Revenues NOT INCLUDED
(Base Revenues)</t>
        </r>
      </text>
    </comment>
    <comment ref="AA13" authorId="1" shapeId="0">
      <text>
        <r>
          <rPr>
            <b/>
            <sz val="8"/>
            <color indexed="81"/>
            <rFont val="Tahoma"/>
            <family val="2"/>
          </rPr>
          <t>P15223:</t>
        </r>
        <r>
          <rPr>
            <sz val="8"/>
            <color indexed="81"/>
            <rFont val="Tahoma"/>
            <family val="2"/>
          </rPr>
          <t xml:space="preserve">
Subtracts Net Metering.</t>
        </r>
      </text>
    </comment>
    <comment ref="AA14" authorId="1" shapeId="0">
      <text>
        <r>
          <rPr>
            <b/>
            <sz val="8"/>
            <color indexed="81"/>
            <rFont val="Tahoma"/>
            <family val="2"/>
          </rPr>
          <t>P15223:</t>
        </r>
        <r>
          <rPr>
            <sz val="8"/>
            <color indexed="81"/>
            <rFont val="Tahoma"/>
            <family val="2"/>
          </rPr>
          <t xml:space="preserve">
Subtracts Net Metering.</t>
        </r>
      </text>
    </comment>
    <comment ref="AA15" authorId="1" shapeId="0">
      <text>
        <r>
          <rPr>
            <b/>
            <sz val="8"/>
            <color indexed="81"/>
            <rFont val="Tahoma"/>
            <family val="2"/>
          </rPr>
          <t>P15223:</t>
        </r>
        <r>
          <rPr>
            <sz val="8"/>
            <color indexed="81"/>
            <rFont val="Tahoma"/>
            <family val="2"/>
          </rPr>
          <t xml:space="preserve">
Subtracts Net Metering.</t>
        </r>
      </text>
    </comment>
    <comment ref="AA20" authorId="1" shapeId="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authors>
    <author>P15223</author>
  </authors>
  <commentList>
    <comment ref="A1" authorId="0" shapeId="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<sst xmlns="http://schemas.openxmlformats.org/spreadsheetml/2006/main" count="10948" uniqueCount="1293">
  <si>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</si>
  <si>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</si>
  <si>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</si>
  <si>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</si>
  <si>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</si>
  <si>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</si>
  <si>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</si>
  <si>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</si>
  <si>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</si>
  <si>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</si>
  <si>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</si>
  <si>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</si>
  <si>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</si>
  <si>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</si>
  <si>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</si>
  <si>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</si>
  <si>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</si>
  <si>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</si>
  <si>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</si>
  <si>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</si>
  <si>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</si>
  <si>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</si>
  <si>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</si>
  <si>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</si>
  <si>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</si>
  <si>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</si>
  <si>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</si>
  <si>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</si>
  <si>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</si>
  <si>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</si>
  <si>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</si>
  <si>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</si>
  <si>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</si>
  <si>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</si>
  <si>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</si>
  <si>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</si>
  <si>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</si>
  <si>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</si>
  <si>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</si>
  <si>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</si>
  <si>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</si>
  <si>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</si>
  <si>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</si>
  <si>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</si>
  <si>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</si>
  <si>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</si>
  <si>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</si>
  <si>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</si>
  <si>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</si>
  <si>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</si>
  <si>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</si>
  <si>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</si>
  <si>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</si>
  <si>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</si>
  <si>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</si>
  <si>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</si>
  <si>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</si>
  <si>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</si>
  <si>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</si>
  <si>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</si>
  <si>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</si>
  <si>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</si>
  <si>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</si>
  <si>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</si>
  <si>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</si>
  <si>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</si>
  <si>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</si>
  <si>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</si>
  <si>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</si>
  <si>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</si>
  <si>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</si>
  <si>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</si>
  <si>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</si>
  <si>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</si>
  <si>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</si>
  <si>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</si>
  <si>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</si>
  <si>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</si>
  <si>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</si>
  <si>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</si>
  <si>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</si>
  <si>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</si>
  <si>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</si>
  <si>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</si>
  <si>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</si>
  <si>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</si>
  <si>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</si>
  <si>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</si>
  <si>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</si>
  <si>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</si>
  <si>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</si>
  <si>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</si>
  <si>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</si>
  <si>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</si>
  <si>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</si>
  <si>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</si>
  <si>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</si>
  <si>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</si>
  <si>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</si>
  <si>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</si>
  <si>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</si>
  <si>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</si>
  <si>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</si>
  <si>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</si>
  <si>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</si>
  <si>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</si>
  <si>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</si>
  <si>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</si>
  <si>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</si>
  <si>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</si>
  <si>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</si>
  <si>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</si>
  <si>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</si>
  <si>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</si>
  <si>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</si>
  <si>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</si>
  <si>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</si>
  <si>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</si>
  <si>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</si>
  <si>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</si>
  <si>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</si>
  <si>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</si>
  <si>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</si>
  <si>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</si>
  <si>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</si>
  <si>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</si>
  <si>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</si>
  <si>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</si>
  <si>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</si>
  <si>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</si>
  <si>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</si>
  <si>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</si>
  <si>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</si>
  <si>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</si>
  <si>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</si>
  <si>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</si>
  <si>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</si>
  <si>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</si>
  <si>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</si>
  <si>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</si>
  <si>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</si>
  <si>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</si>
  <si>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</si>
  <si>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</si>
  <si>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</si>
  <si>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</si>
  <si>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</si>
  <si>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</si>
  <si>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</si>
  <si>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</si>
  <si>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</si>
  <si>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</si>
  <si>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</si>
  <si>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</si>
  <si>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</si>
  <si>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</si>
  <si>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</si>
  <si>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</si>
  <si>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</si>
  <si>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</si>
  <si>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</si>
  <si>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</si>
  <si>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</si>
  <si>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</si>
  <si>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</si>
  <si>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</si>
  <si>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</si>
  <si>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</si>
  <si>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</si>
  <si>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</si>
  <si>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</si>
  <si>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</si>
  <si>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</si>
  <si>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</si>
  <si>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</si>
  <si>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</si>
  <si>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</si>
  <si>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</si>
  <si>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</si>
  <si>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</si>
  <si>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</si>
  <si>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</si>
  <si>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</si>
  <si>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</si>
  <si>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</si>
  <si>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</si>
  <si>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</si>
  <si>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</si>
  <si>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</si>
  <si>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</si>
  <si>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</si>
  <si>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</si>
  <si>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</si>
  <si>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</si>
  <si>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</si>
  <si>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</si>
  <si>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</si>
  <si>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</si>
  <si>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</si>
  <si>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</si>
  <si>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</si>
  <si>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</si>
  <si>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</si>
  <si>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</si>
  <si>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</si>
  <si>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</si>
  <si>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</si>
  <si>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</si>
  <si>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</si>
  <si>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</si>
  <si>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</si>
  <si>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</si>
  <si>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</si>
  <si>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</si>
  <si>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</si>
  <si>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</si>
  <si>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</si>
  <si>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</si>
  <si>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</si>
  <si>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</si>
  <si>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</si>
  <si>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</si>
  <si>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</si>
  <si>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</si>
  <si>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</si>
  <si>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</si>
  <si>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</si>
  <si>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</si>
  <si>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</si>
  <si>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</si>
  <si>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</si>
  <si>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</si>
  <si>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</si>
  <si>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</si>
  <si>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</si>
  <si>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</si>
  <si>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</si>
  <si>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</si>
  <si>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</si>
  <si>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</si>
  <si>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</si>
  <si>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</si>
  <si>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</si>
  <si>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</si>
  <si>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</si>
  <si>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</si>
  <si>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</si>
  <si>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</si>
  <si>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</si>
  <si>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</si>
  <si>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</si>
  <si>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</si>
  <si>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</si>
  <si>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</si>
  <si>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</si>
  <si>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</si>
  <si>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</si>
  <si>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</si>
  <si>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</si>
  <si>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</si>
  <si>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</si>
  <si>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</si>
  <si>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</si>
  <si>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</si>
  <si>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</si>
  <si>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</si>
  <si>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</si>
  <si>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</si>
  <si>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</si>
  <si>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</si>
  <si>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</si>
  <si>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</si>
  <si>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</si>
  <si>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</si>
  <si>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</si>
  <si>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</si>
  <si>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</si>
  <si>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</si>
  <si>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</si>
  <si>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</si>
  <si>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</si>
  <si>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</si>
  <si>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</si>
  <si>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</si>
  <si>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</si>
  <si>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</si>
  <si>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</si>
  <si>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</si>
  <si>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</si>
  <si>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</si>
  <si>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</si>
  <si>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</si>
  <si>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</si>
  <si>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</si>
  <si>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</si>
  <si>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</si>
  <si>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</si>
  <si>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</si>
  <si>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</si>
  <si>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</si>
  <si>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</si>
  <si>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</si>
  <si>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</si>
  <si>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</si>
  <si>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</si>
  <si>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</si>
  <si>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</si>
  <si>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</si>
  <si>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</si>
  <si>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</si>
  <si>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</si>
  <si>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</si>
  <si>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</si>
  <si>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</si>
  <si>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</si>
  <si>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</si>
  <si>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</si>
  <si>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</si>
  <si>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</si>
  <si>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</si>
  <si>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</si>
  <si>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</si>
  <si>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</si>
  <si>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</si>
  <si>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</si>
  <si>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</si>
  <si>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</si>
  <si>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</si>
  <si>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</si>
  <si>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</si>
  <si>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</si>
  <si>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</si>
  <si>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</si>
  <si>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</si>
  <si>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</si>
  <si>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</si>
  <si>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</si>
  <si>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</si>
  <si>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</si>
  <si>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</si>
  <si>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</si>
  <si>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</si>
  <si>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</si>
  <si>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</si>
  <si>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</si>
  <si>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</si>
  <si>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</si>
  <si>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</si>
  <si>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</si>
  <si>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</si>
  <si>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</si>
  <si>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</si>
  <si>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</si>
  <si>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</si>
  <si>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</si>
  <si>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</si>
  <si>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</si>
  <si>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</si>
  <si>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</si>
  <si>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</si>
  <si>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</si>
  <si>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</si>
  <si>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</si>
  <si>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</si>
  <si>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</si>
  <si>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</si>
  <si>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</si>
  <si>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</si>
  <si>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</si>
  <si>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</si>
  <si>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</si>
  <si>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</si>
  <si>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</si>
  <si>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</si>
  <si>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</si>
  <si>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</si>
  <si>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</si>
  <si>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</si>
  <si>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</si>
  <si>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</si>
  <si>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</si>
  <si>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</si>
  <si>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</si>
  <si>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</si>
  <si>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</si>
  <si>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</si>
  <si>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</si>
  <si>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</si>
  <si>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</si>
  <si>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</si>
  <si>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</si>
  <si>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</si>
  <si>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</si>
  <si>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</si>
  <si>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</si>
  <si>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</si>
  <si>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</si>
  <si>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</si>
  <si>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</si>
  <si>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</si>
  <si>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</si>
  <si>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</si>
  <si>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</si>
  <si>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</si>
  <si>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</si>
  <si>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</si>
  <si>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</si>
  <si>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</si>
  <si>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</si>
  <si>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</si>
  <si>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</si>
  <si>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</si>
  <si>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</si>
  <si>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</si>
  <si>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</si>
  <si>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</si>
  <si>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</si>
  <si>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</si>
  <si>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</si>
  <si>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</si>
  <si>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</si>
  <si>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</si>
  <si>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</si>
  <si>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</si>
  <si>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</si>
  <si>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</si>
  <si>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</si>
  <si>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</si>
  <si>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</si>
  <si>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</si>
  <si>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</si>
  <si>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</si>
  <si>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</si>
  <si>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</si>
  <si>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</si>
  <si>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</si>
  <si>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</si>
  <si>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</si>
  <si>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</si>
  <si>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</si>
  <si>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</si>
  <si>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</si>
  <si>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</si>
  <si>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</si>
  <si>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</si>
  <si>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</si>
  <si>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</si>
  <si>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</si>
  <si>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</si>
  <si>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</si>
  <si>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</si>
  <si>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</si>
  <si>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</si>
  <si>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</si>
  <si>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</si>
  <si>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</si>
  <si>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</si>
  <si>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</si>
  <si>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</si>
  <si>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</si>
  <si>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</si>
  <si>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</si>
  <si>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</si>
  <si>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</si>
  <si>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</si>
  <si>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</si>
  <si>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</si>
  <si>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</si>
  <si>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</si>
  <si>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</si>
  <si>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</si>
  <si>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</si>
  <si>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</si>
  <si>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</si>
  <si>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</si>
  <si>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</si>
  <si>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</si>
  <si>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</si>
  <si>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</si>
  <si>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</si>
  <si>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</si>
  <si>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</si>
  <si>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</si>
  <si>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</si>
  <si>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</si>
  <si>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</si>
  <si>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</si>
  <si>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</si>
  <si>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</si>
  <si>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</si>
  <si>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</si>
  <si>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</si>
  <si>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</si>
  <si>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</si>
  <si>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</si>
  <si>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</si>
  <si>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</si>
  <si>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</si>
  <si>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</si>
  <si>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</si>
  <si>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</si>
  <si>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</si>
  <si>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</si>
  <si>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</si>
  <si>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</si>
  <si>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</si>
  <si>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</si>
  <si>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</si>
  <si>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</si>
  <si>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</si>
  <si>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</si>
  <si>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</si>
  <si>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</si>
  <si>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</si>
  <si>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Dollar</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</si>
  <si>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</si>
  <si>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</si>
  <si>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</si>
  <si>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</si>
  <si>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</si>
  <si>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</si>
  <si>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</si>
  <si>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</si>
  <si>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</si>
  <si>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</si>
  <si>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</si>
  <si>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</si>
  <si>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</si>
  <si>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</si>
  <si>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</si>
  <si>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</si>
  <si>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</si>
  <si>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</si>
  <si>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</si>
  <si>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</si>
  <si>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</si>
  <si>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</si>
  <si>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</si>
  <si>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</si>
  <si>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</si>
  <si>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</si>
  <si>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</si>
  <si>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</si>
  <si>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</si>
  <si>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</si>
  <si>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</si>
  <si>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</si>
  <si>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</si>
  <si>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</si>
  <si>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</si>
  <si>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</si>
  <si>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</si>
  <si>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</si>
  <si>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</si>
  <si>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</si>
  <si>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</si>
  <si>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</si>
  <si>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</si>
  <si>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</si>
  <si>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</si>
  <si>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</si>
  <si>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</si>
  <si>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</si>
  <si>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</si>
  <si>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</si>
  <si>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</si>
  <si>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</si>
  <si>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</si>
  <si>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</si>
  <si>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</si>
  <si>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</si>
  <si>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</si>
  <si>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</si>
  <si>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</si>
  <si>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</si>
  <si>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</si>
  <si>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</si>
  <si>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</si>
  <si>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</si>
  <si>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</si>
  <si>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</si>
  <si>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</si>
  <si>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</si>
  <si>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</si>
  <si>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</si>
  <si>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</si>
  <si>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</si>
  <si>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</si>
  <si>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</si>
  <si>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</si>
  <si>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</si>
  <si>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</si>
  <si>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</si>
  <si>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</si>
  <si>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</si>
  <si>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</si>
  <si>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</si>
  <si>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</si>
  <si>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</si>
  <si>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</si>
  <si>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</si>
  <si>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</si>
  <si>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</si>
  <si>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</si>
  <si>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</si>
  <si>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</si>
  <si>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</si>
  <si>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</si>
  <si>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</si>
  <si>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</si>
  <si>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</si>
  <si>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</si>
  <si>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</si>
  <si>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</si>
  <si>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</si>
  <si>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</si>
  <si>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</si>
  <si>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</si>
  <si>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</si>
  <si>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</si>
  <si>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</si>
  <si>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</si>
  <si>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</si>
  <si>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</si>
  <si>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</si>
  <si>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</si>
  <si>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</si>
  <si>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</si>
  <si>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</si>
  <si>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</si>
  <si>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</si>
  <si>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</si>
  <si>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</si>
  <si>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</si>
  <si>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</si>
  <si>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</si>
  <si>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</si>
  <si>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</si>
  <si>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</si>
  <si>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</si>
  <si>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</si>
  <si>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</si>
  <si>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</si>
  <si>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</si>
  <si>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</si>
  <si>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</si>
  <si>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</si>
  <si>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</si>
  <si>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</si>
  <si>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</si>
  <si>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</si>
  <si>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</si>
  <si>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</si>
  <si>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</si>
  <si>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</si>
  <si>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</si>
  <si>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</si>
  <si>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</si>
  <si>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</si>
  <si>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</si>
  <si>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</si>
  <si>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</si>
  <si>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</si>
  <si>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</si>
  <si>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</si>
  <si>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</si>
  <si>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</si>
  <si>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</si>
  <si>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</si>
  <si>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</si>
  <si>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</si>
  <si>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</si>
  <si>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</si>
  <si>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</si>
  <si>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</si>
  <si>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</si>
  <si>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</si>
  <si>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</si>
  <si>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</si>
  <si>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</si>
  <si>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</si>
  <si>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</si>
  <si>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</si>
  <si>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</si>
  <si>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</si>
  <si>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</si>
  <si>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</si>
  <si>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</si>
  <si>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</si>
  <si>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</si>
  <si>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</si>
  <si>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</si>
  <si>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</si>
  <si>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</si>
  <si>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</si>
  <si>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</si>
  <si>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</si>
  <si>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</si>
  <si>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</si>
  <si>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</si>
  <si>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</si>
  <si>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</si>
  <si>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</si>
  <si>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</si>
  <si>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</si>
  <si>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</si>
  <si>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</si>
  <si>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</si>
  <si>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</si>
  <si>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</si>
  <si>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</si>
  <si>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</si>
  <si>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</si>
  <si>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</si>
  <si>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</si>
  <si>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</si>
  <si>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</si>
  <si>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</si>
  <si>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</si>
  <si>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</si>
  <si>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</si>
  <si>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</si>
  <si>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</si>
  <si>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</si>
  <si>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</si>
  <si>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</si>
  <si>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</si>
  <si>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</si>
  <si>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</si>
  <si>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</si>
  <si>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</si>
  <si>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</si>
  <si>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</si>
  <si>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</si>
  <si>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</si>
  <si>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</si>
  <si>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</si>
  <si>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</si>
  <si>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</si>
  <si>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</si>
  <si>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</si>
  <si>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</si>
  <si>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</si>
  <si>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</si>
  <si>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</si>
  <si>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</si>
  <si>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</si>
  <si>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</si>
  <si>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</si>
  <si>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</si>
  <si>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</si>
  <si>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</si>
  <si>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</si>
  <si>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</si>
  <si>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</si>
  <si>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</si>
  <si>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</si>
  <si>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</si>
  <si>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</si>
  <si>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</si>
  <si>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</si>
  <si>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</si>
  <si>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</si>
  <si>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</si>
  <si>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</si>
  <si>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</si>
  <si>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</si>
  <si>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</si>
  <si>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</si>
  <si>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</si>
  <si>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</si>
  <si>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</si>
  <si>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</si>
  <si>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</si>
  <si>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</si>
  <si>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</si>
  <si>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</si>
  <si>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</si>
  <si>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</si>
  <si>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</si>
  <si>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</si>
  <si>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</si>
  <si>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</si>
  <si>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</si>
  <si>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</si>
  <si>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</si>
  <si>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</si>
  <si>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</si>
  <si>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</si>
  <si>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</si>
  <si>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</si>
  <si>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</si>
  <si>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</si>
  <si>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</si>
  <si>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</si>
  <si>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</si>
  <si>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</si>
  <si>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</si>
  <si>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</si>
  <si>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</si>
  <si>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</si>
  <si>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</si>
  <si>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</si>
  <si>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</si>
  <si>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</si>
  <si>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</si>
  <si>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</si>
  <si>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</si>
  <si>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</si>
  <si>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</si>
  <si>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</si>
  <si>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</si>
  <si>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</si>
  <si>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</si>
  <si>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</si>
  <si>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</si>
  <si>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</si>
  <si>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</si>
  <si>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</si>
  <si>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</si>
  <si>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</si>
  <si>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</si>
  <si>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</si>
  <si>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</si>
  <si>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</si>
  <si>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</si>
  <si>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</si>
  <si>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</si>
  <si>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</si>
  <si>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</si>
  <si>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</si>
  <si>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</si>
  <si>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</si>
  <si>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</si>
  <si>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</si>
  <si>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</si>
  <si>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</si>
  <si>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</si>
  <si>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</si>
  <si>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</si>
  <si>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</si>
  <si>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</si>
  <si>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</si>
  <si>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</si>
  <si>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</si>
  <si>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</si>
  <si>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</si>
  <si>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</si>
  <si>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</si>
  <si>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</si>
  <si>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</si>
  <si>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</si>
  <si>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</si>
  <si>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</si>
  <si>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</si>
  <si>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</si>
  <si>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</si>
  <si>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</si>
  <si>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</si>
  <si>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</si>
  <si>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</si>
  <si>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</si>
  <si>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</si>
  <si>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</si>
  <si>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</si>
  <si>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</si>
  <si>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</si>
  <si>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</si>
  <si>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</si>
  <si>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</si>
  <si>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</si>
  <si>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</si>
  <si>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</si>
  <si>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</si>
  <si>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</si>
  <si>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</si>
  <si>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</si>
  <si>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</si>
  <si>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</si>
  <si>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</si>
  <si>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</si>
  <si>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</si>
  <si>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</si>
  <si>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</si>
  <si>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</si>
  <si>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</si>
  <si>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</si>
  <si>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</si>
  <si>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</si>
  <si>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</si>
  <si>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</si>
  <si>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</si>
  <si>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</si>
  <si>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</si>
  <si>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</si>
  <si>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</si>
  <si>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</si>
  <si>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</si>
  <si>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</si>
  <si>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</si>
  <si>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</si>
  <si>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</si>
  <si>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</si>
  <si>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02LGSV048B - Boise</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</si>
  <si>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</si>
  <si>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</si>
  <si>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</si>
  <si>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</si>
  <si>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</si>
  <si>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</si>
  <si>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</si>
  <si>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</si>
  <si>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</si>
  <si>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</si>
  <si>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</si>
  <si>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</si>
  <si>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</si>
  <si>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</si>
  <si>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</si>
  <si>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</si>
  <si>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</si>
  <si>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</si>
  <si>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</si>
  <si>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</si>
  <si>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</si>
  <si>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</si>
  <si>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</si>
  <si>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</si>
  <si>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</si>
  <si>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</si>
  <si>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</si>
  <si>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</si>
  <si>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</si>
  <si>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</si>
  <si>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</si>
  <si>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</si>
  <si>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</si>
  <si>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</si>
  <si>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</si>
  <si>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</si>
  <si>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</si>
  <si>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</si>
  <si>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</si>
  <si>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</si>
  <si>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</si>
  <si>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</si>
  <si>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</si>
  <si>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</si>
  <si>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</si>
  <si>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</si>
  <si>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</si>
  <si>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</si>
  <si>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</si>
  <si>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</si>
  <si>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</si>
  <si>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</si>
  <si>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</si>
  <si>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</si>
  <si>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</si>
  <si>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</si>
  <si>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</si>
  <si>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</si>
  <si>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</si>
  <si>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</si>
  <si>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</si>
  <si>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</si>
  <si>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</si>
  <si>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</si>
  <si>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</si>
  <si>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</si>
  <si>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</si>
  <si>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</si>
  <si>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</si>
  <si>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</si>
  <si>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</si>
  <si>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</si>
  <si>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</si>
  <si>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</si>
  <si>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</si>
  <si>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Grand Total</t>
  </si>
  <si>
    <t>&gt;600 kWh</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</si>
  <si>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</si>
  <si>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</si>
  <si>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</si>
  <si>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</si>
  <si>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</si>
  <si>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</si>
  <si>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</si>
  <si>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</si>
  <si>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</si>
  <si>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</si>
  <si>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</si>
  <si>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</si>
  <si>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</si>
  <si>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</si>
  <si>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</si>
  <si>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</si>
  <si>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</si>
  <si>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</si>
  <si>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</si>
  <si>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</si>
  <si>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</si>
  <si>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</si>
  <si>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</si>
  <si>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</si>
  <si>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</si>
  <si>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</si>
  <si>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</si>
  <si>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</si>
  <si>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</si>
  <si>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</si>
  <si>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</si>
  <si>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</si>
  <si>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</si>
  <si>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</si>
  <si>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</si>
  <si>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</si>
  <si>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</si>
  <si>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</si>
  <si>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</si>
  <si>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</si>
  <si>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</si>
  <si>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</si>
  <si>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</si>
  <si>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</si>
  <si>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</si>
  <si>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</si>
  <si>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</si>
  <si>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</si>
  <si>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</si>
  <si>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</si>
  <si>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</si>
  <si>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</si>
  <si>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</si>
  <si>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</si>
  <si>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</si>
  <si>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</si>
  <si>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</si>
  <si>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</si>
  <si>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</si>
  <si>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</si>
  <si>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</si>
  <si>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</si>
  <si>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</si>
  <si>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</si>
  <si>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</si>
  <si>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</si>
  <si>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</si>
  <si>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</si>
  <si>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</si>
  <si>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</si>
  <si>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</si>
  <si>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</si>
  <si>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</si>
  <si>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</si>
  <si>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</si>
  <si>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</si>
  <si>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</si>
  <si>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</si>
  <si>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</si>
  <si>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</si>
  <si>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</si>
  <si>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</si>
  <si>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</si>
  <si>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</si>
  <si>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</si>
  <si>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</si>
  <si>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</si>
  <si>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</si>
  <si>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</si>
  <si>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</si>
  <si>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</si>
  <si>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</si>
  <si>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</si>
  <si>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</si>
  <si>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</si>
  <si>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</si>
  <si>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</si>
  <si>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</si>
  <si>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</si>
  <si>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0-75% Prop % Credit all Revenues</t>
  </si>
  <si>
    <t>Average Rate</t>
  </si>
  <si>
    <t>Low Income Credit 76-100% Curr 0-600</t>
  </si>
  <si>
    <t>Low Income Credit 76-100% Prop % Credit all Revenues</t>
  </si>
  <si>
    <t>Low Income Credit 101-150% Curr 0-600</t>
  </si>
  <si>
    <t>Low Income Credit 101-150% Prop % Credit all Revenues</t>
  </si>
  <si>
    <t>Average Rate ¢/kWh</t>
  </si>
  <si>
    <t>0-75% FPL</t>
  </si>
  <si>
    <t>76-100% FPL</t>
  </si>
  <si>
    <t>101-150% FPL</t>
  </si>
  <si>
    <t>Credit %</t>
  </si>
  <si>
    <t>Schedule 17 Proposed Revenues</t>
  </si>
  <si>
    <t>Low Income Credit % of Revenue</t>
  </si>
  <si>
    <t xml:space="preserve">Federal </t>
  </si>
  <si>
    <t xml:space="preserve">Credits </t>
  </si>
  <si>
    <t>Given</t>
  </si>
  <si>
    <t>1st Block</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</si>
  <si>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</si>
  <si>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</si>
  <si>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</si>
  <si>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</si>
  <si>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</si>
  <si>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</si>
  <si>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</si>
  <si>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</si>
  <si>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</si>
  <si>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</si>
  <si>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</si>
  <si>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</si>
  <si>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</si>
  <si>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Requirement</t>
  </si>
  <si>
    <t>Demand/</t>
  </si>
  <si>
    <t xml:space="preserve">Energy </t>
  </si>
  <si>
    <t>Effective 1/1/2022</t>
  </si>
  <si>
    <t>Effective 1/1/2023</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</si>
  <si>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</si>
  <si>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</si>
  <si>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</si>
  <si>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</si>
  <si>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</si>
  <si>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</si>
  <si>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</si>
  <si>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</si>
  <si>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</si>
  <si>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</si>
  <si>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</si>
  <si>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</si>
  <si>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</si>
  <si>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</si>
  <si>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</si>
  <si>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</si>
  <si>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</si>
  <si>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</si>
  <si>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</si>
  <si>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</si>
  <si>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</si>
  <si>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</si>
  <si>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</si>
  <si>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</si>
  <si>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</si>
  <si>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</si>
  <si>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</si>
  <si>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</si>
  <si>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</si>
  <si>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</si>
  <si>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</si>
  <si>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Yr 1 Base</t>
  </si>
  <si>
    <t>(10)/(6)</t>
  </si>
  <si>
    <t>(10)/(8)</t>
  </si>
  <si>
    <t>(13)/(7)</t>
  </si>
  <si>
    <t>(13)/(8)</t>
  </si>
  <si>
    <t>(15)</t>
  </si>
  <si>
    <t>Prop.</t>
  </si>
  <si>
    <t>Street Lighting Service - Company Owned</t>
  </si>
  <si>
    <t>Street Lighting Service - Customer Owned</t>
  </si>
  <si>
    <t>TABLE B. PROPOSED RATES</t>
  </si>
  <si>
    <t>ESTIMATED EFFECT OF PROPOSED RATES FOR SCHEDULE 94</t>
  </si>
  <si>
    <t>Sch 19</t>
  </si>
  <si>
    <t>Sch 29/48T</t>
  </si>
  <si>
    <t>Scalar</t>
  </si>
  <si>
    <t>Avg On-Peak</t>
  </si>
  <si>
    <t>Avg Off-Peak</t>
  </si>
  <si>
    <t>All Months: 2PM-10PM; All Days</t>
  </si>
  <si>
    <t>Washington Decoupling Mechanism Calculation</t>
  </si>
  <si>
    <t>Base for 1/1/21</t>
  </si>
  <si>
    <t>ACTUAL 12 mo ending</t>
  </si>
  <si>
    <t>Calendar Year 2021</t>
  </si>
  <si>
    <t>Calendar Year 2022</t>
  </si>
  <si>
    <t>Deferral Year 2</t>
  </si>
  <si>
    <t>Line No.</t>
  </si>
  <si>
    <t>Calculation</t>
  </si>
  <si>
    <t>July</t>
  </si>
  <si>
    <t>August</t>
  </si>
  <si>
    <t>September</t>
  </si>
  <si>
    <t>October</t>
  </si>
  <si>
    <t>November</t>
  </si>
  <si>
    <t>December</t>
  </si>
  <si>
    <t>January</t>
  </si>
  <si>
    <t>February</t>
  </si>
  <si>
    <t>March</t>
  </si>
  <si>
    <t>April</t>
  </si>
  <si>
    <t>May</t>
  </si>
  <si>
    <t>June</t>
  </si>
  <si>
    <t>(16)</t>
  </si>
  <si>
    <t>(17)</t>
  </si>
  <si>
    <t>(18)</t>
  </si>
  <si>
    <t>(19)</t>
  </si>
  <si>
    <t>(20)</t>
  </si>
  <si>
    <t>(21)</t>
  </si>
  <si>
    <t>SCH. 16 - Residential</t>
  </si>
  <si>
    <t>Avg Customers</t>
  </si>
  <si>
    <t>Decoupled Revenue per Customer</t>
  </si>
  <si>
    <t>Allowed Decoupled Revenue</t>
  </si>
  <si>
    <t>(1)*(2)</t>
  </si>
  <si>
    <t>305 Revenues less BPA</t>
  </si>
  <si>
    <t>Less:</t>
  </si>
  <si>
    <t>Surcharge/Surcredit Revenues (Sch 93, 191)</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</si>
  <si>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</si>
  <si>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</si>
  <si>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</si>
  <si>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</si>
  <si>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</si>
  <si>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</si>
  <si>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(9)-(3)</t>
  </si>
  <si>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</si>
  <si>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</si>
  <si>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</si>
  <si>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</si>
  <si>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</si>
  <si>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</si>
  <si>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</si>
  <si>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</si>
  <si>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</si>
  <si>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</si>
  <si>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</si>
  <si>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 xml:space="preserve">Surcharge </t>
  </si>
  <si>
    <t xml:space="preserve">Net </t>
  </si>
  <si>
    <t>Calculation of Costs Included</t>
  </si>
  <si>
    <t xml:space="preserve"> in the Residential Basic Charge</t>
  </si>
  <si>
    <t>Per Customer-Month</t>
  </si>
  <si>
    <t>Proposed Basic Charge</t>
  </si>
  <si>
    <t>Basic Charge Justified by Cost</t>
  </si>
  <si>
    <t>Schedule 19</t>
  </si>
  <si>
    <t xml:space="preserve">  Time of Use Metering Fee</t>
  </si>
  <si>
    <t>CALCULATION OF PROPOSED SCHEDULE 19 PRICES</t>
  </si>
  <si>
    <t>Poverty Level</t>
  </si>
  <si>
    <t>($/kWh)</t>
  </si>
  <si>
    <t>Current Credit</t>
  </si>
  <si>
    <t>Present and Proposed Schedule 17</t>
  </si>
  <si>
    <t>Low Income Bill Assistance Credits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</si>
  <si>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</si>
  <si>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</si>
  <si>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</si>
  <si>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</si>
  <si>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</si>
  <si>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</si>
  <si>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</si>
  <si>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</si>
  <si>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</si>
  <si>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</si>
  <si>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</si>
  <si>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</si>
  <si>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</si>
  <si>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</si>
  <si>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</si>
  <si>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</si>
  <si>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</si>
  <si>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</si>
  <si>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</si>
  <si>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</si>
  <si>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</si>
  <si>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</si>
  <si>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</si>
  <si>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</si>
  <si>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</si>
  <si>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</si>
  <si>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</si>
  <si>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</si>
  <si>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7.69% = Target Return on Rate Base</t>
  </si>
  <si>
    <t>Calculated Customer Cost of Service at Jurisdictional Rate of Return per the July 2018 thru June 2019 Embedded COS Study.</t>
  </si>
  <si>
    <t>7.69% = Earned Return on Rate Base</t>
  </si>
  <si>
    <t>Schedule 95</t>
  </si>
  <si>
    <t>Schedule 191</t>
  </si>
  <si>
    <t>Schedule 197</t>
  </si>
  <si>
    <t>Proposed System Transmission Adjustment</t>
  </si>
  <si>
    <t>System</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</si>
  <si>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</si>
  <si>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</si>
  <si>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</si>
  <si>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</si>
  <si>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</si>
  <si>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</si>
  <si>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</si>
  <si>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</si>
  <si>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</si>
  <si>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</si>
  <si>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</si>
  <si>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</si>
  <si>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</si>
  <si>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</si>
  <si>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</si>
  <si>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</si>
  <si>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</si>
  <si>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</si>
  <si>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</si>
  <si>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</si>
  <si>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</si>
  <si>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</si>
  <si>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</si>
  <si>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7.46% = Earned Return on Rate Base</t>
  </si>
  <si>
    <t>Proposed Net</t>
  </si>
  <si>
    <t>Decrease</t>
  </si>
  <si>
    <t>ESTIMATED EFFECT OF PROPOSED RATE 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</si>
</sst>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0_);\-#,##0_);#,##0_)"/>
    <numFmt numFmtId="215" formatCode="&quot;$&quot;#,##0.00000"/>
    <numFmt numFmtId="216" formatCode="&quot;$&quot;#,##0.0000_);\(&quot;$&quot;#,##0.0000\)"/>
    <numFmt numFmtId="217" formatCode="_(* #,##0.0_);_(* \(#,##0.0\);_(* &quot;-&quot;??_);_(@_)"/>
    <numFmt numFmtId="218" formatCode="0.0000_);\(0.0000\)"/>
    <numFmt numFmtId="219" formatCode="0.0000"/>
    <numFmt numFmtId="220" formatCode="mmm\-yyyy"/>
    <numFmt numFmtId="221" formatCode="_(* #,##0.00_);_(* \(#,##0.00\);_(* &quot;-&quot;_);_(@_)"/>
    <numFmt numFmtId="222" formatCode="#,##0.0000_);\(#,##0.0000\)"/>
    <numFmt numFmtId="223" formatCode="#,##0.00000_);\(#,##0.00000\)"/>
  </numFmts>
  <fonts count="118">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b/>
      <sz val="11"/>
      <color theme="1"/>
      <name val="Times New Roman"/>
      <family val="1"/>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s>
  <fills count="7">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s>
  <borders count="91">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top style="thin">
        <color theme="4" tint="0.39997558519241921"/>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71">
    <xf numFmtId="0" fontId="0" fillId="0" borderId="0"/>
    <xf numFmtId="43" fontId="11" fillId="0" borderId="0" applyFont="0" applyFill="0" applyBorder="0" applyAlignment="0" applyProtection="0"/>
    <xf numFmtId="44" fontId="11" fillId="0" borderId="0" applyFont="0" applyFill="0" applyBorder="0" applyAlignment="0" applyProtection="0"/>
    <xf numFmtId="0" fontId="26" fillId="0" borderId="0" applyFont="0" applyFill="0" applyBorder="0" applyAlignment="0" applyProtection="0">
      <alignment horizontal="left"/>
    </xf>
    <xf numFmtId="180" fontId="11" fillId="0" borderId="0"/>
    <xf numFmtId="168" fontId="15" fillId="0" borderId="0" applyFont="0" applyAlignment="0" applyProtection="0"/>
    <xf numFmtId="0" fontId="11" fillId="0" borderId="0"/>
    <xf numFmtId="0" fontId="11" fillId="0" borderId="0"/>
    <xf numFmtId="0" fontId="19" fillId="0" borderId="0"/>
    <xf numFmtId="0" fontId="33" fillId="0" borderId="0"/>
    <xf numFmtId="0" fontId="33" fillId="0" borderId="0"/>
    <xf numFmtId="0" fontId="19" fillId="0" borderId="0"/>
    <xf numFmtId="0" fontId="19" fillId="0" borderId="0"/>
    <xf numFmtId="9" fontId="11" fillId="0" borderId="0" applyFont="0" applyFill="0" applyBorder="0" applyAlignment="0" applyProtection="0"/>
    <xf numFmtId="169" fontId="27" fillId="0" borderId="0">
      <alignment horizontal="left"/>
    </xf>
    <xf numFmtId="0" fontId="11" fillId="0" borderId="0">
      <alignment wrapText="1"/>
    </xf>
    <xf numFmtId="0" fontId="71" fillId="0" borderId="0"/>
    <xf numFmtId="43" fontId="71" fillId="0" borderId="0" applyFont="0" applyFill="0" applyBorder="0" applyAlignment="0" applyProtection="0"/>
    <xf numFmtId="0" fontId="72" fillId="0" borderId="0"/>
    <xf numFmtId="0" fontId="73"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8" fillId="0" borderId="0"/>
    <xf numFmtId="0" fontId="18" fillId="0" borderId="0"/>
    <xf numFmtId="0" fontId="11" fillId="0" borderId="0"/>
    <xf numFmtId="43" fontId="11" fillId="0" borderId="0" applyFont="0" applyFill="0" applyBorder="0" applyAlignment="0" applyProtection="0"/>
    <xf numFmtId="0" fontId="18" fillId="0" borderId="0"/>
    <xf numFmtId="0" fontId="11" fillId="0" borderId="0">
      <alignment wrapText="1"/>
    </xf>
    <xf numFmtId="0" fontId="78" fillId="0" borderId="0">
      <alignment wrapText="1"/>
    </xf>
    <xf numFmtId="43" fontId="10" fillId="0" borderId="0" applyFont="0" applyFill="0" applyBorder="0" applyAlignment="0" applyProtection="0"/>
    <xf numFmtId="0" fontId="10" fillId="0" borderId="0"/>
    <xf numFmtId="9" fontId="10" fillId="0" borderId="0" applyFont="0" applyFill="0" applyBorder="0" applyAlignment="0" applyProtection="0"/>
    <xf numFmtId="41" fontId="79" fillId="0" borderId="0" applyFont="0" applyFill="0" applyBorder="0" applyAlignment="0" applyProtection="0"/>
    <xf numFmtId="44" fontId="11" fillId="0" borderId="0" applyFont="0" applyFill="0" applyBorder="0" applyAlignment="0" applyProtection="0"/>
    <xf numFmtId="0" fontId="81" fillId="0" borderId="0">
      <alignment wrapText="1"/>
    </xf>
    <xf numFmtId="44" fontId="55" fillId="0" borderId="0" applyFont="0" applyFill="0" applyBorder="0" applyAlignment="0" applyProtection="0"/>
    <xf numFmtId="0" fontId="55" fillId="0" borderId="0"/>
    <xf numFmtId="0" fontId="11" fillId="0" borderId="0"/>
    <xf numFmtId="0" fontId="82" fillId="0" borderId="0"/>
    <xf numFmtId="9" fontId="11" fillId="0" borderId="0" applyFont="0" applyFill="0" applyBorder="0" applyAlignment="0" applyProtection="0"/>
    <xf numFmtId="0" fontId="18" fillId="0" borderId="0"/>
    <xf numFmtId="0" fontId="9" fillId="0" borderId="0"/>
    <xf numFmtId="0" fontId="9" fillId="0" borderId="0"/>
    <xf numFmtId="0" fontId="9" fillId="0" borderId="0"/>
    <xf numFmtId="0" fontId="88" fillId="0" borderId="0"/>
    <xf numFmtId="0" fontId="8" fillId="0" borderId="0"/>
    <xf numFmtId="41" fontId="90"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97" fillId="0" borderId="0"/>
    <xf numFmtId="0" fontId="98" fillId="0" borderId="0"/>
    <xf numFmtId="0" fontId="18" fillId="0" borderId="0"/>
    <xf numFmtId="44" fontId="11" fillId="0" borderId="0" applyFont="0" applyFill="0" applyBorder="0" applyAlignment="0" applyProtection="0"/>
    <xf numFmtId="0" fontId="18"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41" fontId="79" fillId="0" borderId="0" applyFont="0" applyFill="0" applyBorder="0" applyAlignment="0" applyProtection="0"/>
    <xf numFmtId="0" fontId="4" fillId="0" borderId="0"/>
    <xf numFmtId="9" fontId="4" fillId="0" borderId="0" applyFont="0" applyFill="0" applyBorder="0" applyAlignment="0" applyProtection="0"/>
    <xf numFmtId="0" fontId="82" fillId="0" borderId="0"/>
    <xf numFmtId="44" fontId="18" fillId="0" borderId="0" applyFont="0" applyFill="0" applyBorder="0" applyAlignment="0" applyProtection="0"/>
    <xf numFmtId="0" fontId="33" fillId="0" borderId="0"/>
    <xf numFmtId="43"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cellStyleXfs>
  <cellXfs count="1770">
    <xf numFmtId="0" fontId="0" fillId="0" borderId="0" xfId="0"/>
    <xf numFmtId="0" fontId="12" fillId="0" borderId="0" xfId="0" applyFont="1" applyFill="1" applyProtection="1"/>
    <xf numFmtId="5" fontId="12" fillId="0" borderId="0" xfId="0" applyNumberFormat="1" applyFont="1" applyFill="1" applyProtection="1"/>
    <xf numFmtId="0" fontId="0" fillId="0" borderId="0" xfId="0" applyFill="1"/>
    <xf numFmtId="0" fontId="18" fillId="0" borderId="0" xfId="0" applyFont="1" applyFill="1"/>
    <xf numFmtId="0" fontId="20" fillId="0" borderId="0" xfId="0" applyFont="1" applyFill="1"/>
    <xf numFmtId="0" fontId="18" fillId="0" borderId="4" xfId="0" applyFont="1" applyFill="1" applyBorder="1"/>
    <xf numFmtId="0" fontId="18" fillId="0" borderId="0" xfId="0" applyFont="1" applyFill="1" applyBorder="1"/>
    <xf numFmtId="168" fontId="18" fillId="0" borderId="0" xfId="0" applyNumberFormat="1" applyFont="1" applyFill="1"/>
    <xf numFmtId="168" fontId="18" fillId="0" borderId="0" xfId="0" applyNumberFormat="1" applyFont="1" applyFill="1" applyBorder="1"/>
    <xf numFmtId="168" fontId="18" fillId="0" borderId="5" xfId="0" applyNumberFormat="1" applyFont="1" applyFill="1" applyBorder="1"/>
    <xf numFmtId="0" fontId="16" fillId="0" borderId="0" xfId="0" applyFont="1" applyFill="1"/>
    <xf numFmtId="168" fontId="16" fillId="0" borderId="0" xfId="0" applyNumberFormat="1" applyFont="1" applyFill="1"/>
    <xf numFmtId="0" fontId="21" fillId="0" borderId="0" xfId="0" applyFont="1" applyFill="1"/>
    <xf numFmtId="171" fontId="19" fillId="0" borderId="0" xfId="13" applyNumberFormat="1" applyFont="1" applyFill="1"/>
    <xf numFmtId="168" fontId="0" fillId="0" borderId="0" xfId="0" applyNumberFormat="1" applyFill="1"/>
    <xf numFmtId="171" fontId="16" fillId="0" borderId="0" xfId="13" applyNumberFormat="1" applyFont="1" applyFill="1"/>
    <xf numFmtId="168" fontId="21" fillId="0" borderId="0" xfId="0" applyNumberFormat="1" applyFont="1" applyFill="1"/>
    <xf numFmtId="171" fontId="21" fillId="0" borderId="0" xfId="13" applyNumberFormat="1" applyFont="1" applyFill="1"/>
    <xf numFmtId="0" fontId="0" fillId="0" borderId="0" xfId="0" applyFill="1" applyAlignment="1">
      <alignment horizontal="center"/>
    </xf>
    <xf numFmtId="0" fontId="0" fillId="0" borderId="0" xfId="0" applyFill="1" applyBorder="1"/>
    <xf numFmtId="37" fontId="12" fillId="0" borderId="0" xfId="0" applyNumberFormat="1" applyFont="1" applyFill="1" applyProtection="1"/>
    <xf numFmtId="0" fontId="0" fillId="0" borderId="0" xfId="0" applyFill="1" applyAlignment="1">
      <alignment horizontal="left"/>
    </xf>
    <xf numFmtId="0" fontId="12" fillId="0" borderId="0" xfId="0" applyFont="1" applyFill="1" applyBorder="1" applyProtection="1"/>
    <xf numFmtId="0" fontId="12" fillId="0" borderId="0" xfId="0" applyFont="1" applyFill="1" applyBorder="1" applyAlignment="1" applyProtection="1">
      <alignment horizontal="center"/>
    </xf>
    <xf numFmtId="167" fontId="12" fillId="0" borderId="0" xfId="2" applyNumberFormat="1" applyFont="1" applyFill="1" applyProtection="1"/>
    <xf numFmtId="37" fontId="12" fillId="0" borderId="0" xfId="0" applyNumberFormat="1" applyFont="1" applyFill="1" applyBorder="1" applyProtection="1"/>
    <xf numFmtId="0" fontId="18" fillId="0" borderId="12" xfId="0" applyFont="1" applyFill="1" applyBorder="1" applyAlignment="1">
      <alignment horizontal="center"/>
    </xf>
    <xf numFmtId="0" fontId="18" fillId="0" borderId="13" xfId="0" applyFont="1" applyFill="1" applyBorder="1" applyAlignment="1">
      <alignment horizontal="center"/>
    </xf>
    <xf numFmtId="165" fontId="18" fillId="0" borderId="0" xfId="0" applyNumberFormat="1" applyFont="1" applyFill="1" applyBorder="1"/>
    <xf numFmtId="165" fontId="18" fillId="0" borderId="4" xfId="0" applyNumberFormat="1" applyFont="1" applyFill="1" applyBorder="1"/>
    <xf numFmtId="165" fontId="16" fillId="0" borderId="0" xfId="0" applyNumberFormat="1" applyFont="1" applyFill="1" applyBorder="1"/>
    <xf numFmtId="3" fontId="18" fillId="0" borderId="0" xfId="0" applyNumberFormat="1" applyFont="1" applyFill="1" applyBorder="1"/>
    <xf numFmtId="0" fontId="18" fillId="0" borderId="14" xfId="0" applyFont="1" applyFill="1" applyBorder="1"/>
    <xf numFmtId="0" fontId="18" fillId="0" borderId="15" xfId="0" applyFont="1" applyFill="1" applyBorder="1"/>
    <xf numFmtId="0" fontId="20" fillId="0" borderId="16" xfId="0" applyFont="1" applyFill="1" applyBorder="1"/>
    <xf numFmtId="168" fontId="18" fillId="0" borderId="16" xfId="0" applyNumberFormat="1" applyFont="1" applyFill="1" applyBorder="1"/>
    <xf numFmtId="165" fontId="18" fillId="0" borderId="15" xfId="0" applyNumberFormat="1" applyFont="1" applyFill="1" applyBorder="1"/>
    <xf numFmtId="0" fontId="21" fillId="0" borderId="17" xfId="0" applyFont="1" applyFill="1" applyBorder="1"/>
    <xf numFmtId="165" fontId="18" fillId="0" borderId="16" xfId="0" applyNumberFormat="1" applyFont="1" applyFill="1" applyBorder="1"/>
    <xf numFmtId="0" fontId="18" fillId="0" borderId="0" xfId="0" applyFont="1" applyFill="1" applyBorder="1" applyAlignment="1">
      <alignment horizontal="center"/>
    </xf>
    <xf numFmtId="3" fontId="18" fillId="0" borderId="18" xfId="0" applyNumberFormat="1" applyFont="1" applyFill="1" applyBorder="1"/>
    <xf numFmtId="0" fontId="0" fillId="0" borderId="5" xfId="0" applyFill="1" applyBorder="1"/>
    <xf numFmtId="0" fontId="25" fillId="0" borderId="0" xfId="0" quotePrefix="1" applyFont="1" applyFill="1" applyAlignment="1">
      <alignment horizontal="center"/>
    </xf>
    <xf numFmtId="0" fontId="22" fillId="0" borderId="0" xfId="0" applyFont="1" applyFill="1" applyAlignment="1"/>
    <xf numFmtId="0" fontId="18" fillId="0" borderId="0" xfId="0" applyFont="1" applyFill="1" applyBorder="1" applyAlignment="1"/>
    <xf numFmtId="3" fontId="18" fillId="0" borderId="4" xfId="0" applyNumberFormat="1" applyFont="1" applyFill="1" applyBorder="1" applyAlignment="1"/>
    <xf numFmtId="0" fontId="18" fillId="0" borderId="0" xfId="0" applyFont="1" applyFill="1" applyAlignment="1"/>
    <xf numFmtId="168" fontId="18" fillId="0" borderId="4" xfId="0" applyNumberFormat="1" applyFont="1" applyFill="1" applyBorder="1"/>
    <xf numFmtId="0" fontId="18" fillId="0" borderId="29" xfId="0" applyFont="1" applyFill="1" applyBorder="1"/>
    <xf numFmtId="0" fontId="24" fillId="0" borderId="0" xfId="0" applyFont="1" applyFill="1" applyAlignment="1">
      <alignment horizontal="centerContinuous"/>
    </xf>
    <xf numFmtId="5" fontId="12" fillId="0" borderId="0" xfId="0" applyNumberFormat="1" applyFont="1" applyFill="1" applyBorder="1" applyProtection="1"/>
    <xf numFmtId="0" fontId="33" fillId="0" borderId="0" xfId="9" applyFont="1" applyFill="1"/>
    <xf numFmtId="0" fontId="0" fillId="0" borderId="0" xfId="0" applyFill="1" applyAlignment="1">
      <alignment horizontal="right"/>
    </xf>
    <xf numFmtId="0" fontId="0" fillId="0" borderId="11" xfId="0" applyFill="1" applyBorder="1"/>
    <xf numFmtId="171" fontId="18" fillId="0" borderId="0" xfId="13" applyNumberFormat="1" applyFont="1" applyFill="1"/>
    <xf numFmtId="165" fontId="18" fillId="0" borderId="12" xfId="0" applyNumberFormat="1" applyFont="1" applyFill="1" applyBorder="1" applyAlignment="1">
      <alignment horizontal="center"/>
    </xf>
    <xf numFmtId="0" fontId="28" fillId="0" borderId="36" xfId="0" applyFont="1" applyFill="1" applyBorder="1" applyAlignment="1">
      <alignment horizontal="left"/>
    </xf>
    <xf numFmtId="0" fontId="0" fillId="0" borderId="28" xfId="0" applyFill="1" applyBorder="1"/>
    <xf numFmtId="3" fontId="20" fillId="0" borderId="0" xfId="0" applyNumberFormat="1" applyFont="1" applyFill="1"/>
    <xf numFmtId="49" fontId="14" fillId="0" borderId="0" xfId="8" applyNumberFormat="1" applyFont="1" applyFill="1"/>
    <xf numFmtId="165" fontId="18" fillId="0" borderId="0" xfId="0" applyNumberFormat="1" applyFont="1" applyFill="1" applyBorder="1" applyAlignment="1">
      <alignment horizontal="center"/>
    </xf>
    <xf numFmtId="0" fontId="23" fillId="0" borderId="0" xfId="0" applyFont="1" applyFill="1" applyAlignment="1">
      <alignment horizontal="center"/>
    </xf>
    <xf numFmtId="37" fontId="18" fillId="0" borderId="0" xfId="0" applyNumberFormat="1" applyFont="1" applyFill="1" applyProtection="1"/>
    <xf numFmtId="167" fontId="12"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0" fillId="0" borderId="0" xfId="0" applyNumberFormat="1" applyFont="1" applyFill="1"/>
    <xf numFmtId="3" fontId="0" fillId="0" borderId="0" xfId="0" applyNumberFormat="1" applyFill="1" applyBorder="1"/>
    <xf numFmtId="0" fontId="18" fillId="0" borderId="1" xfId="0" applyFont="1" applyFill="1" applyBorder="1" applyAlignment="1" applyProtection="1">
      <alignment horizontal="center"/>
    </xf>
    <xf numFmtId="5" fontId="18" fillId="0" borderId="1" xfId="0" applyNumberFormat="1" applyFont="1" applyFill="1" applyBorder="1" applyAlignment="1" applyProtection="1">
      <alignment horizontal="center"/>
    </xf>
    <xf numFmtId="0" fontId="18" fillId="0" borderId="10" xfId="0" applyFont="1" applyFill="1" applyBorder="1" applyAlignment="1" applyProtection="1">
      <alignment horizontal="center"/>
    </xf>
    <xf numFmtId="165" fontId="16" fillId="0" borderId="4" xfId="0" applyNumberFormat="1" applyFont="1" applyFill="1" applyBorder="1"/>
    <xf numFmtId="165" fontId="18" fillId="0" borderId="42" xfId="0" applyNumberFormat="1" applyFont="1" applyFill="1" applyBorder="1"/>
    <xf numFmtId="165" fontId="18" fillId="0" borderId="14" xfId="0" applyNumberFormat="1" applyFont="1" applyFill="1" applyBorder="1"/>
    <xf numFmtId="0" fontId="0" fillId="0" borderId="4" xfId="0" applyFill="1" applyBorder="1"/>
    <xf numFmtId="0" fontId="31" fillId="0" borderId="0" xfId="0" applyFont="1" applyFill="1"/>
    <xf numFmtId="0" fontId="23" fillId="0" borderId="28" xfId="0" applyFont="1" applyFill="1" applyBorder="1" applyAlignment="1">
      <alignment horizontal="center"/>
    </xf>
    <xf numFmtId="5" fontId="0" fillId="0" borderId="0" xfId="0" applyNumberFormat="1" applyFill="1"/>
    <xf numFmtId="0" fontId="0" fillId="0" borderId="39" xfId="0" applyFill="1" applyBorder="1"/>
    <xf numFmtId="0" fontId="33" fillId="0" borderId="0" xfId="9" applyFont="1" applyFill="1" applyAlignment="1">
      <alignment horizontal="center"/>
    </xf>
    <xf numFmtId="0" fontId="34" fillId="0" borderId="0" xfId="9" applyFont="1" applyFill="1"/>
    <xf numFmtId="3" fontId="18" fillId="0" borderId="0" xfId="0" applyNumberFormat="1" applyFont="1" applyFill="1"/>
    <xf numFmtId="14" fontId="23" fillId="0" borderId="12" xfId="0" applyNumberFormat="1" applyFont="1" applyFill="1" applyBorder="1" applyAlignment="1">
      <alignment horizontal="center"/>
    </xf>
    <xf numFmtId="165" fontId="17" fillId="0" borderId="0" xfId="0" applyNumberFormat="1" applyFont="1" applyFill="1" applyBorder="1"/>
    <xf numFmtId="165" fontId="18" fillId="0" borderId="45" xfId="0" applyNumberFormat="1" applyFont="1" applyFill="1" applyBorder="1"/>
    <xf numFmtId="3" fontId="18" fillId="0" borderId="4" xfId="0" applyNumberFormat="1" applyFont="1" applyFill="1" applyBorder="1"/>
    <xf numFmtId="3" fontId="16" fillId="0" borderId="0" xfId="0" applyNumberFormat="1" applyFont="1" applyFill="1" applyBorder="1"/>
    <xf numFmtId="3" fontId="16" fillId="0" borderId="4" xfId="0" applyNumberFormat="1" applyFont="1" applyFill="1" applyBorder="1"/>
    <xf numFmtId="168" fontId="17" fillId="0" borderId="0" xfId="0" applyNumberFormat="1" applyFont="1" applyFill="1" applyBorder="1"/>
    <xf numFmtId="168" fontId="17" fillId="0" borderId="4" xfId="0" applyNumberFormat="1" applyFont="1" applyFill="1" applyBorder="1"/>
    <xf numFmtId="3" fontId="18" fillId="0" borderId="15" xfId="0" applyNumberFormat="1" applyFont="1" applyFill="1" applyBorder="1"/>
    <xf numFmtId="168" fontId="18" fillId="0" borderId="12" xfId="0" applyNumberFormat="1" applyFont="1" applyFill="1" applyBorder="1"/>
    <xf numFmtId="168" fontId="18" fillId="0" borderId="13" xfId="0" applyNumberFormat="1" applyFont="1" applyFill="1" applyBorder="1"/>
    <xf numFmtId="3" fontId="18" fillId="0" borderId="28" xfId="0" applyNumberFormat="1" applyFont="1" applyFill="1" applyBorder="1"/>
    <xf numFmtId="3" fontId="18" fillId="0" borderId="16" xfId="0" applyNumberFormat="1" applyFont="1" applyFill="1" applyBorder="1"/>
    <xf numFmtId="3" fontId="18" fillId="0" borderId="45" xfId="0" applyNumberFormat="1" applyFont="1" applyFill="1" applyBorder="1"/>
    <xf numFmtId="0" fontId="18" fillId="0" borderId="28" xfId="0" applyFont="1" applyFill="1" applyBorder="1"/>
    <xf numFmtId="0" fontId="18" fillId="0" borderId="38" xfId="0" applyFont="1" applyFill="1" applyBorder="1"/>
    <xf numFmtId="168" fontId="19" fillId="0" borderId="0" xfId="1" applyNumberFormat="1" applyFont="1" applyFill="1"/>
    <xf numFmtId="167" fontId="19" fillId="0" borderId="0" xfId="2" applyNumberFormat="1" applyFont="1" applyFill="1"/>
    <xf numFmtId="3" fontId="20" fillId="0" borderId="0" xfId="0" applyNumberFormat="1" applyFont="1" applyFill="1" applyBorder="1"/>
    <xf numFmtId="8" fontId="20" fillId="0" borderId="0" xfId="0" applyNumberFormat="1" applyFont="1" applyFill="1" applyBorder="1"/>
    <xf numFmtId="3" fontId="31" fillId="0" borderId="0" xfId="0" applyNumberFormat="1" applyFont="1" applyFill="1" applyBorder="1"/>
    <xf numFmtId="8" fontId="18" fillId="0" borderId="0" xfId="0" applyNumberFormat="1" applyFont="1" applyFill="1" applyBorder="1"/>
    <xf numFmtId="0" fontId="20" fillId="0" borderId="0" xfId="0" applyFont="1" applyFill="1" applyBorder="1"/>
    <xf numFmtId="0" fontId="0" fillId="0" borderId="19" xfId="0" applyFill="1" applyBorder="1"/>
    <xf numFmtId="0" fontId="0" fillId="0" borderId="12" xfId="0" applyFill="1" applyBorder="1"/>
    <xf numFmtId="0" fontId="18" fillId="0" borderId="12" xfId="0" applyFont="1" applyFill="1" applyBorder="1"/>
    <xf numFmtId="3" fontId="18" fillId="0" borderId="12" xfId="0" applyNumberFormat="1" applyFont="1" applyFill="1" applyBorder="1"/>
    <xf numFmtId="165" fontId="18" fillId="0" borderId="0" xfId="0" applyNumberFormat="1" applyFont="1" applyFill="1" applyBorder="1" applyAlignment="1"/>
    <xf numFmtId="0" fontId="22" fillId="0" borderId="0" xfId="0" applyFont="1" applyFill="1" applyAlignment="1">
      <alignment horizontal="center"/>
    </xf>
    <xf numFmtId="0" fontId="43" fillId="0" borderId="0" xfId="6" applyFont="1"/>
    <xf numFmtId="0" fontId="44" fillId="0" borderId="0" xfId="6" applyFont="1"/>
    <xf numFmtId="43" fontId="44" fillId="0" borderId="0" xfId="1" applyFont="1"/>
    <xf numFmtId="168" fontId="11" fillId="0" borderId="0" xfId="1" applyNumberFormat="1"/>
    <xf numFmtId="0" fontId="11" fillId="0" borderId="0" xfId="6"/>
    <xf numFmtId="43" fontId="11" fillId="0" borderId="0" xfId="1"/>
    <xf numFmtId="0" fontId="11" fillId="0" borderId="0" xfId="6" applyAlignment="1">
      <alignment horizontal="center"/>
    </xf>
    <xf numFmtId="43" fontId="11" fillId="0" borderId="0" xfId="1" applyFont="1"/>
    <xf numFmtId="168" fontId="11" fillId="0" borderId="0" xfId="1" applyNumberFormat="1" applyFont="1"/>
    <xf numFmtId="43" fontId="11" fillId="0" borderId="0" xfId="1" applyFill="1"/>
    <xf numFmtId="43" fontId="11" fillId="0" borderId="0" xfId="1" applyFont="1" applyFill="1"/>
    <xf numFmtId="168" fontId="11" fillId="0" borderId="0" xfId="1" applyNumberFormat="1" applyFont="1" applyFill="1"/>
    <xf numFmtId="0" fontId="11" fillId="0" borderId="0" xfId="6" applyFill="1"/>
    <xf numFmtId="0" fontId="11" fillId="0" borderId="0" xfId="6" applyFill="1" applyAlignment="1">
      <alignment horizontal="center"/>
    </xf>
    <xf numFmtId="168" fontId="11" fillId="0" borderId="0" xfId="1" applyNumberFormat="1" applyFill="1"/>
    <xf numFmtId="168" fontId="45" fillId="0" borderId="0" xfId="1" applyNumberFormat="1" applyFont="1" applyFill="1"/>
    <xf numFmtId="168" fontId="11" fillId="0" borderId="0" xfId="6" applyNumberFormat="1" applyFill="1"/>
    <xf numFmtId="43" fontId="11" fillId="0" borderId="0" xfId="6" applyNumberFormat="1" applyFill="1"/>
    <xf numFmtId="168" fontId="44" fillId="0" borderId="0" xfId="1" applyNumberFormat="1" applyFont="1" applyFill="1"/>
    <xf numFmtId="43" fontId="11" fillId="0" borderId="0" xfId="1" applyNumberFormat="1" applyFont="1" applyFill="1"/>
    <xf numFmtId="172" fontId="11" fillId="0" borderId="0" xfId="1" applyNumberFormat="1" applyFill="1"/>
    <xf numFmtId="172" fontId="11" fillId="0" borderId="0" xfId="1" applyNumberFormat="1"/>
    <xf numFmtId="0" fontId="11" fillId="0" borderId="0" xfId="6" applyFont="1"/>
    <xf numFmtId="172" fontId="11" fillId="0" borderId="0" xfId="1" applyNumberFormat="1" applyFont="1" applyFill="1"/>
    <xf numFmtId="43" fontId="11" fillId="0" borderId="0" xfId="1" applyNumberFormat="1" applyFill="1"/>
    <xf numFmtId="168" fontId="11" fillId="0" borderId="0" xfId="6" applyNumberFormat="1" applyAlignment="1">
      <alignment horizontal="center"/>
    </xf>
    <xf numFmtId="168" fontId="11" fillId="0" borderId="0" xfId="6" applyNumberFormat="1"/>
    <xf numFmtId="0" fontId="11" fillId="0" borderId="0" xfId="6" applyFont="1" applyAlignment="1">
      <alignment horizontal="center"/>
    </xf>
    <xf numFmtId="172" fontId="11" fillId="0" borderId="0" xfId="6" applyNumberFormat="1" applyFill="1"/>
    <xf numFmtId="0" fontId="18" fillId="0" borderId="0" xfId="12" applyFont="1" applyFill="1" applyBorder="1"/>
    <xf numFmtId="0" fontId="19" fillId="0" borderId="12" xfId="11" applyFont="1" applyFill="1" applyBorder="1" applyAlignment="1">
      <alignment horizontal="center"/>
    </xf>
    <xf numFmtId="0" fontId="12" fillId="0" borderId="0" xfId="11" applyFont="1" applyFill="1" applyAlignment="1">
      <alignment horizontal="center"/>
    </xf>
    <xf numFmtId="0" fontId="19" fillId="0" borderId="0" xfId="11" applyFill="1"/>
    <xf numFmtId="0" fontId="12" fillId="0" borderId="0" xfId="11" applyFont="1" applyFill="1"/>
    <xf numFmtId="0" fontId="19" fillId="0" borderId="0" xfId="11" applyFont="1" applyFill="1"/>
    <xf numFmtId="0" fontId="48" fillId="0" borderId="0" xfId="11" quotePrefix="1" applyFont="1" applyFill="1" applyAlignment="1">
      <alignment horizontal="centerContinuous"/>
    </xf>
    <xf numFmtId="0" fontId="48" fillId="0" borderId="0" xfId="11" applyFont="1" applyFill="1" applyAlignment="1">
      <alignment horizontal="centerContinuous"/>
    </xf>
    <xf numFmtId="0" fontId="48" fillId="0" borderId="0" xfId="11" applyFont="1" applyFill="1" applyAlignment="1"/>
    <xf numFmtId="0" fontId="48" fillId="0" borderId="0" xfId="11" quotePrefix="1" applyFont="1" applyFill="1" applyAlignment="1"/>
    <xf numFmtId="0" fontId="19" fillId="0" borderId="0" xfId="11" applyFill="1" applyBorder="1"/>
    <xf numFmtId="0" fontId="48" fillId="0" borderId="0" xfId="11" applyFont="1" applyFill="1" applyBorder="1" applyAlignment="1">
      <alignment horizontal="center"/>
    </xf>
    <xf numFmtId="0" fontId="49" fillId="0" borderId="0" xfId="11" applyFont="1" applyFill="1" applyBorder="1" applyAlignment="1">
      <alignment horizontal="center"/>
    </xf>
    <xf numFmtId="0" fontId="19" fillId="0" borderId="0" xfId="11" applyFont="1" applyFill="1" applyBorder="1" applyAlignment="1">
      <alignment horizontal="center"/>
    </xf>
    <xf numFmtId="0" fontId="19" fillId="0" borderId="0" xfId="11" applyFont="1" applyFill="1" applyAlignment="1">
      <alignment horizontal="center"/>
    </xf>
    <xf numFmtId="0" fontId="19" fillId="0" borderId="0" xfId="11" applyFont="1" applyFill="1" applyBorder="1" applyAlignment="1">
      <alignment horizontal="left"/>
    </xf>
    <xf numFmtId="0" fontId="19" fillId="0" borderId="0" xfId="11" applyFont="1" applyFill="1" applyBorder="1" applyAlignment="1"/>
    <xf numFmtId="0" fontId="19" fillId="0" borderId="0" xfId="11" quotePrefix="1" applyFont="1" applyFill="1" applyBorder="1" applyAlignment="1">
      <alignment horizontal="center"/>
    </xf>
    <xf numFmtId="0" fontId="19" fillId="0" borderId="0" xfId="11" applyFill="1" applyAlignment="1">
      <alignment horizontal="center"/>
    </xf>
    <xf numFmtId="0" fontId="19" fillId="0" borderId="0" xfId="11" quotePrefix="1" applyFont="1" applyFill="1" applyAlignment="1">
      <alignment horizontal="center"/>
    </xf>
    <xf numFmtId="0" fontId="19" fillId="0" borderId="0" xfId="11" applyFill="1" applyBorder="1" applyAlignment="1">
      <alignment horizontal="center"/>
    </xf>
    <xf numFmtId="0" fontId="19" fillId="0" borderId="34" xfId="11" applyFill="1" applyBorder="1" applyAlignment="1">
      <alignment horizontal="center"/>
    </xf>
    <xf numFmtId="0" fontId="12" fillId="0" borderId="34" xfId="11" applyFont="1" applyFill="1" applyBorder="1" applyAlignment="1">
      <alignment horizontal="center"/>
    </xf>
    <xf numFmtId="6" fontId="19" fillId="0" borderId="34" xfId="11" quotePrefix="1" applyNumberFormat="1" applyFont="1" applyFill="1" applyBorder="1" applyAlignment="1">
      <alignment horizontal="center"/>
    </xf>
    <xf numFmtId="6" fontId="19" fillId="0" borderId="0" xfId="11" quotePrefix="1" applyNumberFormat="1" applyFont="1" applyFill="1" applyBorder="1" applyAlignment="1">
      <alignment horizontal="center"/>
    </xf>
    <xf numFmtId="0" fontId="19" fillId="0" borderId="12" xfId="11" quotePrefix="1" applyFont="1" applyFill="1" applyBorder="1" applyAlignment="1">
      <alignment horizontal="center"/>
    </xf>
    <xf numFmtId="0" fontId="19" fillId="0" borderId="0" xfId="11" quotePrefix="1" applyFont="1" applyFill="1"/>
    <xf numFmtId="0" fontId="50" fillId="0" borderId="0" xfId="11" applyFont="1" applyFill="1"/>
    <xf numFmtId="0" fontId="12" fillId="0" borderId="0" xfId="11" quotePrefix="1" applyFont="1" applyFill="1" applyAlignment="1">
      <alignment horizontal="center"/>
    </xf>
    <xf numFmtId="37" fontId="19" fillId="0" borderId="0" xfId="11" applyNumberFormat="1" applyFont="1" applyFill="1" applyProtection="1"/>
    <xf numFmtId="5" fontId="12" fillId="0" borderId="0" xfId="11" applyNumberFormat="1" applyFont="1" applyFill="1" applyProtection="1">
      <protection locked="0"/>
    </xf>
    <xf numFmtId="10" fontId="12" fillId="0" borderId="0" xfId="13" applyNumberFormat="1" applyFont="1" applyFill="1" applyProtection="1">
      <protection locked="0"/>
    </xf>
    <xf numFmtId="5" fontId="12" fillId="0" borderId="0" xfId="13" applyNumberFormat="1" applyFont="1" applyFill="1" applyProtection="1">
      <protection locked="0"/>
    </xf>
    <xf numFmtId="0" fontId="19" fillId="0" borderId="0" xfId="11" applyFont="1" applyFill="1" applyBorder="1"/>
    <xf numFmtId="10" fontId="12" fillId="0" borderId="0" xfId="13" applyNumberFormat="1" applyFont="1" applyFill="1" applyBorder="1" applyProtection="1">
      <protection locked="0"/>
    </xf>
    <xf numFmtId="2" fontId="19" fillId="0" borderId="0" xfId="11" applyNumberFormat="1" applyFont="1" applyFill="1"/>
    <xf numFmtId="0" fontId="19" fillId="0" borderId="34" xfId="11" applyFill="1" applyBorder="1"/>
    <xf numFmtId="0" fontId="19" fillId="0" borderId="12" xfId="11" applyFill="1" applyBorder="1"/>
    <xf numFmtId="171" fontId="19" fillId="0" borderId="0" xfId="11" applyNumberFormat="1" applyFill="1"/>
    <xf numFmtId="37" fontId="19" fillId="0" borderId="0" xfId="11" applyNumberFormat="1" applyFill="1" applyProtection="1"/>
    <xf numFmtId="5" fontId="19" fillId="0" borderId="0" xfId="11" applyNumberFormat="1" applyFill="1" applyProtection="1"/>
    <xf numFmtId="37" fontId="19" fillId="0" borderId="0" xfId="11" applyNumberFormat="1" applyFill="1"/>
    <xf numFmtId="5" fontId="19" fillId="0" borderId="0" xfId="11" applyNumberFormat="1" applyFill="1"/>
    <xf numFmtId="37" fontId="19" fillId="0" borderId="34" xfId="11" applyNumberFormat="1" applyFill="1" applyBorder="1" applyProtection="1"/>
    <xf numFmtId="5" fontId="19" fillId="0" borderId="34" xfId="11" applyNumberFormat="1" applyFill="1" applyBorder="1" applyProtection="1"/>
    <xf numFmtId="5" fontId="19" fillId="0" borderId="0" xfId="11" applyNumberFormat="1" applyFill="1" applyBorder="1" applyProtection="1"/>
    <xf numFmtId="37" fontId="19" fillId="0" borderId="0" xfId="11" applyNumberFormat="1" applyFill="1" applyBorder="1" applyProtection="1"/>
    <xf numFmtId="10" fontId="19" fillId="0" borderId="0" xfId="11" applyNumberFormat="1" applyFill="1" applyBorder="1" applyProtection="1"/>
    <xf numFmtId="0" fontId="13" fillId="0" borderId="0" xfId="11" applyFont="1" applyFill="1"/>
    <xf numFmtId="37" fontId="19" fillId="0" borderId="37" xfId="11" applyNumberFormat="1" applyFill="1" applyBorder="1"/>
    <xf numFmtId="5" fontId="19" fillId="0" borderId="37" xfId="11" applyNumberFormat="1" applyFill="1" applyBorder="1"/>
    <xf numFmtId="5" fontId="19" fillId="0" borderId="0" xfId="11" applyNumberFormat="1" applyFill="1" applyBorder="1"/>
    <xf numFmtId="37" fontId="19" fillId="0" borderId="0" xfId="11" applyNumberFormat="1" applyFill="1" applyBorder="1"/>
    <xf numFmtId="0" fontId="14" fillId="0" borderId="0" xfId="11" applyFont="1" applyFill="1"/>
    <xf numFmtId="10" fontId="12" fillId="0" borderId="0" xfId="13" quotePrefix="1" applyNumberFormat="1" applyFont="1" applyFill="1" applyBorder="1" applyProtection="1">
      <protection locked="0"/>
    </xf>
    <xf numFmtId="37" fontId="19" fillId="0" borderId="37" xfId="11" applyNumberFormat="1" applyFont="1" applyFill="1" applyBorder="1" applyProtection="1"/>
    <xf numFmtId="0" fontId="19" fillId="0" borderId="0" xfId="11" applyFont="1" applyFill="1" applyAlignment="1">
      <alignment horizontal="right"/>
    </xf>
    <xf numFmtId="43" fontId="19" fillId="0" borderId="0" xfId="1" applyFont="1" applyFill="1"/>
    <xf numFmtId="10" fontId="19" fillId="0" borderId="0" xfId="13" applyNumberFormat="1" applyFont="1" applyFill="1"/>
    <xf numFmtId="171" fontId="39" fillId="0" borderId="0" xfId="13" applyNumberFormat="1" applyFont="1" applyFill="1" applyBorder="1" applyProtection="1">
      <protection locked="0"/>
    </xf>
    <xf numFmtId="1" fontId="19" fillId="0" borderId="0" xfId="11" applyNumberFormat="1" applyFill="1"/>
    <xf numFmtId="171" fontId="19" fillId="0" borderId="0" xfId="13" applyNumberFormat="1" applyFont="1" applyFill="1" applyBorder="1"/>
    <xf numFmtId="1" fontId="39" fillId="0" borderId="0" xfId="11" applyNumberFormat="1" applyFont="1" applyFill="1"/>
    <xf numFmtId="171" fontId="39" fillId="0" borderId="0" xfId="13" applyNumberFormat="1" applyFont="1" applyFill="1"/>
    <xf numFmtId="201" fontId="19" fillId="0" borderId="0" xfId="11" applyNumberFormat="1" applyFill="1"/>
    <xf numFmtId="171" fontId="37" fillId="0" borderId="0" xfId="13" applyNumberFormat="1" applyFont="1" applyFill="1"/>
    <xf numFmtId="0" fontId="51"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2" fillId="0" borderId="0" xfId="0" quotePrefix="1" applyNumberFormat="1" applyFont="1" applyFill="1" applyAlignment="1">
      <alignment horizontal="centerContinuous"/>
    </xf>
    <xf numFmtId="0" fontId="52" fillId="0" borderId="0" xfId="0" applyFont="1" applyFill="1" applyAlignment="1" applyProtection="1">
      <alignment horizontal="centerContinuous"/>
    </xf>
    <xf numFmtId="37" fontId="52" fillId="0" borderId="0" xfId="0" applyNumberFormat="1" applyFont="1" applyFill="1" applyAlignment="1" applyProtection="1">
      <alignment horizontal="centerContinuous"/>
    </xf>
    <xf numFmtId="0" fontId="34" fillId="0" borderId="0" xfId="0" quotePrefix="1" applyFont="1" applyFill="1" applyAlignment="1" applyProtection="1">
      <alignment horizontal="centerContinuous"/>
    </xf>
    <xf numFmtId="0" fontId="52" fillId="0" borderId="0" xfId="0" applyFont="1" applyFill="1" applyProtection="1"/>
    <xf numFmtId="37" fontId="34" fillId="0" borderId="0" xfId="0" applyNumberFormat="1" applyFont="1" applyFill="1" applyAlignment="1" applyProtection="1">
      <alignment horizontal="center"/>
    </xf>
    <xf numFmtId="0" fontId="34" fillId="0" borderId="0" xfId="0" applyFont="1" applyFill="1" applyProtection="1"/>
    <xf numFmtId="0" fontId="34" fillId="0" borderId="0" xfId="0" applyFont="1" applyFill="1" applyAlignment="1" applyProtection="1">
      <alignment horizontal="center"/>
    </xf>
    <xf numFmtId="0" fontId="53" fillId="0" borderId="0" xfId="0" applyFont="1" applyFill="1" applyAlignment="1" applyProtection="1">
      <alignment horizontal="center"/>
    </xf>
    <xf numFmtId="0" fontId="34" fillId="0" borderId="0" xfId="0" applyFont="1" applyFill="1" applyBorder="1" applyAlignment="1" applyProtection="1">
      <alignment horizontal="center"/>
    </xf>
    <xf numFmtId="37" fontId="34" fillId="0" borderId="34" xfId="0" applyNumberFormat="1" applyFont="1" applyFill="1" applyBorder="1" applyAlignment="1" applyProtection="1">
      <alignment horizontal="center"/>
    </xf>
    <xf numFmtId="0" fontId="34" fillId="0" borderId="34" xfId="0" applyFont="1" applyFill="1" applyBorder="1" applyAlignment="1" applyProtection="1">
      <alignment horizontal="center"/>
    </xf>
    <xf numFmtId="0" fontId="34" fillId="0" borderId="34" xfId="0" applyFont="1" applyFill="1" applyBorder="1" applyProtection="1"/>
    <xf numFmtId="0" fontId="54" fillId="0" borderId="0" xfId="0" applyFont="1" applyFill="1"/>
    <xf numFmtId="5" fontId="0" fillId="0" borderId="0" xfId="0" applyNumberFormat="1" applyFill="1" applyProtection="1"/>
    <xf numFmtId="37" fontId="0" fillId="0" borderId="0" xfId="0" applyNumberFormat="1" applyFill="1"/>
    <xf numFmtId="7" fontId="15" fillId="0" borderId="0" xfId="2" applyNumberFormat="1" applyFont="1" applyFill="1"/>
    <xf numFmtId="43" fontId="0" fillId="0" borderId="0" xfId="0" applyNumberFormat="1" applyFill="1"/>
    <xf numFmtId="7" fontId="37" fillId="0" borderId="0" xfId="0" applyNumberFormat="1" applyFont="1" applyFill="1"/>
    <xf numFmtId="0" fontId="37" fillId="0" borderId="0" xfId="0" applyFont="1" applyFill="1"/>
    <xf numFmtId="7" fontId="15" fillId="0" borderId="0" xfId="2" applyNumberFormat="1" applyFont="1" applyFill="1" applyBorder="1"/>
    <xf numFmtId="37" fontId="0" fillId="0" borderId="0" xfId="0" applyNumberFormat="1" applyFill="1" applyBorder="1"/>
    <xf numFmtId="178" fontId="19"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2" fillId="0" borderId="46" xfId="0" applyNumberFormat="1" applyFont="1" applyFill="1" applyBorder="1" applyProtection="1"/>
    <xf numFmtId="37" fontId="0" fillId="0" borderId="0" xfId="0" applyNumberFormat="1" applyFill="1" applyProtection="1"/>
    <xf numFmtId="197" fontId="19" fillId="0" borderId="0" xfId="13" applyNumberFormat="1" applyFont="1" applyFill="1"/>
    <xf numFmtId="0" fontId="55" fillId="0" borderId="0" xfId="7" applyFont="1" applyFill="1"/>
    <xf numFmtId="0" fontId="55" fillId="0" borderId="0" xfId="7" applyFont="1" applyFill="1" applyBorder="1"/>
    <xf numFmtId="193" fontId="55" fillId="0" borderId="0" xfId="7" applyNumberFormat="1" applyFont="1" applyFill="1" applyBorder="1"/>
    <xf numFmtId="0" fontId="55" fillId="0" borderId="0" xfId="7" applyFont="1" applyFill="1" applyBorder="1" applyAlignment="1">
      <alignment horizontal="right"/>
    </xf>
    <xf numFmtId="168" fontId="55" fillId="0" borderId="0" xfId="1" applyNumberFormat="1" applyFont="1" applyFill="1" applyBorder="1"/>
    <xf numFmtId="0" fontId="55" fillId="0" borderId="0" xfId="7" applyFont="1" applyFill="1" applyBorder="1" applyAlignment="1">
      <alignment horizontal="left"/>
    </xf>
    <xf numFmtId="7" fontId="55" fillId="0" borderId="0" xfId="7" applyNumberFormat="1" applyFont="1" applyFill="1" applyBorder="1" applyAlignment="1">
      <alignment horizontal="right"/>
    </xf>
    <xf numFmtId="178" fontId="55" fillId="0" borderId="0" xfId="1" applyNumberFormat="1" applyFont="1" applyFill="1" applyBorder="1"/>
    <xf numFmtId="168" fontId="56" fillId="0" borderId="0" xfId="1" applyNumberFormat="1" applyFont="1" applyFill="1" applyBorder="1"/>
    <xf numFmtId="168" fontId="55" fillId="0" borderId="0" xfId="1" applyNumberFormat="1" applyFont="1" applyFill="1"/>
    <xf numFmtId="7" fontId="55" fillId="0" borderId="0" xfId="7" applyNumberFormat="1" applyFont="1" applyFill="1" applyBorder="1"/>
    <xf numFmtId="0" fontId="55" fillId="0" borderId="0" xfId="7" applyFont="1" applyFill="1" applyBorder="1" applyAlignment="1">
      <alignment horizontal="center"/>
    </xf>
    <xf numFmtId="10" fontId="57" fillId="0" borderId="0" xfId="7" applyNumberFormat="1" applyFont="1" applyFill="1"/>
    <xf numFmtId="7" fontId="55" fillId="0" borderId="0" xfId="7" applyNumberFormat="1" applyFont="1" applyFill="1"/>
    <xf numFmtId="5" fontId="55" fillId="0" borderId="0" xfId="7" applyNumberFormat="1" applyFont="1" applyFill="1"/>
    <xf numFmtId="10" fontId="55" fillId="0" borderId="0" xfId="13" applyNumberFormat="1" applyFont="1" applyFill="1"/>
    <xf numFmtId="0" fontId="54" fillId="0" borderId="0" xfId="0" applyFont="1" applyFill="1" applyProtection="1"/>
    <xf numFmtId="195" fontId="19" fillId="0" borderId="0" xfId="13" applyNumberFormat="1" applyFont="1" applyFill="1"/>
    <xf numFmtId="173" fontId="0" fillId="0" borderId="0" xfId="0" applyNumberFormat="1" applyFill="1" applyAlignment="1">
      <alignment horizontal="right"/>
    </xf>
    <xf numFmtId="168" fontId="19" fillId="0" borderId="0" xfId="1" applyNumberFormat="1" applyFont="1" applyFill="1" applyAlignment="1">
      <alignment horizontal="right"/>
    </xf>
    <xf numFmtId="0" fontId="12" fillId="0" borderId="0" xfId="0" applyFont="1" applyFill="1" applyProtection="1">
      <protection locked="0"/>
    </xf>
    <xf numFmtId="7" fontId="37" fillId="0" borderId="0" xfId="0" applyNumberFormat="1" applyFont="1" applyFill="1" applyProtection="1">
      <protection locked="0"/>
    </xf>
    <xf numFmtId="183" fontId="37" fillId="0" borderId="0" xfId="0" applyNumberFormat="1" applyFont="1" applyFill="1" applyProtection="1">
      <protection locked="0"/>
    </xf>
    <xf numFmtId="179" fontId="0" fillId="0" borderId="0" xfId="0" applyNumberFormat="1" applyFill="1"/>
    <xf numFmtId="7" fontId="15" fillId="0" borderId="0" xfId="0" applyNumberFormat="1" applyFont="1" applyFill="1" applyProtection="1">
      <protection locked="0"/>
    </xf>
    <xf numFmtId="11" fontId="0" fillId="0" borderId="0" xfId="0" applyNumberFormat="1" applyFill="1"/>
    <xf numFmtId="0" fontId="12" fillId="0" borderId="0" xfId="0" applyFont="1" applyFill="1"/>
    <xf numFmtId="7" fontId="12" fillId="0" borderId="0" xfId="0" applyNumberFormat="1" applyFont="1" applyFill="1" applyProtection="1">
      <protection locked="0"/>
    </xf>
    <xf numFmtId="168" fontId="12" fillId="0" borderId="0" xfId="0" applyNumberFormat="1" applyFont="1" applyFill="1" applyProtection="1"/>
    <xf numFmtId="183" fontId="14" fillId="0" borderId="0" xfId="0" applyNumberFormat="1" applyFont="1" applyFill="1" applyProtection="1">
      <protection locked="0"/>
    </xf>
    <xf numFmtId="168" fontId="12" fillId="0" borderId="0" xfId="1" applyNumberFormat="1" applyFont="1" applyFill="1" applyProtection="1"/>
    <xf numFmtId="37" fontId="12" fillId="0" borderId="12" xfId="0" applyNumberFormat="1" applyFont="1" applyFill="1" applyBorder="1" applyProtection="1"/>
    <xf numFmtId="0" fontId="0" fillId="0" borderId="0" xfId="0" applyFill="1" applyProtection="1"/>
    <xf numFmtId="5" fontId="12" fillId="0" borderId="34" xfId="0" applyNumberFormat="1" applyFont="1" applyFill="1" applyBorder="1" applyProtection="1"/>
    <xf numFmtId="37" fontId="0" fillId="0" borderId="47" xfId="0" applyNumberFormat="1" applyFont="1" applyFill="1" applyBorder="1" applyProtection="1"/>
    <xf numFmtId="5" fontId="12" fillId="0" borderId="47" xfId="0" applyNumberFormat="1" applyFont="1" applyFill="1" applyBorder="1" applyProtection="1"/>
    <xf numFmtId="184" fontId="12" fillId="0" borderId="0" xfId="0" applyNumberFormat="1" applyFont="1" applyFill="1" applyProtection="1"/>
    <xf numFmtId="166" fontId="19" fillId="0" borderId="0" xfId="13" applyNumberFormat="1" applyFont="1" applyFill="1"/>
    <xf numFmtId="198" fontId="0" fillId="0" borderId="0" xfId="0" applyNumberFormat="1" applyFill="1"/>
    <xf numFmtId="186" fontId="0" fillId="0" borderId="0" xfId="0" applyNumberFormat="1" applyFill="1"/>
    <xf numFmtId="37" fontId="12" fillId="0" borderId="34" xfId="0" applyNumberFormat="1" applyFont="1" applyFill="1" applyBorder="1" applyProtection="1"/>
    <xf numFmtId="167" fontId="19"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7" fillId="0" borderId="0" xfId="0" applyNumberFormat="1" applyFont="1" applyFill="1" applyProtection="1">
      <protection locked="0"/>
    </xf>
    <xf numFmtId="0" fontId="37" fillId="0" borderId="0" xfId="0" applyFont="1" applyFill="1" applyProtection="1">
      <protection locked="0"/>
    </xf>
    <xf numFmtId="7" fontId="15" fillId="0" borderId="0" xfId="0" applyNumberFormat="1" applyFont="1" applyFill="1" applyProtection="1"/>
    <xf numFmtId="182" fontId="37" fillId="0" borderId="0" xfId="1" applyNumberFormat="1" applyFont="1" applyFill="1" applyProtection="1">
      <protection locked="0"/>
    </xf>
    <xf numFmtId="182" fontId="37" fillId="0" borderId="0" xfId="0" applyNumberFormat="1" applyFont="1" applyFill="1" applyProtection="1">
      <protection locked="0"/>
    </xf>
    <xf numFmtId="7" fontId="0" fillId="0" borderId="0" xfId="0" applyNumberFormat="1" applyFill="1"/>
    <xf numFmtId="188" fontId="37" fillId="0" borderId="0" xfId="0" applyNumberFormat="1" applyFont="1" applyFill="1" applyProtection="1">
      <protection locked="0"/>
    </xf>
    <xf numFmtId="0" fontId="13" fillId="0" borderId="0" xfId="0" applyFont="1" applyFill="1" applyProtection="1"/>
    <xf numFmtId="171" fontId="37" fillId="0" borderId="0" xfId="0" applyNumberFormat="1" applyFont="1" applyFill="1" applyProtection="1"/>
    <xf numFmtId="182" fontId="19"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7" fillId="0" borderId="0" xfId="0" applyNumberFormat="1" applyFont="1" applyFill="1" applyProtection="1"/>
    <xf numFmtId="191" fontId="0" fillId="0" borderId="0" xfId="0" applyNumberFormat="1" applyFill="1"/>
    <xf numFmtId="39" fontId="37"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4" fillId="0" borderId="47" xfId="0" applyNumberFormat="1" applyFont="1" applyFill="1" applyBorder="1" applyProtection="1"/>
    <xf numFmtId="5" fontId="0" fillId="0" borderId="47" xfId="0" applyNumberFormat="1" applyFont="1" applyFill="1" applyBorder="1" applyProtection="1"/>
    <xf numFmtId="0" fontId="12" fillId="0" borderId="47" xfId="0" applyFont="1" applyFill="1" applyBorder="1" applyProtection="1"/>
    <xf numFmtId="200" fontId="19" fillId="0" borderId="0" xfId="13" applyNumberFormat="1" applyFont="1" applyFill="1"/>
    <xf numFmtId="10" fontId="12" fillId="0" borderId="0" xfId="13" applyNumberFormat="1" applyFont="1" applyFill="1" applyProtection="1"/>
    <xf numFmtId="0" fontId="58"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4" fillId="0" borderId="0" xfId="0" applyNumberFormat="1" applyFont="1" applyFill="1" applyBorder="1" applyProtection="1"/>
    <xf numFmtId="7" fontId="18" fillId="0" borderId="0" xfId="0" applyNumberFormat="1" applyFont="1" applyFill="1" applyProtection="1"/>
    <xf numFmtId="37" fontId="37" fillId="0" borderId="0" xfId="0" applyNumberFormat="1" applyFont="1" applyFill="1" applyProtection="1"/>
    <xf numFmtId="7" fontId="14" fillId="0" borderId="0" xfId="0" applyNumberFormat="1" applyFont="1" applyFill="1" applyProtection="1">
      <protection locked="0"/>
    </xf>
    <xf numFmtId="7" fontId="54" fillId="0" borderId="0" xfId="0" applyNumberFormat="1" applyFont="1" applyFill="1" applyProtection="1"/>
    <xf numFmtId="182" fontId="14" fillId="0" borderId="0" xfId="1" applyNumberFormat="1" applyFont="1" applyFill="1" applyProtection="1">
      <protection locked="0"/>
    </xf>
    <xf numFmtId="177" fontId="0" fillId="0" borderId="0" xfId="0" applyNumberFormat="1" applyFont="1" applyFill="1" applyProtection="1"/>
    <xf numFmtId="173" fontId="15" fillId="0" borderId="0" xfId="0" applyNumberFormat="1" applyFont="1" applyFill="1" applyProtection="1"/>
    <xf numFmtId="0" fontId="20" fillId="0" borderId="0" xfId="0" applyFont="1" applyFill="1" applyProtection="1"/>
    <xf numFmtId="5" fontId="37" fillId="0" borderId="0" xfId="0" applyNumberFormat="1" applyFont="1" applyFill="1" applyProtection="1"/>
    <xf numFmtId="190" fontId="0" fillId="0" borderId="0" xfId="0" applyNumberFormat="1" applyFont="1" applyFill="1" applyProtection="1"/>
    <xf numFmtId="7" fontId="19" fillId="0" borderId="0" xfId="0" applyNumberFormat="1" applyFont="1" applyFill="1" applyProtection="1"/>
    <xf numFmtId="5" fontId="54" fillId="0" borderId="0" xfId="0" applyNumberFormat="1" applyFont="1" applyFill="1" applyProtection="1"/>
    <xf numFmtId="177" fontId="0" fillId="0" borderId="0" xfId="0" applyNumberFormat="1" applyFont="1" applyFill="1"/>
    <xf numFmtId="37" fontId="12" fillId="0" borderId="47" xfId="0" applyNumberFormat="1" applyFont="1" applyFill="1" applyBorder="1" applyProtection="1"/>
    <xf numFmtId="189" fontId="0" fillId="0" borderId="0" xfId="0" applyNumberFormat="1" applyFont="1" applyFill="1" applyProtection="1"/>
    <xf numFmtId="44" fontId="19" fillId="0" borderId="0" xfId="2" applyFont="1" applyFill="1"/>
    <xf numFmtId="7" fontId="19" fillId="0" borderId="0" xfId="0" applyNumberFormat="1" applyFont="1" applyFill="1" applyProtection="1">
      <protection locked="0"/>
    </xf>
    <xf numFmtId="181" fontId="37" fillId="0" borderId="0" xfId="0" applyNumberFormat="1" applyFont="1" applyFill="1" applyProtection="1">
      <protection locked="0"/>
    </xf>
    <xf numFmtId="175" fontId="0" fillId="0" borderId="0" xfId="0" applyNumberFormat="1" applyFill="1"/>
    <xf numFmtId="5" fontId="54" fillId="0" borderId="0" xfId="0" applyNumberFormat="1" applyFont="1" applyFill="1" applyProtection="1">
      <protection locked="0"/>
    </xf>
    <xf numFmtId="0" fontId="54" fillId="0" borderId="0" xfId="0" applyFont="1" applyFill="1" applyProtection="1">
      <protection locked="0"/>
    </xf>
    <xf numFmtId="183" fontId="12" fillId="0" borderId="0" xfId="0" applyNumberFormat="1" applyFont="1" applyFill="1" applyProtection="1">
      <protection locked="0"/>
    </xf>
    <xf numFmtId="188" fontId="12" fillId="0" borderId="0" xfId="0" applyNumberFormat="1" applyFont="1" applyFill="1" applyProtection="1">
      <protection locked="0"/>
    </xf>
    <xf numFmtId="4" fontId="0" fillId="0" borderId="0" xfId="0" applyNumberFormat="1" applyFill="1"/>
    <xf numFmtId="199" fontId="19" fillId="0" borderId="0" xfId="1" applyNumberFormat="1" applyFont="1" applyFill="1"/>
    <xf numFmtId="185" fontId="12" fillId="0" borderId="0" xfId="0" applyNumberFormat="1" applyFont="1" applyFill="1" applyProtection="1"/>
    <xf numFmtId="5" fontId="12" fillId="0" borderId="0" xfId="0" applyNumberFormat="1" applyFont="1" applyFill="1"/>
    <xf numFmtId="7" fontId="12" fillId="0" borderId="0" xfId="0" applyNumberFormat="1" applyFont="1" applyFill="1" applyProtection="1"/>
    <xf numFmtId="186" fontId="12" fillId="0" borderId="0" xfId="0" applyNumberFormat="1" applyFont="1" applyFill="1" applyProtection="1"/>
    <xf numFmtId="179" fontId="37" fillId="0" borderId="0" xfId="0" applyNumberFormat="1" applyFont="1" applyFill="1" applyProtection="1"/>
    <xf numFmtId="182" fontId="37" fillId="0" borderId="0" xfId="1" applyNumberFormat="1" applyFont="1" applyFill="1" applyProtection="1"/>
    <xf numFmtId="7" fontId="14" fillId="0" borderId="0" xfId="0" applyNumberFormat="1" applyFont="1" applyFill="1" applyProtection="1"/>
    <xf numFmtId="179" fontId="14" fillId="0" borderId="0" xfId="0" applyNumberFormat="1" applyFont="1" applyFill="1" applyProtection="1"/>
    <xf numFmtId="171" fontId="0" fillId="0" borderId="0" xfId="0" applyNumberFormat="1" applyFill="1" applyBorder="1" applyProtection="1"/>
    <xf numFmtId="183" fontId="14" fillId="0" borderId="0" xfId="0" applyNumberFormat="1" applyFont="1" applyFill="1" applyProtection="1"/>
    <xf numFmtId="173" fontId="14" fillId="0" borderId="0" xfId="0" applyNumberFormat="1" applyFont="1" applyFill="1" applyProtection="1"/>
    <xf numFmtId="171" fontId="14" fillId="0" borderId="0" xfId="0" applyNumberFormat="1" applyFont="1" applyFill="1" applyProtection="1"/>
    <xf numFmtId="181" fontId="14"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2" fillId="0" borderId="46" xfId="0" applyNumberFormat="1" applyFont="1" applyFill="1" applyBorder="1" applyProtection="1"/>
    <xf numFmtId="171" fontId="0" fillId="0" borderId="0" xfId="0" applyNumberFormat="1" applyFill="1"/>
    <xf numFmtId="183" fontId="37" fillId="0" borderId="0" xfId="0" applyNumberFormat="1" applyFont="1" applyFill="1" applyProtection="1"/>
    <xf numFmtId="3" fontId="54" fillId="0" borderId="0" xfId="0" applyNumberFormat="1" applyFont="1" applyFill="1"/>
    <xf numFmtId="193" fontId="55" fillId="0" borderId="0" xfId="7" applyNumberFormat="1" applyFont="1" applyFill="1"/>
    <xf numFmtId="168" fontId="55" fillId="0" borderId="36" xfId="1" applyNumberFormat="1" applyFont="1" applyFill="1" applyBorder="1"/>
    <xf numFmtId="3" fontId="0" fillId="0" borderId="28" xfId="0" applyNumberFormat="1" applyFill="1" applyBorder="1"/>
    <xf numFmtId="44" fontId="55" fillId="0" borderId="28" xfId="7" applyNumberFormat="1" applyFont="1" applyFill="1" applyBorder="1"/>
    <xf numFmtId="7" fontId="55" fillId="0" borderId="38" xfId="7" applyNumberFormat="1" applyFont="1" applyFill="1" applyBorder="1" applyAlignment="1">
      <alignment horizontal="right"/>
    </xf>
    <xf numFmtId="168" fontId="55" fillId="0" borderId="5" xfId="1" applyNumberFormat="1" applyFont="1" applyFill="1" applyBorder="1"/>
    <xf numFmtId="44" fontId="55" fillId="0" borderId="0" xfId="7" applyNumberFormat="1" applyFont="1" applyFill="1" applyBorder="1"/>
    <xf numFmtId="7" fontId="55" fillId="0" borderId="4" xfId="7" applyNumberFormat="1" applyFont="1" applyFill="1" applyBorder="1" applyAlignment="1">
      <alignment horizontal="right"/>
    </xf>
    <xf numFmtId="5" fontId="19" fillId="0" borderId="0" xfId="2" applyNumberFormat="1" applyFont="1" applyFill="1" applyBorder="1"/>
    <xf numFmtId="7" fontId="55" fillId="0" borderId="4" xfId="7" applyNumberFormat="1" applyFont="1" applyFill="1" applyBorder="1"/>
    <xf numFmtId="7" fontId="55" fillId="0" borderId="19" xfId="7" applyNumberFormat="1" applyFont="1" applyFill="1" applyBorder="1"/>
    <xf numFmtId="44" fontId="55" fillId="0" borderId="12" xfId="7" applyNumberFormat="1" applyFont="1" applyFill="1" applyBorder="1"/>
    <xf numFmtId="0" fontId="0" fillId="0" borderId="13" xfId="0" applyFill="1" applyBorder="1"/>
    <xf numFmtId="5" fontId="55" fillId="0" borderId="0" xfId="7" applyNumberFormat="1" applyFont="1" applyFill="1" applyBorder="1" applyAlignment="1">
      <alignment horizontal="right"/>
    </xf>
    <xf numFmtId="5" fontId="55" fillId="0" borderId="0" xfId="7" applyNumberFormat="1" applyFont="1" applyFill="1" applyBorder="1"/>
    <xf numFmtId="5" fontId="14" fillId="0" borderId="0" xfId="0" applyNumberFormat="1" applyFont="1" applyFill="1" applyProtection="1"/>
    <xf numFmtId="0" fontId="37" fillId="0" borderId="0" xfId="0" applyFont="1" applyFill="1" applyProtection="1"/>
    <xf numFmtId="5" fontId="12" fillId="0" borderId="0" xfId="0" applyNumberFormat="1" applyFont="1" applyFill="1" applyAlignment="1" applyProtection="1">
      <alignment horizontal="right"/>
    </xf>
    <xf numFmtId="187" fontId="12" fillId="0" borderId="0" xfId="0" applyNumberFormat="1" applyFont="1" applyFill="1" applyProtection="1"/>
    <xf numFmtId="5" fontId="0" fillId="0" borderId="0" xfId="0" applyNumberFormat="1" applyFill="1" applyBorder="1"/>
    <xf numFmtId="183" fontId="12" fillId="0" borderId="46" xfId="0" applyNumberFormat="1" applyFont="1" applyFill="1" applyBorder="1" applyProtection="1"/>
    <xf numFmtId="0" fontId="12" fillId="0" borderId="46" xfId="0" applyFont="1" applyFill="1" applyBorder="1" applyProtection="1"/>
    <xf numFmtId="183" fontId="12" fillId="0" borderId="0" xfId="0" applyNumberFormat="1" applyFont="1" applyFill="1" applyProtection="1"/>
    <xf numFmtId="196" fontId="19" fillId="0" borderId="0" xfId="13" applyNumberFormat="1" applyFont="1" applyFill="1" applyBorder="1"/>
    <xf numFmtId="0" fontId="18" fillId="0" borderId="0" xfId="0" applyFont="1" applyFill="1" applyProtection="1"/>
    <xf numFmtId="183" fontId="12" fillId="0" borderId="0" xfId="0" applyNumberFormat="1" applyFont="1" applyFill="1" applyBorder="1" applyProtection="1"/>
    <xf numFmtId="200" fontId="19" fillId="0" borderId="0" xfId="13" applyNumberFormat="1" applyFont="1" applyFill="1" applyBorder="1"/>
    <xf numFmtId="179" fontId="18" fillId="0" borderId="0" xfId="0" applyNumberFormat="1" applyFont="1" applyFill="1" applyProtection="1"/>
    <xf numFmtId="9" fontId="19" fillId="0" borderId="0" xfId="13" applyFont="1" applyFill="1" applyBorder="1"/>
    <xf numFmtId="0" fontId="15" fillId="0" borderId="0" xfId="0" applyFont="1" applyFill="1" applyProtection="1"/>
    <xf numFmtId="0" fontId="0" fillId="0" borderId="34" xfId="0" applyFill="1" applyBorder="1" applyProtection="1"/>
    <xf numFmtId="5" fontId="12" fillId="0" borderId="34" xfId="0" applyNumberFormat="1" applyFont="1" applyFill="1" applyBorder="1" applyAlignment="1" applyProtection="1">
      <alignment horizontal="right"/>
    </xf>
    <xf numFmtId="7" fontId="0" fillId="0" borderId="0" xfId="0" applyNumberFormat="1" applyFill="1" applyBorder="1"/>
    <xf numFmtId="0" fontId="13" fillId="0" borderId="0" xfId="0" applyFont="1" applyFill="1"/>
    <xf numFmtId="43" fontId="55" fillId="0" borderId="0" xfId="1" applyNumberFormat="1" applyFont="1" applyFill="1" applyBorder="1"/>
    <xf numFmtId="0" fontId="39" fillId="0" borderId="0" xfId="0" applyFont="1" applyFill="1" applyBorder="1"/>
    <xf numFmtId="0" fontId="15" fillId="0" borderId="0" xfId="0" applyFont="1" applyFill="1"/>
    <xf numFmtId="3" fontId="0" fillId="0" borderId="5" xfId="0" applyNumberFormat="1" applyFill="1" applyBorder="1"/>
    <xf numFmtId="43" fontId="0" fillId="0" borderId="0" xfId="0" applyNumberFormat="1" applyFill="1" applyBorder="1"/>
    <xf numFmtId="7" fontId="37" fillId="0" borderId="4" xfId="0" applyNumberFormat="1" applyFont="1" applyFill="1" applyBorder="1"/>
    <xf numFmtId="10" fontId="19" fillId="0" borderId="0" xfId="13" applyNumberFormat="1" applyFont="1" applyFill="1" applyBorder="1"/>
    <xf numFmtId="5" fontId="37" fillId="0" borderId="4" xfId="0" applyNumberFormat="1" applyFont="1" applyFill="1" applyBorder="1"/>
    <xf numFmtId="7" fontId="19" fillId="0" borderId="0" xfId="2" applyNumberFormat="1" applyFont="1" applyFill="1"/>
    <xf numFmtId="44" fontId="19" fillId="0" borderId="0" xfId="2" applyFont="1" applyFill="1" applyBorder="1"/>
    <xf numFmtId="168" fontId="55" fillId="0" borderId="19" xfId="1" applyNumberFormat="1" applyFont="1" applyFill="1" applyBorder="1"/>
    <xf numFmtId="202" fontId="19" fillId="0" borderId="12" xfId="2" applyNumberFormat="1" applyFont="1" applyFill="1" applyBorder="1"/>
    <xf numFmtId="7" fontId="55" fillId="0" borderId="13" xfId="7" applyNumberFormat="1" applyFont="1" applyFill="1" applyBorder="1"/>
    <xf numFmtId="10" fontId="57" fillId="0" borderId="0" xfId="7" applyNumberFormat="1" applyFont="1" applyFill="1" applyBorder="1"/>
    <xf numFmtId="37" fontId="19" fillId="0" borderId="0" xfId="0" applyNumberFormat="1" applyFont="1" applyFill="1" applyProtection="1"/>
    <xf numFmtId="7" fontId="58" fillId="0" borderId="0" xfId="0" applyNumberFormat="1" applyFont="1" applyFill="1" applyProtection="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5" fontId="15" fillId="0" borderId="48" xfId="0" applyNumberFormat="1" applyFont="1" applyFill="1" applyBorder="1" applyProtection="1"/>
    <xf numFmtId="5" fontId="14" fillId="0" borderId="48" xfId="0" applyNumberFormat="1" applyFont="1" applyFill="1" applyBorder="1" applyProtection="1"/>
    <xf numFmtId="168" fontId="18" fillId="0" borderId="0" xfId="1" applyNumberFormat="1" applyFont="1" applyFill="1" applyBorder="1"/>
    <xf numFmtId="37" fontId="12" fillId="0" borderId="28" xfId="0" applyNumberFormat="1" applyFont="1" applyFill="1" applyBorder="1" applyProtection="1"/>
    <xf numFmtId="7" fontId="37" fillId="0" borderId="28" xfId="0" applyNumberFormat="1" applyFont="1" applyFill="1" applyBorder="1" applyProtection="1"/>
    <xf numFmtId="5" fontId="12" fillId="0" borderId="28" xfId="0" applyNumberFormat="1" applyFont="1" applyFill="1" applyBorder="1" applyProtection="1"/>
    <xf numFmtId="7" fontId="18" fillId="0" borderId="28" xfId="0" applyNumberFormat="1" applyFont="1" applyFill="1" applyBorder="1" applyProtection="1"/>
    <xf numFmtId="0" fontId="12" fillId="0" borderId="28" xfId="0" applyFont="1" applyFill="1" applyBorder="1" applyProtection="1"/>
    <xf numFmtId="5" fontId="18" fillId="0" borderId="0" xfId="0" applyNumberFormat="1" applyFont="1" applyFill="1" applyBorder="1"/>
    <xf numFmtId="0" fontId="13" fillId="0" borderId="0" xfId="0" applyFont="1" applyFill="1" applyBorder="1" applyProtection="1"/>
    <xf numFmtId="184" fontId="13" fillId="0" borderId="0" xfId="0" applyNumberFormat="1" applyFont="1" applyFill="1" applyProtection="1"/>
    <xf numFmtId="37" fontId="13" fillId="0" borderId="48" xfId="0" applyNumberFormat="1" applyFont="1" applyFill="1" applyBorder="1" applyProtection="1"/>
    <xf numFmtId="168" fontId="59" fillId="0" borderId="48" xfId="1" applyNumberFormat="1" applyFont="1" applyFill="1" applyBorder="1" applyProtection="1"/>
    <xf numFmtId="5" fontId="13" fillId="0" borderId="48" xfId="0" applyNumberFormat="1" applyFont="1" applyFill="1" applyBorder="1" applyProtection="1"/>
    <xf numFmtId="167" fontId="13" fillId="0" borderId="48" xfId="2" applyNumberFormat="1" applyFont="1" applyFill="1" applyBorder="1" applyProtection="1"/>
    <xf numFmtId="7" fontId="59" fillId="0" borderId="48" xfId="0" applyNumberFormat="1" applyFont="1" applyFill="1" applyBorder="1" applyProtection="1"/>
    <xf numFmtId="167" fontId="37" fillId="0" borderId="0" xfId="0" applyNumberFormat="1" applyFont="1" applyFill="1" applyProtection="1"/>
    <xf numFmtId="37" fontId="14" fillId="0" borderId="0" xfId="0" applyNumberFormat="1" applyFont="1" applyFill="1" applyBorder="1" applyProtection="1"/>
    <xf numFmtId="194" fontId="19" fillId="0" borderId="0" xfId="2" applyNumberFormat="1" applyFont="1" applyFill="1"/>
    <xf numFmtId="0" fontId="60" fillId="0" borderId="0" xfId="0" applyFont="1" applyFill="1" applyProtection="1"/>
    <xf numFmtId="10" fontId="55" fillId="0" borderId="0" xfId="13" applyNumberFormat="1" applyFont="1" applyFill="1" applyBorder="1"/>
    <xf numFmtId="0" fontId="0" fillId="0" borderId="0" xfId="0" applyFill="1" applyBorder="1" applyAlignment="1">
      <alignment horizontal="right"/>
    </xf>
    <xf numFmtId="168" fontId="19" fillId="0" borderId="47" xfId="1" applyNumberFormat="1" applyFont="1" applyFill="1" applyBorder="1" applyProtection="1"/>
    <xf numFmtId="168" fontId="19" fillId="0" borderId="0" xfId="1" applyNumberFormat="1" applyFont="1" applyFill="1" applyBorder="1"/>
    <xf numFmtId="173" fontId="18" fillId="0" borderId="0" xfId="0" applyNumberFormat="1" applyFont="1" applyFill="1" applyProtection="1"/>
    <xf numFmtId="43" fontId="37" fillId="0" borderId="0" xfId="1" applyNumberFormat="1" applyFont="1" applyFill="1" applyProtection="1">
      <protection locked="0"/>
    </xf>
    <xf numFmtId="4" fontId="0" fillId="0" borderId="0" xfId="0" applyNumberFormat="1" applyFill="1" applyBorder="1"/>
    <xf numFmtId="168" fontId="12" fillId="0" borderId="0" xfId="1" applyNumberFormat="1" applyFont="1" applyFill="1" applyBorder="1" applyProtection="1"/>
    <xf numFmtId="43" fontId="37" fillId="0" borderId="0" xfId="1" applyNumberFormat="1" applyFont="1" applyFill="1" applyProtection="1"/>
    <xf numFmtId="5" fontId="13" fillId="0" borderId="28" xfId="0" applyNumberFormat="1" applyFont="1" applyFill="1" applyBorder="1" applyProtection="1"/>
    <xf numFmtId="0" fontId="61" fillId="0" borderId="0" xfId="10" applyFont="1" applyFill="1"/>
    <xf numFmtId="0" fontId="34" fillId="0" borderId="0" xfId="10" applyFont="1" applyFill="1"/>
    <xf numFmtId="0" fontId="34" fillId="0" borderId="0" xfId="10" applyFont="1" applyFill="1" applyAlignment="1">
      <alignment horizontal="centerContinuous"/>
    </xf>
    <xf numFmtId="0" fontId="62" fillId="0" borderId="0" xfId="10" applyFont="1" applyFill="1" applyBorder="1" applyAlignment="1">
      <alignment horizontal="centerContinuous"/>
    </xf>
    <xf numFmtId="0" fontId="62" fillId="0" borderId="0" xfId="10" applyFont="1" applyFill="1" applyAlignment="1">
      <alignment horizontal="centerContinuous"/>
    </xf>
    <xf numFmtId="0" fontId="61" fillId="0" borderId="0" xfId="10" applyFont="1" applyFill="1" applyAlignment="1">
      <alignment horizontal="centerContinuous"/>
    </xf>
    <xf numFmtId="0" fontId="61" fillId="0" borderId="12" xfId="10" applyFont="1" applyFill="1" applyBorder="1" applyAlignment="1">
      <alignment horizontal="centerContinuous"/>
    </xf>
    <xf numFmtId="0" fontId="33" fillId="0" borderId="0" xfId="10" applyFill="1"/>
    <xf numFmtId="0" fontId="61" fillId="0" borderId="0" xfId="10" applyFont="1" applyFill="1" applyBorder="1" applyAlignment="1">
      <alignment horizontal="center"/>
    </xf>
    <xf numFmtId="0" fontId="61" fillId="0" borderId="0" xfId="10" applyFont="1" applyFill="1" applyBorder="1" applyAlignment="1">
      <alignment horizontal="centerContinuous"/>
    </xf>
    <xf numFmtId="0" fontId="63" fillId="0" borderId="49" xfId="10" applyFont="1" applyFill="1" applyBorder="1"/>
    <xf numFmtId="0" fontId="63" fillId="0" borderId="50" xfId="10" applyFont="1" applyFill="1" applyBorder="1"/>
    <xf numFmtId="0" fontId="61" fillId="0" borderId="12" xfId="10" applyFont="1" applyFill="1" applyBorder="1" applyAlignment="1">
      <alignment horizontal="center"/>
    </xf>
    <xf numFmtId="0" fontId="61" fillId="0" borderId="34" xfId="10" applyFont="1" applyFill="1" applyBorder="1" applyAlignment="1">
      <alignment horizontal="centerContinuous"/>
    </xf>
    <xf numFmtId="0" fontId="35" fillId="0" borderId="0" xfId="10" applyFont="1" applyFill="1"/>
    <xf numFmtId="0" fontId="61" fillId="0" borderId="12" xfId="10" applyFont="1" applyFill="1" applyBorder="1"/>
    <xf numFmtId="0" fontId="63" fillId="0" borderId="51" xfId="10" applyFont="1" applyFill="1" applyBorder="1"/>
    <xf numFmtId="7" fontId="64" fillId="0" borderId="52" xfId="10" applyNumberFormat="1" applyFont="1" applyFill="1" applyBorder="1"/>
    <xf numFmtId="0" fontId="65" fillId="0" borderId="0" xfId="10" applyFont="1" applyFill="1"/>
    <xf numFmtId="179" fontId="64" fillId="0" borderId="52" xfId="10" applyNumberFormat="1" applyFont="1" applyFill="1" applyBorder="1"/>
    <xf numFmtId="43" fontId="61" fillId="0" borderId="0" xfId="10" applyNumberFormat="1" applyFont="1" applyFill="1"/>
    <xf numFmtId="37" fontId="61" fillId="0" borderId="0" xfId="10" applyNumberFormat="1" applyFont="1" applyFill="1" applyProtection="1"/>
    <xf numFmtId="7" fontId="33" fillId="0" borderId="0" xfId="10" applyNumberFormat="1" applyFill="1"/>
    <xf numFmtId="7" fontId="61" fillId="0" borderId="0" xfId="10" applyNumberFormat="1" applyFont="1" applyFill="1"/>
    <xf numFmtId="10" fontId="61" fillId="0" borderId="0" xfId="10" applyNumberFormat="1" applyFont="1" applyFill="1" applyProtection="1"/>
    <xf numFmtId="0" fontId="63" fillId="0" borderId="53" xfId="10" applyFont="1" applyFill="1" applyBorder="1"/>
    <xf numFmtId="179" fontId="64" fillId="0" borderId="54" xfId="10" applyNumberFormat="1" applyFont="1" applyFill="1" applyBorder="1"/>
    <xf numFmtId="0" fontId="63" fillId="0" borderId="0" xfId="10" applyFont="1" applyFill="1"/>
    <xf numFmtId="179" fontId="63" fillId="0" borderId="0" xfId="10" applyNumberFormat="1" applyFont="1" applyFill="1"/>
    <xf numFmtId="0" fontId="61" fillId="0" borderId="0" xfId="10" applyFont="1" applyFill="1" applyBorder="1"/>
    <xf numFmtId="7" fontId="61" fillId="0" borderId="0" xfId="10" applyNumberFormat="1" applyFont="1" applyFill="1" applyProtection="1"/>
    <xf numFmtId="171" fontId="63" fillId="0" borderId="0" xfId="10" applyNumberFormat="1" applyFont="1" applyFill="1"/>
    <xf numFmtId="188" fontId="61" fillId="0" borderId="0" xfId="10" applyNumberFormat="1" applyFont="1" applyFill="1" applyProtection="1"/>
    <xf numFmtId="37" fontId="61" fillId="0" borderId="12" xfId="10" applyNumberFormat="1" applyFont="1" applyFill="1" applyBorder="1" applyProtection="1"/>
    <xf numFmtId="7" fontId="61" fillId="0" borderId="12" xfId="10" applyNumberFormat="1" applyFont="1" applyFill="1" applyBorder="1" applyProtection="1"/>
    <xf numFmtId="188" fontId="61" fillId="0" borderId="12" xfId="10" applyNumberFormat="1" applyFont="1" applyFill="1" applyBorder="1" applyProtection="1"/>
    <xf numFmtId="0" fontId="23" fillId="0" borderId="0" xfId="10" applyFont="1" applyFill="1"/>
    <xf numFmtId="0" fontId="23" fillId="0" borderId="0" xfId="10" quotePrefix="1" applyFont="1" applyFill="1" applyBorder="1" applyAlignment="1">
      <alignment horizontal="left"/>
    </xf>
    <xf numFmtId="5" fontId="61" fillId="0" borderId="0" xfId="10" applyNumberFormat="1" applyFont="1" applyFill="1"/>
    <xf numFmtId="0" fontId="61" fillId="0" borderId="0" xfId="10" applyFont="1" applyFill="1" applyAlignment="1" applyProtection="1">
      <alignment horizontal="left"/>
    </xf>
    <xf numFmtId="44" fontId="61" fillId="0" borderId="0" xfId="2" applyFont="1" applyFill="1"/>
    <xf numFmtId="0" fontId="61" fillId="0" borderId="0" xfId="10" applyFont="1" applyFill="1" applyProtection="1"/>
    <xf numFmtId="0" fontId="34" fillId="0" borderId="0" xfId="10" applyFont="1" applyFill="1" applyAlignment="1" applyProtection="1">
      <alignment horizontal="centerContinuous"/>
    </xf>
    <xf numFmtId="0" fontId="62" fillId="0" borderId="0" xfId="10" applyFont="1" applyFill="1" applyBorder="1" applyAlignment="1" applyProtection="1">
      <alignment horizontal="center"/>
    </xf>
    <xf numFmtId="0" fontId="25" fillId="0" borderId="0" xfId="10" applyFont="1" applyFill="1" applyAlignment="1" applyProtection="1">
      <alignment horizontal="centerContinuous"/>
    </xf>
    <xf numFmtId="0" fontId="25" fillId="0" borderId="0" xfId="10" applyFont="1" applyFill="1" applyAlignment="1">
      <alignment horizontal="centerContinuous"/>
    </xf>
    <xf numFmtId="0" fontId="66" fillId="0" borderId="0" xfId="10" applyFont="1" applyFill="1" applyAlignment="1" applyProtection="1">
      <alignment horizontal="centerContinuous"/>
    </xf>
    <xf numFmtId="0" fontId="61" fillId="0" borderId="0" xfId="10" applyFont="1" applyFill="1" applyAlignment="1" applyProtection="1">
      <alignment horizontal="centerContinuous"/>
    </xf>
    <xf numFmtId="0" fontId="61" fillId="0" borderId="0" xfId="10" applyFont="1" applyFill="1" applyAlignment="1" applyProtection="1"/>
    <xf numFmtId="0" fontId="18" fillId="0" borderId="0" xfId="10" applyFont="1" applyFill="1" applyAlignment="1" applyProtection="1">
      <alignment horizontal="center"/>
    </xf>
    <xf numFmtId="0" fontId="18" fillId="0" borderId="0" xfId="10" applyFont="1" applyFill="1" applyProtection="1"/>
    <xf numFmtId="0" fontId="18" fillId="0" borderId="34" xfId="10" applyFont="1" applyFill="1" applyBorder="1" applyAlignment="1" applyProtection="1">
      <alignment horizontal="centerContinuous"/>
    </xf>
    <xf numFmtId="0" fontId="18" fillId="0" borderId="0" xfId="10" applyFont="1" applyFill="1" applyAlignment="1" applyProtection="1">
      <alignment horizontal="centerContinuous"/>
    </xf>
    <xf numFmtId="0" fontId="18" fillId="0" borderId="0" xfId="10" applyFont="1" applyFill="1"/>
    <xf numFmtId="0" fontId="18" fillId="0" borderId="0" xfId="10" applyFont="1" applyFill="1" applyBorder="1" applyAlignment="1" applyProtection="1">
      <alignment horizontal="center"/>
    </xf>
    <xf numFmtId="0" fontId="18" fillId="0" borderId="12" xfId="10" applyFont="1" applyFill="1" applyBorder="1" applyAlignment="1" applyProtection="1">
      <alignment horizontal="centerContinuous"/>
    </xf>
    <xf numFmtId="0" fontId="18" fillId="0" borderId="0" xfId="10" applyFont="1" applyFill="1" applyAlignment="1" applyProtection="1"/>
    <xf numFmtId="0" fontId="18" fillId="0" borderId="12" xfId="10" applyFont="1" applyFill="1" applyBorder="1" applyAlignment="1" applyProtection="1">
      <alignment horizontal="center"/>
    </xf>
    <xf numFmtId="0" fontId="16" fillId="0" borderId="0" xfId="10" applyFont="1" applyFill="1" applyProtection="1"/>
    <xf numFmtId="0" fontId="16" fillId="0" borderId="0" xfId="10" applyFont="1" applyFill="1" applyAlignment="1" applyProtection="1">
      <alignment horizontal="center"/>
    </xf>
    <xf numFmtId="0" fontId="18" fillId="0" borderId="34" xfId="10" applyFont="1" applyFill="1" applyBorder="1" applyAlignment="1" applyProtection="1">
      <alignment horizontal="center"/>
    </xf>
    <xf numFmtId="0" fontId="18" fillId="0" borderId="0" xfId="10" applyFont="1" applyFill="1" applyBorder="1" applyProtection="1"/>
    <xf numFmtId="0" fontId="61" fillId="0" borderId="49" xfId="10" applyFont="1" applyFill="1" applyBorder="1"/>
    <xf numFmtId="0" fontId="61" fillId="0" borderId="55" xfId="10" applyFont="1" applyFill="1" applyBorder="1"/>
    <xf numFmtId="0" fontId="61" fillId="0" borderId="50" xfId="10" applyFont="1" applyFill="1" applyBorder="1"/>
    <xf numFmtId="0" fontId="61" fillId="0" borderId="51" xfId="10" applyFont="1" applyFill="1" applyBorder="1"/>
    <xf numFmtId="0" fontId="61" fillId="0" borderId="52" xfId="10" applyFont="1" applyFill="1" applyBorder="1"/>
    <xf numFmtId="37" fontId="18" fillId="0" borderId="0" xfId="10" applyNumberFormat="1" applyFont="1" applyFill="1" applyProtection="1"/>
    <xf numFmtId="171" fontId="18" fillId="0" borderId="0" xfId="13" applyNumberFormat="1" applyFont="1" applyFill="1" applyProtection="1"/>
    <xf numFmtId="5" fontId="18" fillId="0" borderId="0" xfId="10" applyNumberFormat="1" applyFont="1" applyFill="1" applyProtection="1"/>
    <xf numFmtId="10" fontId="18" fillId="0" borderId="0" xfId="10" applyNumberFormat="1" applyFont="1" applyFill="1" applyProtection="1"/>
    <xf numFmtId="7" fontId="64" fillId="0" borderId="0" xfId="10" applyNumberFormat="1" applyFont="1" applyFill="1" applyBorder="1"/>
    <xf numFmtId="0" fontId="64" fillId="0" borderId="0" xfId="10" applyFont="1" applyFill="1" applyBorder="1"/>
    <xf numFmtId="7" fontId="61" fillId="0" borderId="0" xfId="2" applyNumberFormat="1" applyFont="1" applyFill="1"/>
    <xf numFmtId="7" fontId="63" fillId="0" borderId="0" xfId="10" applyNumberFormat="1" applyFont="1" applyFill="1" applyBorder="1"/>
    <xf numFmtId="0" fontId="61" fillId="0" borderId="51" xfId="10" applyFont="1" applyFill="1" applyBorder="1" applyAlignment="1">
      <alignment horizontal="right"/>
    </xf>
    <xf numFmtId="168" fontId="63" fillId="0" borderId="0" xfId="1" applyNumberFormat="1" applyFont="1" applyFill="1" applyBorder="1" applyAlignment="1">
      <alignment horizontal="right"/>
    </xf>
    <xf numFmtId="0" fontId="64" fillId="0" borderId="52" xfId="10" applyFont="1" applyFill="1" applyBorder="1"/>
    <xf numFmtId="0" fontId="61" fillId="0" borderId="0" xfId="10" applyFont="1" applyFill="1" applyBorder="1" applyAlignment="1">
      <alignment horizontal="right"/>
    </xf>
    <xf numFmtId="5" fontId="18" fillId="0" borderId="0" xfId="10" applyNumberFormat="1" applyFont="1" applyFill="1"/>
    <xf numFmtId="182" fontId="64" fillId="0" borderId="0" xfId="1" applyNumberFormat="1" applyFont="1" applyFill="1" applyBorder="1"/>
    <xf numFmtId="182" fontId="64" fillId="0" borderId="52" xfId="1" applyNumberFormat="1" applyFont="1" applyFill="1" applyBorder="1"/>
    <xf numFmtId="0" fontId="63" fillId="0" borderId="56" xfId="10" applyFont="1" applyFill="1" applyBorder="1"/>
    <xf numFmtId="0" fontId="63" fillId="0" borderId="54" xfId="10" applyFont="1" applyFill="1" applyBorder="1"/>
    <xf numFmtId="179" fontId="61" fillId="0" borderId="0" xfId="10" applyNumberFormat="1" applyFont="1" applyFill="1"/>
    <xf numFmtId="182" fontId="18" fillId="0" borderId="0" xfId="1" applyNumberFormat="1" applyFont="1" applyFill="1" applyProtection="1"/>
    <xf numFmtId="0" fontId="18" fillId="0" borderId="0" xfId="10" applyFont="1" applyFill="1" applyBorder="1"/>
    <xf numFmtId="171" fontId="18" fillId="0" borderId="0" xfId="13" applyNumberFormat="1" applyFont="1" applyFill="1" applyBorder="1" applyProtection="1"/>
    <xf numFmtId="0" fontId="23" fillId="0" borderId="0" xfId="10" quotePrefix="1" applyFont="1" applyFill="1"/>
    <xf numFmtId="0" fontId="62" fillId="0" borderId="0" xfId="10" applyFont="1" applyFill="1" applyBorder="1" applyAlignment="1" applyProtection="1">
      <alignment horizontal="centerContinuous"/>
    </xf>
    <xf numFmtId="0" fontId="18" fillId="0" borderId="0" xfId="10" applyFont="1" applyFill="1" applyAlignment="1">
      <alignment horizontal="center"/>
    </xf>
    <xf numFmtId="0" fontId="61" fillId="0" borderId="56" xfId="10" applyFont="1" applyFill="1" applyBorder="1"/>
    <xf numFmtId="0" fontId="18" fillId="0" borderId="0" xfId="10" applyFont="1" applyFill="1" applyAlignment="1" applyProtection="1">
      <alignment horizontal="left"/>
    </xf>
    <xf numFmtId="0" fontId="61" fillId="0" borderId="57" xfId="10" applyFont="1" applyFill="1" applyBorder="1" applyAlignment="1">
      <alignment horizontal="left"/>
    </xf>
    <xf numFmtId="0" fontId="61" fillId="0" borderId="55" xfId="10" applyFont="1" applyFill="1" applyBorder="1" applyAlignment="1">
      <alignment horizontal="centerContinuous"/>
    </xf>
    <xf numFmtId="0" fontId="61" fillId="0" borderId="50" xfId="10" applyFont="1" applyFill="1" applyBorder="1" applyAlignment="1">
      <alignment horizontal="centerContinuous"/>
    </xf>
    <xf numFmtId="0" fontId="61" fillId="0" borderId="52" xfId="10" applyFont="1" applyFill="1" applyBorder="1" applyAlignment="1">
      <alignment horizontal="center"/>
    </xf>
    <xf numFmtId="5" fontId="64" fillId="0" borderId="0" xfId="10" applyNumberFormat="1" applyFont="1" applyFill="1" applyBorder="1"/>
    <xf numFmtId="179" fontId="64" fillId="0" borderId="0" xfId="10" applyNumberFormat="1" applyFont="1" applyFill="1" applyBorder="1"/>
    <xf numFmtId="179" fontId="61" fillId="0" borderId="52" xfId="10" applyNumberFormat="1" applyFont="1" applyFill="1" applyBorder="1"/>
    <xf numFmtId="0" fontId="61" fillId="0" borderId="53" xfId="10" applyFont="1" applyFill="1" applyBorder="1"/>
    <xf numFmtId="182" fontId="63" fillId="0" borderId="56" xfId="1" applyNumberFormat="1" applyFont="1" applyFill="1" applyBorder="1"/>
    <xf numFmtId="0" fontId="61" fillId="0" borderId="54" xfId="10" applyFont="1" applyFill="1" applyBorder="1"/>
    <xf numFmtId="0" fontId="18" fillId="0" borderId="12" xfId="10" applyFont="1" applyFill="1" applyBorder="1" applyProtection="1"/>
    <xf numFmtId="0" fontId="18" fillId="0" borderId="12" xfId="10" applyFont="1" applyFill="1" applyBorder="1"/>
    <xf numFmtId="0" fontId="66" fillId="0" borderId="0" xfId="10" applyFont="1" applyFill="1" applyBorder="1" applyAlignment="1">
      <alignment horizontal="centerContinuous"/>
    </xf>
    <xf numFmtId="0" fontId="61" fillId="0" borderId="0" xfId="10" applyFont="1" applyFill="1" applyAlignment="1" applyProtection="1">
      <alignment horizontal="center"/>
    </xf>
    <xf numFmtId="0" fontId="61" fillId="0" borderId="0" xfId="10" applyFont="1" applyFill="1" applyAlignment="1">
      <alignment horizontal="center"/>
    </xf>
    <xf numFmtId="0" fontId="61" fillId="0" borderId="49" xfId="10" applyFont="1" applyFill="1" applyBorder="1" applyAlignment="1">
      <alignment horizontal="center"/>
    </xf>
    <xf numFmtId="0" fontId="61" fillId="0" borderId="0" xfId="10" applyFont="1" applyFill="1" applyBorder="1" applyAlignment="1" applyProtection="1">
      <alignment horizontal="center"/>
    </xf>
    <xf numFmtId="0" fontId="61" fillId="0" borderId="12" xfId="10" applyFont="1" applyFill="1" applyBorder="1" applyAlignment="1" applyProtection="1">
      <alignment horizontal="center"/>
    </xf>
    <xf numFmtId="0" fontId="65" fillId="0" borderId="0" xfId="10" applyFont="1" applyFill="1" applyAlignment="1">
      <alignment horizontal="center"/>
    </xf>
    <xf numFmtId="0" fontId="63" fillId="0" borderId="52" xfId="10" applyFont="1" applyFill="1" applyBorder="1"/>
    <xf numFmtId="0" fontId="63" fillId="0" borderId="0" xfId="10" applyFont="1" applyFill="1" applyBorder="1"/>
    <xf numFmtId="0" fontId="61" fillId="0" borderId="36" xfId="10" applyFont="1" applyFill="1" applyBorder="1"/>
    <xf numFmtId="0" fontId="61" fillId="0" borderId="28" xfId="10" applyFont="1" applyFill="1" applyBorder="1"/>
    <xf numFmtId="0" fontId="61" fillId="0" borderId="38" xfId="10" applyFont="1" applyFill="1" applyBorder="1"/>
    <xf numFmtId="0" fontId="65" fillId="0" borderId="0" xfId="10" applyFont="1" applyFill="1" applyBorder="1"/>
    <xf numFmtId="0" fontId="61" fillId="0" borderId="5" xfId="10" applyFont="1" applyFill="1" applyBorder="1"/>
    <xf numFmtId="7" fontId="64" fillId="0" borderId="4" xfId="10" applyNumberFormat="1" applyFont="1" applyFill="1" applyBorder="1"/>
    <xf numFmtId="5" fontId="61" fillId="0" borderId="0" xfId="10" applyNumberFormat="1" applyFont="1" applyFill="1" applyProtection="1"/>
    <xf numFmtId="5" fontId="64" fillId="0" borderId="4" xfId="10" applyNumberFormat="1" applyFont="1" applyFill="1" applyBorder="1"/>
    <xf numFmtId="0" fontId="61" fillId="0" borderId="19" xfId="10" applyFont="1" applyFill="1" applyBorder="1"/>
    <xf numFmtId="0" fontId="64" fillId="0" borderId="12" xfId="10" applyFont="1" applyFill="1" applyBorder="1"/>
    <xf numFmtId="5" fontId="64" fillId="0" borderId="13" xfId="10" applyNumberFormat="1" applyFont="1" applyFill="1" applyBorder="1"/>
    <xf numFmtId="0" fontId="23" fillId="0" borderId="0" xfId="10" quotePrefix="1" applyFont="1" applyFill="1" applyBorder="1"/>
    <xf numFmtId="10" fontId="61" fillId="0" borderId="0" xfId="13" applyNumberFormat="1" applyFont="1" applyFill="1"/>
    <xf numFmtId="0" fontId="66" fillId="0" borderId="0" xfId="10" applyFont="1" applyFill="1" applyAlignment="1">
      <alignment horizontal="centerContinuous"/>
    </xf>
    <xf numFmtId="0" fontId="61" fillId="0" borderId="49" xfId="10" applyFont="1" applyFill="1" applyBorder="1" applyAlignment="1">
      <alignment horizontal="centerContinuous"/>
    </xf>
    <xf numFmtId="43" fontId="37" fillId="0" borderId="0" xfId="1" applyFont="1" applyFill="1" applyProtection="1">
      <protection locked="0"/>
    </xf>
    <xf numFmtId="182" fontId="0" fillId="0" borderId="0" xfId="1" applyNumberFormat="1" applyFont="1" applyFill="1"/>
    <xf numFmtId="43" fontId="37" fillId="0" borderId="0" xfId="1" applyFont="1" applyFill="1" applyProtection="1"/>
    <xf numFmtId="0" fontId="0" fillId="0" borderId="0" xfId="0" applyAlignment="1">
      <alignment horizontal="right"/>
    </xf>
    <xf numFmtId="0" fontId="29" fillId="0" borderId="0" xfId="0" applyFont="1"/>
    <xf numFmtId="0" fontId="0" fillId="0" borderId="0" xfId="0" applyBorder="1"/>
    <xf numFmtId="0" fontId="0" fillId="0" borderId="0" xfId="0" applyFill="1" applyBorder="1" applyAlignment="1">
      <alignment horizontal="center"/>
    </xf>
    <xf numFmtId="0" fontId="67" fillId="0" borderId="0" xfId="0" applyFont="1"/>
    <xf numFmtId="6" fontId="37" fillId="0" borderId="0" xfId="1" applyNumberFormat="1" applyFont="1" applyBorder="1"/>
    <xf numFmtId="6" fontId="19" fillId="0" borderId="0" xfId="1" applyNumberFormat="1" applyFont="1" applyBorder="1"/>
    <xf numFmtId="168" fontId="37" fillId="0" borderId="0" xfId="1" applyNumberFormat="1" applyFont="1" applyBorder="1"/>
    <xf numFmtId="3" fontId="67" fillId="0" borderId="0" xfId="0" applyNumberFormat="1" applyFont="1" applyFill="1" applyBorder="1"/>
    <xf numFmtId="3" fontId="0" fillId="0" borderId="0" xfId="0" applyNumberFormat="1"/>
    <xf numFmtId="168" fontId="20" fillId="0" borderId="0" xfId="1" applyNumberFormat="1" applyFont="1" applyFill="1" applyBorder="1"/>
    <xf numFmtId="3" fontId="68" fillId="0" borderId="0" xfId="0" applyNumberFormat="1" applyFont="1" applyFill="1" applyBorder="1"/>
    <xf numFmtId="49" fontId="14" fillId="0" borderId="0" xfId="8" applyNumberFormat="1" applyFont="1"/>
    <xf numFmtId="49" fontId="14" fillId="0" borderId="0" xfId="8" applyNumberFormat="1" applyFont="1" applyBorder="1"/>
    <xf numFmtId="6" fontId="37" fillId="0" borderId="0" xfId="1" applyNumberFormat="1" applyFont="1" applyFill="1" applyBorder="1"/>
    <xf numFmtId="168" fontId="69" fillId="0" borderId="0" xfId="1" applyNumberFormat="1" applyFont="1" applyFill="1" applyBorder="1"/>
    <xf numFmtId="168" fontId="20" fillId="0" borderId="0" xfId="1" applyNumberFormat="1" applyFont="1" applyFill="1"/>
    <xf numFmtId="6" fontId="0" fillId="0" borderId="0" xfId="0" applyNumberFormat="1" applyBorder="1"/>
    <xf numFmtId="168" fontId="0" fillId="0" borderId="0" xfId="0" applyNumberFormat="1" applyBorder="1"/>
    <xf numFmtId="168" fontId="20" fillId="0" borderId="0" xfId="0" applyNumberFormat="1" applyFont="1" applyFill="1" applyBorder="1"/>
    <xf numFmtId="3" fontId="20" fillId="0" borderId="12" xfId="0" applyNumberFormat="1" applyFont="1" applyFill="1" applyBorder="1"/>
    <xf numFmtId="3" fontId="68" fillId="0" borderId="12" xfId="0" applyNumberFormat="1" applyFont="1" applyFill="1" applyBorder="1"/>
    <xf numFmtId="6" fontId="0" fillId="0" borderId="0" xfId="0" applyNumberFormat="1" applyFill="1" applyBorder="1"/>
    <xf numFmtId="0" fontId="0" fillId="0" borderId="15" xfId="0" applyBorder="1"/>
    <xf numFmtId="49" fontId="14" fillId="0" borderId="15" xfId="8" applyNumberFormat="1" applyFont="1" applyBorder="1"/>
    <xf numFmtId="6" fontId="0" fillId="0" borderId="15" xfId="0" applyNumberFormat="1" applyBorder="1"/>
    <xf numFmtId="168" fontId="31" fillId="0" borderId="0" xfId="1" applyNumberFormat="1" applyFont="1"/>
    <xf numFmtId="168" fontId="19" fillId="0" borderId="0" xfId="1" applyNumberFormat="1" applyFont="1"/>
    <xf numFmtId="3" fontId="38" fillId="0" borderId="0" xfId="0" applyNumberFormat="1" applyFont="1"/>
    <xf numFmtId="6" fontId="70" fillId="0" borderId="0" xfId="0" applyNumberFormat="1" applyFont="1" applyBorder="1"/>
    <xf numFmtId="6" fontId="20" fillId="0" borderId="0" xfId="0" applyNumberFormat="1" applyFont="1" applyBorder="1"/>
    <xf numFmtId="6" fontId="0" fillId="0" borderId="0" xfId="0" applyNumberFormat="1"/>
    <xf numFmtId="168" fontId="37" fillId="0" borderId="0" xfId="1" applyNumberFormat="1" applyFont="1" applyFill="1" applyBorder="1"/>
    <xf numFmtId="168" fontId="0" fillId="0" borderId="0" xfId="0" applyNumberFormat="1" applyFill="1" applyBorder="1"/>
    <xf numFmtId="168" fontId="11" fillId="0" borderId="0" xfId="6" applyNumberFormat="1" applyFont="1" applyFill="1"/>
    <xf numFmtId="168" fontId="16" fillId="0" borderId="5" xfId="0" applyNumberFormat="1" applyFont="1" applyFill="1" applyBorder="1"/>
    <xf numFmtId="37" fontId="18" fillId="0" borderId="0" xfId="0" applyNumberFormat="1" applyFont="1" applyFill="1"/>
    <xf numFmtId="0" fontId="67" fillId="0" borderId="0" xfId="0" applyFont="1" applyFill="1"/>
    <xf numFmtId="6" fontId="19" fillId="0" borderId="0" xfId="1" applyNumberFormat="1" applyFont="1" applyFill="1" applyBorder="1"/>
    <xf numFmtId="165" fontId="16" fillId="0" borderId="0" xfId="0" applyNumberFormat="1" applyFont="1" applyFill="1"/>
    <xf numFmtId="165" fontId="18" fillId="0" borderId="0" xfId="0" applyNumberFormat="1" applyFont="1" applyFill="1"/>
    <xf numFmtId="175" fontId="0" fillId="0" borderId="0" xfId="0" applyNumberFormat="1" applyFill="1" applyBorder="1"/>
    <xf numFmtId="0" fontId="18" fillId="0" borderId="0" xfId="0" applyFont="1" applyFill="1" applyAlignment="1">
      <alignment horizontal="left"/>
    </xf>
    <xf numFmtId="10" fontId="0" fillId="0" borderId="0" xfId="13" applyNumberFormat="1" applyFont="1" applyFill="1"/>
    <xf numFmtId="0" fontId="15" fillId="0" borderId="0" xfId="2" applyNumberFormat="1" applyFont="1" applyFill="1"/>
    <xf numFmtId="171" fontId="0" fillId="0" borderId="0" xfId="13" applyNumberFormat="1" applyFont="1" applyFill="1"/>
    <xf numFmtId="7" fontId="37" fillId="0" borderId="0" xfId="0" applyNumberFormat="1" applyFont="1" applyFill="1" applyBorder="1"/>
    <xf numFmtId="5" fontId="37" fillId="0" borderId="0" xfId="0" applyNumberFormat="1" applyFont="1" applyFill="1" applyBorder="1"/>
    <xf numFmtId="202" fontId="19" fillId="0" borderId="0" xfId="2" applyNumberFormat="1" applyFont="1" applyFill="1" applyBorder="1"/>
    <xf numFmtId="9" fontId="19" fillId="0" borderId="0" xfId="13" applyFont="1" applyFill="1"/>
    <xf numFmtId="9" fontId="0" fillId="0" borderId="0" xfId="13" applyFont="1" applyFill="1"/>
    <xf numFmtId="9" fontId="0" fillId="0" borderId="0" xfId="0" applyNumberFormat="1" applyFill="1"/>
    <xf numFmtId="9" fontId="19" fillId="0" borderId="0" xfId="13" applyNumberFormat="1" applyFont="1" applyFill="1"/>
    <xf numFmtId="167" fontId="0" fillId="0" borderId="0" xfId="0" applyNumberFormat="1" applyFill="1" applyBorder="1"/>
    <xf numFmtId="7" fontId="0" fillId="0" borderId="0" xfId="0" applyNumberFormat="1" applyFill="1" applyProtection="1"/>
    <xf numFmtId="0" fontId="61" fillId="0" borderId="0" xfId="10" applyFont="1" applyFill="1" applyAlignment="1">
      <alignment horizontal="right"/>
    </xf>
    <xf numFmtId="10" fontId="0" fillId="0" borderId="0" xfId="0" applyNumberFormat="1" applyFill="1" applyBorder="1"/>
    <xf numFmtId="0" fontId="18" fillId="0" borderId="0" xfId="0" applyFont="1" applyFill="1" applyAlignment="1">
      <alignment horizontal="right"/>
    </xf>
    <xf numFmtId="0" fontId="11" fillId="2" borderId="0" xfId="6" applyFill="1"/>
    <xf numFmtId="168" fontId="11" fillId="2" borderId="0" xfId="1" applyNumberFormat="1" applyFill="1"/>
    <xf numFmtId="43" fontId="11" fillId="2" borderId="0" xfId="1" applyFill="1"/>
    <xf numFmtId="168" fontId="11" fillId="2" borderId="0" xfId="6" applyNumberFormat="1" applyFill="1"/>
    <xf numFmtId="43" fontId="11" fillId="2" borderId="0" xfId="6" applyNumberFormat="1" applyFill="1"/>
    <xf numFmtId="43" fontId="44" fillId="0" borderId="0" xfId="1" applyNumberFormat="1" applyFont="1" applyFill="1"/>
    <xf numFmtId="172" fontId="11" fillId="2" borderId="0" xfId="6" applyNumberFormat="1" applyFill="1"/>
    <xf numFmtId="0" fontId="13" fillId="0" borderId="0" xfId="0" applyFont="1" applyFill="1" applyAlignment="1" applyProtection="1">
      <alignment horizontal="center"/>
    </xf>
    <xf numFmtId="37" fontId="0" fillId="0" borderId="37" xfId="0" applyNumberFormat="1" applyFont="1" applyFill="1" applyBorder="1" applyProtection="1"/>
    <xf numFmtId="5" fontId="12" fillId="0" borderId="12" xfId="0" applyNumberFormat="1" applyFont="1" applyFill="1" applyBorder="1" applyProtection="1"/>
    <xf numFmtId="5" fontId="12" fillId="0" borderId="58" xfId="0" applyNumberFormat="1" applyFont="1" applyFill="1" applyBorder="1" applyProtection="1"/>
    <xf numFmtId="5" fontId="12"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2" fillId="0" borderId="43" xfId="0" applyNumberFormat="1" applyFont="1" applyFill="1" applyBorder="1" applyProtection="1"/>
    <xf numFmtId="182" fontId="11" fillId="0" borderId="0" xfId="6" applyNumberFormat="1" applyFill="1"/>
    <xf numFmtId="0" fontId="18" fillId="0" borderId="0" xfId="0" applyFont="1"/>
    <xf numFmtId="5" fontId="12" fillId="0" borderId="15" xfId="0" applyNumberFormat="1" applyFont="1" applyFill="1" applyBorder="1" applyProtection="1"/>
    <xf numFmtId="6" fontId="18" fillId="0" borderId="0" xfId="1" applyNumberFormat="1" applyFont="1" applyFill="1" applyBorder="1"/>
    <xf numFmtId="5" fontId="18" fillId="0" borderId="0" xfId="1" applyNumberFormat="1" applyFont="1" applyFill="1" applyBorder="1"/>
    <xf numFmtId="10" fontId="0" fillId="0" borderId="0" xfId="13" applyNumberFormat="1" applyFont="1" applyFill="1" applyBorder="1"/>
    <xf numFmtId="0" fontId="19" fillId="0" borderId="0" xfId="13" applyNumberFormat="1" applyFont="1" applyFill="1"/>
    <xf numFmtId="0" fontId="33" fillId="0" borderId="0" xfId="10" applyFont="1" applyFill="1"/>
    <xf numFmtId="5" fontId="33"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8" fillId="0" borderId="36" xfId="0" applyFont="1" applyFill="1" applyBorder="1"/>
    <xf numFmtId="5" fontId="18" fillId="0" borderId="38" xfId="0" applyNumberFormat="1" applyFont="1" applyFill="1" applyBorder="1"/>
    <xf numFmtId="3" fontId="18" fillId="0" borderId="0" xfId="0" applyNumberFormat="1" applyFont="1" applyFill="1" applyAlignment="1">
      <alignment horizontal="center"/>
    </xf>
    <xf numFmtId="3" fontId="18" fillId="0" borderId="0" xfId="0" applyNumberFormat="1" applyFont="1" applyFill="1" applyBorder="1" applyAlignment="1">
      <alignment horizontal="center"/>
    </xf>
    <xf numFmtId="6" fontId="11" fillId="2" borderId="0" xfId="6" applyNumberFormat="1" applyFill="1"/>
    <xf numFmtId="6" fontId="11" fillId="0" borderId="0" xfId="6" applyNumberFormat="1"/>
    <xf numFmtId="10" fontId="18" fillId="0" borderId="0" xfId="13" applyNumberFormat="1" applyFont="1" applyFill="1"/>
    <xf numFmtId="183" fontId="15" fillId="0" borderId="0" xfId="0" applyNumberFormat="1" applyFont="1" applyFill="1" applyProtection="1">
      <protection locked="0"/>
    </xf>
    <xf numFmtId="188" fontId="15" fillId="0" borderId="0" xfId="0" applyNumberFormat="1" applyFont="1" applyFill="1" applyProtection="1">
      <protection locked="0"/>
    </xf>
    <xf numFmtId="199" fontId="18" fillId="0" borderId="0" xfId="1" applyNumberFormat="1" applyFont="1" applyFill="1"/>
    <xf numFmtId="7" fontId="18" fillId="0" borderId="0" xfId="0" applyNumberFormat="1" applyFont="1" applyFill="1" applyProtection="1">
      <protection locked="0"/>
    </xf>
    <xf numFmtId="182" fontId="15" fillId="0" borderId="0" xfId="1" applyNumberFormat="1" applyFont="1" applyFill="1" applyProtection="1">
      <protection locked="0"/>
    </xf>
    <xf numFmtId="171" fontId="15" fillId="0" borderId="0" xfId="0" applyNumberFormat="1" applyFont="1" applyFill="1" applyProtection="1"/>
    <xf numFmtId="183" fontId="15"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8" fillId="0" borderId="0" xfId="1" applyNumberFormat="1" applyFont="1" applyFill="1"/>
    <xf numFmtId="166" fontId="19" fillId="0" borderId="0" xfId="13" applyNumberFormat="1" applyFont="1" applyFill="1" applyBorder="1"/>
    <xf numFmtId="10" fontId="18" fillId="0" borderId="0" xfId="13" applyNumberFormat="1" applyFont="1" applyFill="1" applyBorder="1"/>
    <xf numFmtId="197" fontId="19" fillId="0" borderId="0" xfId="13" applyNumberFormat="1" applyFont="1" applyFill="1" applyBorder="1"/>
    <xf numFmtId="171" fontId="18" fillId="0" borderId="0" xfId="13" applyNumberFormat="1" applyFont="1" applyFill="1" applyBorder="1"/>
    <xf numFmtId="171" fontId="0" fillId="0" borderId="0" xfId="13" applyNumberFormat="1" applyFont="1" applyFill="1" applyBorder="1"/>
    <xf numFmtId="0" fontId="33" fillId="0" borderId="34" xfId="10" applyFont="1" applyFill="1" applyBorder="1" applyAlignment="1">
      <alignment horizontal="centerContinuous"/>
    </xf>
    <xf numFmtId="179" fontId="15" fillId="0" borderId="0" xfId="0" applyNumberFormat="1" applyFont="1" applyFill="1" applyProtection="1"/>
    <xf numFmtId="0" fontId="18" fillId="0" borderId="0" xfId="0" applyFont="1" applyFill="1" applyAlignment="1" applyProtection="1">
      <alignment horizontal="left"/>
    </xf>
    <xf numFmtId="0" fontId="62" fillId="0" borderId="0" xfId="0" applyFont="1" applyFill="1" applyAlignment="1" applyProtection="1">
      <alignment horizontal="centerContinuous"/>
    </xf>
    <xf numFmtId="0" fontId="18" fillId="0" borderId="0" xfId="0" applyFont="1" applyFill="1" applyAlignment="1" applyProtection="1">
      <alignment horizontal="centerContinuous"/>
    </xf>
    <xf numFmtId="0" fontId="20" fillId="0" borderId="0" xfId="0" applyFont="1" applyFill="1" applyAlignment="1" applyProtection="1">
      <alignment horizontal="centerContinuous"/>
    </xf>
    <xf numFmtId="0" fontId="18" fillId="0" borderId="0" xfId="0" applyFont="1" applyFill="1" applyAlignment="1" applyProtection="1">
      <alignment horizontal="center"/>
    </xf>
    <xf numFmtId="0" fontId="18" fillId="0" borderId="6" xfId="0" applyFont="1" applyFill="1" applyBorder="1" applyAlignment="1" applyProtection="1">
      <alignment horizontal="centerContinuous"/>
    </xf>
    <xf numFmtId="0" fontId="18" fillId="0" borderId="3" xfId="0" applyFont="1" applyFill="1" applyBorder="1" applyAlignment="1" applyProtection="1">
      <alignment horizontal="centerContinuous"/>
    </xf>
    <xf numFmtId="0" fontId="18" fillId="0" borderId="60" xfId="0" applyFont="1" applyFill="1" applyBorder="1" applyAlignment="1" applyProtection="1">
      <alignment horizontal="center"/>
    </xf>
    <xf numFmtId="0" fontId="18" fillId="0" borderId="60" xfId="0" applyFont="1" applyFill="1" applyBorder="1" applyAlignment="1" applyProtection="1">
      <alignment horizontal="centerContinuous"/>
    </xf>
    <xf numFmtId="0" fontId="18" fillId="0" borderId="6" xfId="0" applyFont="1" applyFill="1" applyBorder="1" applyAlignment="1" applyProtection="1">
      <alignment horizontal="center"/>
    </xf>
    <xf numFmtId="0" fontId="18" fillId="0" borderId="2" xfId="0" applyFont="1" applyFill="1" applyBorder="1" applyAlignment="1" applyProtection="1">
      <alignment horizontal="centerContinuous"/>
    </xf>
    <xf numFmtId="0" fontId="18" fillId="0" borderId="1" xfId="0" applyFont="1" applyFill="1" applyBorder="1" applyAlignment="1" applyProtection="1">
      <alignment horizontal="centerContinuous"/>
    </xf>
    <xf numFmtId="0" fontId="18" fillId="0" borderId="0" xfId="0" quotePrefix="1" applyFont="1" applyFill="1" applyAlignment="1" applyProtection="1">
      <alignment horizontal="center"/>
    </xf>
    <xf numFmtId="0" fontId="18" fillId="0" borderId="0" xfId="0" applyFont="1" applyFill="1" applyBorder="1" applyAlignment="1" applyProtection="1">
      <alignment horizontal="center"/>
    </xf>
    <xf numFmtId="0" fontId="18" fillId="0" borderId="35" xfId="0" applyFont="1" applyFill="1" applyBorder="1" applyAlignment="1" applyProtection="1">
      <alignment horizontal="center"/>
    </xf>
    <xf numFmtId="0" fontId="18" fillId="0" borderId="2" xfId="0" applyFont="1" applyFill="1" applyBorder="1" applyAlignment="1" applyProtection="1">
      <alignment horizontal="center"/>
    </xf>
    <xf numFmtId="0" fontId="18" fillId="0" borderId="27" xfId="0" applyFont="1" applyFill="1" applyBorder="1" applyAlignment="1" applyProtection="1">
      <alignment horizontal="center"/>
    </xf>
    <xf numFmtId="0" fontId="18" fillId="0" borderId="7" xfId="0" applyFont="1" applyFill="1" applyBorder="1" applyAlignment="1" applyProtection="1">
      <alignment horizontal="left"/>
    </xf>
    <xf numFmtId="0" fontId="18" fillId="0" borderId="8" xfId="0" applyFont="1" applyFill="1" applyBorder="1" applyProtection="1"/>
    <xf numFmtId="5" fontId="18" fillId="0" borderId="8" xfId="0" applyNumberFormat="1" applyFont="1" applyFill="1" applyBorder="1" applyProtection="1"/>
    <xf numFmtId="0" fontId="18" fillId="0" borderId="9" xfId="0" applyFont="1" applyFill="1" applyBorder="1" applyAlignment="1" applyProtection="1">
      <alignment horizontal="left"/>
    </xf>
    <xf numFmtId="0" fontId="18" fillId="0" borderId="10" xfId="0" applyFont="1" applyFill="1" applyBorder="1" applyProtection="1"/>
    <xf numFmtId="0" fontId="18" fillId="0" borderId="11" xfId="0" applyFont="1" applyFill="1" applyBorder="1" applyAlignment="1" applyProtection="1">
      <alignment horizontal="left"/>
    </xf>
    <xf numFmtId="0" fontId="18" fillId="0" borderId="1" xfId="0" applyFont="1" applyFill="1" applyBorder="1" applyProtection="1"/>
    <xf numFmtId="5" fontId="18" fillId="0" borderId="3" xfId="0" applyNumberFormat="1" applyFont="1" applyFill="1" applyBorder="1" applyProtection="1"/>
    <xf numFmtId="0" fontId="18" fillId="0" borderId="32" xfId="0" applyFont="1" applyFill="1" applyBorder="1" applyAlignment="1" applyProtection="1">
      <alignment horizontal="left"/>
    </xf>
    <xf numFmtId="0" fontId="18" fillId="0" borderId="33" xfId="0" applyFont="1" applyFill="1" applyBorder="1" applyProtection="1"/>
    <xf numFmtId="5" fontId="18" fillId="0" borderId="33" xfId="0" applyNumberFormat="1" applyFont="1" applyFill="1" applyBorder="1" applyProtection="1"/>
    <xf numFmtId="0" fontId="18" fillId="0" borderId="30" xfId="0" applyFont="1" applyFill="1" applyBorder="1" applyAlignment="1" applyProtection="1">
      <alignment horizontal="left"/>
    </xf>
    <xf numFmtId="0" fontId="18" fillId="0" borderId="31" xfId="0" applyFont="1" applyFill="1" applyBorder="1" applyProtection="1"/>
    <xf numFmtId="5" fontId="18" fillId="0" borderId="21" xfId="0" applyNumberFormat="1" applyFont="1" applyFill="1" applyBorder="1" applyProtection="1"/>
    <xf numFmtId="0" fontId="18" fillId="0" borderId="22" xfId="0" applyFont="1" applyFill="1" applyBorder="1" applyAlignment="1" applyProtection="1">
      <alignment horizontal="left"/>
    </xf>
    <xf numFmtId="0" fontId="18" fillId="0" borderId="23" xfId="0" applyFont="1" applyFill="1" applyBorder="1" applyProtection="1"/>
    <xf numFmtId="5" fontId="18" fillId="0" borderId="23" xfId="0" applyNumberFormat="1" applyFont="1" applyFill="1" applyBorder="1" applyProtection="1"/>
    <xf numFmtId="5" fontId="18" fillId="0" borderId="0" xfId="0" applyNumberFormat="1" applyFont="1" applyFill="1" applyProtection="1"/>
    <xf numFmtId="0" fontId="18" fillId="0" borderId="1" xfId="0" quotePrefix="1" applyFont="1" applyFill="1" applyBorder="1" applyAlignment="1" applyProtection="1">
      <alignment horizontal="center"/>
    </xf>
    <xf numFmtId="10" fontId="18" fillId="0" borderId="0" xfId="13" applyNumberFormat="1" applyFont="1" applyFill="1" applyProtection="1"/>
    <xf numFmtId="0" fontId="74" fillId="0" borderId="0" xfId="0" applyFont="1" applyFill="1" applyAlignment="1"/>
    <xf numFmtId="164" fontId="18" fillId="0" borderId="0" xfId="0" applyNumberFormat="1" applyFont="1" applyFill="1" applyProtection="1"/>
    <xf numFmtId="167" fontId="18" fillId="0" borderId="0" xfId="0" applyNumberFormat="1" applyFont="1" applyFill="1"/>
    <xf numFmtId="5" fontId="18" fillId="0" borderId="0" xfId="0" applyNumberFormat="1" applyFont="1" applyFill="1"/>
    <xf numFmtId="0" fontId="24" fillId="0" borderId="0" xfId="0" applyFont="1" applyFill="1" applyAlignment="1" applyProtection="1">
      <alignment horizontal="centerContinuous"/>
    </xf>
    <xf numFmtId="0" fontId="75" fillId="0" borderId="0" xfId="0" applyFont="1" applyFill="1" applyAlignment="1" applyProtection="1">
      <alignment horizontal="centerContinuous"/>
    </xf>
    <xf numFmtId="0" fontId="18" fillId="0" borderId="0" xfId="0" applyFont="1" applyFill="1" applyAlignment="1">
      <alignment horizontal="centerContinuous"/>
    </xf>
    <xf numFmtId="0" fontId="18" fillId="0" borderId="3" xfId="0" applyFont="1" applyFill="1" applyBorder="1" applyAlignment="1" applyProtection="1">
      <alignment horizontal="center"/>
    </xf>
    <xf numFmtId="0" fontId="18" fillId="0" borderId="21" xfId="0" applyFont="1" applyFill="1" applyBorder="1" applyAlignment="1" applyProtection="1">
      <alignment horizontal="center"/>
    </xf>
    <xf numFmtId="37" fontId="18" fillId="0" borderId="8" xfId="0" applyNumberFormat="1" applyFont="1" applyFill="1" applyBorder="1" applyProtection="1"/>
    <xf numFmtId="37" fontId="18" fillId="0" borderId="20" xfId="0" applyNumberFormat="1" applyFont="1" applyFill="1" applyBorder="1" applyProtection="1"/>
    <xf numFmtId="37" fontId="18" fillId="0" borderId="10" xfId="0" applyNumberFormat="1" applyFont="1" applyFill="1" applyBorder="1" applyProtection="1"/>
    <xf numFmtId="0" fontId="18" fillId="0" borderId="61" xfId="0" applyFont="1" applyFill="1" applyBorder="1" applyAlignment="1" applyProtection="1">
      <alignment horizontal="left"/>
    </xf>
    <xf numFmtId="0" fontId="18" fillId="0" borderId="62" xfId="0" applyFont="1" applyFill="1" applyBorder="1" applyProtection="1"/>
    <xf numFmtId="37" fontId="18" fillId="0" borderId="62" xfId="0" applyNumberFormat="1" applyFont="1" applyFill="1" applyBorder="1" applyProtection="1"/>
    <xf numFmtId="37" fontId="18" fillId="0" borderId="63" xfId="0" applyNumberFormat="1" applyFont="1" applyFill="1" applyBorder="1" applyProtection="1"/>
    <xf numFmtId="37" fontId="18" fillId="0" borderId="23" xfId="0" applyNumberFormat="1" applyFont="1" applyFill="1" applyBorder="1" applyProtection="1"/>
    <xf numFmtId="37" fontId="18" fillId="0" borderId="27" xfId="0" applyNumberFormat="1" applyFont="1" applyFill="1" applyBorder="1" applyProtection="1"/>
    <xf numFmtId="0" fontId="18" fillId="0" borderId="24" xfId="0" applyFont="1" applyFill="1" applyBorder="1" applyAlignment="1" applyProtection="1">
      <alignment horizontal="left"/>
    </xf>
    <xf numFmtId="0" fontId="18" fillId="0" borderId="25" xfId="0" applyFont="1" applyFill="1" applyBorder="1" applyProtection="1"/>
    <xf numFmtId="37" fontId="18" fillId="0" borderId="25" xfId="0" applyNumberFormat="1" applyFont="1" applyFill="1" applyBorder="1" applyProtection="1"/>
    <xf numFmtId="37" fontId="18" fillId="0" borderId="26" xfId="0" applyNumberFormat="1" applyFont="1" applyFill="1" applyBorder="1" applyProtection="1"/>
    <xf numFmtId="0" fontId="18" fillId="0" borderId="0" xfId="0" applyFont="1" applyFill="1" applyAlignment="1">
      <alignment horizontal="left" indent="1"/>
    </xf>
    <xf numFmtId="0" fontId="22" fillId="0" borderId="0" xfId="0" applyFont="1" applyFill="1" applyAlignment="1" applyProtection="1">
      <alignment horizontal="left"/>
    </xf>
    <xf numFmtId="0" fontId="18" fillId="0" borderId="0" xfId="0" applyFont="1" applyFill="1" applyAlignment="1">
      <alignment horizontal="center"/>
    </xf>
    <xf numFmtId="0" fontId="20" fillId="0" borderId="0" xfId="0" applyFont="1" applyFill="1" applyAlignment="1" applyProtection="1">
      <alignment horizontal="left"/>
    </xf>
    <xf numFmtId="0" fontId="62" fillId="0" borderId="0" xfId="0" applyFont="1" applyFill="1" applyAlignment="1" applyProtection="1">
      <alignment horizontal="center"/>
    </xf>
    <xf numFmtId="0" fontId="18" fillId="0" borderId="4" xfId="0" applyFont="1" applyFill="1" applyBorder="1" applyAlignment="1" applyProtection="1">
      <alignment horizontal="center"/>
    </xf>
    <xf numFmtId="3" fontId="18" fillId="0" borderId="0" xfId="5" applyNumberFormat="1" applyFont="1" applyFill="1" applyBorder="1"/>
    <xf numFmtId="49" fontId="18" fillId="0" borderId="0" xfId="24" applyNumberFormat="1" applyFont="1" applyFill="1"/>
    <xf numFmtId="0" fontId="18" fillId="0" borderId="4" xfId="0" applyFont="1" applyFill="1" applyBorder="1" applyAlignment="1">
      <alignment horizontal="center"/>
    </xf>
    <xf numFmtId="0" fontId="18" fillId="0" borderId="5" xfId="0" applyFont="1" applyFill="1" applyBorder="1" applyAlignment="1" applyProtection="1">
      <alignment horizontal="centerContinuous"/>
    </xf>
    <xf numFmtId="0" fontId="18" fillId="0" borderId="19" xfId="0" applyFont="1" applyFill="1" applyBorder="1" applyAlignment="1" applyProtection="1">
      <alignment horizontal="centerContinuous"/>
    </xf>
    <xf numFmtId="0" fontId="18" fillId="0" borderId="12" xfId="0" applyFont="1" applyFill="1" applyBorder="1" applyAlignment="1" applyProtection="1">
      <alignment horizontal="centerContinuous"/>
    </xf>
    <xf numFmtId="0" fontId="18" fillId="0" borderId="13" xfId="0" applyFont="1" applyFill="1" applyBorder="1" applyAlignment="1" applyProtection="1">
      <alignment horizontal="centerContinuous"/>
    </xf>
    <xf numFmtId="0" fontId="18" fillId="0" borderId="19" xfId="0" applyFont="1" applyFill="1" applyBorder="1" applyAlignment="1" applyProtection="1">
      <alignment horizontal="center"/>
    </xf>
    <xf numFmtId="0" fontId="18" fillId="0" borderId="12" xfId="0" applyFont="1" applyFill="1" applyBorder="1" applyAlignment="1" applyProtection="1">
      <alignment horizontal="center"/>
    </xf>
    <xf numFmtId="165" fontId="18" fillId="0" borderId="12" xfId="0" applyNumberFormat="1" applyFont="1" applyFill="1" applyBorder="1" applyAlignment="1" applyProtection="1">
      <alignment horizontal="center"/>
    </xf>
    <xf numFmtId="0" fontId="18" fillId="0" borderId="28" xfId="0" applyFont="1" applyFill="1" applyBorder="1" applyAlignment="1">
      <alignment horizontal="center"/>
    </xf>
    <xf numFmtId="0" fontId="18" fillId="0" borderId="28" xfId="0" applyFont="1" applyFill="1" applyBorder="1" applyAlignment="1" applyProtection="1">
      <alignment horizontal="center"/>
    </xf>
    <xf numFmtId="165" fontId="18" fillId="0" borderId="5" xfId="0" applyNumberFormat="1" applyFont="1" applyFill="1" applyBorder="1" applyAlignment="1">
      <alignment horizontal="center"/>
    </xf>
    <xf numFmtId="15" fontId="18" fillId="0" borderId="0" xfId="0" applyNumberFormat="1" applyFont="1" applyFill="1" applyBorder="1" applyAlignment="1" applyProtection="1">
      <alignment horizontal="center"/>
    </xf>
    <xf numFmtId="0" fontId="18" fillId="0" borderId="5" xfId="0" applyFont="1" applyFill="1" applyBorder="1" applyAlignment="1" applyProtection="1">
      <alignment horizontal="center"/>
    </xf>
    <xf numFmtId="0" fontId="18" fillId="0" borderId="19" xfId="0" applyFont="1" applyFill="1" applyBorder="1" applyAlignment="1">
      <alignment horizontal="center"/>
    </xf>
    <xf numFmtId="0" fontId="18" fillId="0" borderId="13" xfId="0" applyFont="1" applyFill="1" applyBorder="1" applyAlignment="1" applyProtection="1">
      <alignment horizontal="center"/>
    </xf>
    <xf numFmtId="165" fontId="18" fillId="0" borderId="4" xfId="0" applyNumberFormat="1" applyFont="1" applyFill="1" applyBorder="1" applyAlignment="1"/>
    <xf numFmtId="0" fontId="18" fillId="0" borderId="5" xfId="0" applyFont="1" applyFill="1" applyBorder="1" applyAlignment="1"/>
    <xf numFmtId="14" fontId="23" fillId="0" borderId="0" xfId="0" applyNumberFormat="1" applyFont="1" applyFill="1"/>
    <xf numFmtId="14" fontId="18" fillId="0" borderId="0" xfId="0" applyNumberFormat="1" applyFont="1" applyFill="1"/>
    <xf numFmtId="10" fontId="18" fillId="0" borderId="0" xfId="0" applyNumberFormat="1" applyFont="1" applyFill="1" applyBorder="1"/>
    <xf numFmtId="10" fontId="16" fillId="0" borderId="0" xfId="0" applyNumberFormat="1" applyFont="1" applyFill="1" applyBorder="1"/>
    <xf numFmtId="16" fontId="18" fillId="0" borderId="0" xfId="0" applyNumberFormat="1" applyFont="1" applyFill="1"/>
    <xf numFmtId="10" fontId="16" fillId="0" borderId="0" xfId="13" applyNumberFormat="1" applyFont="1" applyFill="1" applyBorder="1"/>
    <xf numFmtId="0" fontId="18" fillId="0" borderId="5" xfId="0" applyFont="1" applyFill="1" applyBorder="1"/>
    <xf numFmtId="0" fontId="16" fillId="0" borderId="4" xfId="0" applyFont="1" applyFill="1" applyBorder="1"/>
    <xf numFmtId="166" fontId="18" fillId="0" borderId="0" xfId="13" applyNumberFormat="1" applyFont="1" applyFill="1" applyBorder="1"/>
    <xf numFmtId="10" fontId="18" fillId="0" borderId="5" xfId="0" applyNumberFormat="1" applyFont="1" applyFill="1" applyBorder="1" applyProtection="1">
      <protection hidden="1"/>
    </xf>
    <xf numFmtId="10" fontId="17" fillId="0" borderId="0" xfId="0" applyNumberFormat="1" applyFont="1" applyFill="1" applyBorder="1"/>
    <xf numFmtId="0" fontId="16" fillId="0" borderId="5" xfId="0" applyFont="1" applyFill="1" applyBorder="1"/>
    <xf numFmtId="168" fontId="18" fillId="0" borderId="0" xfId="0" quotePrefix="1" applyNumberFormat="1" applyFont="1" applyFill="1"/>
    <xf numFmtId="165" fontId="18" fillId="0" borderId="37" xfId="0" applyNumberFormat="1" applyFont="1" applyFill="1" applyBorder="1"/>
    <xf numFmtId="168" fontId="18" fillId="0" borderId="64" xfId="0" applyNumberFormat="1" applyFont="1" applyFill="1" applyBorder="1"/>
    <xf numFmtId="165" fontId="18" fillId="0" borderId="18" xfId="0" applyNumberFormat="1" applyFont="1" applyFill="1" applyBorder="1"/>
    <xf numFmtId="0" fontId="18" fillId="0" borderId="0" xfId="0" applyFont="1" applyFill="1" applyAlignment="1">
      <alignment horizontal="left" wrapText="1"/>
    </xf>
    <xf numFmtId="168" fontId="18" fillId="0" borderId="0" xfId="13" applyNumberFormat="1" applyFont="1" applyFill="1" applyAlignment="1"/>
    <xf numFmtId="166" fontId="18" fillId="0" borderId="0" xfId="0" applyNumberFormat="1" applyFont="1" applyFill="1"/>
    <xf numFmtId="0" fontId="31" fillId="0" borderId="36" xfId="0" applyFont="1" applyFill="1" applyBorder="1" applyAlignment="1">
      <alignment horizontal="left"/>
    </xf>
    <xf numFmtId="1" fontId="18" fillId="0" borderId="0" xfId="0" applyNumberFormat="1" applyFont="1" applyFill="1" applyBorder="1" applyAlignment="1">
      <alignment horizontal="right"/>
    </xf>
    <xf numFmtId="192" fontId="76" fillId="0" borderId="0" xfId="0" applyNumberFormat="1" applyFont="1" applyFill="1" applyBorder="1" applyAlignment="1" applyProtection="1">
      <alignment horizontal="right" vertical="top"/>
      <protection locked="0"/>
    </xf>
    <xf numFmtId="1" fontId="18" fillId="0" borderId="0" xfId="1" applyNumberFormat="1" applyFont="1" applyFill="1" applyBorder="1" applyAlignment="1">
      <alignment horizontal="right"/>
    </xf>
    <xf numFmtId="192" fontId="20" fillId="0" borderId="0" xfId="0" applyNumberFormat="1" applyFont="1" applyFill="1"/>
    <xf numFmtId="204" fontId="20" fillId="0" borderId="0" xfId="0" applyNumberFormat="1" applyFont="1" applyFill="1"/>
    <xf numFmtId="0" fontId="18" fillId="0" borderId="0" xfId="0" applyFont="1" applyFill="1" applyBorder="1" applyAlignment="1">
      <alignment horizontal="right"/>
    </xf>
    <xf numFmtId="204" fontId="18" fillId="0" borderId="0" xfId="0" applyNumberFormat="1" applyFont="1" applyFill="1" applyBorder="1"/>
    <xf numFmtId="6" fontId="20" fillId="0" borderId="0" xfId="0" applyNumberFormat="1" applyFont="1" applyFill="1" applyBorder="1"/>
    <xf numFmtId="8" fontId="55" fillId="0" borderId="0" xfId="0" applyNumberFormat="1" applyFont="1" applyFill="1" applyBorder="1"/>
    <xf numFmtId="0" fontId="55" fillId="0" borderId="0" xfId="0" applyFont="1" applyFill="1" applyBorder="1"/>
    <xf numFmtId="192" fontId="20" fillId="0" borderId="0" xfId="0" applyNumberFormat="1" applyFont="1" applyFill="1" applyBorder="1"/>
    <xf numFmtId="0" fontId="18" fillId="0" borderId="19" xfId="0" applyFont="1" applyFill="1" applyBorder="1"/>
    <xf numFmtId="6" fontId="18" fillId="0" borderId="12" xfId="0" applyNumberFormat="1" applyFont="1" applyFill="1" applyBorder="1"/>
    <xf numFmtId="165" fontId="18" fillId="0" borderId="12" xfId="0" applyNumberFormat="1" applyFont="1" applyFill="1" applyBorder="1"/>
    <xf numFmtId="165" fontId="20" fillId="0" borderId="0" xfId="0" applyNumberFormat="1" applyFont="1" applyFill="1"/>
    <xf numFmtId="6" fontId="18" fillId="0" borderId="0" xfId="0" applyNumberFormat="1" applyFont="1" applyFill="1"/>
    <xf numFmtId="167" fontId="76" fillId="0" borderId="0" xfId="2" applyNumberFormat="1" applyFont="1" applyFill="1" applyBorder="1" applyAlignment="1" applyProtection="1">
      <alignment horizontal="right" vertical="top"/>
      <protection locked="0"/>
    </xf>
    <xf numFmtId="204" fontId="77" fillId="0" borderId="0" xfId="0" applyNumberFormat="1" applyFont="1" applyFill="1" applyBorder="1" applyAlignment="1" applyProtection="1">
      <alignment horizontal="right" vertical="top"/>
      <protection locked="0"/>
    </xf>
    <xf numFmtId="172" fontId="18" fillId="0" borderId="0" xfId="0" applyNumberFormat="1" applyFont="1" applyFill="1"/>
    <xf numFmtId="167" fontId="18" fillId="0" borderId="0" xfId="2" applyNumberFormat="1" applyFont="1" applyFill="1" applyBorder="1" applyProtection="1"/>
    <xf numFmtId="167" fontId="18" fillId="0" borderId="0" xfId="2" applyNumberFormat="1" applyFont="1" applyFill="1" applyProtection="1"/>
    <xf numFmtId="0" fontId="16" fillId="0" borderId="0" xfId="0" applyFont="1" applyFill="1" applyBorder="1"/>
    <xf numFmtId="0" fontId="18" fillId="0" borderId="28" xfId="0" applyFont="1" applyFill="1" applyBorder="1" applyAlignment="1"/>
    <xf numFmtId="0" fontId="11" fillId="0" borderId="0" xfId="6" applyFont="1" applyFill="1"/>
    <xf numFmtId="5" fontId="14" fillId="0" borderId="0" xfId="0" applyNumberFormat="1" applyFont="1" applyFill="1" applyProtection="1">
      <protection locked="0"/>
    </xf>
    <xf numFmtId="168" fontId="0" fillId="0" borderId="47" xfId="0" applyNumberFormat="1" applyFont="1" applyFill="1" applyBorder="1" applyProtection="1"/>
    <xf numFmtId="43" fontId="37" fillId="0" borderId="0" xfId="0" applyNumberFormat="1" applyFont="1" applyFill="1" applyProtection="1">
      <protection locked="0"/>
    </xf>
    <xf numFmtId="183" fontId="37" fillId="0" borderId="0" xfId="1" applyNumberFormat="1" applyFont="1" applyFill="1" applyProtection="1"/>
    <xf numFmtId="165" fontId="18" fillId="0" borderId="5" xfId="0" applyNumberFormat="1" applyFont="1" applyFill="1" applyBorder="1"/>
    <xf numFmtId="165" fontId="18" fillId="0" borderId="64" xfId="0" applyNumberFormat="1" applyFont="1" applyFill="1" applyBorder="1"/>
    <xf numFmtId="183" fontId="12" fillId="0" borderId="47" xfId="0" applyNumberFormat="1" applyFont="1" applyFill="1" applyBorder="1" applyProtection="1"/>
    <xf numFmtId="0" fontId="0" fillId="0" borderId="0" xfId="0" applyFill="1" applyBorder="1" applyProtection="1"/>
    <xf numFmtId="0" fontId="12" fillId="0" borderId="0" xfId="0" applyFont="1" applyFill="1" applyAlignment="1" applyProtection="1">
      <alignment horizontal="center"/>
    </xf>
    <xf numFmtId="0" fontId="62" fillId="0" borderId="0" xfId="27" applyFont="1" applyFill="1" applyAlignment="1" applyProtection="1">
      <alignment horizontal="left"/>
    </xf>
    <xf numFmtId="0" fontId="18" fillId="0" borderId="0" xfId="27" applyFont="1" applyFill="1" applyAlignment="1" applyProtection="1">
      <alignment horizontal="left"/>
    </xf>
    <xf numFmtId="0" fontId="18" fillId="0" borderId="0" xfId="27" applyFont="1" applyFill="1" applyAlignment="1">
      <alignment horizontal="left"/>
    </xf>
    <xf numFmtId="0" fontId="18" fillId="0" borderId="0" xfId="27" applyFont="1" applyFill="1"/>
    <xf numFmtId="0" fontId="18" fillId="0" borderId="0" xfId="27" applyFont="1" applyFill="1" applyAlignment="1" applyProtection="1">
      <alignment horizontal="center"/>
    </xf>
    <xf numFmtId="0" fontId="18" fillId="0" borderId="11" xfId="27" applyFont="1" applyFill="1" applyBorder="1" applyAlignment="1" applyProtection="1">
      <alignment horizontal="center"/>
    </xf>
    <xf numFmtId="0" fontId="18" fillId="0" borderId="0" xfId="27" applyFont="1" applyFill="1" applyAlignment="1" applyProtection="1">
      <alignment horizontal="centerContinuous"/>
    </xf>
    <xf numFmtId="0" fontId="18" fillId="0" borderId="0" xfId="27" applyFont="1" applyFill="1" applyProtection="1"/>
    <xf numFmtId="0" fontId="18" fillId="0" borderId="0" xfId="27" applyFont="1" applyFill="1" applyBorder="1" applyAlignment="1" applyProtection="1">
      <alignment horizontal="centerContinuous"/>
    </xf>
    <xf numFmtId="0" fontId="18" fillId="0" borderId="0" xfId="27" applyFont="1" applyFill="1" applyBorder="1" applyProtection="1"/>
    <xf numFmtId="0" fontId="18" fillId="0" borderId="0" xfId="27" applyFont="1" applyFill="1" applyBorder="1" applyAlignment="1" applyProtection="1">
      <alignment horizontal="center"/>
    </xf>
    <xf numFmtId="0" fontId="18" fillId="0" borderId="34" xfId="27" applyFont="1" applyFill="1" applyBorder="1" applyAlignment="1" applyProtection="1">
      <alignment horizontal="center"/>
    </xf>
    <xf numFmtId="0" fontId="18" fillId="0" borderId="9" xfId="27" applyFont="1" applyFill="1" applyBorder="1" applyAlignment="1" applyProtection="1">
      <alignment horizontal="center"/>
    </xf>
    <xf numFmtId="6" fontId="18" fillId="0" borderId="9" xfId="27" quotePrefix="1" applyNumberFormat="1" applyFont="1" applyFill="1" applyBorder="1" applyAlignment="1" applyProtection="1">
      <alignment horizontal="center"/>
    </xf>
    <xf numFmtId="17" fontId="18" fillId="0" borderId="0" xfId="27" applyNumberFormat="1" applyFont="1" applyFill="1" applyAlignment="1" applyProtection="1">
      <alignment horizontal="left"/>
    </xf>
    <xf numFmtId="37" fontId="18" fillId="0" borderId="0" xfId="27" applyNumberFormat="1" applyFont="1" applyFill="1" applyBorder="1" applyProtection="1"/>
    <xf numFmtId="37" fontId="18" fillId="0" borderId="11" xfId="27" applyNumberFormat="1" applyFont="1" applyFill="1" applyBorder="1" applyProtection="1"/>
    <xf numFmtId="42" fontId="18" fillId="0" borderId="11" xfId="27" applyNumberFormat="1" applyFont="1" applyFill="1" applyBorder="1" applyProtection="1"/>
    <xf numFmtId="17" fontId="18" fillId="0" borderId="0" xfId="27" applyNumberFormat="1" applyFont="1" applyFill="1"/>
    <xf numFmtId="37" fontId="18" fillId="0" borderId="0" xfId="27" applyNumberFormat="1" applyFont="1" applyFill="1" applyProtection="1"/>
    <xf numFmtId="37" fontId="18" fillId="0" borderId="12" xfId="27" applyNumberFormat="1" applyFont="1" applyFill="1" applyBorder="1" applyProtection="1"/>
    <xf numFmtId="17" fontId="18" fillId="0" borderId="0" xfId="27" applyNumberFormat="1" applyFont="1" applyFill="1" applyBorder="1" applyAlignment="1" applyProtection="1">
      <alignment horizontal="left"/>
    </xf>
    <xf numFmtId="17" fontId="18" fillId="0" borderId="0" xfId="27" applyNumberFormat="1" applyFont="1" applyFill="1" applyBorder="1"/>
    <xf numFmtId="42" fontId="18" fillId="0" borderId="5" xfId="27" applyNumberFormat="1" applyFont="1" applyFill="1" applyBorder="1" applyProtection="1"/>
    <xf numFmtId="37" fontId="18" fillId="0" borderId="34" xfId="27" applyNumberFormat="1" applyFont="1" applyFill="1" applyBorder="1" applyProtection="1"/>
    <xf numFmtId="37" fontId="18" fillId="0" borderId="9" xfId="27" applyNumberFormat="1" applyFont="1" applyFill="1" applyBorder="1" applyProtection="1"/>
    <xf numFmtId="42" fontId="18" fillId="0" borderId="30" xfId="27" applyNumberFormat="1" applyFont="1" applyFill="1" applyBorder="1" applyProtection="1"/>
    <xf numFmtId="0" fontId="18" fillId="0" borderId="11" xfId="27" applyFont="1" applyFill="1" applyBorder="1"/>
    <xf numFmtId="42" fontId="18" fillId="0" borderId="11" xfId="27" applyNumberFormat="1" applyFont="1" applyFill="1" applyBorder="1"/>
    <xf numFmtId="42" fontId="18" fillId="0" borderId="0" xfId="27" applyNumberFormat="1" applyFont="1" applyFill="1" applyBorder="1" applyProtection="1"/>
    <xf numFmtId="5" fontId="18" fillId="0" borderId="0" xfId="27" applyNumberFormat="1" applyFont="1" applyFill="1" applyBorder="1" applyProtection="1"/>
    <xf numFmtId="5" fontId="18" fillId="0" borderId="0" xfId="27" applyNumberFormat="1" applyFont="1" applyFill="1" applyProtection="1"/>
    <xf numFmtId="42" fontId="18" fillId="0" borderId="0" xfId="27" applyNumberFormat="1" applyFont="1" applyFill="1"/>
    <xf numFmtId="37" fontId="18" fillId="0" borderId="10" xfId="27" applyNumberFormat="1" applyFont="1" applyFill="1" applyBorder="1" applyProtection="1"/>
    <xf numFmtId="42" fontId="18" fillId="0" borderId="9" xfId="27" applyNumberFormat="1" applyFont="1" applyFill="1" applyBorder="1" applyProtection="1"/>
    <xf numFmtId="0" fontId="18" fillId="0" borderId="5" xfId="27" applyFont="1" applyFill="1" applyBorder="1" applyAlignment="1" applyProtection="1">
      <alignment horizontal="center"/>
    </xf>
    <xf numFmtId="0" fontId="18" fillId="0" borderId="12" xfId="27" applyFont="1" applyFill="1" applyBorder="1" applyAlignment="1" applyProtection="1">
      <alignment horizontal="center"/>
    </xf>
    <xf numFmtId="0" fontId="18" fillId="0" borderId="19" xfId="27" applyFont="1" applyFill="1" applyBorder="1" applyAlignment="1" applyProtection="1">
      <alignment horizontal="center"/>
    </xf>
    <xf numFmtId="37" fontId="18" fillId="0" borderId="5" xfId="27" applyNumberFormat="1" applyFont="1" applyFill="1" applyBorder="1" applyProtection="1"/>
    <xf numFmtId="37" fontId="18" fillId="0" borderId="13" xfId="27" applyNumberFormat="1" applyFont="1" applyFill="1" applyBorder="1" applyProtection="1"/>
    <xf numFmtId="37" fontId="18" fillId="0" borderId="19" xfId="27" applyNumberFormat="1" applyFont="1" applyFill="1" applyBorder="1" applyProtection="1"/>
    <xf numFmtId="37" fontId="18" fillId="0" borderId="31" xfId="27" applyNumberFormat="1" applyFont="1" applyFill="1" applyBorder="1" applyProtection="1"/>
    <xf numFmtId="42" fontId="18" fillId="0" borderId="19" xfId="27" applyNumberFormat="1" applyFont="1" applyFill="1" applyBorder="1" applyProtection="1"/>
    <xf numFmtId="174" fontId="18" fillId="0" borderId="5" xfId="27" applyNumberFormat="1" applyFont="1" applyFill="1" applyBorder="1" applyProtection="1"/>
    <xf numFmtId="174" fontId="18" fillId="0" borderId="0" xfId="27" applyNumberFormat="1" applyFont="1" applyFill="1" applyProtection="1"/>
    <xf numFmtId="42" fontId="18" fillId="0" borderId="5" xfId="27" applyNumberFormat="1" applyFont="1" applyFill="1" applyBorder="1"/>
    <xf numFmtId="37" fontId="18" fillId="0" borderId="0" xfId="27" applyNumberFormat="1" applyFont="1" applyFill="1"/>
    <xf numFmtId="14" fontId="18" fillId="0" borderId="0" xfId="27" applyNumberFormat="1" applyFont="1" applyFill="1"/>
    <xf numFmtId="1" fontId="18" fillId="0" borderId="0" xfId="27" applyNumberFormat="1" applyFont="1" applyFill="1"/>
    <xf numFmtId="170" fontId="18" fillId="0" borderId="0" xfId="27" applyNumberFormat="1" applyFont="1" applyFill="1" applyBorder="1" applyProtection="1"/>
    <xf numFmtId="0" fontId="18" fillId="0" borderId="0" xfId="27" applyFont="1" applyFill="1" applyBorder="1"/>
    <xf numFmtId="167" fontId="18" fillId="0" borderId="0" xfId="27" applyNumberFormat="1" applyFont="1" applyFill="1" applyProtection="1"/>
    <xf numFmtId="42" fontId="0" fillId="0" borderId="0" xfId="0" applyNumberFormat="1" applyBorder="1"/>
    <xf numFmtId="37" fontId="20" fillId="0" borderId="0" xfId="0" applyNumberFormat="1" applyFont="1" applyFill="1"/>
    <xf numFmtId="0" fontId="33" fillId="0" borderId="0" xfId="10" applyFont="1" applyFill="1" applyAlignment="1">
      <alignment horizontal="centerContinuous"/>
    </xf>
    <xf numFmtId="0" fontId="18" fillId="0" borderId="0" xfId="11" applyFont="1" applyFill="1"/>
    <xf numFmtId="0" fontId="18" fillId="0" borderId="0" xfId="11" applyFont="1" applyFill="1" applyBorder="1" applyAlignment="1">
      <alignment horizontal="center"/>
    </xf>
    <xf numFmtId="37" fontId="0" fillId="0" borderId="28" xfId="0" applyNumberFormat="1" applyFill="1" applyBorder="1"/>
    <xf numFmtId="5" fontId="18" fillId="0" borderId="0" xfId="23" applyNumberFormat="1" applyBorder="1" applyAlignment="1">
      <alignment horizontal="center"/>
    </xf>
    <xf numFmtId="5" fontId="18" fillId="0" borderId="12" xfId="23" quotePrefix="1" applyNumberFormat="1" applyBorder="1" applyAlignment="1">
      <alignment horizontal="center"/>
    </xf>
    <xf numFmtId="0" fontId="18" fillId="0" borderId="0" xfId="11" quotePrefix="1" applyFont="1" applyFill="1" applyAlignment="1">
      <alignment horizontal="center"/>
    </xf>
    <xf numFmtId="171" fontId="61" fillId="0" borderId="0" xfId="13" applyNumberFormat="1" applyFont="1" applyFill="1"/>
    <xf numFmtId="0" fontId="19" fillId="0" borderId="12" xfId="11" applyFont="1" applyFill="1" applyBorder="1" applyAlignment="1">
      <alignment horizontal="center"/>
    </xf>
    <xf numFmtId="0" fontId="33" fillId="0" borderId="12" xfId="10" applyFont="1" applyFill="1" applyBorder="1" applyAlignment="1">
      <alignment horizontal="center"/>
    </xf>
    <xf numFmtId="0" fontId="61" fillId="0" borderId="12" xfId="10" applyFont="1" applyFill="1" applyBorder="1" applyAlignment="1">
      <alignment horizontal="center"/>
    </xf>
    <xf numFmtId="0" fontId="33" fillId="0" borderId="0" xfId="10" applyFont="1" applyFill="1" applyBorder="1" applyAlignment="1">
      <alignment horizontal="center"/>
    </xf>
    <xf numFmtId="0" fontId="33" fillId="0" borderId="0" xfId="10" applyFont="1" applyFill="1" applyBorder="1" applyAlignment="1">
      <alignment horizontal="centerContinuous"/>
    </xf>
    <xf numFmtId="10" fontId="19" fillId="0" borderId="0" xfId="11" applyNumberFormat="1" applyFill="1"/>
    <xf numFmtId="0" fontId="62" fillId="0" borderId="0" xfId="11" applyFont="1" applyFill="1"/>
    <xf numFmtId="0" fontId="80" fillId="0" borderId="0" xfId="11" applyFont="1" applyFill="1"/>
    <xf numFmtId="192" fontId="18" fillId="0" borderId="0" xfId="0" applyNumberFormat="1" applyFont="1" applyFill="1"/>
    <xf numFmtId="5" fontId="11" fillId="2" borderId="0" xfId="6" applyNumberFormat="1" applyFill="1"/>
    <xf numFmtId="43" fontId="11" fillId="2" borderId="0" xfId="1" applyFont="1" applyFill="1"/>
    <xf numFmtId="188" fontId="0" fillId="0" borderId="0" xfId="0" applyNumberFormat="1" applyFont="1" applyFill="1" applyProtection="1"/>
    <xf numFmtId="43" fontId="18" fillId="0" borderId="0" xfId="0" applyNumberFormat="1" applyFont="1" applyFill="1" applyProtection="1"/>
    <xf numFmtId="7" fontId="59" fillId="0" borderId="48" xfId="1" applyNumberFormat="1" applyFont="1" applyFill="1" applyBorder="1" applyProtection="1"/>
    <xf numFmtId="6" fontId="11" fillId="2" borderId="0" xfId="6" quotePrefix="1" applyNumberFormat="1" applyFill="1"/>
    <xf numFmtId="165" fontId="21" fillId="0" borderId="0" xfId="0" applyNumberFormat="1" applyFont="1" applyFill="1"/>
    <xf numFmtId="0" fontId="18" fillId="0" borderId="0" xfId="27" applyFill="1"/>
    <xf numFmtId="0" fontId="18" fillId="0" borderId="0" xfId="27" applyFill="1" applyBorder="1"/>
    <xf numFmtId="3" fontId="18" fillId="0" borderId="0" xfId="27" applyNumberFormat="1" applyFill="1" applyBorder="1"/>
    <xf numFmtId="3" fontId="18" fillId="0" borderId="0" xfId="27" applyNumberFormat="1" applyFill="1"/>
    <xf numFmtId="37" fontId="18" fillId="0" borderId="0" xfId="27" applyNumberFormat="1" applyFill="1"/>
    <xf numFmtId="5" fontId="12" fillId="0" borderId="0" xfId="27" applyNumberFormat="1" applyFont="1" applyFill="1" applyProtection="1"/>
    <xf numFmtId="5" fontId="18" fillId="0" borderId="0" xfId="27" applyNumberFormat="1" applyFill="1"/>
    <xf numFmtId="43" fontId="18" fillId="0" borderId="0" xfId="27" applyNumberFormat="1" applyFill="1"/>
    <xf numFmtId="0" fontId="12" fillId="0" borderId="0" xfId="27" applyFont="1" applyFill="1" applyProtection="1"/>
    <xf numFmtId="37" fontId="12" fillId="0" borderId="0" xfId="27" applyNumberFormat="1" applyFont="1" applyFill="1" applyProtection="1"/>
    <xf numFmtId="183" fontId="15" fillId="0" borderId="0" xfId="27" applyNumberFormat="1" applyFont="1" applyFill="1" applyProtection="1">
      <protection locked="0"/>
    </xf>
    <xf numFmtId="197" fontId="18" fillId="0" borderId="0" xfId="13" applyNumberFormat="1" applyFont="1" applyFill="1" applyBorder="1"/>
    <xf numFmtId="5" fontId="18" fillId="0" borderId="0" xfId="27" applyNumberFormat="1" applyFill="1" applyBorder="1"/>
    <xf numFmtId="179" fontId="15" fillId="0" borderId="0" xfId="27" applyNumberFormat="1" applyFont="1" applyFill="1" applyProtection="1"/>
    <xf numFmtId="183" fontId="12" fillId="0" borderId="0" xfId="27" applyNumberFormat="1" applyFont="1" applyFill="1" applyProtection="1"/>
    <xf numFmtId="3" fontId="18" fillId="0" borderId="0" xfId="27" applyNumberFormat="1" applyFont="1" applyFill="1" applyBorder="1"/>
    <xf numFmtId="0" fontId="20" fillId="0" borderId="0" xfId="9" applyFont="1" applyFill="1" applyAlignment="1"/>
    <xf numFmtId="0" fontId="20" fillId="0" borderId="0" xfId="9" applyFont="1" applyFill="1" applyAlignment="1">
      <alignment horizontal="centerContinuous"/>
    </xf>
    <xf numFmtId="0" fontId="20" fillId="0" borderId="0" xfId="9" quotePrefix="1" applyFont="1" applyFill="1" applyAlignment="1">
      <alignment horizontal="centerContinuous"/>
    </xf>
    <xf numFmtId="0" fontId="33" fillId="0" borderId="0" xfId="9" applyFont="1" applyFill="1" applyAlignment="1">
      <alignment horizontal="centerContinuous"/>
    </xf>
    <xf numFmtId="0" fontId="33" fillId="0" borderId="35" xfId="9" applyFont="1" applyFill="1" applyBorder="1" applyAlignment="1">
      <alignment horizontal="centerContinuous"/>
    </xf>
    <xf numFmtId="0" fontId="34" fillId="0" borderId="0" xfId="9" applyFont="1" applyFill="1" applyBorder="1" applyAlignment="1">
      <alignment horizontal="center"/>
    </xf>
    <xf numFmtId="0" fontId="33" fillId="0" borderId="35" xfId="9" applyFont="1" applyFill="1" applyBorder="1"/>
    <xf numFmtId="0" fontId="34" fillId="0" borderId="0" xfId="9" applyFont="1" applyFill="1" applyBorder="1" applyAlignment="1">
      <alignment horizontal="centerContinuous"/>
    </xf>
    <xf numFmtId="0" fontId="33" fillId="0" borderId="0" xfId="9" applyFont="1" applyFill="1" applyBorder="1" applyAlignment="1">
      <alignment horizontal="center"/>
    </xf>
    <xf numFmtId="0" fontId="34" fillId="0" borderId="0" xfId="9" applyFont="1" applyFill="1" applyAlignment="1">
      <alignment horizontal="centerContinuous"/>
    </xf>
    <xf numFmtId="0" fontId="34" fillId="0" borderId="0" xfId="9" applyFont="1" applyFill="1" applyAlignment="1">
      <alignment horizontal="center"/>
    </xf>
    <xf numFmtId="0" fontId="33" fillId="0" borderId="0" xfId="9" applyFont="1" applyFill="1" applyBorder="1" applyAlignment="1">
      <alignment horizontal="centerContinuous"/>
    </xf>
    <xf numFmtId="0" fontId="34" fillId="0" borderId="35" xfId="9" applyFont="1" applyFill="1" applyBorder="1" applyAlignment="1">
      <alignment horizontal="center"/>
    </xf>
    <xf numFmtId="0" fontId="33" fillId="0" borderId="0" xfId="9" applyFont="1" applyFill="1" applyBorder="1"/>
    <xf numFmtId="0" fontId="34" fillId="0" borderId="34" xfId="9" applyFont="1" applyFill="1" applyBorder="1" applyAlignment="1">
      <alignment horizontal="center"/>
    </xf>
    <xf numFmtId="0" fontId="34" fillId="0" borderId="34" xfId="9" quotePrefix="1" applyFont="1" applyFill="1" applyBorder="1" applyAlignment="1">
      <alignment horizontal="center"/>
    </xf>
    <xf numFmtId="0" fontId="34" fillId="0" borderId="34" xfId="9" quotePrefix="1" applyFont="1" applyFill="1" applyBorder="1" applyAlignment="1">
      <alignment horizontal="centerContinuous"/>
    </xf>
    <xf numFmtId="0" fontId="34" fillId="0" borderId="12" xfId="9" applyFont="1" applyFill="1" applyBorder="1" applyAlignment="1">
      <alignment horizontal="center"/>
    </xf>
    <xf numFmtId="205" fontId="33" fillId="0" borderId="0" xfId="9" applyNumberFormat="1" applyFont="1" applyFill="1" applyAlignment="1">
      <alignment horizontal="center"/>
    </xf>
    <xf numFmtId="205" fontId="33" fillId="0" borderId="0" xfId="9" applyNumberFormat="1" applyFont="1" applyFill="1" applyAlignment="1">
      <alignment horizontal="centerContinuous"/>
    </xf>
    <xf numFmtId="0" fontId="33" fillId="0" borderId="0" xfId="9" quotePrefix="1" applyFont="1" applyFill="1" applyAlignment="1">
      <alignment horizontal="centerContinuous"/>
    </xf>
    <xf numFmtId="0" fontId="84" fillId="0" borderId="0" xfId="9" applyFont="1" applyFill="1"/>
    <xf numFmtId="0" fontId="33" fillId="0" borderId="0" xfId="9" applyFont="1" applyFill="1" applyAlignment="1">
      <alignment horizontal="left"/>
    </xf>
    <xf numFmtId="0" fontId="33" fillId="0" borderId="0" xfId="9" quotePrefix="1" applyFont="1" applyFill="1" applyAlignment="1">
      <alignment horizontal="center"/>
    </xf>
    <xf numFmtId="37" fontId="33" fillId="0" borderId="0" xfId="9" applyNumberFormat="1" applyFont="1" applyFill="1" applyAlignment="1" applyProtection="1">
      <alignment horizontal="right"/>
    </xf>
    <xf numFmtId="37" fontId="33" fillId="0" borderId="0" xfId="9" applyNumberFormat="1" applyFont="1" applyFill="1" applyProtection="1"/>
    <xf numFmtId="5" fontId="33" fillId="0" borderId="0" xfId="9" applyNumberFormat="1" applyFont="1" applyFill="1" applyProtection="1"/>
    <xf numFmtId="5" fontId="33" fillId="0" borderId="35" xfId="9" applyNumberFormat="1" applyFont="1" applyFill="1" applyBorder="1" applyProtection="1"/>
    <xf numFmtId="206" fontId="33" fillId="0" borderId="0" xfId="1" applyNumberFormat="1" applyFont="1" applyFill="1"/>
    <xf numFmtId="5" fontId="33" fillId="0" borderId="0" xfId="9" applyNumberFormat="1" applyFont="1" applyFill="1" applyBorder="1" applyProtection="1"/>
    <xf numFmtId="206" fontId="33" fillId="0" borderId="0" xfId="9" applyNumberFormat="1" applyFont="1" applyFill="1"/>
    <xf numFmtId="37" fontId="33" fillId="0" borderId="28" xfId="9" applyNumberFormat="1" applyFont="1" applyFill="1" applyBorder="1" applyProtection="1"/>
    <xf numFmtId="5" fontId="33" fillId="0" borderId="28" xfId="9" applyNumberFormat="1" applyFont="1" applyFill="1" applyBorder="1" applyProtection="1"/>
    <xf numFmtId="206" fontId="33" fillId="0" borderId="28" xfId="1" applyNumberFormat="1" applyFont="1" applyFill="1" applyBorder="1"/>
    <xf numFmtId="37" fontId="33" fillId="0" borderId="12" xfId="9" applyNumberFormat="1" applyFont="1" applyFill="1" applyBorder="1" applyAlignment="1" applyProtection="1">
      <alignment horizontal="right"/>
    </xf>
    <xf numFmtId="37" fontId="33" fillId="0" borderId="12" xfId="9" applyNumberFormat="1" applyFont="1" applyFill="1" applyBorder="1" applyProtection="1"/>
    <xf numFmtId="5" fontId="33" fillId="0" borderId="12" xfId="9" applyNumberFormat="1" applyFont="1" applyFill="1" applyBorder="1" applyProtection="1"/>
    <xf numFmtId="5" fontId="33" fillId="0" borderId="13" xfId="9" applyNumberFormat="1" applyFont="1" applyFill="1" applyBorder="1" applyProtection="1"/>
    <xf numFmtId="206" fontId="33" fillId="0" borderId="12" xfId="1" applyNumberFormat="1" applyFont="1" applyFill="1" applyBorder="1"/>
    <xf numFmtId="206" fontId="33" fillId="0" borderId="12" xfId="9" applyNumberFormat="1" applyFont="1" applyFill="1" applyBorder="1"/>
    <xf numFmtId="5" fontId="33" fillId="0" borderId="0" xfId="9" applyNumberFormat="1" applyFont="1" applyFill="1" applyAlignment="1" applyProtection="1">
      <alignment horizontal="right"/>
    </xf>
    <xf numFmtId="5" fontId="33" fillId="0" borderId="35" xfId="9" applyNumberFormat="1" applyFont="1" applyFill="1" applyBorder="1" applyAlignment="1" applyProtection="1">
      <alignment horizontal="right"/>
    </xf>
    <xf numFmtId="206" fontId="33" fillId="0" borderId="0" xfId="9" applyNumberFormat="1" applyFont="1" applyFill="1" applyBorder="1"/>
    <xf numFmtId="37" fontId="33" fillId="0" borderId="43" xfId="9" applyNumberFormat="1" applyFont="1" applyFill="1" applyBorder="1" applyProtection="1"/>
    <xf numFmtId="5" fontId="33" fillId="0" borderId="43" xfId="9" applyNumberFormat="1" applyFont="1" applyFill="1" applyBorder="1" applyProtection="1"/>
    <xf numFmtId="206" fontId="33" fillId="0" borderId="18" xfId="1" applyNumberFormat="1" applyFont="1" applyFill="1" applyBorder="1"/>
    <xf numFmtId="5" fontId="33" fillId="0" borderId="18" xfId="9" applyNumberFormat="1" applyFont="1" applyFill="1" applyBorder="1" applyProtection="1"/>
    <xf numFmtId="0" fontId="36" fillId="0" borderId="0" xfId="9" quotePrefix="1" applyFont="1" applyFill="1"/>
    <xf numFmtId="0" fontId="35" fillId="0" borderId="0" xfId="9" quotePrefix="1" applyFont="1" applyFill="1"/>
    <xf numFmtId="37" fontId="33" fillId="0" borderId="0" xfId="9" applyNumberFormat="1" applyFont="1" applyFill="1"/>
    <xf numFmtId="5" fontId="18" fillId="0" borderId="26" xfId="0" applyNumberFormat="1" applyFont="1" applyFill="1" applyBorder="1" applyProtection="1"/>
    <xf numFmtId="5" fontId="18" fillId="0" borderId="65" xfId="0" applyNumberFormat="1" applyFont="1" applyFill="1" applyBorder="1" applyProtection="1"/>
    <xf numFmtId="0" fontId="11" fillId="0" borderId="0" xfId="38" applyFont="1" applyFill="1" applyBorder="1"/>
    <xf numFmtId="171" fontId="11" fillId="0" borderId="0" xfId="40" applyNumberFormat="1" applyFont="1" applyFill="1" applyBorder="1"/>
    <xf numFmtId="0" fontId="11" fillId="0" borderId="0" xfId="38" applyFill="1"/>
    <xf numFmtId="0" fontId="44" fillId="2" borderId="0" xfId="38" applyFont="1" applyFill="1" applyBorder="1"/>
    <xf numFmtId="168" fontId="44" fillId="2" borderId="0" xfId="26" applyNumberFormat="1" applyFont="1" applyFill="1" applyBorder="1"/>
    <xf numFmtId="0" fontId="44" fillId="0" borderId="0" xfId="38" applyFont="1" applyFill="1"/>
    <xf numFmtId="0" fontId="44" fillId="2" borderId="36" xfId="38" applyFont="1" applyFill="1" applyBorder="1"/>
    <xf numFmtId="0" fontId="44" fillId="2" borderId="28" xfId="38" applyFont="1" applyFill="1" applyBorder="1"/>
    <xf numFmtId="0" fontId="44" fillId="2" borderId="38" xfId="38" applyFont="1" applyFill="1" applyBorder="1"/>
    <xf numFmtId="0" fontId="44" fillId="2" borderId="59" xfId="38" applyFont="1" applyFill="1" applyBorder="1"/>
    <xf numFmtId="0" fontId="44" fillId="2" borderId="19" xfId="38" applyFont="1" applyFill="1" applyBorder="1"/>
    <xf numFmtId="0" fontId="44" fillId="2" borderId="12" xfId="38" applyFont="1" applyFill="1" applyBorder="1"/>
    <xf numFmtId="0" fontId="44" fillId="2" borderId="13" xfId="38" applyFont="1" applyFill="1" applyBorder="1"/>
    <xf numFmtId="0" fontId="44" fillId="2" borderId="44" xfId="38" applyFont="1" applyFill="1" applyBorder="1"/>
    <xf numFmtId="0" fontId="11" fillId="2" borderId="5" xfId="38" applyFont="1" applyFill="1" applyBorder="1"/>
    <xf numFmtId="0" fontId="11" fillId="2" borderId="4" xfId="38" applyFont="1" applyFill="1" applyBorder="1"/>
    <xf numFmtId="168" fontId="11" fillId="2" borderId="5" xfId="26" applyNumberFormat="1" applyFont="1" applyFill="1" applyBorder="1"/>
    <xf numFmtId="168" fontId="11" fillId="2" borderId="0" xfId="26" applyNumberFormat="1" applyFont="1" applyFill="1" applyBorder="1"/>
    <xf numFmtId="168" fontId="11" fillId="2" borderId="4" xfId="26" applyNumberFormat="1" applyFont="1" applyFill="1" applyBorder="1"/>
    <xf numFmtId="0" fontId="11" fillId="2" borderId="13" xfId="38" applyFont="1" applyFill="1" applyBorder="1"/>
    <xf numFmtId="168" fontId="11" fillId="2" borderId="19" xfId="26" applyNumberFormat="1" applyFont="1" applyFill="1" applyBorder="1"/>
    <xf numFmtId="168" fontId="11" fillId="2" borderId="12" xfId="26" applyNumberFormat="1" applyFont="1" applyFill="1" applyBorder="1"/>
    <xf numFmtId="168" fontId="11" fillId="2" borderId="13" xfId="26" applyNumberFormat="1" applyFont="1" applyFill="1" applyBorder="1"/>
    <xf numFmtId="4" fontId="11" fillId="0" borderId="0" xfId="38" applyNumberFormat="1" applyFill="1"/>
    <xf numFmtId="0" fontId="11" fillId="0" borderId="0" xfId="38" applyFont="1" applyFill="1"/>
    <xf numFmtId="0" fontId="18" fillId="2" borderId="0" xfId="27" applyFont="1" applyFill="1"/>
    <xf numFmtId="0" fontId="18" fillId="2" borderId="0" xfId="27" applyFill="1"/>
    <xf numFmtId="37" fontId="12" fillId="2" borderId="0" xfId="27" applyNumberFormat="1" applyFont="1" applyFill="1" applyProtection="1"/>
    <xf numFmtId="0" fontId="18" fillId="2" borderId="0" xfId="27" applyFill="1" applyBorder="1"/>
    <xf numFmtId="5" fontId="12" fillId="2" borderId="0" xfId="27" applyNumberFormat="1" applyFont="1" applyFill="1" applyProtection="1"/>
    <xf numFmtId="183" fontId="15" fillId="2" borderId="0" xfId="27" applyNumberFormat="1" applyFont="1" applyFill="1" applyProtection="1">
      <protection locked="0"/>
    </xf>
    <xf numFmtId="0" fontId="12" fillId="2" borderId="0" xfId="27" applyFont="1" applyFill="1" applyProtection="1"/>
    <xf numFmtId="37" fontId="18" fillId="2" borderId="0" xfId="27" applyNumberFormat="1" applyFont="1" applyFill="1" applyProtection="1"/>
    <xf numFmtId="0" fontId="18" fillId="2" borderId="0" xfId="27" applyFont="1" applyFill="1" applyProtection="1"/>
    <xf numFmtId="5" fontId="18" fillId="2" borderId="0" xfId="27" applyNumberFormat="1" applyFont="1" applyFill="1" applyBorder="1" applyProtection="1"/>
    <xf numFmtId="182" fontId="15" fillId="2" borderId="0" xfId="1" applyNumberFormat="1" applyFont="1" applyFill="1" applyProtection="1">
      <protection locked="0"/>
    </xf>
    <xf numFmtId="5" fontId="18" fillId="2" borderId="0" xfId="27" applyNumberFormat="1" applyFont="1" applyFill="1" applyProtection="1"/>
    <xf numFmtId="182" fontId="15" fillId="2" borderId="0" xfId="1" applyNumberFormat="1" applyFont="1" applyFill="1" applyProtection="1"/>
    <xf numFmtId="183" fontId="15" fillId="2" borderId="0" xfId="27" applyNumberFormat="1" applyFont="1" applyFill="1" applyProtection="1"/>
    <xf numFmtId="37" fontId="18" fillId="2" borderId="0" xfId="27" applyNumberFormat="1" applyFill="1"/>
    <xf numFmtId="179" fontId="15" fillId="2" borderId="0" xfId="27" applyNumberFormat="1" applyFont="1" applyFill="1" applyProtection="1"/>
    <xf numFmtId="175" fontId="18" fillId="0" borderId="0" xfId="0" applyNumberFormat="1" applyFont="1" applyFill="1"/>
    <xf numFmtId="5" fontId="18" fillId="0" borderId="12" xfId="27" applyNumberFormat="1" applyFont="1" applyFill="1" applyBorder="1" applyProtection="1"/>
    <xf numFmtId="5" fontId="12" fillId="0" borderId="0" xfId="0" applyNumberFormat="1" applyFont="1" applyFill="1" applyBorder="1" applyAlignment="1" applyProtection="1">
      <alignment horizontal="right"/>
    </xf>
    <xf numFmtId="10" fontId="12" fillId="0" borderId="0" xfId="0" applyNumberFormat="1" applyFont="1" applyFill="1" applyProtection="1"/>
    <xf numFmtId="5" fontId="15" fillId="0" borderId="0" xfId="0" applyNumberFormat="1" applyFont="1" applyFill="1" applyProtection="1">
      <protection locked="0"/>
    </xf>
    <xf numFmtId="168" fontId="0" fillId="0" borderId="0" xfId="0" applyNumberFormat="1" applyFont="1" applyFill="1" applyBorder="1" applyProtection="1"/>
    <xf numFmtId="168" fontId="19" fillId="0" borderId="0" xfId="1" applyNumberFormat="1" applyFont="1" applyFill="1" applyBorder="1" applyProtection="1"/>
    <xf numFmtId="10" fontId="55" fillId="0" borderId="0" xfId="7" applyNumberFormat="1" applyFont="1" applyFill="1" applyBorder="1"/>
    <xf numFmtId="39" fontId="15" fillId="0" borderId="0" xfId="0" applyNumberFormat="1" applyFont="1" applyFill="1" applyProtection="1">
      <protection locked="0"/>
    </xf>
    <xf numFmtId="171" fontId="0" fillId="0" borderId="0" xfId="0" applyNumberFormat="1" applyFill="1" applyBorder="1"/>
    <xf numFmtId="5" fontId="18" fillId="2" borderId="0" xfId="27" applyNumberFormat="1" applyFill="1"/>
    <xf numFmtId="168" fontId="18" fillId="2" borderId="0" xfId="1" applyNumberFormat="1" applyFont="1" applyFill="1"/>
    <xf numFmtId="171" fontId="0" fillId="2" borderId="0" xfId="13" applyNumberFormat="1" applyFont="1" applyFill="1" applyBorder="1"/>
    <xf numFmtId="43" fontId="18" fillId="2" borderId="0" xfId="27" applyNumberFormat="1" applyFill="1"/>
    <xf numFmtId="37" fontId="12" fillId="0" borderId="37" xfId="0" applyNumberFormat="1" applyFont="1" applyFill="1" applyBorder="1" applyProtection="1"/>
    <xf numFmtId="10" fontId="33" fillId="0" borderId="0" xfId="10" applyNumberFormat="1" applyFont="1" applyFill="1" applyProtection="1"/>
    <xf numFmtId="188" fontId="33" fillId="0" borderId="0" xfId="10" applyNumberFormat="1" applyFont="1" applyFill="1" applyProtection="1"/>
    <xf numFmtId="7" fontId="33" fillId="0" borderId="0" xfId="10" applyNumberFormat="1" applyFont="1" applyFill="1" applyProtection="1"/>
    <xf numFmtId="0" fontId="33" fillId="0" borderId="0" xfId="10" applyFont="1" applyFill="1" applyAlignment="1">
      <alignment horizontal="right"/>
    </xf>
    <xf numFmtId="5" fontId="33" fillId="0" borderId="0" xfId="10" applyNumberFormat="1" applyFont="1" applyFill="1"/>
    <xf numFmtId="0" fontId="18" fillId="0" borderId="0" xfId="11" applyFont="1" applyFill="1" applyBorder="1" applyAlignment="1"/>
    <xf numFmtId="5" fontId="18" fillId="0" borderId="0" xfId="0" applyNumberFormat="1" applyFont="1" applyFill="1" applyBorder="1" applyProtection="1"/>
    <xf numFmtId="0" fontId="0" fillId="0" borderId="0" xfId="0" quotePrefix="1" applyFont="1" applyFill="1"/>
    <xf numFmtId="0" fontId="12" fillId="0" borderId="0" xfId="0" quotePrefix="1" applyFont="1" applyFill="1" applyProtection="1"/>
    <xf numFmtId="0" fontId="33" fillId="0" borderId="12" xfId="10" applyFont="1" applyFill="1" applyBorder="1" applyAlignment="1" applyProtection="1">
      <alignment horizontal="center"/>
    </xf>
    <xf numFmtId="0" fontId="33" fillId="0" borderId="51" xfId="10" applyFont="1" applyFill="1" applyBorder="1"/>
    <xf numFmtId="5" fontId="18" fillId="0" borderId="0" xfId="11" applyNumberFormat="1" applyFont="1" applyFill="1" applyBorder="1"/>
    <xf numFmtId="171" fontId="12" fillId="0" borderId="0" xfId="13" applyNumberFormat="1" applyFont="1" applyFill="1" applyBorder="1" applyProtection="1">
      <protection locked="0"/>
    </xf>
    <xf numFmtId="171" fontId="12" fillId="0" borderId="0" xfId="13" applyNumberFormat="1" applyFont="1" applyFill="1" applyProtection="1"/>
    <xf numFmtId="0" fontId="18" fillId="0" borderId="0" xfId="0" quotePrefix="1" applyFont="1" applyFill="1"/>
    <xf numFmtId="10" fontId="61" fillId="0" borderId="0" xfId="13" applyNumberFormat="1" applyFont="1" applyFill="1" applyAlignment="1">
      <alignment horizontal="right"/>
    </xf>
    <xf numFmtId="5" fontId="33" fillId="0" borderId="0" xfId="10" applyNumberFormat="1" applyFont="1" applyFill="1" applyAlignment="1">
      <alignment horizontal="right"/>
    </xf>
    <xf numFmtId="0" fontId="33" fillId="0" borderId="34" xfId="10" applyFont="1" applyFill="1" applyBorder="1" applyAlignment="1">
      <alignment horizontal="center"/>
    </xf>
    <xf numFmtId="43" fontId="37" fillId="0" borderId="0" xfId="1" applyNumberFormat="1" applyFont="1" applyFill="1" applyBorder="1"/>
    <xf numFmtId="43" fontId="44" fillId="0" borderId="0" xfId="1" applyNumberFormat="1" applyFont="1" applyFill="1" applyAlignment="1">
      <alignment horizontal="center"/>
    </xf>
    <xf numFmtId="43" fontId="11" fillId="0" borderId="0" xfId="1" applyAlignment="1">
      <alignment horizontal="center"/>
    </xf>
    <xf numFmtId="43" fontId="11" fillId="0" borderId="0" xfId="1" applyNumberFormat="1" applyFill="1" applyAlignment="1">
      <alignment horizontal="center"/>
    </xf>
    <xf numFmtId="0" fontId="11" fillId="0" borderId="0" xfId="1" applyNumberFormat="1" applyFill="1" applyAlignment="1">
      <alignment horizontal="center"/>
    </xf>
    <xf numFmtId="43" fontId="11" fillId="0" borderId="0" xfId="1" applyFont="1" applyAlignment="1">
      <alignment horizontal="center"/>
    </xf>
    <xf numFmtId="0" fontId="11" fillId="2" borderId="0" xfId="6" applyFill="1" applyAlignment="1">
      <alignment horizontal="center"/>
    </xf>
    <xf numFmtId="43" fontId="11" fillId="2" borderId="0" xfId="6" applyNumberFormat="1" applyFill="1" applyAlignment="1">
      <alignment horizontal="center"/>
    </xf>
    <xf numFmtId="166" fontId="11" fillId="2" borderId="0" xfId="13" applyNumberFormat="1" applyFont="1" applyFill="1" applyAlignment="1">
      <alignment horizontal="center"/>
    </xf>
    <xf numFmtId="43" fontId="11" fillId="0" borderId="0" xfId="6" applyNumberFormat="1" applyFill="1" applyAlignment="1">
      <alignment horizontal="center"/>
    </xf>
    <xf numFmtId="166" fontId="11" fillId="2" borderId="0" xfId="13" applyNumberFormat="1" applyFill="1" applyAlignment="1">
      <alignment horizontal="center"/>
    </xf>
    <xf numFmtId="0" fontId="43" fillId="0" borderId="0" xfId="6" applyFont="1" applyAlignment="1">
      <alignment horizontal="center"/>
    </xf>
    <xf numFmtId="179" fontId="11" fillId="0" borderId="0" xfId="6" applyNumberFormat="1" applyFill="1" applyAlignment="1">
      <alignment horizontal="center"/>
    </xf>
    <xf numFmtId="172" fontId="11" fillId="0" borderId="0" xfId="2" applyNumberFormat="1"/>
    <xf numFmtId="172" fontId="11" fillId="0" borderId="0" xfId="2" applyNumberFormat="1" applyAlignment="1">
      <alignment horizontal="center"/>
    </xf>
    <xf numFmtId="172" fontId="11" fillId="0" borderId="0" xfId="2" applyNumberFormat="1" applyFill="1" applyAlignment="1">
      <alignment horizontal="center"/>
    </xf>
    <xf numFmtId="172" fontId="11" fillId="0" borderId="0" xfId="2" applyNumberFormat="1" applyFill="1"/>
    <xf numFmtId="0" fontId="43" fillId="0" borderId="0" xfId="6" applyFont="1" applyAlignment="1">
      <alignment horizontal="left"/>
    </xf>
    <xf numFmtId="5" fontId="15" fillId="0" borderId="0" xfId="1" applyNumberFormat="1" applyFont="1" applyFill="1" applyBorder="1"/>
    <xf numFmtId="203" fontId="15" fillId="0" borderId="0" xfId="1" applyNumberFormat="1" applyFont="1" applyFill="1" applyBorder="1"/>
    <xf numFmtId="37" fontId="15" fillId="0" borderId="0" xfId="1" applyNumberFormat="1" applyFont="1" applyFill="1" applyBorder="1"/>
    <xf numFmtId="168" fontId="15" fillId="0" borderId="0" xfId="1" applyNumberFormat="1" applyFont="1" applyFill="1" applyBorder="1"/>
    <xf numFmtId="207" fontId="15" fillId="0" borderId="0" xfId="1" applyNumberFormat="1" applyFont="1" applyFill="1" applyBorder="1"/>
    <xf numFmtId="42" fontId="18" fillId="0" borderId="12" xfId="27" applyNumberFormat="1" applyFont="1" applyFill="1" applyBorder="1" applyProtection="1"/>
    <xf numFmtId="5" fontId="33" fillId="0" borderId="0" xfId="9" applyNumberFormat="1" applyFont="1" applyFill="1"/>
    <xf numFmtId="186" fontId="33" fillId="0" borderId="28" xfId="9" applyNumberFormat="1" applyFont="1" applyFill="1" applyBorder="1" applyProtection="1"/>
    <xf numFmtId="0" fontId="85" fillId="0" borderId="0" xfId="0" applyFont="1" applyFill="1" applyProtection="1"/>
    <xf numFmtId="0" fontId="0" fillId="0" borderId="12" xfId="0" applyFill="1" applyBorder="1" applyProtection="1"/>
    <xf numFmtId="165" fontId="12" fillId="0" borderId="12" xfId="2" applyNumberFormat="1" applyFont="1" applyFill="1" applyBorder="1" applyProtection="1"/>
    <xf numFmtId="165" fontId="12" fillId="0" borderId="0" xfId="2" applyNumberFormat="1" applyFont="1" applyFill="1" applyBorder="1" applyProtection="1"/>
    <xf numFmtId="0" fontId="85" fillId="0" borderId="0" xfId="0" applyFont="1" applyFill="1" applyAlignment="1" applyProtection="1">
      <alignment horizontal="right"/>
    </xf>
    <xf numFmtId="0" fontId="12" fillId="0" borderId="0" xfId="0" applyFont="1" applyFill="1" applyAlignment="1" applyProtection="1">
      <alignment horizontal="right"/>
    </xf>
    <xf numFmtId="0" fontId="13" fillId="0" borderId="0" xfId="0" applyFont="1" applyFill="1" applyAlignment="1" applyProtection="1">
      <alignment horizontal="right"/>
    </xf>
    <xf numFmtId="168" fontId="12" fillId="0" borderId="0" xfId="1" applyNumberFormat="1" applyFont="1" applyFill="1" applyAlignment="1" applyProtection="1">
      <alignment horizontal="right"/>
    </xf>
    <xf numFmtId="165" fontId="11" fillId="0" borderId="0" xfId="6" applyNumberFormat="1" applyFill="1"/>
    <xf numFmtId="168" fontId="20" fillId="0" borderId="0" xfId="0" applyNumberFormat="1" applyFont="1" applyFill="1"/>
    <xf numFmtId="0" fontId="0" fillId="0" borderId="56" xfId="0" applyFill="1" applyBorder="1"/>
    <xf numFmtId="0" fontId="18" fillId="0" borderId="56" xfId="0" applyFont="1" applyFill="1" applyBorder="1" applyAlignment="1">
      <alignment horizontal="center"/>
    </xf>
    <xf numFmtId="0" fontId="12" fillId="0" borderId="0" xfId="0" quotePrefix="1" applyFont="1" applyFill="1" applyAlignment="1" applyProtection="1">
      <alignment horizontal="right"/>
    </xf>
    <xf numFmtId="168" fontId="13" fillId="0" borderId="0" xfId="1" applyNumberFormat="1" applyFont="1" applyFill="1" applyAlignment="1" applyProtection="1">
      <alignment horizontal="right"/>
    </xf>
    <xf numFmtId="3" fontId="85" fillId="0" borderId="0" xfId="0" applyNumberFormat="1" applyFont="1" applyFill="1"/>
    <xf numFmtId="0" fontId="86" fillId="0" borderId="0" xfId="0" applyFont="1" applyFill="1" applyAlignment="1" applyProtection="1">
      <alignment horizontal="right"/>
    </xf>
    <xf numFmtId="10" fontId="12" fillId="0" borderId="37" xfId="13" applyNumberFormat="1" applyFont="1" applyFill="1" applyBorder="1" applyProtection="1">
      <protection locked="0"/>
    </xf>
    <xf numFmtId="10" fontId="19" fillId="0" borderId="12" xfId="13" applyNumberFormat="1" applyFont="1" applyFill="1" applyBorder="1"/>
    <xf numFmtId="10" fontId="19" fillId="0" borderId="12" xfId="11" applyNumberFormat="1" applyFill="1" applyBorder="1"/>
    <xf numFmtId="10" fontId="12" fillId="0" borderId="12" xfId="13" applyNumberFormat="1" applyFont="1" applyFill="1" applyBorder="1" applyProtection="1">
      <protection locked="0"/>
    </xf>
    <xf numFmtId="0" fontId="49" fillId="0" borderId="0" xfId="11" quotePrefix="1" applyFont="1" applyFill="1" applyBorder="1" applyAlignment="1">
      <alignment horizontal="center"/>
    </xf>
    <xf numFmtId="10" fontId="0" fillId="0" borderId="38" xfId="13" applyNumberFormat="1" applyFont="1" applyFill="1" applyBorder="1"/>
    <xf numFmtId="0" fontId="48" fillId="0" borderId="0" xfId="11" quotePrefix="1" applyFont="1" applyFill="1" applyAlignment="1">
      <alignment horizontal="center"/>
    </xf>
    <xf numFmtId="10" fontId="19" fillId="0" borderId="0" xfId="11" applyNumberFormat="1" applyFont="1" applyFill="1"/>
    <xf numFmtId="183" fontId="15" fillId="0" borderId="0" xfId="2" applyNumberFormat="1" applyFont="1" applyFill="1" applyBorder="1"/>
    <xf numFmtId="167" fontId="13" fillId="0" borderId="0" xfId="2" applyNumberFormat="1" applyFont="1" applyFill="1" applyBorder="1" applyProtection="1"/>
    <xf numFmtId="0" fontId="51" fillId="0" borderId="0" xfId="0" applyFont="1" applyFill="1" applyAlignment="1"/>
    <xf numFmtId="0" fontId="52" fillId="0" borderId="0" xfId="0" quotePrefix="1" applyNumberFormat="1" applyFont="1" applyFill="1" applyAlignment="1"/>
    <xf numFmtId="0" fontId="34" fillId="0" borderId="0" xfId="0" quotePrefix="1" applyFont="1" applyFill="1" applyAlignment="1" applyProtection="1"/>
    <xf numFmtId="175" fontId="18" fillId="0" borderId="0" xfId="0" applyNumberFormat="1" applyFont="1" applyFill="1" applyBorder="1"/>
    <xf numFmtId="5" fontId="12" fillId="0" borderId="66" xfId="0" applyNumberFormat="1" applyFont="1" applyFill="1" applyBorder="1" applyProtection="1"/>
    <xf numFmtId="0" fontId="18" fillId="0" borderId="0" xfId="11" applyFont="1" applyFill="1" applyBorder="1"/>
    <xf numFmtId="49" fontId="87" fillId="3" borderId="67" xfId="0" applyNumberFormat="1" applyFont="1" applyFill="1" applyBorder="1" applyAlignment="1">
      <alignment horizontal="left"/>
    </xf>
    <xf numFmtId="3" fontId="87" fillId="3" borderId="67" xfId="0" applyNumberFormat="1" applyFont="1" applyFill="1" applyBorder="1" applyAlignment="1">
      <alignment horizontal="right"/>
    </xf>
    <xf numFmtId="209" fontId="87" fillId="3" borderId="67" xfId="0" applyNumberFormat="1" applyFont="1" applyFill="1" applyBorder="1" applyAlignment="1">
      <alignment horizontal="right"/>
    </xf>
    <xf numFmtId="192" fontId="87" fillId="3" borderId="67" xfId="0" applyNumberFormat="1" applyFont="1" applyFill="1" applyBorder="1" applyAlignment="1">
      <alignment horizontal="right"/>
    </xf>
    <xf numFmtId="0" fontId="18" fillId="0" borderId="68" xfId="0" applyFont="1" applyFill="1" applyBorder="1"/>
    <xf numFmtId="192" fontId="87" fillId="3" borderId="69" xfId="0" applyNumberFormat="1" applyFont="1" applyFill="1" applyBorder="1" applyAlignment="1">
      <alignment horizontal="right"/>
    </xf>
    <xf numFmtId="0" fontId="18" fillId="0" borderId="59" xfId="0" applyFont="1" applyFill="1" applyBorder="1"/>
    <xf numFmtId="0" fontId="18" fillId="0" borderId="44" xfId="0" applyFont="1" applyFill="1" applyBorder="1"/>
    <xf numFmtId="0" fontId="18" fillId="0" borderId="38" xfId="0" applyFont="1" applyFill="1" applyBorder="1" applyAlignment="1" applyProtection="1">
      <alignment horizontal="center"/>
    </xf>
    <xf numFmtId="172" fontId="45" fillId="0" borderId="0" xfId="1" applyNumberFormat="1" applyFont="1" applyFill="1"/>
    <xf numFmtId="0" fontId="11" fillId="0" borderId="0" xfId="6" applyFont="1" applyFill="1" applyAlignment="1">
      <alignment horizontal="center"/>
    </xf>
    <xf numFmtId="0" fontId="11" fillId="0" borderId="0" xfId="1" applyNumberFormat="1" applyFill="1" applyAlignment="1">
      <alignment horizontal="left"/>
    </xf>
    <xf numFmtId="168" fontId="11" fillId="0" borderId="0" xfId="6" applyNumberFormat="1" applyFill="1" applyAlignment="1">
      <alignment horizontal="center"/>
    </xf>
    <xf numFmtId="172" fontId="11" fillId="2" borderId="0" xfId="1" applyNumberFormat="1" applyFill="1"/>
    <xf numFmtId="172" fontId="45" fillId="2" borderId="0" xfId="1" applyNumberFormat="1" applyFont="1" applyFill="1"/>
    <xf numFmtId="172" fontId="11" fillId="2" borderId="0" xfId="2" applyNumberFormat="1" applyFill="1"/>
    <xf numFmtId="44" fontId="11" fillId="2" borderId="0" xfId="2" applyFill="1"/>
    <xf numFmtId="168" fontId="11" fillId="2" borderId="0" xfId="1" applyNumberFormat="1" applyFont="1" applyFill="1"/>
    <xf numFmtId="168" fontId="45" fillId="2" borderId="0" xfId="1" applyNumberFormat="1" applyFont="1" applyFill="1" applyAlignment="1">
      <alignment horizontal="left"/>
    </xf>
    <xf numFmtId="168" fontId="45" fillId="2" borderId="0" xfId="1" applyNumberFormat="1" applyFont="1" applyFill="1"/>
    <xf numFmtId="0" fontId="48" fillId="0" borderId="0" xfId="11" quotePrefix="1" applyFont="1" applyFill="1" applyBorder="1" applyAlignment="1">
      <alignment horizontal="center"/>
    </xf>
    <xf numFmtId="179" fontId="11" fillId="2" borderId="0" xfId="6" applyNumberFormat="1" applyFill="1" applyAlignment="1">
      <alignment horizontal="center"/>
    </xf>
    <xf numFmtId="172" fontId="46" fillId="2" borderId="0" xfId="1" applyNumberFormat="1" applyFont="1" applyFill="1"/>
    <xf numFmtId="0" fontId="11" fillId="2" borderId="0" xfId="6" applyFont="1" applyFill="1" applyAlignment="1">
      <alignment horizontal="center"/>
    </xf>
    <xf numFmtId="210" fontId="18" fillId="0" borderId="36" xfId="27" applyNumberFormat="1" applyFont="1" applyFill="1" applyBorder="1"/>
    <xf numFmtId="210" fontId="18" fillId="0" borderId="38" xfId="27" applyNumberFormat="1" applyFont="1" applyFill="1" applyBorder="1"/>
    <xf numFmtId="210" fontId="18" fillId="0" borderId="5" xfId="27" applyNumberFormat="1" applyFont="1" applyFill="1" applyBorder="1"/>
    <xf numFmtId="210" fontId="18" fillId="0" borderId="4" xfId="27" applyNumberFormat="1" applyFont="1" applyFill="1" applyBorder="1"/>
    <xf numFmtId="210" fontId="18" fillId="0" borderId="19" xfId="27" applyNumberFormat="1" applyFont="1" applyFill="1" applyBorder="1"/>
    <xf numFmtId="210" fontId="18" fillId="0" borderId="13" xfId="27" applyNumberFormat="1" applyFont="1" applyFill="1" applyBorder="1"/>
    <xf numFmtId="210" fontId="18" fillId="0" borderId="11" xfId="27" applyNumberFormat="1" applyFont="1" applyFill="1" applyBorder="1"/>
    <xf numFmtId="210" fontId="18" fillId="0" borderId="0" xfId="27" applyNumberFormat="1" applyFont="1" applyFill="1" applyBorder="1"/>
    <xf numFmtId="210" fontId="18" fillId="0" borderId="30" xfId="27" applyNumberFormat="1" applyFont="1" applyFill="1" applyBorder="1"/>
    <xf numFmtId="210" fontId="18" fillId="0" borderId="12" xfId="27" applyNumberFormat="1" applyFont="1" applyFill="1" applyBorder="1"/>
    <xf numFmtId="210" fontId="18" fillId="0" borderId="21" xfId="27" applyNumberFormat="1" applyFont="1" applyFill="1" applyBorder="1"/>
    <xf numFmtId="210" fontId="18" fillId="0" borderId="0" xfId="27" applyNumberFormat="1" applyFont="1" applyFill="1"/>
    <xf numFmtId="210" fontId="18" fillId="0" borderId="31" xfId="27" applyNumberFormat="1" applyFont="1" applyFill="1" applyBorder="1"/>
    <xf numFmtId="8" fontId="15" fillId="0" borderId="0" xfId="2" applyNumberFormat="1" applyFont="1" applyFill="1"/>
    <xf numFmtId="8" fontId="37" fillId="0" borderId="0" xfId="0" applyNumberFormat="1" applyFont="1" applyFill="1" applyProtection="1">
      <protection locked="0"/>
    </xf>
    <xf numFmtId="0" fontId="11" fillId="2" borderId="0" xfId="6" applyFont="1" applyFill="1"/>
    <xf numFmtId="0" fontId="18" fillId="0" borderId="12" xfId="27" applyFont="1" applyFill="1" applyBorder="1" applyAlignment="1" applyProtection="1">
      <alignment horizontal="centerContinuous"/>
    </xf>
    <xf numFmtId="17" fontId="18" fillId="0" borderId="0" xfId="27" applyNumberFormat="1" applyFont="1" applyFill="1" applyBorder="1" applyAlignment="1" applyProtection="1">
      <alignment horizontal="right"/>
    </xf>
    <xf numFmtId="37" fontId="18" fillId="0" borderId="28" xfId="27" applyNumberFormat="1" applyFont="1" applyFill="1" applyBorder="1" applyProtection="1"/>
    <xf numFmtId="17" fontId="18" fillId="0" borderId="12" xfId="27" applyNumberFormat="1" applyFont="1" applyFill="1" applyBorder="1" applyAlignment="1" applyProtection="1">
      <alignment horizontal="right"/>
    </xf>
    <xf numFmtId="0" fontId="18" fillId="0" borderId="12" xfId="27" applyFont="1" applyFill="1" applyBorder="1" applyAlignment="1">
      <alignment horizontal="right"/>
    </xf>
    <xf numFmtId="16" fontId="18" fillId="0" borderId="12" xfId="27" applyNumberFormat="1" applyFont="1" applyFill="1" applyBorder="1" applyAlignment="1" applyProtection="1">
      <alignment horizontal="centerContinuous"/>
    </xf>
    <xf numFmtId="0" fontId="18" fillId="0" borderId="12" xfId="27" applyFont="1" applyFill="1" applyBorder="1" applyAlignment="1" applyProtection="1">
      <alignment horizontal="left"/>
    </xf>
    <xf numFmtId="208" fontId="18" fillId="0" borderId="11" xfId="27" applyNumberFormat="1" applyFont="1" applyFill="1" applyBorder="1"/>
    <xf numFmtId="165" fontId="45" fillId="2" borderId="0" xfId="1" applyNumberFormat="1" applyFont="1" applyFill="1"/>
    <xf numFmtId="0" fontId="19" fillId="0" borderId="0" xfId="11" applyFont="1" applyFill="1" applyBorder="1" applyAlignment="1">
      <alignment horizontal="center"/>
    </xf>
    <xf numFmtId="211" fontId="15" fillId="0" borderId="0" xfId="1" applyNumberFormat="1" applyFont="1" applyFill="1" applyBorder="1"/>
    <xf numFmtId="0" fontId="18" fillId="0" borderId="0" xfId="0" applyFont="1" applyFill="1" applyAlignment="1">
      <alignment horizontal="left" wrapText="1"/>
    </xf>
    <xf numFmtId="49" fontId="14" fillId="0" borderId="0" xfId="8" applyNumberFormat="1" applyFont="1" applyFill="1" applyBorder="1"/>
    <xf numFmtId="49" fontId="12" fillId="0" borderId="0" xfId="8" applyNumberFormat="1" applyFont="1" applyFill="1"/>
    <xf numFmtId="37" fontId="0" fillId="0" borderId="0" xfId="0" applyNumberFormat="1"/>
    <xf numFmtId="0" fontId="18" fillId="0" borderId="0" xfId="0" applyFont="1" applyFill="1" applyAlignment="1">
      <alignment horizontal="left" wrapText="1"/>
    </xf>
    <xf numFmtId="49" fontId="87" fillId="0" borderId="67" xfId="0" applyNumberFormat="1" applyFont="1" applyFill="1" applyBorder="1" applyAlignment="1">
      <alignment horizontal="left"/>
    </xf>
    <xf numFmtId="3" fontId="87" fillId="0" borderId="67" xfId="0" applyNumberFormat="1" applyFont="1" applyFill="1" applyBorder="1" applyAlignment="1">
      <alignment horizontal="right"/>
    </xf>
    <xf numFmtId="209" fontId="87" fillId="0" borderId="67" xfId="0" applyNumberFormat="1" applyFont="1" applyFill="1" applyBorder="1" applyAlignment="1">
      <alignment horizontal="right"/>
    </xf>
    <xf numFmtId="192" fontId="87" fillId="0" borderId="67" xfId="0" applyNumberFormat="1" applyFont="1" applyFill="1" applyBorder="1" applyAlignment="1">
      <alignment horizontal="right"/>
    </xf>
    <xf numFmtId="9" fontId="11" fillId="0" borderId="0" xfId="13" applyFill="1"/>
    <xf numFmtId="37" fontId="16" fillId="0" borderId="0" xfId="27" applyNumberFormat="1" applyFont="1" applyFill="1" applyBorder="1" applyProtection="1"/>
    <xf numFmtId="38" fontId="0" fillId="0" borderId="0" xfId="0" applyNumberFormat="1" applyBorder="1"/>
    <xf numFmtId="3" fontId="0" fillId="0" borderId="0" xfId="0" applyNumberFormat="1" applyBorder="1"/>
    <xf numFmtId="49" fontId="12" fillId="0" borderId="0" xfId="24" applyNumberFormat="1" applyFont="1"/>
    <xf numFmtId="38" fontId="70" fillId="0" borderId="0" xfId="0" applyNumberFormat="1" applyFont="1" applyBorder="1"/>
    <xf numFmtId="3" fontId="70" fillId="0" borderId="0" xfId="0" applyNumberFormat="1" applyFont="1" applyBorder="1"/>
    <xf numFmtId="49" fontId="12" fillId="0" borderId="0" xfId="24" applyNumberFormat="1" applyFont="1" applyBorder="1"/>
    <xf numFmtId="3" fontId="20" fillId="0" borderId="0" xfId="0" applyNumberFormat="1" applyFont="1" applyBorder="1"/>
    <xf numFmtId="0" fontId="15" fillId="0" borderId="0" xfId="1" applyNumberFormat="1" applyFont="1" applyFill="1" applyBorder="1"/>
    <xf numFmtId="43" fontId="0" fillId="0" borderId="0" xfId="0" applyNumberFormat="1" applyBorder="1"/>
    <xf numFmtId="10" fontId="0" fillId="0" borderId="0" xfId="0" applyNumberFormat="1"/>
    <xf numFmtId="0" fontId="44" fillId="0" borderId="0" xfId="46" applyFont="1" applyFill="1" applyAlignment="1">
      <alignment horizontal="left"/>
    </xf>
    <xf numFmtId="0" fontId="89" fillId="0" borderId="0" xfId="46" applyFont="1" applyFill="1"/>
    <xf numFmtId="0" fontId="11" fillId="0" borderId="0" xfId="46" applyFont="1" applyFill="1"/>
    <xf numFmtId="0" fontId="8" fillId="0" borderId="0" xfId="46"/>
    <xf numFmtId="0" fontId="44" fillId="0" borderId="0" xfId="46" applyFont="1" applyFill="1" applyAlignment="1">
      <alignment horizontal="centerContinuous"/>
    </xf>
    <xf numFmtId="37" fontId="44" fillId="0" borderId="0" xfId="46" applyNumberFormat="1" applyFont="1" applyFill="1" applyAlignment="1" applyProtection="1">
      <alignment horizontal="centerContinuous"/>
      <protection locked="0"/>
    </xf>
    <xf numFmtId="1" fontId="44" fillId="0" borderId="0" xfId="46" applyNumberFormat="1" applyFont="1" applyFill="1" applyAlignment="1">
      <alignment horizontal="centerContinuous"/>
    </xf>
    <xf numFmtId="212" fontId="44" fillId="0" borderId="0" xfId="46" applyNumberFormat="1" applyFont="1" applyFill="1" applyAlignment="1" applyProtection="1">
      <alignment horizontal="centerContinuous"/>
      <protection locked="0"/>
    </xf>
    <xf numFmtId="2" fontId="44" fillId="0" borderId="0" xfId="46" applyNumberFormat="1" applyFont="1" applyFill="1" applyAlignment="1">
      <alignment horizontal="centerContinuous"/>
    </xf>
    <xf numFmtId="0" fontId="11" fillId="0" borderId="0" xfId="46" applyFont="1" applyFill="1" applyProtection="1">
      <protection locked="0"/>
    </xf>
    <xf numFmtId="0" fontId="11" fillId="0" borderId="0" xfId="46" applyFont="1" applyFill="1" applyAlignment="1" applyProtection="1">
      <alignment horizontal="center"/>
      <protection locked="0"/>
    </xf>
    <xf numFmtId="41" fontId="11" fillId="0" borderId="70" xfId="47" applyFont="1" applyFill="1" applyBorder="1" applyProtection="1">
      <protection locked="0"/>
    </xf>
    <xf numFmtId="41" fontId="11" fillId="0" borderId="70" xfId="47" applyFont="1" applyFill="1" applyBorder="1" applyAlignment="1" applyProtection="1">
      <alignment horizontal="center"/>
      <protection locked="0"/>
    </xf>
    <xf numFmtId="41" fontId="11" fillId="0" borderId="71" xfId="47" applyFont="1" applyFill="1" applyBorder="1" applyAlignment="1" applyProtection="1">
      <alignment horizontal="center"/>
      <protection locked="0"/>
    </xf>
    <xf numFmtId="41" fontId="11" fillId="0" borderId="72" xfId="47" applyFont="1" applyFill="1" applyBorder="1" applyAlignment="1" applyProtection="1">
      <alignment horizontal="center"/>
      <protection locked="0"/>
    </xf>
    <xf numFmtId="41" fontId="11" fillId="0" borderId="72" xfId="47" applyFont="1" applyFill="1" applyBorder="1" applyProtection="1">
      <protection locked="0"/>
    </xf>
    <xf numFmtId="213" fontId="11" fillId="0" borderId="73" xfId="47" applyNumberFormat="1" applyFont="1" applyFill="1" applyBorder="1" applyAlignment="1" applyProtection="1">
      <alignment horizontal="center"/>
      <protection locked="0"/>
    </xf>
    <xf numFmtId="41" fontId="11" fillId="0" borderId="73" xfId="47" applyFont="1" applyFill="1" applyBorder="1" applyAlignment="1" applyProtection="1">
      <alignment horizontal="center"/>
      <protection locked="0"/>
    </xf>
    <xf numFmtId="41" fontId="11" fillId="0" borderId="73" xfId="47" applyFont="1" applyFill="1" applyBorder="1" applyProtection="1">
      <protection locked="0"/>
    </xf>
    <xf numFmtId="37" fontId="11" fillId="0" borderId="73" xfId="47" applyNumberFormat="1" applyFont="1" applyFill="1" applyBorder="1" applyProtection="1">
      <protection locked="0"/>
    </xf>
    <xf numFmtId="10" fontId="11" fillId="0" borderId="73" xfId="47" applyNumberFormat="1" applyFont="1" applyFill="1" applyBorder="1" applyProtection="1">
      <protection locked="0"/>
    </xf>
    <xf numFmtId="39" fontId="11" fillId="0" borderId="73" xfId="47" applyNumberFormat="1" applyFont="1" applyFill="1" applyBorder="1" applyProtection="1">
      <protection locked="0"/>
    </xf>
    <xf numFmtId="37" fontId="11" fillId="0" borderId="74" xfId="47" applyNumberFormat="1" applyFont="1" applyFill="1" applyBorder="1" applyProtection="1">
      <protection locked="0"/>
    </xf>
    <xf numFmtId="10" fontId="11" fillId="0" borderId="75" xfId="47" applyNumberFormat="1" applyFont="1" applyFill="1" applyBorder="1" applyProtection="1">
      <protection locked="0"/>
    </xf>
    <xf numFmtId="168" fontId="0" fillId="0" borderId="0" xfId="48" applyNumberFormat="1" applyFont="1"/>
    <xf numFmtId="43" fontId="0" fillId="0" borderId="0" xfId="48" applyFont="1"/>
    <xf numFmtId="3" fontId="8" fillId="0" borderId="0" xfId="46" applyNumberFormat="1"/>
    <xf numFmtId="10" fontId="8" fillId="0" borderId="0" xfId="46" applyNumberFormat="1"/>
    <xf numFmtId="37" fontId="11" fillId="0" borderId="73" xfId="47" applyNumberFormat="1" applyFont="1" applyFill="1" applyBorder="1" applyAlignment="1" applyProtection="1">
      <alignment horizontal="center"/>
      <protection locked="0"/>
    </xf>
    <xf numFmtId="10" fontId="11" fillId="0" borderId="76" xfId="47" applyNumberFormat="1" applyFont="1" applyFill="1" applyBorder="1" applyProtection="1">
      <protection locked="0"/>
    </xf>
    <xf numFmtId="41" fontId="11" fillId="0" borderId="73" xfId="47" quotePrefix="1" applyFont="1" applyFill="1" applyBorder="1" applyAlignment="1" applyProtection="1">
      <alignment horizontal="center"/>
      <protection locked="0"/>
    </xf>
    <xf numFmtId="0" fontId="11" fillId="0" borderId="73" xfId="47" applyNumberFormat="1" applyFont="1" applyFill="1" applyBorder="1" applyAlignment="1" applyProtection="1">
      <alignment horizontal="center"/>
      <protection locked="0"/>
    </xf>
    <xf numFmtId="37" fontId="11" fillId="0" borderId="71" xfId="47" applyNumberFormat="1" applyFont="1" applyFill="1" applyBorder="1" applyAlignment="1" applyProtection="1">
      <alignment horizontal="center"/>
      <protection locked="0"/>
    </xf>
    <xf numFmtId="41" fontId="11" fillId="0" borderId="71" xfId="47" applyFont="1" applyFill="1" applyBorder="1" applyProtection="1">
      <protection locked="0"/>
    </xf>
    <xf numFmtId="37" fontId="11" fillId="0" borderId="71" xfId="47" applyNumberFormat="1" applyFont="1" applyFill="1" applyBorder="1" applyProtection="1">
      <protection locked="0"/>
    </xf>
    <xf numFmtId="39" fontId="11" fillId="0" borderId="71" xfId="47" applyNumberFormat="1" applyFont="1" applyFill="1" applyBorder="1" applyProtection="1">
      <protection locked="0"/>
    </xf>
    <xf numFmtId="41" fontId="11" fillId="0" borderId="77" xfId="47" applyFont="1" applyFill="1" applyBorder="1" applyProtection="1">
      <protection locked="0"/>
    </xf>
    <xf numFmtId="10" fontId="11" fillId="0" borderId="78" xfId="47" applyNumberFormat="1" applyFont="1" applyFill="1" applyBorder="1" applyProtection="1">
      <protection locked="0"/>
    </xf>
    <xf numFmtId="10" fontId="11" fillId="0" borderId="71" xfId="49" applyNumberFormat="1" applyFont="1" applyFill="1" applyBorder="1" applyProtection="1">
      <protection locked="0"/>
    </xf>
    <xf numFmtId="37" fontId="11" fillId="0" borderId="72" xfId="47" applyNumberFormat="1" applyFont="1" applyFill="1" applyBorder="1" applyAlignment="1" applyProtection="1">
      <alignment horizontal="center"/>
      <protection locked="0"/>
    </xf>
    <xf numFmtId="5" fontId="11" fillId="0" borderId="72" xfId="47" applyNumberFormat="1" applyFont="1" applyFill="1" applyBorder="1" applyProtection="1">
      <protection locked="0"/>
    </xf>
    <xf numFmtId="10" fontId="11" fillId="0" borderId="72" xfId="47" applyNumberFormat="1" applyFont="1" applyFill="1" applyBorder="1" applyProtection="1">
      <protection locked="0"/>
    </xf>
    <xf numFmtId="39" fontId="11" fillId="0" borderId="72" xfId="47" applyNumberFormat="1" applyFont="1" applyFill="1" applyBorder="1" applyProtection="1">
      <protection locked="0"/>
    </xf>
    <xf numFmtId="37" fontId="11" fillId="0" borderId="79" xfId="47" applyNumberFormat="1" applyFont="1" applyFill="1" applyBorder="1" applyProtection="1">
      <protection locked="0"/>
    </xf>
    <xf numFmtId="10" fontId="11" fillId="0" borderId="80" xfId="49" applyNumberFormat="1" applyFont="1" applyFill="1" applyBorder="1" applyProtection="1">
      <protection locked="0"/>
    </xf>
    <xf numFmtId="37" fontId="11" fillId="0" borderId="0" xfId="46" applyNumberFormat="1" applyFont="1" applyFill="1" applyProtection="1">
      <protection locked="0"/>
    </xf>
    <xf numFmtId="171" fontId="11" fillId="0" borderId="0" xfId="49" applyNumberFormat="1" applyFont="1" applyFill="1" applyProtection="1">
      <protection locked="0"/>
    </xf>
    <xf numFmtId="9" fontId="11" fillId="0" borderId="0" xfId="49" applyFont="1" applyFill="1" applyProtection="1">
      <protection locked="0"/>
    </xf>
    <xf numFmtId="0" fontId="91" fillId="0" borderId="0" xfId="46" applyFont="1" applyFill="1" applyProtection="1">
      <protection locked="0"/>
    </xf>
    <xf numFmtId="0" fontId="44" fillId="0" borderId="0" xfId="46" applyFont="1" applyFill="1" applyAlignment="1" applyProtection="1">
      <alignment horizontal="centerContinuous"/>
      <protection locked="0"/>
    </xf>
    <xf numFmtId="195" fontId="89" fillId="0" borderId="0" xfId="49" quotePrefix="1" applyNumberFormat="1" applyFont="1" applyFill="1" applyAlignment="1">
      <alignment horizontal="centerContinuous"/>
    </xf>
    <xf numFmtId="1" fontId="89" fillId="0" borderId="0" xfId="46" quotePrefix="1" applyNumberFormat="1" applyFont="1" applyFill="1" applyAlignment="1">
      <alignment horizontal="centerContinuous"/>
    </xf>
    <xf numFmtId="10" fontId="11" fillId="0" borderId="71" xfId="47" applyNumberFormat="1" applyFont="1" applyFill="1" applyBorder="1" applyProtection="1">
      <protection locked="0"/>
    </xf>
    <xf numFmtId="37" fontId="11" fillId="0" borderId="72" xfId="47" applyNumberFormat="1" applyFont="1" applyFill="1" applyBorder="1" applyProtection="1">
      <protection locked="0"/>
    </xf>
    <xf numFmtId="1" fontId="44" fillId="0" borderId="0" xfId="46" applyNumberFormat="1" applyFont="1" applyFill="1"/>
    <xf numFmtId="0" fontId="44" fillId="0" borderId="0" xfId="46" applyFont="1" applyFill="1" applyAlignment="1">
      <alignment horizontal="center"/>
    </xf>
    <xf numFmtId="37" fontId="44" fillId="0" borderId="0" xfId="46" applyNumberFormat="1" applyFont="1" applyFill="1" applyAlignment="1" applyProtection="1">
      <alignment horizontal="centerContinuous"/>
    </xf>
    <xf numFmtId="1" fontId="44" fillId="0" borderId="0" xfId="46" applyNumberFormat="1" applyFont="1" applyFill="1" applyAlignment="1"/>
    <xf numFmtId="1" fontId="92" fillId="0" borderId="0" xfId="46" quotePrefix="1" applyNumberFormat="1" applyFont="1" applyFill="1" applyAlignment="1">
      <alignment horizontal="center"/>
    </xf>
    <xf numFmtId="37" fontId="44" fillId="0" borderId="0" xfId="46" applyNumberFormat="1" applyFont="1" applyFill="1" applyProtection="1"/>
    <xf numFmtId="37" fontId="44" fillId="0" borderId="0" xfId="46" applyNumberFormat="1" applyFont="1" applyFill="1" applyAlignment="1" applyProtection="1">
      <alignment horizontal="center"/>
    </xf>
    <xf numFmtId="1" fontId="11" fillId="0" borderId="0" xfId="46" applyNumberFormat="1" applyFont="1" applyFill="1" applyAlignment="1">
      <alignment horizontal="center"/>
    </xf>
    <xf numFmtId="0" fontId="44" fillId="0" borderId="56" xfId="46" applyFont="1" applyFill="1" applyBorder="1" applyAlignment="1">
      <alignment horizontal="center"/>
    </xf>
    <xf numFmtId="0" fontId="44" fillId="0" borderId="56" xfId="46" applyFont="1" applyFill="1" applyBorder="1" applyAlignment="1">
      <alignment horizontal="center" wrapText="1"/>
    </xf>
    <xf numFmtId="1" fontId="93" fillId="0" borderId="0" xfId="46" applyNumberFormat="1" applyFont="1" applyFill="1" applyAlignment="1">
      <alignment horizontal="centerContinuous"/>
    </xf>
    <xf numFmtId="168" fontId="44" fillId="0" borderId="0" xfId="50" applyNumberFormat="1" applyFont="1" applyFill="1" applyBorder="1"/>
    <xf numFmtId="1" fontId="42" fillId="0" borderId="0" xfId="46" applyNumberFormat="1" applyFont="1" applyFill="1" applyAlignment="1">
      <alignment horizontal="centerContinuous"/>
    </xf>
    <xf numFmtId="1" fontId="94" fillId="0" borderId="0" xfId="46" applyNumberFormat="1" applyFont="1" applyFill="1" applyBorder="1"/>
    <xf numFmtId="10" fontId="11" fillId="0" borderId="0" xfId="51" applyNumberFormat="1" applyFont="1" applyFill="1" applyAlignment="1">
      <alignment horizontal="right"/>
    </xf>
    <xf numFmtId="168" fontId="11" fillId="0" borderId="0" xfId="50" applyNumberFormat="1" applyFont="1" applyFill="1"/>
    <xf numFmtId="1" fontId="11" fillId="0" borderId="0" xfId="46" applyNumberFormat="1" applyFont="1" applyFill="1"/>
    <xf numFmtId="43" fontId="11" fillId="0" borderId="0" xfId="50" applyNumberFormat="1" applyFont="1" applyFill="1"/>
    <xf numFmtId="1" fontId="11" fillId="0" borderId="0" xfId="46" quotePrefix="1" applyNumberFormat="1" applyFont="1" applyFill="1" applyAlignment="1">
      <alignment horizontal="left"/>
    </xf>
    <xf numFmtId="43" fontId="11" fillId="0" borderId="0" xfId="51" applyNumberFormat="1" applyFont="1" applyFill="1"/>
    <xf numFmtId="1" fontId="11" fillId="0" borderId="0" xfId="46" applyNumberFormat="1" applyFont="1" applyFill="1" applyAlignment="1">
      <alignment horizontal="left"/>
    </xf>
    <xf numFmtId="0" fontId="90" fillId="0" borderId="0" xfId="46" applyFont="1" applyFill="1"/>
    <xf numFmtId="43" fontId="11" fillId="0" borderId="0" xfId="51" applyNumberFormat="1" applyFont="1" applyFill="1" applyBorder="1"/>
    <xf numFmtId="1" fontId="94" fillId="0" borderId="0" xfId="46" applyNumberFormat="1" applyFont="1" applyFill="1"/>
    <xf numFmtId="43" fontId="42" fillId="0" borderId="0" xfId="51" applyNumberFormat="1" applyFont="1" applyFill="1"/>
    <xf numFmtId="1" fontId="11" fillId="0" borderId="0" xfId="46" applyNumberFormat="1" applyFont="1" applyFill="1" applyBorder="1"/>
    <xf numFmtId="1" fontId="42" fillId="0" borderId="0" xfId="46" applyNumberFormat="1" applyFont="1" applyFill="1"/>
    <xf numFmtId="0" fontId="90" fillId="0" borderId="0" xfId="46" applyFont="1" applyFill="1" applyBorder="1"/>
    <xf numFmtId="10" fontId="11" fillId="0" borderId="71" xfId="13" applyNumberFormat="1" applyFont="1" applyFill="1" applyBorder="1" applyProtection="1">
      <protection locked="0"/>
    </xf>
    <xf numFmtId="10" fontId="11" fillId="0" borderId="72" xfId="13" applyNumberFormat="1" applyFont="1" applyFill="1" applyBorder="1" applyProtection="1">
      <protection locked="0"/>
    </xf>
    <xf numFmtId="168" fontId="90" fillId="0" borderId="0" xfId="46" applyNumberFormat="1" applyFont="1" applyFill="1" applyBorder="1"/>
    <xf numFmtId="168" fontId="95" fillId="0" borderId="0" xfId="46" applyNumberFormat="1" applyFont="1" applyFill="1" applyBorder="1"/>
    <xf numFmtId="5" fontId="14"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5" fillId="0" borderId="28" xfId="7" applyFont="1" applyFill="1" applyBorder="1"/>
    <xf numFmtId="0" fontId="55" fillId="0" borderId="12" xfId="7" applyFont="1" applyFill="1" applyBorder="1"/>
    <xf numFmtId="3" fontId="0" fillId="0" borderId="0" xfId="0" applyNumberFormat="1" applyFill="1" applyAlignment="1">
      <alignment horizontal="center"/>
    </xf>
    <xf numFmtId="0" fontId="20" fillId="0" borderId="0" xfId="0" applyFont="1" applyFill="1" applyBorder="1" applyAlignment="1">
      <alignment horizontal="center"/>
    </xf>
    <xf numFmtId="9" fontId="0" fillId="0" borderId="0" xfId="13" applyFont="1" applyFill="1" applyBorder="1"/>
    <xf numFmtId="0" fontId="96" fillId="0" borderId="0" xfId="0" applyFont="1"/>
    <xf numFmtId="182" fontId="18" fillId="0" borderId="0" xfId="1" applyNumberFormat="1" applyFont="1" applyFill="1"/>
    <xf numFmtId="0" fontId="16" fillId="0" borderId="0" xfId="0" applyFont="1" applyFill="1" applyBorder="1" applyAlignment="1">
      <alignment horizontal="center"/>
    </xf>
    <xf numFmtId="0" fontId="18"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8" fillId="0" borderId="13" xfId="0" applyFont="1" applyFill="1" applyBorder="1"/>
    <xf numFmtId="0" fontId="33" fillId="0" borderId="12" xfId="10" applyFont="1" applyFill="1" applyBorder="1" applyAlignment="1">
      <alignment horizontal="center"/>
    </xf>
    <xf numFmtId="0" fontId="0" fillId="2" borderId="0" xfId="0" applyFill="1" applyProtection="1"/>
    <xf numFmtId="0" fontId="12" fillId="2" borderId="0" xfId="0" applyFont="1" applyFill="1" applyProtection="1"/>
    <xf numFmtId="37" fontId="0" fillId="2" borderId="0" xfId="0" applyNumberFormat="1" applyFont="1" applyFill="1" applyProtection="1"/>
    <xf numFmtId="179" fontId="37" fillId="2" borderId="0" xfId="0" applyNumberFormat="1" applyFont="1" applyFill="1" applyProtection="1"/>
    <xf numFmtId="5" fontId="0" fillId="2" borderId="0" xfId="0" applyNumberFormat="1" applyFont="1" applyFill="1" applyProtection="1"/>
    <xf numFmtId="0" fontId="7" fillId="0" borderId="0" xfId="46" applyFont="1"/>
    <xf numFmtId="43" fontId="33" fillId="0" borderId="0" xfId="10" applyNumberFormat="1" applyFont="1" applyFill="1"/>
    <xf numFmtId="171" fontId="33" fillId="0" borderId="0" xfId="13" applyNumberFormat="1" applyFont="1" applyFill="1"/>
    <xf numFmtId="37" fontId="33" fillId="0" borderId="0" xfId="10" applyNumberFormat="1" applyFont="1" applyFill="1" applyProtection="1"/>
    <xf numFmtId="7" fontId="33" fillId="0" borderId="0" xfId="10" applyNumberFormat="1" applyFont="1" applyFill="1"/>
    <xf numFmtId="0" fontId="33" fillId="0" borderId="0" xfId="10" applyFont="1" applyFill="1" applyBorder="1"/>
    <xf numFmtId="179" fontId="33" fillId="0" borderId="0" xfId="10" applyNumberFormat="1" applyFont="1" applyFill="1"/>
    <xf numFmtId="10" fontId="33" fillId="0" borderId="0" xfId="13" applyNumberFormat="1" applyFont="1" applyFill="1" applyAlignment="1">
      <alignment horizontal="right"/>
    </xf>
    <xf numFmtId="37" fontId="33" fillId="0" borderId="12" xfId="10" applyNumberFormat="1" applyFont="1" applyFill="1" applyBorder="1" applyProtection="1"/>
    <xf numFmtId="0" fontId="33" fillId="0" borderId="12" xfId="10" applyFont="1" applyFill="1" applyBorder="1"/>
    <xf numFmtId="7" fontId="33" fillId="0" borderId="12" xfId="10" applyNumberFormat="1" applyFont="1" applyFill="1" applyBorder="1" applyProtection="1"/>
    <xf numFmtId="188" fontId="33" fillId="0" borderId="12" xfId="10" applyNumberFormat="1" applyFont="1" applyFill="1" applyBorder="1" applyProtection="1"/>
    <xf numFmtId="0" fontId="18" fillId="0" borderId="12" xfId="11" applyFont="1" applyFill="1" applyBorder="1" applyAlignment="1">
      <alignment horizontal="centerContinuous"/>
    </xf>
    <xf numFmtId="0" fontId="19" fillId="0" borderId="15" xfId="11" quotePrefix="1" applyFont="1" applyFill="1" applyBorder="1" applyAlignment="1">
      <alignment horizontal="centerContinuous"/>
    </xf>
    <xf numFmtId="167" fontId="18" fillId="0" borderId="0" xfId="2" applyNumberFormat="1" applyFont="1" applyFill="1"/>
    <xf numFmtId="0" fontId="51" fillId="0" borderId="0" xfId="54" applyFont="1" applyFill="1" applyAlignment="1"/>
    <xf numFmtId="0" fontId="18" fillId="0" borderId="0" xfId="54" applyFill="1" applyBorder="1"/>
    <xf numFmtId="3" fontId="18" fillId="0" borderId="0" xfId="54" applyNumberFormat="1" applyFill="1" applyBorder="1"/>
    <xf numFmtId="0" fontId="18" fillId="0" borderId="0" xfId="54" applyFill="1"/>
    <xf numFmtId="0" fontId="34" fillId="0" borderId="0" xfId="54" quotePrefix="1" applyFont="1" applyFill="1" applyAlignment="1" applyProtection="1">
      <alignment horizontal="centerContinuous"/>
    </xf>
    <xf numFmtId="0" fontId="52" fillId="0" borderId="0" xfId="54" applyFont="1" applyFill="1" applyAlignment="1" applyProtection="1">
      <alignment horizontal="centerContinuous"/>
    </xf>
    <xf numFmtId="37" fontId="52" fillId="0" borderId="0" xfId="54" applyNumberFormat="1" applyFont="1" applyFill="1" applyAlignment="1" applyProtection="1">
      <alignment horizontal="centerContinuous"/>
    </xf>
    <xf numFmtId="0" fontId="52" fillId="0" borderId="0" xfId="54" applyFont="1" applyFill="1" applyProtection="1"/>
    <xf numFmtId="37" fontId="34" fillId="0" borderId="0" xfId="54" applyNumberFormat="1" applyFont="1" applyFill="1" applyAlignment="1" applyProtection="1">
      <alignment horizontal="center"/>
    </xf>
    <xf numFmtId="0" fontId="34" fillId="0" borderId="0" xfId="54" applyFont="1" applyFill="1" applyProtection="1"/>
    <xf numFmtId="0" fontId="34" fillId="0" borderId="0" xfId="54" applyFont="1" applyFill="1" applyAlignment="1" applyProtection="1">
      <alignment horizontal="center"/>
    </xf>
    <xf numFmtId="37" fontId="34" fillId="0" borderId="34" xfId="54" applyNumberFormat="1" applyFont="1" applyFill="1" applyBorder="1" applyAlignment="1" applyProtection="1">
      <alignment horizontal="center"/>
    </xf>
    <xf numFmtId="0" fontId="34" fillId="0" borderId="34" xfId="54" applyFont="1" applyFill="1" applyBorder="1" applyAlignment="1" applyProtection="1">
      <alignment horizontal="center"/>
    </xf>
    <xf numFmtId="0" fontId="34" fillId="0" borderId="0" xfId="54" applyFont="1" applyFill="1" applyBorder="1" applyAlignment="1" applyProtection="1">
      <alignment horizontal="center"/>
    </xf>
    <xf numFmtId="0" fontId="54" fillId="0" borderId="0" xfId="54" applyFont="1" applyFill="1" applyProtection="1"/>
    <xf numFmtId="0" fontId="12" fillId="0" borderId="0" xfId="54" applyFont="1" applyFill="1" applyProtection="1"/>
    <xf numFmtId="37" fontId="12" fillId="0" borderId="0" xfId="54" applyNumberFormat="1" applyFont="1" applyFill="1" applyProtection="1"/>
    <xf numFmtId="5" fontId="18" fillId="0" borderId="0" xfId="54" applyNumberFormat="1" applyFill="1"/>
    <xf numFmtId="0" fontId="18" fillId="0" borderId="0" xfId="54" applyFill="1" applyBorder="1" applyAlignment="1">
      <alignment horizontal="right"/>
    </xf>
    <xf numFmtId="7" fontId="15" fillId="0" borderId="0" xfId="54" applyNumberFormat="1" applyFont="1" applyFill="1" applyProtection="1">
      <protection locked="0"/>
    </xf>
    <xf numFmtId="5" fontId="12" fillId="0" borderId="0" xfId="54" applyNumberFormat="1" applyFont="1" applyFill="1" applyProtection="1"/>
    <xf numFmtId="3" fontId="18" fillId="0" borderId="0" xfId="54" applyNumberFormat="1" applyFill="1"/>
    <xf numFmtId="171" fontId="18" fillId="0" borderId="0" xfId="40" applyNumberFormat="1" applyFont="1" applyFill="1"/>
    <xf numFmtId="183" fontId="15" fillId="0" borderId="0" xfId="54" applyNumberFormat="1" applyFont="1" applyFill="1" applyProtection="1">
      <protection locked="0"/>
    </xf>
    <xf numFmtId="3" fontId="18" fillId="0" borderId="0" xfId="54" applyNumberFormat="1" applyFont="1" applyFill="1"/>
    <xf numFmtId="10" fontId="18" fillId="0" borderId="0" xfId="40" applyNumberFormat="1" applyFont="1" applyFill="1"/>
    <xf numFmtId="167" fontId="18" fillId="0" borderId="0" xfId="55" applyNumberFormat="1" applyFont="1" applyFill="1"/>
    <xf numFmtId="0" fontId="12" fillId="0" borderId="0" xfId="54" applyFont="1" applyFill="1"/>
    <xf numFmtId="7" fontId="12" fillId="0" borderId="0" xfId="54" applyNumberFormat="1" applyFont="1" applyFill="1" applyProtection="1">
      <protection locked="0"/>
    </xf>
    <xf numFmtId="0" fontId="18" fillId="0" borderId="0" xfId="56" applyFont="1" applyFill="1"/>
    <xf numFmtId="0" fontId="18" fillId="0" borderId="0" xfId="56" applyFill="1"/>
    <xf numFmtId="183" fontId="15" fillId="0" borderId="0" xfId="55" applyNumberFormat="1" applyFont="1" applyFill="1" applyBorder="1"/>
    <xf numFmtId="0" fontId="18" fillId="0" borderId="0" xfId="56" applyFill="1" applyBorder="1"/>
    <xf numFmtId="183" fontId="15" fillId="0" borderId="0" xfId="56" applyNumberFormat="1" applyFont="1" applyFill="1" applyProtection="1">
      <protection locked="0"/>
    </xf>
    <xf numFmtId="0" fontId="12" fillId="0" borderId="0" xfId="56" applyFont="1" applyFill="1" applyProtection="1"/>
    <xf numFmtId="5" fontId="12" fillId="0" borderId="0" xfId="56" applyNumberFormat="1" applyFont="1" applyFill="1" applyProtection="1"/>
    <xf numFmtId="5" fontId="18" fillId="0" borderId="0" xfId="56" applyNumberFormat="1" applyFill="1"/>
    <xf numFmtId="168" fontId="18" fillId="0" borderId="0" xfId="26" applyNumberFormat="1" applyFont="1" applyFill="1"/>
    <xf numFmtId="43" fontId="18" fillId="0" borderId="0" xfId="56" applyNumberFormat="1" applyFill="1"/>
    <xf numFmtId="0" fontId="18" fillId="2" borderId="0" xfId="56" applyFont="1" applyFill="1"/>
    <xf numFmtId="0" fontId="18" fillId="2" borderId="0" xfId="56" applyFill="1"/>
    <xf numFmtId="183" fontId="15" fillId="2" borderId="0" xfId="56" applyNumberFormat="1" applyFont="1" applyFill="1" applyProtection="1">
      <protection locked="0"/>
    </xf>
    <xf numFmtId="0" fontId="12" fillId="2" borderId="0" xfId="56" applyFont="1" applyFill="1" applyProtection="1"/>
    <xf numFmtId="5" fontId="12" fillId="2" borderId="0" xfId="56" applyNumberFormat="1" applyFont="1" applyFill="1" applyProtection="1"/>
    <xf numFmtId="168" fontId="12" fillId="0" borderId="0" xfId="54" applyNumberFormat="1" applyFont="1" applyFill="1" applyProtection="1"/>
    <xf numFmtId="5" fontId="12" fillId="0" borderId="0" xfId="54" applyNumberFormat="1" applyFont="1" applyFill="1" applyProtection="1">
      <protection locked="0"/>
    </xf>
    <xf numFmtId="171" fontId="18" fillId="0" borderId="0" xfId="40" applyNumberFormat="1" applyFont="1" applyFill="1" applyBorder="1"/>
    <xf numFmtId="168" fontId="12" fillId="0" borderId="0" xfId="26" applyNumberFormat="1" applyFont="1" applyFill="1" applyProtection="1"/>
    <xf numFmtId="37" fontId="12" fillId="0" borderId="12" xfId="54" applyNumberFormat="1" applyFont="1" applyFill="1" applyBorder="1" applyProtection="1"/>
    <xf numFmtId="0" fontId="18" fillId="0" borderId="0" xfId="54" applyFill="1" applyProtection="1"/>
    <xf numFmtId="167" fontId="12" fillId="0" borderId="12" xfId="55" applyNumberFormat="1" applyFont="1" applyFill="1" applyBorder="1" applyProtection="1"/>
    <xf numFmtId="5" fontId="12" fillId="0" borderId="34" xfId="54" applyNumberFormat="1" applyFont="1" applyFill="1" applyBorder="1" applyProtection="1"/>
    <xf numFmtId="5" fontId="12" fillId="0" borderId="0" xfId="54" applyNumberFormat="1" applyFont="1" applyFill="1" applyBorder="1" applyProtection="1"/>
    <xf numFmtId="37" fontId="18" fillId="0" borderId="47" xfId="54" applyNumberFormat="1" applyFont="1" applyFill="1" applyBorder="1" applyProtection="1"/>
    <xf numFmtId="5" fontId="12" fillId="0" borderId="47" xfId="54" applyNumberFormat="1" applyFont="1" applyFill="1" applyBorder="1" applyProtection="1"/>
    <xf numFmtId="37" fontId="18" fillId="0" borderId="0" xfId="54" applyNumberFormat="1" applyFill="1" applyBorder="1"/>
    <xf numFmtId="10" fontId="0" fillId="0" borderId="0" xfId="40" applyNumberFormat="1" applyFont="1" applyFill="1" applyBorder="1"/>
    <xf numFmtId="10" fontId="18" fillId="0" borderId="0" xfId="54" applyNumberFormat="1" applyFont="1" applyFill="1"/>
    <xf numFmtId="0" fontId="18" fillId="0" borderId="0" xfId="54" applyFont="1" applyFill="1"/>
    <xf numFmtId="37" fontId="18" fillId="0" borderId="0" xfId="54" applyNumberFormat="1" applyFont="1" applyFill="1" applyBorder="1" applyProtection="1"/>
    <xf numFmtId="5" fontId="99" fillId="0" borderId="0" xfId="54" applyNumberFormat="1" applyFont="1" applyFill="1" applyBorder="1" applyProtection="1"/>
    <xf numFmtId="0" fontId="20" fillId="0" borderId="0" xfId="54" applyFont="1" applyFill="1" applyAlignment="1">
      <alignment horizontal="center"/>
    </xf>
    <xf numFmtId="0" fontId="100" fillId="0" borderId="0" xfId="57" applyFont="1" applyAlignment="1">
      <alignment horizontal="centerContinuous"/>
    </xf>
    <xf numFmtId="0" fontId="6" fillId="0" borderId="0" xfId="57" applyAlignment="1">
      <alignment horizontal="centerContinuous"/>
    </xf>
    <xf numFmtId="0" fontId="6" fillId="0" borderId="0" xfId="57"/>
    <xf numFmtId="0" fontId="100" fillId="0" borderId="0" xfId="57" applyFont="1" applyAlignment="1">
      <alignment horizontal="center"/>
    </xf>
    <xf numFmtId="0" fontId="100" fillId="0" borderId="0" xfId="57" applyFont="1"/>
    <xf numFmtId="0" fontId="6" fillId="0" borderId="0" xfId="57" applyAlignment="1">
      <alignment horizontal="left" indent="2"/>
    </xf>
    <xf numFmtId="168" fontId="0" fillId="0" borderId="0" xfId="58" applyNumberFormat="1" applyFont="1"/>
    <xf numFmtId="172" fontId="6" fillId="0" borderId="0" xfId="57" applyNumberFormat="1"/>
    <xf numFmtId="165" fontId="6" fillId="0" borderId="0" xfId="57" applyNumberFormat="1"/>
    <xf numFmtId="0" fontId="6" fillId="0" borderId="0" xfId="57" applyAlignment="1">
      <alignment horizontal="left"/>
    </xf>
    <xf numFmtId="215" fontId="6" fillId="0" borderId="0" xfId="57" applyNumberFormat="1"/>
    <xf numFmtId="0" fontId="6" fillId="0" borderId="0" xfId="57" applyFill="1"/>
    <xf numFmtId="0" fontId="100" fillId="0" borderId="0" xfId="57" applyFont="1" applyFill="1"/>
    <xf numFmtId="5" fontId="18" fillId="2" borderId="0" xfId="0" quotePrefix="1" applyNumberFormat="1" applyFont="1" applyFill="1" applyProtection="1"/>
    <xf numFmtId="168" fontId="0" fillId="0" borderId="0" xfId="0" applyNumberFormat="1" applyFont="1" applyFill="1" applyProtection="1"/>
    <xf numFmtId="0" fontId="33" fillId="0" borderId="12" xfId="10" applyFont="1" applyFill="1" applyBorder="1" applyAlignment="1">
      <alignment horizontal="center"/>
    </xf>
    <xf numFmtId="2" fontId="33" fillId="0" borderId="0" xfId="10" applyNumberFormat="1" applyFont="1" applyFill="1"/>
    <xf numFmtId="210" fontId="63" fillId="0" borderId="0" xfId="10" applyNumberFormat="1" applyFont="1" applyFill="1"/>
    <xf numFmtId="0" fontId="33" fillId="0" borderId="12" xfId="10" applyFont="1" applyFill="1" applyBorder="1" applyAlignment="1">
      <alignment horizontal="centerContinuous"/>
    </xf>
    <xf numFmtId="0" fontId="0" fillId="0" borderId="12" xfId="0" applyFont="1" applyFill="1" applyBorder="1" applyProtection="1"/>
    <xf numFmtId="5" fontId="18" fillId="0" borderId="0" xfId="0" quotePrefix="1" applyNumberFormat="1" applyFont="1" applyFill="1" applyProtection="1"/>
    <xf numFmtId="0" fontId="61" fillId="0" borderId="82" xfId="10" applyFont="1" applyFill="1" applyBorder="1"/>
    <xf numFmtId="5" fontId="64" fillId="0" borderId="52" xfId="10" applyNumberFormat="1" applyFont="1" applyFill="1" applyBorder="1"/>
    <xf numFmtId="5" fontId="64" fillId="0" borderId="83" xfId="10" applyNumberFormat="1" applyFont="1" applyFill="1" applyBorder="1"/>
    <xf numFmtId="7" fontId="12" fillId="0" borderId="0" xfId="0" applyNumberFormat="1" applyFont="1" applyFill="1" applyBorder="1" applyProtection="1"/>
    <xf numFmtId="168" fontId="101" fillId="0" borderId="0" xfId="50" applyNumberFormat="1" applyFont="1" applyFill="1"/>
    <xf numFmtId="43" fontId="11" fillId="0" borderId="0" xfId="0" applyNumberFormat="1" applyFont="1" applyFill="1"/>
    <xf numFmtId="0" fontId="48" fillId="0" borderId="0" xfId="11" quotePrefix="1" applyFont="1" applyFill="1" applyAlignment="1">
      <alignment horizontal="center"/>
    </xf>
    <xf numFmtId="0" fontId="18" fillId="0" borderId="0" xfId="11" applyFont="1" applyFill="1" applyBorder="1" applyAlignment="1">
      <alignment horizontal="left"/>
    </xf>
    <xf numFmtId="0" fontId="18" fillId="0" borderId="0" xfId="11" quotePrefix="1" applyFont="1" applyFill="1" applyBorder="1" applyAlignment="1">
      <alignment horizontal="center"/>
    </xf>
    <xf numFmtId="0" fontId="18" fillId="0" borderId="0" xfId="11" applyFont="1" applyFill="1" applyAlignment="1">
      <alignment horizontal="center"/>
    </xf>
    <xf numFmtId="5" fontId="19" fillId="0" borderId="12" xfId="11" applyNumberFormat="1" applyFill="1" applyBorder="1"/>
    <xf numFmtId="5" fontId="12" fillId="0" borderId="0" xfId="11" applyNumberFormat="1" applyFont="1" applyFill="1" applyBorder="1" applyProtection="1">
      <protection locked="0"/>
    </xf>
    <xf numFmtId="6" fontId="18" fillId="0" borderId="0" xfId="11" quotePrefix="1" applyNumberFormat="1" applyFont="1" applyFill="1" applyBorder="1" applyAlignment="1">
      <alignment horizontal="center"/>
    </xf>
    <xf numFmtId="0" fontId="49" fillId="0" borderId="15" xfId="11" applyFont="1" applyFill="1" applyBorder="1" applyAlignment="1">
      <alignment horizontal="centerContinuous"/>
    </xf>
    <xf numFmtId="0" fontId="49" fillId="0" borderId="42" xfId="11" applyFont="1" applyFill="1" applyBorder="1" applyAlignment="1">
      <alignment horizontal="centerContinuous"/>
    </xf>
    <xf numFmtId="0" fontId="48" fillId="0" borderId="14" xfId="11" quotePrefix="1" applyFont="1" applyFill="1" applyBorder="1" applyAlignment="1">
      <alignment horizontal="centerContinuous"/>
    </xf>
    <xf numFmtId="0" fontId="48" fillId="0" borderId="15" xfId="11" quotePrefix="1" applyFont="1" applyFill="1" applyBorder="1" applyAlignment="1">
      <alignment horizontal="centerContinuous"/>
    </xf>
    <xf numFmtId="0" fontId="48" fillId="0" borderId="42" xfId="11" quotePrefix="1" applyFont="1" applyFill="1" applyBorder="1" applyAlignment="1">
      <alignment horizontal="centerContinuous"/>
    </xf>
    <xf numFmtId="0" fontId="49" fillId="0" borderId="28" xfId="11" applyFont="1" applyFill="1" applyBorder="1" applyAlignment="1">
      <alignment horizontal="center"/>
    </xf>
    <xf numFmtId="0" fontId="18" fillId="0" borderId="5" xfId="11" applyFont="1" applyFill="1" applyBorder="1" applyAlignment="1">
      <alignment horizontal="center"/>
    </xf>
    <xf numFmtId="0" fontId="19" fillId="0" borderId="5" xfId="11" applyFont="1" applyFill="1" applyBorder="1" applyAlignment="1">
      <alignment horizontal="center"/>
    </xf>
    <xf numFmtId="0" fontId="18" fillId="0" borderId="4" xfId="11" quotePrefix="1" applyFont="1" applyFill="1" applyBorder="1" applyAlignment="1">
      <alignment horizontal="center"/>
    </xf>
    <xf numFmtId="6" fontId="19" fillId="0" borderId="84" xfId="11" quotePrefix="1" applyNumberFormat="1" applyFont="1" applyFill="1" applyBorder="1" applyAlignment="1">
      <alignment horizontal="center"/>
    </xf>
    <xf numFmtId="0" fontId="18" fillId="0" borderId="13" xfId="11" applyFont="1" applyFill="1" applyBorder="1" applyAlignment="1">
      <alignment horizontal="center"/>
    </xf>
    <xf numFmtId="0" fontId="19" fillId="0" borderId="5" xfId="11" quotePrefix="1" applyFont="1" applyFill="1" applyBorder="1" applyAlignment="1">
      <alignment horizontal="center"/>
    </xf>
    <xf numFmtId="0" fontId="19" fillId="0" borderId="5" xfId="11" applyFill="1" applyBorder="1"/>
    <xf numFmtId="0" fontId="19" fillId="0" borderId="4" xfId="11" applyFill="1" applyBorder="1"/>
    <xf numFmtId="5" fontId="12" fillId="0" borderId="5" xfId="11" applyNumberFormat="1" applyFont="1" applyFill="1" applyBorder="1" applyProtection="1">
      <protection locked="0"/>
    </xf>
    <xf numFmtId="10" fontId="12" fillId="0" borderId="4" xfId="13" applyNumberFormat="1" applyFont="1" applyFill="1" applyBorder="1" applyProtection="1">
      <protection locked="0"/>
    </xf>
    <xf numFmtId="0" fontId="19" fillId="0" borderId="84" xfId="11" applyFill="1" applyBorder="1"/>
    <xf numFmtId="5" fontId="19" fillId="0" borderId="5" xfId="11" applyNumberFormat="1" applyFill="1" applyBorder="1" applyProtection="1"/>
    <xf numFmtId="5" fontId="12" fillId="0" borderId="0" xfId="13" applyNumberFormat="1" applyFont="1" applyFill="1" applyBorder="1" applyProtection="1">
      <protection locked="0"/>
    </xf>
    <xf numFmtId="5" fontId="19" fillId="0" borderId="84" xfId="11" applyNumberFormat="1" applyFill="1" applyBorder="1" applyProtection="1"/>
    <xf numFmtId="5" fontId="19" fillId="0" borderId="4" xfId="11" applyNumberFormat="1" applyFill="1" applyBorder="1" applyProtection="1"/>
    <xf numFmtId="5" fontId="19" fillId="0" borderId="85" xfId="11" applyNumberFormat="1" applyFill="1" applyBorder="1"/>
    <xf numFmtId="5" fontId="19" fillId="0" borderId="5" xfId="11" applyNumberFormat="1" applyFill="1" applyBorder="1"/>
    <xf numFmtId="5" fontId="12" fillId="0" borderId="5" xfId="13" applyNumberFormat="1" applyFont="1" applyFill="1" applyBorder="1" applyProtection="1">
      <protection locked="0"/>
    </xf>
    <xf numFmtId="10" fontId="12" fillId="0" borderId="4" xfId="13" quotePrefix="1" applyNumberFormat="1" applyFont="1" applyFill="1" applyBorder="1" applyProtection="1">
      <protection locked="0"/>
    </xf>
    <xf numFmtId="5" fontId="19" fillId="0" borderId="19" xfId="11" applyNumberFormat="1" applyFill="1" applyBorder="1"/>
    <xf numFmtId="0" fontId="19" fillId="0" borderId="13" xfId="11" applyFill="1" applyBorder="1"/>
    <xf numFmtId="0" fontId="18" fillId="0" borderId="36" xfId="11" applyFont="1" applyFill="1" applyBorder="1" applyAlignment="1">
      <alignment horizontal="center"/>
    </xf>
    <xf numFmtId="0" fontId="19" fillId="0" borderId="28" xfId="11" applyFont="1" applyFill="1" applyBorder="1" applyAlignment="1">
      <alignment horizontal="left"/>
    </xf>
    <xf numFmtId="0" fontId="18" fillId="0" borderId="5" xfId="11" quotePrefix="1" applyFont="1" applyFill="1" applyBorder="1" applyAlignment="1">
      <alignment horizontal="center"/>
    </xf>
    <xf numFmtId="10" fontId="12" fillId="0" borderId="13" xfId="13" applyNumberFormat="1" applyFont="1" applyFill="1" applyBorder="1" applyProtection="1">
      <protection locked="0"/>
    </xf>
    <xf numFmtId="5" fontId="12" fillId="0" borderId="19" xfId="11" applyNumberFormat="1" applyFont="1" applyFill="1" applyBorder="1" applyProtection="1">
      <protection locked="0"/>
    </xf>
    <xf numFmtId="10" fontId="12" fillId="0" borderId="5" xfId="13" applyNumberFormat="1" applyFont="1" applyFill="1" applyBorder="1" applyProtection="1">
      <protection locked="0"/>
    </xf>
    <xf numFmtId="10" fontId="12" fillId="0" borderId="5" xfId="13" quotePrefix="1" applyNumberFormat="1" applyFont="1" applyFill="1" applyBorder="1" applyProtection="1">
      <protection locked="0"/>
    </xf>
    <xf numFmtId="0" fontId="19" fillId="0" borderId="19" xfId="11" applyFill="1" applyBorder="1"/>
    <xf numFmtId="10" fontId="12" fillId="0" borderId="86" xfId="13" applyNumberFormat="1" applyFont="1" applyFill="1" applyBorder="1" applyProtection="1">
      <protection locked="0"/>
    </xf>
    <xf numFmtId="10" fontId="18" fillId="0" borderId="0" xfId="0" applyNumberFormat="1" applyFont="1" applyFill="1"/>
    <xf numFmtId="0" fontId="61" fillId="0" borderId="12" xfId="10" applyFont="1" applyFill="1" applyBorder="1" applyAlignment="1">
      <alignment horizontal="center"/>
    </xf>
    <xf numFmtId="9" fontId="12" fillId="0" borderId="0" xfId="13" applyFont="1" applyFill="1" applyProtection="1"/>
    <xf numFmtId="0" fontId="18" fillId="0" borderId="12" xfId="11" applyFont="1" applyFill="1" applyBorder="1" applyAlignment="1">
      <alignment horizontal="center"/>
    </xf>
    <xf numFmtId="0" fontId="48" fillId="0" borderId="14" xfId="11" applyFont="1" applyFill="1" applyBorder="1" applyAlignment="1">
      <alignment horizontal="centerContinuous"/>
    </xf>
    <xf numFmtId="0" fontId="64" fillId="0" borderId="53" xfId="10" applyFont="1" applyFill="1" applyBorder="1"/>
    <xf numFmtId="10" fontId="64" fillId="0" borderId="52" xfId="10" applyNumberFormat="1" applyFont="1" applyFill="1" applyBorder="1"/>
    <xf numFmtId="182" fontId="64" fillId="0" borderId="56" xfId="1" applyNumberFormat="1" applyFont="1" applyFill="1" applyBorder="1"/>
    <xf numFmtId="10" fontId="64" fillId="0" borderId="54" xfId="10" applyNumberFormat="1" applyFont="1" applyFill="1" applyBorder="1"/>
    <xf numFmtId="0" fontId="64" fillId="0" borderId="56" xfId="10" applyFont="1" applyFill="1" applyBorder="1"/>
    <xf numFmtId="0" fontId="51" fillId="0" borderId="0" xfId="54" quotePrefix="1" applyFont="1" applyFill="1" applyAlignment="1">
      <alignment horizontal="left"/>
    </xf>
    <xf numFmtId="0" fontId="34" fillId="0" borderId="0" xfId="54" applyFont="1" applyFill="1" applyBorder="1" applyAlignment="1" applyProtection="1">
      <alignment horizontal="left"/>
    </xf>
    <xf numFmtId="9" fontId="18" fillId="0" borderId="0" xfId="13" applyFont="1" applyFill="1" applyBorder="1"/>
    <xf numFmtId="0" fontId="12" fillId="0" borderId="0" xfId="54" applyFont="1" applyFill="1" applyAlignment="1" applyProtection="1">
      <alignment horizontal="left"/>
    </xf>
    <xf numFmtId="0" fontId="20" fillId="0" borderId="0" xfId="54" applyFont="1" applyFill="1" applyBorder="1" applyAlignment="1">
      <alignment horizontal="left"/>
    </xf>
    <xf numFmtId="0" fontId="20" fillId="0" borderId="0" xfId="54" applyFont="1" applyFill="1" applyBorder="1" applyAlignment="1" applyProtection="1">
      <alignment horizontal="center"/>
    </xf>
    <xf numFmtId="0" fontId="20" fillId="0" borderId="0" xfId="54" quotePrefix="1" applyFont="1" applyFill="1" applyAlignment="1">
      <alignment horizontal="center"/>
    </xf>
    <xf numFmtId="0" fontId="20" fillId="0" borderId="0" xfId="54" applyFont="1" applyFill="1" applyAlignment="1" applyProtection="1">
      <alignment horizontal="center"/>
    </xf>
    <xf numFmtId="37" fontId="20" fillId="0" borderId="0" xfId="54" quotePrefix="1" applyNumberFormat="1" applyFont="1" applyFill="1" applyAlignment="1" applyProtection="1">
      <alignment horizontal="center"/>
    </xf>
    <xf numFmtId="0" fontId="20" fillId="0" borderId="0" xfId="54" applyFont="1" applyFill="1"/>
    <xf numFmtId="0" fontId="33" fillId="0" borderId="0" xfId="54" applyFont="1" applyFill="1"/>
    <xf numFmtId="0" fontId="18" fillId="0" borderId="0" xfId="54" applyFill="1" applyAlignment="1">
      <alignment horizontal="left"/>
    </xf>
    <xf numFmtId="9" fontId="18" fillId="0" borderId="0" xfId="13" applyNumberFormat="1" applyFont="1" applyFill="1"/>
    <xf numFmtId="183" fontId="18" fillId="0" borderId="0" xfId="54" applyNumberFormat="1" applyFont="1" applyFill="1" applyProtection="1">
      <protection locked="0"/>
    </xf>
    <xf numFmtId="0" fontId="18" fillId="0" borderId="0" xfId="54" applyFont="1" applyFill="1" applyAlignment="1" applyProtection="1">
      <alignment horizontal="left"/>
    </xf>
    <xf numFmtId="37" fontId="18" fillId="0" borderId="0" xfId="54" applyNumberFormat="1" applyFont="1" applyFill="1" applyProtection="1"/>
    <xf numFmtId="5" fontId="18" fillId="0" borderId="0" xfId="54" applyNumberFormat="1" applyFont="1" applyFill="1" applyProtection="1"/>
    <xf numFmtId="0" fontId="20" fillId="0" borderId="0" xfId="54" applyFont="1" applyFill="1" applyBorder="1" applyAlignment="1">
      <alignment horizontal="centerContinuous"/>
    </xf>
    <xf numFmtId="0" fontId="15" fillId="0" borderId="0" xfId="54" applyFont="1" applyFill="1" applyAlignment="1" applyProtection="1">
      <alignment horizontal="left"/>
      <protection locked="0"/>
    </xf>
    <xf numFmtId="168" fontId="18" fillId="0" borderId="0" xfId="54" applyNumberFormat="1" applyFill="1"/>
    <xf numFmtId="0" fontId="20" fillId="0" borderId="0" xfId="54" applyFont="1" applyFill="1" applyBorder="1" applyAlignment="1">
      <alignment horizontal="right"/>
    </xf>
    <xf numFmtId="5" fontId="20" fillId="0" borderId="0" xfId="54" applyNumberFormat="1" applyFont="1" applyFill="1" applyBorder="1" applyAlignment="1">
      <alignment horizontal="right"/>
    </xf>
    <xf numFmtId="5" fontId="18" fillId="0" borderId="0" xfId="54" applyNumberFormat="1" applyFill="1" applyBorder="1"/>
    <xf numFmtId="43" fontId="18" fillId="0" borderId="0" xfId="1" applyFont="1" applyFill="1"/>
    <xf numFmtId="5" fontId="18" fillId="0" borderId="0" xfId="54" applyNumberFormat="1" applyFont="1" applyFill="1" applyAlignment="1" applyProtection="1">
      <alignment horizontal="left"/>
    </xf>
    <xf numFmtId="5" fontId="18" fillId="0" borderId="0" xfId="54" applyNumberFormat="1" applyFont="1" applyFill="1" applyBorder="1" applyProtection="1"/>
    <xf numFmtId="173" fontId="18" fillId="0" borderId="0" xfId="54" applyNumberFormat="1" applyFill="1" applyBorder="1"/>
    <xf numFmtId="173" fontId="18" fillId="0" borderId="0" xfId="54" applyNumberFormat="1" applyFill="1"/>
    <xf numFmtId="0" fontId="18" fillId="0" borderId="0" xfId="54" applyFont="1" applyFill="1" applyProtection="1"/>
    <xf numFmtId="216" fontId="18" fillId="0" borderId="0" xfId="54" applyNumberFormat="1" applyFill="1"/>
    <xf numFmtId="0" fontId="12" fillId="0" borderId="0" xfId="54" applyFont="1" applyFill="1" applyAlignment="1" applyProtection="1">
      <alignment horizontal="right"/>
    </xf>
    <xf numFmtId="7" fontId="18" fillId="0" borderId="0" xfId="54" applyNumberFormat="1" applyFill="1" applyBorder="1"/>
    <xf numFmtId="0" fontId="18" fillId="0" borderId="0" xfId="54" applyFill="1" applyAlignment="1">
      <alignment horizontal="right"/>
    </xf>
    <xf numFmtId="0" fontId="12" fillId="0" borderId="0" xfId="54" quotePrefix="1" applyFont="1" applyFill="1" applyAlignment="1" applyProtection="1">
      <alignment horizontal="right"/>
    </xf>
    <xf numFmtId="9" fontId="18" fillId="0" borderId="0" xfId="54" applyNumberFormat="1" applyFill="1"/>
    <xf numFmtId="7" fontId="18" fillId="0" borderId="0" xfId="54" applyNumberFormat="1" applyFill="1"/>
    <xf numFmtId="0" fontId="20" fillId="0" borderId="0" xfId="54" applyFont="1" applyFill="1" applyAlignment="1">
      <alignment horizontal="right"/>
    </xf>
    <xf numFmtId="172" fontId="20" fillId="0" borderId="0" xfId="54" applyNumberFormat="1" applyFont="1" applyFill="1"/>
    <xf numFmtId="0" fontId="18" fillId="0" borderId="0" xfId="54" applyFill="1" applyBorder="1" applyAlignment="1">
      <alignment horizontal="centerContinuous"/>
    </xf>
    <xf numFmtId="9" fontId="18" fillId="0" borderId="0" xfId="13" applyNumberFormat="1" applyFont="1" applyFill="1" applyAlignment="1">
      <alignment horizontal="right"/>
    </xf>
    <xf numFmtId="173" fontId="102" fillId="0" borderId="0" xfId="54" applyNumberFormat="1" applyFont="1" applyFill="1" applyBorder="1"/>
    <xf numFmtId="0" fontId="18" fillId="4" borderId="0" xfId="54" applyFill="1"/>
    <xf numFmtId="0" fontId="20" fillId="0" borderId="0" xfId="54" quotePrefix="1" applyFont="1" applyFill="1" applyAlignment="1">
      <alignment horizontal="left"/>
    </xf>
    <xf numFmtId="0" fontId="20" fillId="4" borderId="0" xfId="54" applyFont="1" applyFill="1" applyAlignment="1">
      <alignment horizontal="centerContinuous"/>
    </xf>
    <xf numFmtId="37" fontId="18" fillId="0" borderId="0" xfId="54" applyNumberFormat="1" applyFill="1"/>
    <xf numFmtId="5" fontId="20" fillId="0" borderId="0" xfId="54" applyNumberFormat="1" applyFont="1" applyFill="1"/>
    <xf numFmtId="0" fontId="20" fillId="4" borderId="0" xfId="54" applyFont="1" applyFill="1" applyBorder="1" applyAlignment="1" applyProtection="1">
      <alignment horizontal="center"/>
    </xf>
    <xf numFmtId="217" fontId="102" fillId="0" borderId="0" xfId="1" applyNumberFormat="1" applyFont="1" applyFill="1"/>
    <xf numFmtId="172" fontId="18" fillId="4" borderId="0" xfId="54" applyNumberFormat="1" applyFill="1"/>
    <xf numFmtId="0" fontId="54" fillId="0" borderId="0" xfId="54" applyFont="1" applyFill="1" applyAlignment="1" applyProtection="1">
      <alignment horizontal="right"/>
    </xf>
    <xf numFmtId="217" fontId="18" fillId="0" borderId="0" xfId="1" applyNumberFormat="1" applyFont="1" applyFill="1"/>
    <xf numFmtId="218" fontId="0" fillId="0" borderId="0" xfId="13" applyNumberFormat="1" applyFont="1" applyFill="1" applyBorder="1"/>
    <xf numFmtId="0" fontId="19" fillId="0" borderId="28" xfId="11" applyFill="1" applyBorder="1"/>
    <xf numFmtId="0" fontId="48" fillId="0" borderId="0" xfId="11" quotePrefix="1" applyFont="1" applyFill="1" applyBorder="1" applyAlignment="1">
      <alignment horizontal="centerContinuous"/>
    </xf>
    <xf numFmtId="0" fontId="18" fillId="0" borderId="38" xfId="11" applyFont="1" applyFill="1" applyBorder="1" applyAlignment="1">
      <alignment horizontal="center"/>
    </xf>
    <xf numFmtId="0" fontId="18" fillId="0" borderId="4" xfId="11" applyFont="1" applyFill="1" applyBorder="1" applyAlignment="1">
      <alignment horizontal="center"/>
    </xf>
    <xf numFmtId="5" fontId="19" fillId="0" borderId="13" xfId="11" applyNumberFormat="1" applyFill="1" applyBorder="1"/>
    <xf numFmtId="5" fontId="19" fillId="0" borderId="4" xfId="11" applyNumberFormat="1" applyFill="1" applyBorder="1"/>
    <xf numFmtId="5" fontId="12" fillId="0" borderId="4" xfId="13" applyNumberFormat="1" applyFont="1" applyFill="1" applyBorder="1" applyProtection="1">
      <protection locked="0"/>
    </xf>
    <xf numFmtId="5" fontId="12" fillId="0" borderId="13" xfId="11" applyNumberFormat="1" applyFont="1" applyFill="1" applyBorder="1" applyProtection="1">
      <protection locked="0"/>
    </xf>
    <xf numFmtId="0" fontId="19" fillId="0" borderId="35" xfId="11" applyFill="1" applyBorder="1"/>
    <xf numFmtId="6" fontId="19" fillId="0" borderId="87" xfId="11" quotePrefix="1" applyNumberFormat="1" applyFont="1" applyFill="1" applyBorder="1" applyAlignment="1">
      <alignment horizontal="center"/>
    </xf>
    <xf numFmtId="0" fontId="19" fillId="0" borderId="4" xfId="11" quotePrefix="1" applyFont="1" applyFill="1" applyBorder="1" applyAlignment="1">
      <alignment horizontal="center"/>
    </xf>
    <xf numFmtId="5" fontId="12" fillId="0" borderId="4" xfId="11" applyNumberFormat="1" applyFont="1" applyFill="1" applyBorder="1" applyProtection="1">
      <protection locked="0"/>
    </xf>
    <xf numFmtId="186" fontId="19" fillId="0" borderId="13" xfId="11" applyNumberFormat="1" applyFill="1" applyBorder="1"/>
    <xf numFmtId="186" fontId="19" fillId="0" borderId="4" xfId="11" applyNumberFormat="1" applyFill="1" applyBorder="1"/>
    <xf numFmtId="5" fontId="19" fillId="0" borderId="86" xfId="11" applyNumberFormat="1" applyFill="1" applyBorder="1"/>
    <xf numFmtId="0" fontId="48" fillId="0" borderId="4" xfId="11" quotePrefix="1" applyFont="1" applyFill="1" applyBorder="1" applyAlignment="1">
      <alignment horizontal="centerContinuous"/>
    </xf>
    <xf numFmtId="0" fontId="100" fillId="0" borderId="0" xfId="59" applyFont="1"/>
    <xf numFmtId="0" fontId="5" fillId="0" borderId="0" xfId="59"/>
    <xf numFmtId="43" fontId="5" fillId="0" borderId="0" xfId="59" applyNumberFormat="1"/>
    <xf numFmtId="168" fontId="0" fillId="0" borderId="0" xfId="60" applyNumberFormat="1" applyFont="1"/>
    <xf numFmtId="168" fontId="0" fillId="0" borderId="0" xfId="60" applyNumberFormat="1" applyFont="1" applyBorder="1"/>
    <xf numFmtId="43" fontId="5" fillId="0" borderId="0" xfId="59" applyNumberFormat="1" applyBorder="1"/>
    <xf numFmtId="193" fontId="18" fillId="0" borderId="0" xfId="54" applyNumberFormat="1" applyFill="1"/>
    <xf numFmtId="43" fontId="90" fillId="0" borderId="0" xfId="46" applyNumberFormat="1" applyFont="1" applyFill="1" applyBorder="1"/>
    <xf numFmtId="172" fontId="20" fillId="5" borderId="0" xfId="54" applyNumberFormat="1" applyFont="1" applyFill="1"/>
    <xf numFmtId="0" fontId="103" fillId="0" borderId="0" xfId="61" applyNumberFormat="1" applyFont="1"/>
    <xf numFmtId="0" fontId="104" fillId="0" borderId="0" xfId="61" applyNumberFormat="1" applyFont="1"/>
    <xf numFmtId="41" fontId="104" fillId="0" borderId="0" xfId="61" applyFont="1" applyFill="1"/>
    <xf numFmtId="41" fontId="104" fillId="0" borderId="0" xfId="61" applyFont="1"/>
    <xf numFmtId="0" fontId="106" fillId="0" borderId="0" xfId="61" applyNumberFormat="1" applyFont="1" applyAlignment="1">
      <alignment horizontal="centerContinuous"/>
    </xf>
    <xf numFmtId="0" fontId="106" fillId="0" borderId="0" xfId="61" applyNumberFormat="1" applyFont="1" applyFill="1" applyAlignment="1">
      <alignment horizontal="centerContinuous"/>
    </xf>
    <xf numFmtId="0" fontId="103" fillId="0" borderId="0" xfId="61" applyNumberFormat="1" applyFont="1" applyFill="1"/>
    <xf numFmtId="0" fontId="104" fillId="0" borderId="0" xfId="61" applyNumberFormat="1" applyFont="1" applyFill="1"/>
    <xf numFmtId="41" fontId="107" fillId="0" borderId="0" xfId="61" applyFont="1" applyFill="1" applyAlignment="1">
      <alignment horizontal="center"/>
    </xf>
    <xf numFmtId="41" fontId="103" fillId="0" borderId="0" xfId="61" applyFont="1" applyFill="1" applyAlignment="1">
      <alignment horizontal="center"/>
    </xf>
    <xf numFmtId="41" fontId="107" fillId="0" borderId="0" xfId="61" applyFont="1" applyAlignment="1">
      <alignment horizontal="center"/>
    </xf>
    <xf numFmtId="0" fontId="103" fillId="0" borderId="0" xfId="61" applyNumberFormat="1" applyFont="1" applyBorder="1" applyAlignment="1">
      <alignment horizontal="right"/>
    </xf>
    <xf numFmtId="220" fontId="104" fillId="0" borderId="0" xfId="61" applyNumberFormat="1" applyFont="1" applyFill="1" applyBorder="1" applyAlignment="1">
      <alignment horizontal="center"/>
    </xf>
    <xf numFmtId="220" fontId="104" fillId="0" borderId="0" xfId="61" applyNumberFormat="1" applyFont="1" applyBorder="1" applyAlignment="1">
      <alignment horizontal="center"/>
    </xf>
    <xf numFmtId="220" fontId="103" fillId="0" borderId="42" xfId="61" applyNumberFormat="1" applyFont="1" applyBorder="1" applyAlignment="1">
      <alignment horizontal="centerContinuous"/>
    </xf>
    <xf numFmtId="220" fontId="104" fillId="0" borderId="12" xfId="61" applyNumberFormat="1" applyFont="1" applyFill="1" applyBorder="1" applyAlignment="1">
      <alignment horizontal="center"/>
    </xf>
    <xf numFmtId="0" fontId="103" fillId="0" borderId="12" xfId="61" applyNumberFormat="1" applyFont="1" applyBorder="1" applyAlignment="1">
      <alignment horizontal="right"/>
    </xf>
    <xf numFmtId="41" fontId="104" fillId="0" borderId="12" xfId="61" applyFont="1" applyFill="1" applyBorder="1" applyAlignment="1">
      <alignment horizontal="center"/>
    </xf>
    <xf numFmtId="220" fontId="104" fillId="0" borderId="12" xfId="61" applyNumberFormat="1" applyFont="1" applyBorder="1" applyAlignment="1">
      <alignment horizontal="center"/>
    </xf>
    <xf numFmtId="220" fontId="104" fillId="0" borderId="12" xfId="61" quotePrefix="1" applyNumberFormat="1" applyFont="1" applyFill="1" applyBorder="1" applyAlignment="1">
      <alignment horizontal="center"/>
    </xf>
    <xf numFmtId="220" fontId="104" fillId="0" borderId="15" xfId="61" applyNumberFormat="1" applyFont="1" applyBorder="1" applyAlignment="1">
      <alignment horizontal="center"/>
    </xf>
    <xf numFmtId="0" fontId="104" fillId="0" borderId="0" xfId="61" quotePrefix="1" applyNumberFormat="1" applyFont="1" applyAlignment="1">
      <alignment horizontal="center"/>
    </xf>
    <xf numFmtId="220" fontId="104" fillId="0" borderId="0" xfId="61" quotePrefix="1" applyNumberFormat="1" applyFont="1" applyFill="1" applyBorder="1" applyAlignment="1">
      <alignment horizontal="center"/>
    </xf>
    <xf numFmtId="0" fontId="104" fillId="0" borderId="0" xfId="61" quotePrefix="1" applyNumberFormat="1" applyFont="1" applyBorder="1" applyAlignment="1">
      <alignment horizontal="center"/>
    </xf>
    <xf numFmtId="41" fontId="104" fillId="0" borderId="0" xfId="61" quotePrefix="1" applyFont="1" applyFill="1" applyBorder="1" applyAlignment="1">
      <alignment horizontal="center"/>
    </xf>
    <xf numFmtId="220" fontId="104" fillId="0" borderId="0" xfId="61" quotePrefix="1" applyNumberFormat="1" applyFont="1" applyBorder="1" applyAlignment="1">
      <alignment horizontal="center"/>
    </xf>
    <xf numFmtId="0" fontId="103" fillId="0" borderId="0" xfId="61" applyNumberFormat="1" applyFont="1" applyAlignment="1">
      <alignment horizontal="right"/>
    </xf>
    <xf numFmtId="0" fontId="103" fillId="0" borderId="0" xfId="61" applyNumberFormat="1" applyFont="1" applyFill="1" applyBorder="1" applyAlignment="1">
      <alignment horizontal="center"/>
    </xf>
    <xf numFmtId="1" fontId="108" fillId="0" borderId="0" xfId="64" applyNumberFormat="1" applyFont="1" applyFill="1" applyAlignment="1" applyProtection="1">
      <alignment horizontal="center"/>
    </xf>
    <xf numFmtId="0" fontId="104" fillId="0" borderId="0" xfId="61" applyNumberFormat="1" applyFont="1" applyFill="1" applyAlignment="1">
      <alignment horizontal="right"/>
    </xf>
    <xf numFmtId="41" fontId="104" fillId="0" borderId="0" xfId="61" applyFont="1" applyFill="1" applyBorder="1"/>
    <xf numFmtId="41" fontId="104" fillId="0" borderId="0" xfId="61" applyFont="1" applyBorder="1" applyAlignment="1">
      <alignment horizontal="right"/>
    </xf>
    <xf numFmtId="168" fontId="105" fillId="0" borderId="0" xfId="20" applyNumberFormat="1" applyFont="1" applyFill="1" applyBorder="1"/>
    <xf numFmtId="0" fontId="104" fillId="0" borderId="0" xfId="61" applyNumberFormat="1" applyFont="1" applyAlignment="1">
      <alignment horizontal="right"/>
    </xf>
    <xf numFmtId="5" fontId="104" fillId="0" borderId="0" xfId="65" applyNumberFormat="1" applyFont="1" applyFill="1" applyBorder="1"/>
    <xf numFmtId="167" fontId="104" fillId="0" borderId="0" xfId="65" applyNumberFormat="1" applyFont="1" applyBorder="1"/>
    <xf numFmtId="44" fontId="107" fillId="0" borderId="0" xfId="65" applyNumberFormat="1" applyFont="1" applyBorder="1"/>
    <xf numFmtId="44" fontId="109" fillId="0" borderId="0" xfId="65" applyNumberFormat="1" applyFont="1" applyBorder="1"/>
    <xf numFmtId="167" fontId="104" fillId="0" borderId="0" xfId="65" applyNumberFormat="1" applyFont="1" applyFill="1" applyBorder="1"/>
    <xf numFmtId="167" fontId="104" fillId="0" borderId="0" xfId="65" quotePrefix="1" applyNumberFormat="1" applyFont="1" applyBorder="1" applyAlignment="1">
      <alignment horizontal="center"/>
    </xf>
    <xf numFmtId="41" fontId="104" fillId="0" borderId="0" xfId="61" applyFont="1" applyFill="1" applyBorder="1" applyAlignment="1">
      <alignment horizontal="center"/>
    </xf>
    <xf numFmtId="221" fontId="104" fillId="0" borderId="0" xfId="61" applyNumberFormat="1" applyFont="1"/>
    <xf numFmtId="221" fontId="104" fillId="0" borderId="0" xfId="61" applyNumberFormat="1" applyFont="1" applyFill="1"/>
    <xf numFmtId="0" fontId="104" fillId="0" borderId="0" xfId="61" applyNumberFormat="1" applyFont="1" applyFill="1" applyAlignment="1">
      <alignment horizontal="center"/>
    </xf>
    <xf numFmtId="0" fontId="104" fillId="0" borderId="0" xfId="61" applyNumberFormat="1" applyFont="1" applyAlignment="1">
      <alignment horizontal="center"/>
    </xf>
    <xf numFmtId="194" fontId="104" fillId="0" borderId="0" xfId="65" applyNumberFormat="1" applyFont="1" applyFill="1" applyBorder="1"/>
    <xf numFmtId="194" fontId="104" fillId="0" borderId="0" xfId="65" applyNumberFormat="1" applyFont="1" applyBorder="1"/>
    <xf numFmtId="194" fontId="107" fillId="0" borderId="0" xfId="65" applyNumberFormat="1" applyFont="1" applyBorder="1"/>
    <xf numFmtId="194" fontId="107" fillId="0" borderId="0" xfId="65" applyNumberFormat="1" applyFont="1" applyFill="1" applyBorder="1"/>
    <xf numFmtId="7" fontId="104" fillId="0" borderId="0" xfId="65" applyNumberFormat="1" applyFont="1" applyFill="1" applyBorder="1"/>
    <xf numFmtId="173" fontId="104" fillId="0" borderId="0" xfId="65" applyNumberFormat="1" applyFont="1" applyFill="1" applyBorder="1"/>
    <xf numFmtId="167" fontId="110" fillId="0" borderId="0" xfId="65" applyNumberFormat="1" applyFont="1" applyBorder="1"/>
    <xf numFmtId="167" fontId="110" fillId="0" borderId="0" xfId="65" applyNumberFormat="1" applyFont="1" applyFill="1" applyBorder="1"/>
    <xf numFmtId="42" fontId="104" fillId="0" borderId="0" xfId="66" applyNumberFormat="1" applyFont="1" applyFill="1"/>
    <xf numFmtId="0" fontId="104" fillId="0" borderId="0" xfId="61" applyNumberFormat="1" applyFont="1" applyBorder="1"/>
    <xf numFmtId="42" fontId="103" fillId="0" borderId="0" xfId="66" applyNumberFormat="1" applyFont="1" applyFill="1" applyBorder="1" applyAlignment="1">
      <alignment horizontal="center"/>
    </xf>
    <xf numFmtId="42" fontId="104" fillId="0" borderId="0" xfId="66" applyNumberFormat="1" applyFont="1" applyFill="1" applyBorder="1"/>
    <xf numFmtId="42" fontId="103" fillId="0" borderId="0" xfId="66" applyNumberFormat="1" applyFont="1" applyFill="1" applyBorder="1"/>
    <xf numFmtId="167" fontId="104" fillId="0" borderId="0" xfId="65" quotePrefix="1" applyNumberFormat="1" applyFont="1" applyFill="1" applyBorder="1" applyAlignment="1">
      <alignment horizontal="center"/>
    </xf>
    <xf numFmtId="42" fontId="103" fillId="0" borderId="0" xfId="66" applyNumberFormat="1" applyFont="1" applyFill="1"/>
    <xf numFmtId="41" fontId="104" fillId="0" borderId="0" xfId="61" quotePrefix="1" applyFont="1" applyBorder="1" applyAlignment="1">
      <alignment horizontal="center"/>
    </xf>
    <xf numFmtId="42" fontId="104" fillId="0" borderId="0" xfId="66" quotePrefix="1" applyNumberFormat="1" applyFont="1" applyFill="1" applyBorder="1" applyAlignment="1">
      <alignment horizontal="center"/>
    </xf>
    <xf numFmtId="42" fontId="111" fillId="0" borderId="0" xfId="66" applyNumberFormat="1" applyFont="1" applyFill="1" applyBorder="1"/>
    <xf numFmtId="0" fontId="104" fillId="0" borderId="88" xfId="61" applyNumberFormat="1" applyFont="1" applyBorder="1"/>
    <xf numFmtId="41" fontId="104" fillId="0" borderId="88" xfId="61" quotePrefix="1" applyFont="1" applyFill="1" applyBorder="1" applyAlignment="1">
      <alignment horizontal="center"/>
    </xf>
    <xf numFmtId="0" fontId="104" fillId="0" borderId="88" xfId="61" applyNumberFormat="1" applyFont="1" applyFill="1" applyBorder="1" applyAlignment="1">
      <alignment horizontal="right"/>
    </xf>
    <xf numFmtId="41" fontId="104" fillId="0" borderId="88" xfId="61" applyFont="1" applyFill="1" applyBorder="1"/>
    <xf numFmtId="168" fontId="105" fillId="0" borderId="88" xfId="20" applyNumberFormat="1" applyFont="1" applyFill="1" applyBorder="1"/>
    <xf numFmtId="42" fontId="104" fillId="0" borderId="88" xfId="66" applyNumberFormat="1" applyFont="1" applyFill="1" applyBorder="1"/>
    <xf numFmtId="41" fontId="104" fillId="0" borderId="0" xfId="61" applyNumberFormat="1" applyFont="1"/>
    <xf numFmtId="0" fontId="104" fillId="0" borderId="0" xfId="61" applyNumberFormat="1" applyFont="1" applyBorder="1" applyAlignment="1">
      <alignment horizontal="right"/>
    </xf>
    <xf numFmtId="221" fontId="104" fillId="0" borderId="0" xfId="61" applyNumberFormat="1" applyFont="1" applyBorder="1"/>
    <xf numFmtId="167" fontId="104" fillId="0" borderId="0" xfId="65" quotePrefix="1" applyNumberFormat="1" applyFont="1" applyAlignment="1">
      <alignment horizontal="center"/>
    </xf>
    <xf numFmtId="167" fontId="104" fillId="0" borderId="0" xfId="65" applyNumberFormat="1" applyFont="1"/>
    <xf numFmtId="167" fontId="104" fillId="0" borderId="0" xfId="65" applyNumberFormat="1" applyFont="1" applyFill="1"/>
    <xf numFmtId="42" fontId="104" fillId="0" borderId="0" xfId="66" quotePrefix="1" applyNumberFormat="1" applyFont="1" applyFill="1" applyAlignment="1">
      <alignment horizontal="center"/>
    </xf>
    <xf numFmtId="42" fontId="110" fillId="0" borderId="0" xfId="66" applyNumberFormat="1" applyFont="1" applyFill="1"/>
    <xf numFmtId="0" fontId="104" fillId="0" borderId="0" xfId="61" applyNumberFormat="1" applyFont="1" applyFill="1" applyBorder="1" applyAlignment="1">
      <alignment horizontal="center"/>
    </xf>
    <xf numFmtId="0" fontId="103" fillId="0" borderId="0" xfId="61" applyNumberFormat="1" applyFont="1" applyBorder="1"/>
    <xf numFmtId="0" fontId="104" fillId="0" borderId="88" xfId="61" applyNumberFormat="1" applyFont="1" applyBorder="1" applyAlignment="1">
      <alignment horizontal="right"/>
    </xf>
    <xf numFmtId="41" fontId="104" fillId="0" borderId="88" xfId="66" applyNumberFormat="1" applyFont="1" applyFill="1" applyBorder="1" applyAlignment="1">
      <alignment horizontal="center"/>
    </xf>
    <xf numFmtId="42" fontId="104" fillId="0" borderId="88" xfId="66" quotePrefix="1" applyNumberFormat="1" applyFont="1" applyFill="1" applyBorder="1" applyAlignment="1">
      <alignment horizontal="center"/>
    </xf>
    <xf numFmtId="0" fontId="103" fillId="0" borderId="0" xfId="61" applyNumberFormat="1" applyFont="1" applyBorder="1" applyAlignment="1">
      <alignment horizontal="left"/>
    </xf>
    <xf numFmtId="0" fontId="104" fillId="0" borderId="0" xfId="61" quotePrefix="1" applyNumberFormat="1" applyFont="1" applyBorder="1"/>
    <xf numFmtId="222" fontId="104" fillId="0" borderId="0" xfId="66" quotePrefix="1" applyNumberFormat="1" applyFont="1" applyFill="1" applyBorder="1" applyAlignment="1">
      <alignment horizontal="left"/>
    </xf>
    <xf numFmtId="222" fontId="104" fillId="0" borderId="0" xfId="66" quotePrefix="1" applyNumberFormat="1" applyFont="1" applyFill="1" applyBorder="1" applyAlignment="1">
      <alignment horizontal="center"/>
    </xf>
    <xf numFmtId="5" fontId="18" fillId="0" borderId="0" xfId="54" applyNumberFormat="1" applyFill="1" applyAlignment="1">
      <alignment horizontal="right"/>
    </xf>
    <xf numFmtId="219" fontId="0" fillId="0" borderId="0" xfId="0" applyNumberFormat="1" applyFill="1"/>
    <xf numFmtId="174" fontId="18" fillId="0" borderId="0" xfId="54" applyNumberFormat="1" applyFill="1"/>
    <xf numFmtId="43" fontId="11" fillId="0" borderId="0" xfId="50" applyFont="1" applyFill="1"/>
    <xf numFmtId="43" fontId="11" fillId="0" borderId="0" xfId="50" applyFont="1" applyFill="1" applyBorder="1" applyAlignment="1">
      <alignment horizontal="center"/>
    </xf>
    <xf numFmtId="0" fontId="51" fillId="0" borderId="0" xfId="54" quotePrefix="1" applyFont="1" applyFill="1" applyAlignment="1">
      <alignment horizontal="center"/>
    </xf>
    <xf numFmtId="1" fontId="11" fillId="0" borderId="12" xfId="46" applyNumberFormat="1" applyFont="1" applyFill="1" applyBorder="1"/>
    <xf numFmtId="172" fontId="11" fillId="0" borderId="0" xfId="50" applyNumberFormat="1" applyFont="1" applyFill="1"/>
    <xf numFmtId="172" fontId="42" fillId="0" borderId="0" xfId="51" applyNumberFormat="1" applyFont="1" applyFill="1"/>
    <xf numFmtId="172" fontId="11" fillId="0" borderId="12" xfId="50" applyNumberFormat="1" applyFont="1" applyFill="1" applyBorder="1"/>
    <xf numFmtId="172" fontId="90" fillId="0" borderId="0" xfId="46" applyNumberFormat="1" applyFont="1" applyFill="1" applyBorder="1"/>
    <xf numFmtId="172" fontId="90" fillId="0" borderId="89" xfId="46" applyNumberFormat="1" applyFont="1" applyFill="1" applyBorder="1"/>
    <xf numFmtId="165" fontId="11" fillId="0" borderId="0" xfId="50" applyNumberFormat="1" applyFont="1" applyFill="1"/>
    <xf numFmtId="165" fontId="11" fillId="0" borderId="0" xfId="1" applyNumberFormat="1" applyFont="1" applyFill="1"/>
    <xf numFmtId="219" fontId="5" fillId="0" borderId="89" xfId="59" applyNumberFormat="1" applyBorder="1"/>
    <xf numFmtId="7" fontId="59" fillId="0" borderId="89" xfId="54" applyNumberFormat="1" applyFont="1" applyFill="1" applyBorder="1" applyProtection="1">
      <protection locked="0"/>
    </xf>
    <xf numFmtId="183" fontId="59" fillId="0" borderId="89" xfId="54" applyNumberFormat="1" applyFont="1" applyFill="1" applyBorder="1" applyProtection="1">
      <protection locked="0"/>
    </xf>
    <xf numFmtId="183" fontId="59" fillId="0" borderId="80" xfId="54" applyNumberFormat="1" applyFont="1" applyFill="1" applyBorder="1" applyProtection="1">
      <protection locked="0"/>
    </xf>
    <xf numFmtId="0" fontId="33" fillId="0" borderId="0" xfId="52" applyFont="1" applyFill="1" applyAlignment="1">
      <alignment horizontal="left"/>
    </xf>
    <xf numFmtId="5" fontId="33" fillId="0" borderId="0" xfId="52" applyNumberFormat="1" applyFont="1" applyFill="1"/>
    <xf numFmtId="37" fontId="33" fillId="0" borderId="0" xfId="52" applyNumberFormat="1" applyFont="1" applyFill="1"/>
    <xf numFmtId="0" fontId="33" fillId="0" borderId="0" xfId="53" applyFont="1" applyFill="1" applyBorder="1"/>
    <xf numFmtId="210" fontId="33" fillId="0" borderId="0" xfId="53" applyNumberFormat="1" applyFont="1" applyFill="1"/>
    <xf numFmtId="171" fontId="34" fillId="0" borderId="0" xfId="13" applyNumberFormat="1" applyFont="1" applyFill="1" applyBorder="1"/>
    <xf numFmtId="0" fontId="112" fillId="0" borderId="81" xfId="52" applyFont="1" applyFill="1" applyBorder="1" applyAlignment="1">
      <alignment horizontal="left"/>
    </xf>
    <xf numFmtId="5" fontId="112" fillId="0" borderId="81" xfId="52" applyNumberFormat="1" applyFont="1" applyFill="1" applyBorder="1"/>
    <xf numFmtId="37" fontId="112" fillId="0" borderId="81" xfId="52" applyNumberFormat="1" applyFont="1" applyFill="1" applyBorder="1"/>
    <xf numFmtId="37" fontId="112" fillId="0" borderId="0" xfId="52" applyNumberFormat="1" applyFont="1" applyFill="1" applyBorder="1"/>
    <xf numFmtId="7" fontId="33" fillId="0" borderId="0" xfId="53" applyNumberFormat="1" applyFont="1" applyFill="1" applyAlignment="1">
      <alignment horizontal="centerContinuous"/>
    </xf>
    <xf numFmtId="37" fontId="33" fillId="0" borderId="0" xfId="53" applyNumberFormat="1" applyFont="1" applyFill="1" applyAlignment="1">
      <alignment horizontal="centerContinuous"/>
    </xf>
    <xf numFmtId="0" fontId="33" fillId="0" borderId="0" xfId="53" applyFont="1" applyFill="1" applyAlignment="1">
      <alignment horizontal="centerContinuous"/>
    </xf>
    <xf numFmtId="0" fontId="33" fillId="0" borderId="0" xfId="53" applyFont="1" applyFill="1"/>
    <xf numFmtId="7" fontId="33" fillId="0" borderId="0" xfId="53" applyNumberFormat="1" applyFont="1" applyFill="1"/>
    <xf numFmtId="37" fontId="33" fillId="0" borderId="0" xfId="53" applyNumberFormat="1" applyFont="1" applyFill="1" applyAlignment="1">
      <alignment horizontal="center"/>
    </xf>
    <xf numFmtId="0" fontId="33" fillId="0" borderId="0" xfId="53" applyFont="1" applyFill="1" applyAlignment="1">
      <alignment horizontal="center"/>
    </xf>
    <xf numFmtId="37" fontId="33" fillId="0" borderId="0" xfId="53" applyNumberFormat="1" applyFont="1" applyFill="1"/>
    <xf numFmtId="7" fontId="33" fillId="0" borderId="0" xfId="53" applyNumberFormat="1" applyFont="1" applyFill="1" applyBorder="1"/>
    <xf numFmtId="37" fontId="33" fillId="0" borderId="0" xfId="53" applyNumberFormat="1" applyFont="1" applyFill="1" applyBorder="1"/>
    <xf numFmtId="7" fontId="112" fillId="0" borderId="0" xfId="52" applyNumberFormat="1" applyFont="1" applyFill="1" applyBorder="1" applyAlignment="1">
      <alignment horizontal="center"/>
    </xf>
    <xf numFmtId="0" fontId="112" fillId="0" borderId="0" xfId="52" applyFont="1" applyFill="1" applyBorder="1" applyAlignment="1">
      <alignment horizontal="center"/>
    </xf>
    <xf numFmtId="7" fontId="112" fillId="0" borderId="0" xfId="52" applyNumberFormat="1" applyFont="1" applyFill="1" applyBorder="1" applyAlignment="1">
      <alignment horizontal="centerContinuous"/>
    </xf>
    <xf numFmtId="5" fontId="33" fillId="0" borderId="0" xfId="53" applyNumberFormat="1" applyFont="1" applyFill="1"/>
    <xf numFmtId="181" fontId="33" fillId="0" borderId="0" xfId="53" applyNumberFormat="1" applyFont="1" applyFill="1"/>
    <xf numFmtId="0" fontId="112" fillId="0" borderId="12" xfId="52" applyFont="1" applyFill="1" applyBorder="1" applyAlignment="1">
      <alignment horizontal="center"/>
    </xf>
    <xf numFmtId="7" fontId="112" fillId="0" borderId="12" xfId="52" applyNumberFormat="1" applyFont="1" applyFill="1" applyBorder="1" applyAlignment="1">
      <alignment horizontal="center"/>
    </xf>
    <xf numFmtId="37" fontId="112" fillId="0" borderId="12" xfId="52" applyNumberFormat="1" applyFont="1" applyFill="1" applyBorder="1" applyAlignment="1">
      <alignment horizontal="center"/>
    </xf>
    <xf numFmtId="0" fontId="33" fillId="0" borderId="90" xfId="53" applyFont="1" applyFill="1" applyBorder="1"/>
    <xf numFmtId="171" fontId="34" fillId="0" borderId="90" xfId="13" applyNumberFormat="1" applyFont="1" applyFill="1" applyBorder="1"/>
    <xf numFmtId="0" fontId="33" fillId="0" borderId="89" xfId="53" applyFont="1" applyFill="1" applyBorder="1"/>
    <xf numFmtId="171" fontId="34" fillId="0" borderId="89" xfId="13" applyNumberFormat="1" applyFont="1" applyFill="1" applyBorder="1"/>
    <xf numFmtId="0" fontId="33" fillId="0" borderId="80" xfId="53" applyFont="1" applyFill="1" applyBorder="1"/>
    <xf numFmtId="171" fontId="34" fillId="0" borderId="80" xfId="13" applyNumberFormat="1" applyFont="1" applyFill="1" applyBorder="1"/>
    <xf numFmtId="0" fontId="33" fillId="0" borderId="0" xfId="52" applyFont="1" applyFill="1"/>
    <xf numFmtId="214" fontId="33" fillId="0" borderId="0" xfId="52" applyNumberFormat="1" applyFont="1" applyFill="1" applyAlignment="1">
      <alignment horizontal="left"/>
    </xf>
    <xf numFmtId="7" fontId="33" fillId="0" borderId="0" xfId="52" applyNumberFormat="1" applyFont="1" applyFill="1"/>
    <xf numFmtId="210" fontId="33" fillId="0" borderId="0" xfId="52" applyNumberFormat="1" applyFont="1" applyFill="1"/>
    <xf numFmtId="7" fontId="65" fillId="0" borderId="0" xfId="53" applyNumberFormat="1" applyFont="1" applyFill="1"/>
    <xf numFmtId="214" fontId="33" fillId="0" borderId="0" xfId="52" applyNumberFormat="1" applyFont="1" applyFill="1" applyAlignment="1">
      <alignment horizontal="right"/>
    </xf>
    <xf numFmtId="0" fontId="20" fillId="0" borderId="0" xfId="54" applyFont="1" applyFill="1" applyBorder="1"/>
    <xf numFmtId="0" fontId="102" fillId="0" borderId="0" xfId="54" applyFont="1" applyFill="1" applyBorder="1"/>
    <xf numFmtId="210" fontId="102" fillId="0" borderId="0" xfId="54" applyNumberFormat="1" applyFont="1" applyFill="1" applyBorder="1"/>
    <xf numFmtId="165" fontId="18" fillId="0" borderId="0" xfId="54" applyNumberFormat="1" applyFill="1" applyBorder="1"/>
    <xf numFmtId="2" fontId="20" fillId="0" borderId="0" xfId="54" applyNumberFormat="1" applyFont="1" applyFill="1"/>
    <xf numFmtId="7" fontId="15" fillId="0" borderId="89" xfId="0" applyNumberFormat="1" applyFont="1" applyFill="1" applyBorder="1" applyProtection="1">
      <protection locked="0"/>
    </xf>
    <xf numFmtId="0" fontId="113" fillId="0" borderId="0" xfId="10" applyFont="1" applyFill="1" applyAlignment="1" applyProtection="1">
      <alignment horizontal="center"/>
    </xf>
    <xf numFmtId="0" fontId="114" fillId="0" borderId="0" xfId="10" applyFont="1" applyFill="1" applyAlignment="1" applyProtection="1">
      <alignment horizontal="center"/>
    </xf>
    <xf numFmtId="0" fontId="51" fillId="0" borderId="0" xfId="54" applyFont="1" applyFill="1" applyAlignment="1">
      <alignment horizontal="centerContinuous"/>
    </xf>
    <xf numFmtId="0" fontId="51" fillId="0" borderId="0" xfId="54" quotePrefix="1" applyFont="1" applyFill="1" applyAlignment="1">
      <alignment horizontal="centerContinuous"/>
    </xf>
    <xf numFmtId="0" fontId="34" fillId="2" borderId="14" xfId="0" applyFont="1" applyFill="1" applyBorder="1" applyAlignment="1" applyProtection="1">
      <alignment horizontal="centerContinuous"/>
    </xf>
    <xf numFmtId="0" fontId="34" fillId="2" borderId="15" xfId="0" applyFont="1" applyFill="1" applyBorder="1" applyAlignment="1" applyProtection="1">
      <alignment horizontal="centerContinuous"/>
    </xf>
    <xf numFmtId="0" fontId="34" fillId="2" borderId="42" xfId="0" applyFont="1" applyFill="1" applyBorder="1" applyAlignment="1" applyProtection="1">
      <alignment horizontal="centerContinuous"/>
    </xf>
    <xf numFmtId="183" fontId="15" fillId="0" borderId="89" xfId="54" applyNumberFormat="1" applyFont="1" applyFill="1" applyBorder="1" applyProtection="1">
      <protection locked="0"/>
    </xf>
    <xf numFmtId="7" fontId="115" fillId="0" borderId="90" xfId="54" applyNumberFormat="1" applyFont="1" applyFill="1" applyBorder="1"/>
    <xf numFmtId="183" fontId="20" fillId="0" borderId="89" xfId="54" applyNumberFormat="1" applyFont="1" applyFill="1" applyBorder="1" applyProtection="1">
      <protection locked="0"/>
    </xf>
    <xf numFmtId="183" fontId="20" fillId="0" borderId="80" xfId="54" applyNumberFormat="1" applyFont="1" applyFill="1" applyBorder="1" applyProtection="1">
      <protection locked="0"/>
    </xf>
    <xf numFmtId="0" fontId="20" fillId="0" borderId="0" xfId="54" applyFont="1" applyFill="1" applyProtection="1"/>
    <xf numFmtId="0" fontId="13" fillId="0" borderId="0" xfId="54" applyFont="1" applyFill="1" applyProtection="1"/>
    <xf numFmtId="168" fontId="102" fillId="6" borderId="0" xfId="1" applyNumberFormat="1" applyFont="1" applyFill="1" applyBorder="1" applyAlignment="1">
      <alignment horizontal="center"/>
    </xf>
    <xf numFmtId="0" fontId="20" fillId="0" borderId="0" xfId="54" applyFont="1" applyFill="1" applyAlignment="1">
      <alignment horizontal="left"/>
    </xf>
    <xf numFmtId="210" fontId="20" fillId="0" borderId="0" xfId="54" applyNumberFormat="1" applyFont="1" applyFill="1"/>
    <xf numFmtId="37" fontId="18" fillId="0" borderId="0" xfId="0" applyNumberFormat="1" applyFont="1" applyFill="1" applyBorder="1" applyProtection="1"/>
    <xf numFmtId="0" fontId="105" fillId="0" borderId="0" xfId="68" applyFont="1"/>
    <xf numFmtId="0" fontId="105" fillId="0" borderId="0" xfId="68" applyFont="1" applyFill="1"/>
    <xf numFmtId="171" fontId="104" fillId="0" borderId="0" xfId="69" applyNumberFormat="1" applyFont="1" applyFill="1" applyBorder="1"/>
    <xf numFmtId="171" fontId="104" fillId="0" borderId="0" xfId="69" applyNumberFormat="1" applyFont="1" applyBorder="1"/>
    <xf numFmtId="168" fontId="105" fillId="0" borderId="0" xfId="70" applyNumberFormat="1" applyFont="1"/>
    <xf numFmtId="0" fontId="105" fillId="0" borderId="0" xfId="68" applyNumberFormat="1" applyFont="1"/>
    <xf numFmtId="0" fontId="2" fillId="0" borderId="0" xfId="57" applyFont="1"/>
    <xf numFmtId="5" fontId="116" fillId="0" borderId="0" xfId="57" applyNumberFormat="1" applyFont="1"/>
    <xf numFmtId="0" fontId="1" fillId="0" borderId="0" xfId="59" applyFont="1"/>
    <xf numFmtId="172" fontId="18" fillId="0" borderId="0" xfId="54" applyNumberFormat="1" applyFill="1"/>
    <xf numFmtId="0" fontId="48" fillId="0" borderId="0" xfId="11" applyFont="1" applyFill="1" applyBorder="1" applyAlignment="1">
      <alignment horizontal="centerContinuous"/>
    </xf>
    <xf numFmtId="0" fontId="49" fillId="0" borderId="0" xfId="11" applyFont="1" applyFill="1" applyBorder="1" applyAlignment="1">
      <alignment horizontal="centerContinuous"/>
    </xf>
    <xf numFmtId="6" fontId="18" fillId="0" borderId="34" xfId="11" quotePrefix="1" applyNumberFormat="1" applyFont="1" applyFill="1" applyBorder="1" applyAlignment="1">
      <alignment horizontal="center"/>
    </xf>
    <xf numFmtId="186" fontId="19" fillId="0" borderId="12" xfId="11" applyNumberFormat="1" applyFill="1" applyBorder="1"/>
    <xf numFmtId="186" fontId="19" fillId="0" borderId="0" xfId="11" applyNumberFormat="1" applyFill="1" applyBorder="1"/>
    <xf numFmtId="5" fontId="12" fillId="0" borderId="12" xfId="11" applyNumberFormat="1" applyFont="1" applyFill="1" applyBorder="1" applyProtection="1">
      <protection locked="0"/>
    </xf>
    <xf numFmtId="0" fontId="18" fillId="0" borderId="0" xfId="11" applyFont="1" applyFill="1" applyBorder="1" applyAlignment="1">
      <alignment horizontal="centerContinuous"/>
    </xf>
    <xf numFmtId="10" fontId="12" fillId="0" borderId="0" xfId="13" applyNumberFormat="1" applyFont="1" applyFill="1" applyBorder="1" applyAlignment="1" applyProtection="1">
      <alignment horizontal="center"/>
      <protection locked="0"/>
    </xf>
    <xf numFmtId="0" fontId="19" fillId="0" borderId="12" xfId="11" quotePrefix="1" applyFont="1" applyFill="1" applyBorder="1" applyAlignment="1">
      <alignment horizontal="centerContinuous"/>
    </xf>
    <xf numFmtId="10" fontId="19" fillId="0" borderId="34" xfId="13" applyNumberFormat="1" applyFont="1" applyFill="1" applyBorder="1" applyProtection="1"/>
    <xf numFmtId="10" fontId="19" fillId="0" borderId="37" xfId="13" applyNumberFormat="1" applyFont="1" applyFill="1" applyBorder="1" applyProtection="1"/>
    <xf numFmtId="6" fontId="19" fillId="0" borderId="12" xfId="11" quotePrefix="1" applyNumberFormat="1" applyFont="1" applyFill="1" applyBorder="1" applyAlignment="1">
      <alignment horizontal="center"/>
    </xf>
    <xf numFmtId="6" fontId="18" fillId="0" borderId="12" xfId="11" quotePrefix="1" applyNumberFormat="1" applyFont="1" applyFill="1" applyBorder="1" applyAlignment="1">
      <alignment horizontal="center"/>
    </xf>
    <xf numFmtId="0" fontId="18" fillId="0" borderId="12" xfId="11" quotePrefix="1" applyFont="1" applyFill="1" applyBorder="1" applyAlignment="1">
      <alignment horizontal="centerContinuous"/>
    </xf>
    <xf numFmtId="182" fontId="12" fillId="0" borderId="0" xfId="1" applyNumberFormat="1" applyFont="1" applyFill="1" applyBorder="1" applyProtection="1">
      <protection locked="0"/>
    </xf>
    <xf numFmtId="2" fontId="19" fillId="0" borderId="0" xfId="11" applyNumberFormat="1" applyFill="1"/>
    <xf numFmtId="182" fontId="12" fillId="0" borderId="12" xfId="1" applyNumberFormat="1" applyFont="1" applyFill="1" applyBorder="1" applyProtection="1">
      <protection locked="0"/>
    </xf>
    <xf numFmtId="172" fontId="18" fillId="0" borderId="0" xfId="13" applyNumberFormat="1" applyFont="1" applyFill="1"/>
    <xf numFmtId="0" fontId="105" fillId="0" borderId="0" xfId="25" applyNumberFormat="1" applyFont="1"/>
    <xf numFmtId="0" fontId="105" fillId="0" borderId="0" xfId="25" applyNumberFormat="1" applyFont="1" applyAlignment="1">
      <alignment horizontal="right"/>
    </xf>
    <xf numFmtId="42" fontId="110" fillId="0" borderId="0" xfId="66" quotePrefix="1" applyNumberFormat="1" applyFont="1" applyFill="1" applyBorder="1" applyAlignment="1">
      <alignment horizontal="center"/>
    </xf>
    <xf numFmtId="42" fontId="105" fillId="0" borderId="0" xfId="68" applyNumberFormat="1" applyFont="1"/>
    <xf numFmtId="37" fontId="105" fillId="0" borderId="0" xfId="68" applyNumberFormat="1" applyFont="1"/>
    <xf numFmtId="223" fontId="105" fillId="0" borderId="0" xfId="68" applyNumberFormat="1" applyFont="1"/>
    <xf numFmtId="168" fontId="105" fillId="0" borderId="0" xfId="70" applyNumberFormat="1" applyFont="1" applyAlignment="1">
      <alignment horizontal="center"/>
    </xf>
    <xf numFmtId="7" fontId="18" fillId="0" borderId="0" xfId="54" applyNumberFormat="1" applyFont="1" applyFill="1" applyProtection="1">
      <protection locked="0"/>
    </xf>
    <xf numFmtId="7" fontId="18" fillId="0" borderId="0" xfId="54" applyNumberFormat="1" applyFont="1" applyFill="1" applyProtection="1"/>
    <xf numFmtId="182" fontId="18" fillId="0" borderId="0" xfId="1" applyNumberFormat="1" applyFont="1" applyFill="1" applyProtection="1">
      <protection locked="0"/>
    </xf>
    <xf numFmtId="42" fontId="110" fillId="0" borderId="0" xfId="66" applyNumberFormat="1" applyFont="1" applyFill="1" applyBorder="1"/>
    <xf numFmtId="0" fontId="18" fillId="0" borderId="12" xfId="11" quotePrefix="1" applyFont="1" applyFill="1" applyBorder="1" applyAlignment="1">
      <alignment horizontal="center"/>
    </xf>
    <xf numFmtId="10" fontId="117" fillId="0" borderId="0" xfId="46" applyNumberFormat="1" applyFont="1"/>
    <xf numFmtId="0" fontId="117" fillId="0" borderId="0" xfId="46" applyFont="1"/>
    <xf numFmtId="37" fontId="117" fillId="0" borderId="0" xfId="46" applyNumberFormat="1" applyFont="1"/>
    <xf numFmtId="10" fontId="117" fillId="6" borderId="0" xfId="46" applyNumberFormat="1" applyFont="1" applyFill="1"/>
    <xf numFmtId="41" fontId="117" fillId="0" borderId="0" xfId="46" applyNumberFormat="1" applyFont="1"/>
    <xf numFmtId="5" fontId="117" fillId="0" borderId="0" xfId="46" applyNumberFormat="1" applyFont="1"/>
    <xf numFmtId="0" fontId="19" fillId="0" borderId="12" xfId="11" applyFill="1" applyBorder="1" applyAlignment="1">
      <alignment horizontal="centerContinuous"/>
    </xf>
    <xf numFmtId="172" fontId="6" fillId="0" borderId="0" xfId="57" applyNumberFormat="1" applyFill="1"/>
    <xf numFmtId="219" fontId="0" fillId="0" borderId="0" xfId="0" applyNumberFormat="1" applyFill="1" applyBorder="1"/>
    <xf numFmtId="7" fontId="18" fillId="0" borderId="0" xfId="2" applyNumberFormat="1" applyFont="1" applyFill="1"/>
    <xf numFmtId="210" fontId="0" fillId="0" borderId="0" xfId="0" applyNumberFormat="1" applyFill="1"/>
    <xf numFmtId="186" fontId="12" fillId="0" borderId="37" xfId="13" applyNumberFormat="1" applyFont="1" applyFill="1" applyBorder="1" applyProtection="1">
      <protection locked="0"/>
    </xf>
    <xf numFmtId="0" fontId="33" fillId="0" borderId="0" xfId="10" applyFont="1" applyFill="1" applyAlignment="1"/>
    <xf numFmtId="5" fontId="19" fillId="0" borderId="0" xfId="11" applyNumberFormat="1" applyFill="1" applyBorder="1" applyAlignment="1">
      <alignment horizontal="center"/>
    </xf>
    <xf numFmtId="5" fontId="19" fillId="0" borderId="0" xfId="11" applyNumberFormat="1" applyFill="1" applyBorder="1" applyAlignment="1" applyProtection="1">
      <alignment horizontal="center"/>
    </xf>
    <xf numFmtId="10" fontId="12" fillId="0" borderId="0" xfId="13" quotePrefix="1" applyNumberFormat="1" applyFont="1" applyFill="1" applyBorder="1" applyAlignment="1" applyProtection="1">
      <alignment horizontal="center"/>
      <protection locked="0"/>
    </xf>
    <xf numFmtId="0" fontId="19" fillId="0" borderId="0" xfId="11" applyFill="1" applyAlignment="1">
      <alignment horizontal="centerContinuous"/>
    </xf>
    <xf numFmtId="0" fontId="18" fillId="0" borderId="15" xfId="11" quotePrefix="1" applyFont="1" applyFill="1" applyBorder="1" applyAlignment="1">
      <alignment horizontal="centerContinuous"/>
    </xf>
    <xf numFmtId="5" fontId="12" fillId="0" borderId="12" xfId="13" applyNumberFormat="1" applyFont="1" applyFill="1" applyBorder="1" applyProtection="1">
      <protection locked="0"/>
    </xf>
    <xf numFmtId="216" fontId="18" fillId="0" borderId="0" xfId="54" applyNumberFormat="1" applyFont="1" applyFill="1" applyBorder="1"/>
    <xf numFmtId="0" fontId="19" fillId="0" borderId="0" xfId="11" applyFont="1" applyFill="1" applyAlignment="1">
      <alignment horizontal="left"/>
    </xf>
    <xf numFmtId="0" fontId="19" fillId="0" borderId="0" xfId="11" quotePrefix="1" applyFont="1" applyFill="1" applyAlignment="1">
      <alignment horizontal="left"/>
    </xf>
    <xf numFmtId="0" fontId="18" fillId="0" borderId="14" xfId="11" applyFont="1" applyFill="1" applyBorder="1" applyAlignment="1">
      <alignment horizontal="center"/>
    </xf>
    <xf numFmtId="0" fontId="18" fillId="0" borderId="15" xfId="11" applyFont="1" applyFill="1" applyBorder="1" applyAlignment="1">
      <alignment horizontal="center"/>
    </xf>
    <xf numFmtId="0" fontId="18" fillId="0" borderId="42" xfId="11" applyFont="1" applyFill="1" applyBorder="1" applyAlignment="1">
      <alignment horizontal="center"/>
    </xf>
    <xf numFmtId="0" fontId="34" fillId="2" borderId="14" xfId="0" applyFont="1" applyFill="1" applyBorder="1" applyAlignment="1" applyProtection="1">
      <alignment horizontal="center"/>
    </xf>
    <xf numFmtId="0" fontId="34" fillId="2" borderId="15" xfId="0" applyFont="1" applyFill="1" applyBorder="1" applyAlignment="1" applyProtection="1">
      <alignment horizontal="center"/>
    </xf>
    <xf numFmtId="0" fontId="34" fillId="2" borderId="42" xfId="0" applyFont="1" applyFill="1" applyBorder="1" applyAlignment="1" applyProtection="1">
      <alignment horizontal="center"/>
    </xf>
    <xf numFmtId="0" fontId="33" fillId="0" borderId="12" xfId="10" applyFont="1" applyFill="1" applyBorder="1" applyAlignment="1">
      <alignment horizontal="center"/>
    </xf>
    <xf numFmtId="0" fontId="62" fillId="0" borderId="0" xfId="10" applyFont="1" applyFill="1" applyAlignment="1">
      <alignment horizontal="center"/>
    </xf>
    <xf numFmtId="0" fontId="61" fillId="0" borderId="12" xfId="10" applyFont="1" applyFill="1" applyBorder="1" applyAlignment="1">
      <alignment horizontal="center"/>
    </xf>
    <xf numFmtId="0" fontId="105" fillId="2" borderId="14" xfId="68" applyFont="1" applyFill="1" applyBorder="1" applyAlignment="1">
      <alignment horizontal="center"/>
    </xf>
    <xf numFmtId="0" fontId="105" fillId="2" borderId="15" xfId="68" applyFont="1" applyFill="1" applyBorder="1" applyAlignment="1">
      <alignment horizontal="center"/>
    </xf>
    <xf numFmtId="0" fontId="105" fillId="2" borderId="42" xfId="68" applyFont="1" applyFill="1" applyBorder="1" applyAlignment="1">
      <alignment horizontal="center"/>
    </xf>
    <xf numFmtId="0" fontId="105" fillId="5" borderId="14" xfId="68" applyFont="1" applyFill="1" applyBorder="1" applyAlignment="1">
      <alignment horizontal="center"/>
    </xf>
    <xf numFmtId="0" fontId="105" fillId="5" borderId="15" xfId="68" applyFont="1" applyFill="1" applyBorder="1" applyAlignment="1">
      <alignment horizontal="center"/>
    </xf>
    <xf numFmtId="0" fontId="105" fillId="5" borderId="42" xfId="68" applyFont="1" applyFill="1" applyBorder="1" applyAlignment="1">
      <alignment horizontal="center"/>
    </xf>
    <xf numFmtId="220" fontId="103" fillId="0" borderId="14" xfId="61" applyNumberFormat="1" applyFont="1" applyBorder="1" applyAlignment="1">
      <alignment horizontal="center"/>
    </xf>
    <xf numFmtId="220" fontId="103" fillId="0" borderId="15" xfId="61" applyNumberFormat="1" applyFont="1" applyBorder="1" applyAlignment="1">
      <alignment horizontal="center"/>
    </xf>
    <xf numFmtId="220" fontId="103" fillId="0" borderId="42" xfId="61" applyNumberFormat="1" applyFont="1" applyBorder="1" applyAlignment="1">
      <alignment horizontal="center"/>
    </xf>
    <xf numFmtId="0" fontId="18" fillId="0" borderId="12" xfId="0" applyFont="1" applyFill="1" applyBorder="1" applyAlignment="1" applyProtection="1">
      <alignment horizontal="center"/>
    </xf>
    <xf numFmtId="0" fontId="18" fillId="0" borderId="13" xfId="0" applyFont="1" applyFill="1" applyBorder="1" applyAlignment="1" applyProtection="1">
      <alignment horizontal="center"/>
    </xf>
    <xf numFmtId="17" fontId="18" fillId="0" borderId="0" xfId="27" quotePrefix="1" applyNumberFormat="1" applyFont="1" applyFill="1" applyBorder="1" applyAlignment="1" applyProtection="1">
      <alignment horizontal="center"/>
    </xf>
    <xf numFmtId="0" fontId="51" fillId="0" borderId="0" xfId="0" applyFont="1" applyFill="1" applyAlignment="1">
      <alignment horizontal="center"/>
    </xf>
    <xf numFmtId="0" fontId="51" fillId="0" borderId="0" xfId="0" quotePrefix="1" applyFont="1" applyFill="1" applyAlignment="1">
      <alignment horizontal="center"/>
    </xf>
    <xf numFmtId="0" fontId="52" fillId="0" borderId="0" xfId="0" quotePrefix="1" applyNumberFormat="1" applyFont="1" applyFill="1" applyAlignment="1">
      <alignment horizontal="center"/>
    </xf>
    <xf numFmtId="0" fontId="34" fillId="0" borderId="0" xfId="0" quotePrefix="1" applyFont="1" applyFill="1" applyAlignment="1" applyProtection="1">
      <alignment horizontal="center"/>
    </xf>
  </cellXfs>
  <cellStyles count="71">
    <cellStyle name="Comma" xfId="1" builtinId="3"/>
    <cellStyle name="Comma 11" xfId="50"/>
    <cellStyle name="Comma 2" xfId="17"/>
    <cellStyle name="Comma 2 2" xfId="20"/>
    <cellStyle name="Comma 3" xfId="26"/>
    <cellStyle name="Comma 4" xfId="30"/>
    <cellStyle name="Comma 5" xfId="48"/>
    <cellStyle name="Comma 6" xfId="58"/>
    <cellStyle name="Comma 7" xfId="60"/>
    <cellStyle name="Comma 8" xfId="67"/>
    <cellStyle name="Comma 9" xfId="70"/>
    <cellStyle name="Currency" xfId="2" builtinId="4"/>
    <cellStyle name="Currency 2" xfId="34"/>
    <cellStyle name="Currency 28" xfId="65"/>
    <cellStyle name="Currency 3" xfId="36"/>
    <cellStyle name="Currency 3 2" xfId="55"/>
    <cellStyle name="General" xfId="3"/>
    <cellStyle name="Marathon" xfId="4"/>
    <cellStyle name="nONE" xfId="5"/>
    <cellStyle name="Normal" xfId="0" builtinId="0"/>
    <cellStyle name="Normal 10" xfId="35"/>
    <cellStyle name="Normal 11" xfId="37"/>
    <cellStyle name="Normal 12" xfId="38"/>
    <cellStyle name="Normal 13" xfId="39"/>
    <cellStyle name="Normal 13 2" xfId="54"/>
    <cellStyle name="Normal 14" xfId="41"/>
    <cellStyle name="Normal 15" xfId="42"/>
    <cellStyle name="Normal 15 8" xfId="61"/>
    <cellStyle name="Normal 159" xfId="66"/>
    <cellStyle name="Normal 16" xfId="43"/>
    <cellStyle name="Normal 17" xfId="44"/>
    <cellStyle name="Normal 18" xfId="45"/>
    <cellStyle name="Normal 19" xfId="46"/>
    <cellStyle name="Normal 2" xfId="15"/>
    <cellStyle name="Normal 2 2" xfId="33"/>
    <cellStyle name="Normal 2 3" xfId="64"/>
    <cellStyle name="Normal 20" xfId="52"/>
    <cellStyle name="Normal 21" xfId="57"/>
    <cellStyle name="Normal 22" xfId="59"/>
    <cellStyle name="Normal 3" xfId="16"/>
    <cellStyle name="Normal 3 2" xfId="25"/>
    <cellStyle name="Normal 3 2 2" xfId="62"/>
    <cellStyle name="Normal 3 2 3" xfId="68"/>
    <cellStyle name="Normal 3 3" xfId="53"/>
    <cellStyle name="Normal 4" xfId="18"/>
    <cellStyle name="Normal 4 2" xfId="28"/>
    <cellStyle name="Normal 5" xfId="19"/>
    <cellStyle name="Normal 6" xfId="22"/>
    <cellStyle name="Normal 7" xfId="27"/>
    <cellStyle name="Normal 7 2" xfId="56"/>
    <cellStyle name="Normal 8" xfId="29"/>
    <cellStyle name="Normal 9" xfId="31"/>
    <cellStyle name="Normal_305 versus Cognos" xfId="6"/>
    <cellStyle name="Normal_EAST Blocking 901 2" xfId="23"/>
    <cellStyle name="Normal_East for 38.6M" xfId="7"/>
    <cellStyle name="Normal_OR 1999 SAS VS 305" xfId="8"/>
    <cellStyle name="Normal_OR 1999 SAS VS 305 2" xfId="24"/>
    <cellStyle name="Normal_OR Blocking 04" xfId="9"/>
    <cellStyle name="Normal_OR Blocking 98 No Forecast" xfId="10"/>
    <cellStyle name="Normal_Ut98 COS Study 5 Function" xfId="47"/>
    <cellStyle name="Normal_WA98" xfId="11"/>
    <cellStyle name="Normal_WAMar06 Blocking" xfId="12"/>
    <cellStyle name="Percent" xfId="13" builtinId="5"/>
    <cellStyle name="Percent 10" xfId="51"/>
    <cellStyle name="Percent 2" xfId="21"/>
    <cellStyle name="Percent 2 2" xfId="63"/>
    <cellStyle name="Percent 2 2 2" xfId="69"/>
    <cellStyle name="Percent 3" xfId="32"/>
    <cellStyle name="Percent 3 2" xfId="40"/>
    <cellStyle name="Percent 4" xfId="49"/>
    <cellStyle name="TRANSMISSION RELIABILITY PORTION OF PROJECT" xfId="14"/>
  </cellStyles>
  <dxfs count="102">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6.xml"/><Relationship Id="rId21" Type="http://schemas.openxmlformats.org/officeDocument/2006/relationships/worksheet" Target="worksheets/sheet21.xml"/><Relationship Id="rId42" Type="http://schemas.openxmlformats.org/officeDocument/2006/relationships/externalLink" Target="externalLinks/externalLink1.xml"/><Relationship Id="rId63" Type="http://schemas.openxmlformats.org/officeDocument/2006/relationships/externalLink" Target="externalLinks/externalLink22.xml"/><Relationship Id="rId84" Type="http://schemas.openxmlformats.org/officeDocument/2006/relationships/externalLink" Target="externalLinks/externalLink43.xml"/><Relationship Id="rId16" Type="http://schemas.openxmlformats.org/officeDocument/2006/relationships/worksheet" Target="worksheets/sheet16.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123" Type="http://schemas.openxmlformats.org/officeDocument/2006/relationships/externalLink" Target="externalLinks/externalLink82.xml"/><Relationship Id="rId128" Type="http://schemas.openxmlformats.org/officeDocument/2006/relationships/externalLink" Target="externalLinks/externalLink87.xml"/><Relationship Id="rId5" Type="http://schemas.openxmlformats.org/officeDocument/2006/relationships/worksheet" Target="worksheets/sheet5.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113" Type="http://schemas.openxmlformats.org/officeDocument/2006/relationships/externalLink" Target="externalLinks/externalLink72.xml"/><Relationship Id="rId118" Type="http://schemas.openxmlformats.org/officeDocument/2006/relationships/externalLink" Target="externalLinks/externalLink77.xml"/><Relationship Id="rId134" Type="http://schemas.openxmlformats.org/officeDocument/2006/relationships/customXml" Target="../customXml/item2.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124" Type="http://schemas.openxmlformats.org/officeDocument/2006/relationships/externalLink" Target="externalLinks/externalLink83.xml"/><Relationship Id="rId129" Type="http://schemas.openxmlformats.org/officeDocument/2006/relationships/theme" Target="theme/theme1.xml"/><Relationship Id="rId54" Type="http://schemas.openxmlformats.org/officeDocument/2006/relationships/externalLink" Target="externalLinks/externalLink13.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8.xml"/><Relationship Id="rId114" Type="http://schemas.openxmlformats.org/officeDocument/2006/relationships/externalLink" Target="externalLinks/externalLink73.xml"/><Relationship Id="rId119" Type="http://schemas.openxmlformats.org/officeDocument/2006/relationships/externalLink" Target="externalLinks/externalLink78.xml"/><Relationship Id="rId44" Type="http://schemas.openxmlformats.org/officeDocument/2006/relationships/externalLink" Target="externalLinks/externalLink3.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8.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120" Type="http://schemas.openxmlformats.org/officeDocument/2006/relationships/externalLink" Target="externalLinks/externalLink79.xml"/><Relationship Id="rId125"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 Id="rId131" Type="http://schemas.openxmlformats.org/officeDocument/2006/relationships/sharedStrings" Target="sharedStrings.xml"/><Relationship Id="rId136" Type="http://schemas.openxmlformats.org/officeDocument/2006/relationships/customXml" Target="../customXml/item4.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26" Type="http://schemas.openxmlformats.org/officeDocument/2006/relationships/externalLink" Target="externalLinks/externalLink85.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externalLink" Target="externalLinks/externalLink8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 Id="rId116" Type="http://schemas.openxmlformats.org/officeDocument/2006/relationships/externalLink" Target="externalLinks/externalLink7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1.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111" Type="http://schemas.openxmlformats.org/officeDocument/2006/relationships/externalLink" Target="externalLinks/externalLink70.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27"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1.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6.xml"/><Relationship Id="rId68" Type="http://schemas.openxmlformats.org/officeDocument/2006/relationships/externalLink" Target="externalLinks/externalLink27.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No.__(RMM-14)'!$W$26</c:f>
              <c:strCache>
                <c:ptCount val="1"/>
                <c:pt idx="0">
                  <c:v>Average Sch 24/36</c:v>
                </c:pt>
              </c:strCache>
            </c:strRef>
          </c:tx>
          <c:spPr>
            <a:ln w="19050" cap="rnd">
              <a:solidFill>
                <a:schemeClr val="accent2"/>
              </a:solidFill>
              <a:round/>
            </a:ln>
            <a:effectLst/>
          </c:spPr>
          <c:marker>
            <c:symbol val="none"/>
          </c:marker>
          <c:xVal>
            <c:numRef>
              <c:f>'Exhibit No.__(RMM-14)'!$V$28:$V$127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No.__(RMM-14)'!$X$28:$X$127</c:f>
              <c:numCache>
                <c:formatCode>"$"#,##0.00</c:formatCode>
                <c:ptCount val="100"/>
                <c:pt idx="0">
                  <c:v>0.86613014809134004</c:v>
                </c:pt>
                <c:pt idx="1">
                  <c:v>0.46550634586120843</c:v>
                </c:pt>
                <c:pt idx="2">
                  <c:v>0.33196507845116457</c:v>
                </c:pt>
                <c:pt idx="3">
                  <c:v>0.26519444474614257</c:v>
                </c:pt>
                <c:pt idx="4">
                  <c:v>0.22513206452312942</c:v>
                </c:pt>
                <c:pt idx="5">
                  <c:v>0.19842381104112067</c:v>
                </c:pt>
                <c:pt idx="6">
                  <c:v>0.17934648712540008</c:v>
                </c:pt>
                <c:pt idx="7">
                  <c:v>0.16503849418860969</c:v>
                </c:pt>
                <c:pt idx="8">
                  <c:v>0.15391005523777268</c:v>
                </c:pt>
                <c:pt idx="9">
                  <c:v>0.14500730407710311</c:v>
                </c:pt>
                <c:pt idx="10">
                  <c:v>0.13772323494564614</c:v>
                </c:pt>
                <c:pt idx="11">
                  <c:v>0.13165317733609869</c:v>
                </c:pt>
                <c:pt idx="12">
                  <c:v>0.1265169747434047</c:v>
                </c:pt>
                <c:pt idx="13">
                  <c:v>0.12211451537823843</c:v>
                </c:pt>
                <c:pt idx="14">
                  <c:v>0.11829905059509432</c:v>
                </c:pt>
                <c:pt idx="15">
                  <c:v>0.11496051890984323</c:v>
                </c:pt>
                <c:pt idx="16">
                  <c:v>0.11201475565815106</c:v>
                </c:pt>
                <c:pt idx="17">
                  <c:v>0.10939629943442473</c:v>
                </c:pt>
                <c:pt idx="18">
                  <c:v>0.10705347018161694</c:v>
                </c:pt>
                <c:pt idx="19">
                  <c:v>0.10494492385408993</c:v>
                </c:pt>
                <c:pt idx="20">
                  <c:v>0.10303719146251787</c:v>
                </c:pt>
                <c:pt idx="21">
                  <c:v>0.10130288928836148</c:v>
                </c:pt>
                <c:pt idx="22">
                  <c:v>9.9719395998914301E-2</c:v>
                </c:pt>
                <c:pt idx="23">
                  <c:v>9.8267860483587752E-2</c:v>
                </c:pt>
                <c:pt idx="24">
                  <c:v>9.6932447809487302E-2</c:v>
                </c:pt>
                <c:pt idx="25">
                  <c:v>9.5699759187240746E-2</c:v>
                </c:pt>
                <c:pt idx="26">
                  <c:v>9.4558380833308739E-2</c:v>
                </c:pt>
                <c:pt idx="27">
                  <c:v>9.349852950465759E-2</c:v>
                </c:pt>
                <c:pt idx="28">
                  <c:v>9.2511771371085849E-2</c:v>
                </c:pt>
                <c:pt idx="29">
                  <c:v>9.1590797113085556E-2</c:v>
                </c:pt>
                <c:pt idx="30">
                  <c:v>9.072924054914977E-2</c:v>
                </c:pt>
                <c:pt idx="31">
                  <c:v>8.9921531270460001E-2</c:v>
                </c:pt>
                <c:pt idx="32">
                  <c:v>8.9162774069266565E-2</c:v>
                </c:pt>
                <c:pt idx="33">
                  <c:v>8.8448649644613922E-2</c:v>
                </c:pt>
                <c:pt idx="34">
                  <c:v>8.7775332329941433E-2</c:v>
                </c:pt>
                <c:pt idx="35">
                  <c:v>8.7139421532750755E-2</c:v>
                </c:pt>
                <c:pt idx="36">
                  <c:v>8.6537884292164982E-2</c:v>
                </c:pt>
                <c:pt idx="37">
                  <c:v>8.5968006906346858E-2</c:v>
                </c:pt>
                <c:pt idx="38">
                  <c:v>8.5427354001852765E-2</c:v>
                </c:pt>
                <c:pt idx="39">
                  <c:v>8.4913733742583361E-2</c:v>
                </c:pt>
                <c:pt idx="40">
                  <c:v>8.4425168130107586E-2</c:v>
                </c:pt>
                <c:pt idx="41">
                  <c:v>8.3959867546797323E-2</c:v>
                </c:pt>
                <c:pt idx="42">
                  <c:v>8.3516208851082893E-2</c:v>
                </c:pt>
                <c:pt idx="43">
                  <c:v>8.3092716459719121E-2</c:v>
                </c:pt>
                <c:pt idx="44">
                  <c:v>8.2688045952415953E-2</c:v>
                </c:pt>
                <c:pt idx="45">
                  <c:v>8.2300969814995531E-2</c:v>
                </c:pt>
                <c:pt idx="46">
                  <c:v>8.1930365002571739E-2</c:v>
                </c:pt>
                <c:pt idx="47">
                  <c:v>8.1575202057332263E-2</c:v>
                </c:pt>
                <c:pt idx="48">
                  <c:v>8.1234535558837251E-2</c:v>
                </c:pt>
                <c:pt idx="49">
                  <c:v>8.0907495720282038E-2</c:v>
                </c:pt>
                <c:pt idx="50">
                  <c:v>8.0593280973434878E-2</c:v>
                </c:pt>
                <c:pt idx="51">
                  <c:v>8.0291151409158767E-2</c:v>
                </c:pt>
                <c:pt idx="52">
                  <c:v>8.0000422960515696E-2</c:v>
                </c:pt>
                <c:pt idx="53">
                  <c:v>7.9720462232192743E-2</c:v>
                </c:pt>
                <c:pt idx="54">
                  <c:v>7.9450681893990655E-2</c:v>
                </c:pt>
                <c:pt idx="55">
                  <c:v>7.919053656786719E-2</c:v>
                </c:pt>
                <c:pt idx="56">
                  <c:v>7.8939519147923506E-2</c:v>
                </c:pt>
                <c:pt idx="57">
                  <c:v>7.8697157501081305E-2</c:v>
                </c:pt>
                <c:pt idx="58">
                  <c:v>7.8463011503284621E-2</c:v>
                </c:pt>
                <c:pt idx="59">
                  <c:v>7.8236670372081166E-2</c:v>
                </c:pt>
                <c:pt idx="60">
                  <c:v>7.8017750261572899E-2</c:v>
                </c:pt>
                <c:pt idx="61">
                  <c:v>7.7805892090113266E-2</c:v>
                </c:pt>
                <c:pt idx="62">
                  <c:v>7.7600759574890474E-2</c:v>
                </c:pt>
                <c:pt idx="63">
                  <c:v>7.7402037450768388E-2</c:v>
                </c:pt>
                <c:pt idx="64">
                  <c:v>7.7209429853542358E-2</c:v>
                </c:pt>
                <c:pt idx="65">
                  <c:v>7.7022658850171677E-2</c:v>
                </c:pt>
                <c:pt idx="66">
                  <c:v>7.6841463100632931E-2</c:v>
                </c:pt>
                <c:pt idx="67">
                  <c:v>7.6665596637845349E-2</c:v>
                </c:pt>
                <c:pt idx="68">
                  <c:v>7.6494827753689293E-2</c:v>
                </c:pt>
                <c:pt idx="69">
                  <c:v>7.6328937980509104E-2</c:v>
                </c:pt>
                <c:pt idx="70">
                  <c:v>7.6167721158686127E-2</c:v>
                </c:pt>
                <c:pt idx="71">
                  <c:v>7.6010982581913758E-2</c:v>
                </c:pt>
                <c:pt idx="72">
                  <c:v>7.5858538212724216E-2</c:v>
                </c:pt>
                <c:pt idx="73">
                  <c:v>7.5710213961620879E-2</c:v>
                </c:pt>
                <c:pt idx="74">
                  <c:v>7.5565845023880293E-2</c:v>
                </c:pt>
                <c:pt idx="75">
                  <c:v>7.5425275268711803E-2</c:v>
                </c:pt>
                <c:pt idx="76">
                  <c:v>7.5288356676015258E-2</c:v>
                </c:pt>
                <c:pt idx="77">
                  <c:v>7.515494881646477E-2</c:v>
                </c:pt>
                <c:pt idx="78">
                  <c:v>7.5024918371080107E-2</c:v>
                </c:pt>
                <c:pt idx="79">
                  <c:v>7.4898138686830068E-2</c:v>
                </c:pt>
                <c:pt idx="80">
                  <c:v>7.4774489365154101E-2</c:v>
                </c:pt>
                <c:pt idx="81">
                  <c:v>7.4653855880592188E-2</c:v>
                </c:pt>
                <c:pt idx="82">
                  <c:v>7.4536129226983563E-2</c:v>
                </c:pt>
                <c:pt idx="83">
                  <c:v>7.4421205588937056E-2</c:v>
                </c:pt>
                <c:pt idx="84">
                  <c:v>7.430898603649165E-2</c:v>
                </c:pt>
                <c:pt idx="85">
                  <c:v>7.4199376241079834E-2</c:v>
                </c:pt>
                <c:pt idx="86">
                  <c:v>7.40922862110798E-2</c:v>
                </c:pt>
                <c:pt idx="87">
                  <c:v>7.3987630045397948E-2</c:v>
                </c:pt>
                <c:pt idx="88">
                  <c:v>7.3885325703664004E-2</c:v>
                </c:pt>
                <c:pt idx="89">
                  <c:v>7.3785294791746364E-2</c:v>
                </c:pt>
                <c:pt idx="90">
                  <c:v>7.3687462361409328E-2</c:v>
                </c:pt>
                <c:pt idx="91">
                  <c:v>7.3591756723036153E-2</c:v>
                </c:pt>
                <c:pt idx="92">
                  <c:v>7.3498109270434445E-2</c:v>
                </c:pt>
                <c:pt idx="93">
                  <c:v>7.3406454316824257E-2</c:v>
                </c:pt>
                <c:pt idx="94">
                  <c:v>7.3316728941184808E-2</c:v>
                </c:pt>
                <c:pt idx="95">
                  <c:v>7.3228872844204512E-2</c:v>
                </c:pt>
                <c:pt idx="96">
                  <c:v>7.3142828213141345E-2</c:v>
                </c:pt>
                <c:pt idx="97">
                  <c:v>7.305853959495702E-2</c:v>
                </c:pt>
                <c:pt idx="98">
                  <c:v>7.2975953777140029E-2</c:v>
                </c:pt>
                <c:pt idx="99">
                  <c:v>7.2895019675679407E-2</c:v>
                </c:pt>
              </c:numCache>
            </c:numRef>
          </c:yVal>
          <c:smooth val="0"/>
        </c:ser>
        <c:dLbls>
          <c:showLegendKey val="0"/>
          <c:showVal val="0"/>
          <c:showCatName val="0"/>
          <c:showSerName val="0"/>
          <c:showPercent val="0"/>
          <c:showBubbleSize val="0"/>
        </c:dLbls>
        <c:axId val="383239592"/>
        <c:axId val="383239984"/>
      </c:scatterChart>
      <c:valAx>
        <c:axId val="38323959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83239984"/>
        <c:crosses val="autoZero"/>
        <c:crossBetween val="midCat"/>
        <c:majorUnit val="0.1"/>
      </c:valAx>
      <c:valAx>
        <c:axId val="3832399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8323959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No.__(RMM-14)'!$W$26</c:f>
              <c:strCache>
                <c:ptCount val="1"/>
                <c:pt idx="0">
                  <c:v>Average Sch 24/36</c:v>
                </c:pt>
              </c:strCache>
            </c:strRef>
          </c:tx>
          <c:spPr>
            <a:ln w="19050" cap="rnd">
              <a:solidFill>
                <a:schemeClr val="accent2"/>
              </a:solidFill>
              <a:round/>
            </a:ln>
            <a:effectLst/>
          </c:spPr>
          <c:marker>
            <c:symbol val="none"/>
          </c:marker>
          <c:xVal>
            <c:numRef>
              <c:f>'Exhibit No.__(RMM-14)'!$V$28:$V$127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No.__(RMM-14)'!$X$28:$X$127</c:f>
              <c:numCache>
                <c:formatCode>"$"#,##0.00</c:formatCode>
                <c:ptCount val="100"/>
                <c:pt idx="0">
                  <c:v>0.86613014809134004</c:v>
                </c:pt>
                <c:pt idx="1">
                  <c:v>0.46550634586120843</c:v>
                </c:pt>
                <c:pt idx="2">
                  <c:v>0.33196507845116457</c:v>
                </c:pt>
                <c:pt idx="3">
                  <c:v>0.26519444474614257</c:v>
                </c:pt>
                <c:pt idx="4">
                  <c:v>0.22513206452312942</c:v>
                </c:pt>
                <c:pt idx="5">
                  <c:v>0.19842381104112067</c:v>
                </c:pt>
                <c:pt idx="6">
                  <c:v>0.17934648712540008</c:v>
                </c:pt>
                <c:pt idx="7">
                  <c:v>0.16503849418860969</c:v>
                </c:pt>
                <c:pt idx="8">
                  <c:v>0.15391005523777268</c:v>
                </c:pt>
                <c:pt idx="9">
                  <c:v>0.14500730407710311</c:v>
                </c:pt>
                <c:pt idx="10">
                  <c:v>0.13772323494564614</c:v>
                </c:pt>
                <c:pt idx="11">
                  <c:v>0.13165317733609869</c:v>
                </c:pt>
                <c:pt idx="12">
                  <c:v>0.1265169747434047</c:v>
                </c:pt>
                <c:pt idx="13">
                  <c:v>0.12211451537823843</c:v>
                </c:pt>
                <c:pt idx="14">
                  <c:v>0.11829905059509432</c:v>
                </c:pt>
                <c:pt idx="15">
                  <c:v>0.11496051890984323</c:v>
                </c:pt>
                <c:pt idx="16">
                  <c:v>0.11201475565815106</c:v>
                </c:pt>
                <c:pt idx="17">
                  <c:v>0.10939629943442473</c:v>
                </c:pt>
                <c:pt idx="18">
                  <c:v>0.10705347018161694</c:v>
                </c:pt>
                <c:pt idx="19">
                  <c:v>0.10494492385408993</c:v>
                </c:pt>
                <c:pt idx="20">
                  <c:v>0.10303719146251787</c:v>
                </c:pt>
                <c:pt idx="21">
                  <c:v>0.10130288928836148</c:v>
                </c:pt>
                <c:pt idx="22">
                  <c:v>9.9719395998914301E-2</c:v>
                </c:pt>
                <c:pt idx="23">
                  <c:v>9.8267860483587752E-2</c:v>
                </c:pt>
                <c:pt idx="24">
                  <c:v>9.6932447809487302E-2</c:v>
                </c:pt>
                <c:pt idx="25">
                  <c:v>9.5699759187240746E-2</c:v>
                </c:pt>
                <c:pt idx="26">
                  <c:v>9.4558380833308739E-2</c:v>
                </c:pt>
                <c:pt idx="27">
                  <c:v>9.349852950465759E-2</c:v>
                </c:pt>
                <c:pt idx="28">
                  <c:v>9.2511771371085849E-2</c:v>
                </c:pt>
                <c:pt idx="29">
                  <c:v>9.1590797113085556E-2</c:v>
                </c:pt>
                <c:pt idx="30">
                  <c:v>9.072924054914977E-2</c:v>
                </c:pt>
                <c:pt idx="31">
                  <c:v>8.9921531270460001E-2</c:v>
                </c:pt>
                <c:pt idx="32">
                  <c:v>8.9162774069266565E-2</c:v>
                </c:pt>
                <c:pt idx="33">
                  <c:v>8.8448649644613922E-2</c:v>
                </c:pt>
                <c:pt idx="34">
                  <c:v>8.7775332329941433E-2</c:v>
                </c:pt>
                <c:pt idx="35">
                  <c:v>8.7139421532750755E-2</c:v>
                </c:pt>
                <c:pt idx="36">
                  <c:v>8.6537884292164982E-2</c:v>
                </c:pt>
                <c:pt idx="37">
                  <c:v>8.5968006906346858E-2</c:v>
                </c:pt>
                <c:pt idx="38">
                  <c:v>8.5427354001852765E-2</c:v>
                </c:pt>
                <c:pt idx="39">
                  <c:v>8.4913733742583361E-2</c:v>
                </c:pt>
                <c:pt idx="40">
                  <c:v>8.4425168130107586E-2</c:v>
                </c:pt>
                <c:pt idx="41">
                  <c:v>8.3959867546797323E-2</c:v>
                </c:pt>
                <c:pt idx="42">
                  <c:v>8.3516208851082893E-2</c:v>
                </c:pt>
                <c:pt idx="43">
                  <c:v>8.3092716459719121E-2</c:v>
                </c:pt>
                <c:pt idx="44">
                  <c:v>8.2688045952415953E-2</c:v>
                </c:pt>
                <c:pt idx="45">
                  <c:v>8.2300969814995531E-2</c:v>
                </c:pt>
                <c:pt idx="46">
                  <c:v>8.1930365002571739E-2</c:v>
                </c:pt>
                <c:pt idx="47">
                  <c:v>8.1575202057332263E-2</c:v>
                </c:pt>
                <c:pt idx="48">
                  <c:v>8.1234535558837251E-2</c:v>
                </c:pt>
                <c:pt idx="49">
                  <c:v>8.0907495720282038E-2</c:v>
                </c:pt>
                <c:pt idx="50">
                  <c:v>8.0593280973434878E-2</c:v>
                </c:pt>
                <c:pt idx="51">
                  <c:v>8.0291151409158767E-2</c:v>
                </c:pt>
                <c:pt idx="52">
                  <c:v>8.0000422960515696E-2</c:v>
                </c:pt>
                <c:pt idx="53">
                  <c:v>7.9720462232192743E-2</c:v>
                </c:pt>
                <c:pt idx="54">
                  <c:v>7.9450681893990655E-2</c:v>
                </c:pt>
                <c:pt idx="55">
                  <c:v>7.919053656786719E-2</c:v>
                </c:pt>
                <c:pt idx="56">
                  <c:v>7.8939519147923506E-2</c:v>
                </c:pt>
                <c:pt idx="57">
                  <c:v>7.8697157501081305E-2</c:v>
                </c:pt>
                <c:pt idx="58">
                  <c:v>7.8463011503284621E-2</c:v>
                </c:pt>
                <c:pt idx="59">
                  <c:v>7.8236670372081166E-2</c:v>
                </c:pt>
                <c:pt idx="60">
                  <c:v>7.8017750261572899E-2</c:v>
                </c:pt>
                <c:pt idx="61">
                  <c:v>7.7805892090113266E-2</c:v>
                </c:pt>
                <c:pt idx="62">
                  <c:v>7.7600759574890474E-2</c:v>
                </c:pt>
                <c:pt idx="63">
                  <c:v>7.7402037450768388E-2</c:v>
                </c:pt>
                <c:pt idx="64">
                  <c:v>7.7209429853542358E-2</c:v>
                </c:pt>
                <c:pt idx="65">
                  <c:v>7.7022658850171677E-2</c:v>
                </c:pt>
                <c:pt idx="66">
                  <c:v>7.6841463100632931E-2</c:v>
                </c:pt>
                <c:pt idx="67">
                  <c:v>7.6665596637845349E-2</c:v>
                </c:pt>
                <c:pt idx="68">
                  <c:v>7.6494827753689293E-2</c:v>
                </c:pt>
                <c:pt idx="69">
                  <c:v>7.6328937980509104E-2</c:v>
                </c:pt>
                <c:pt idx="70">
                  <c:v>7.6167721158686127E-2</c:v>
                </c:pt>
                <c:pt idx="71">
                  <c:v>7.6010982581913758E-2</c:v>
                </c:pt>
                <c:pt idx="72">
                  <c:v>7.5858538212724216E-2</c:v>
                </c:pt>
                <c:pt idx="73">
                  <c:v>7.5710213961620879E-2</c:v>
                </c:pt>
                <c:pt idx="74">
                  <c:v>7.5565845023880293E-2</c:v>
                </c:pt>
                <c:pt idx="75">
                  <c:v>7.5425275268711803E-2</c:v>
                </c:pt>
                <c:pt idx="76">
                  <c:v>7.5288356676015258E-2</c:v>
                </c:pt>
                <c:pt idx="77">
                  <c:v>7.515494881646477E-2</c:v>
                </c:pt>
                <c:pt idx="78">
                  <c:v>7.5024918371080107E-2</c:v>
                </c:pt>
                <c:pt idx="79">
                  <c:v>7.4898138686830068E-2</c:v>
                </c:pt>
                <c:pt idx="80">
                  <c:v>7.4774489365154101E-2</c:v>
                </c:pt>
                <c:pt idx="81">
                  <c:v>7.4653855880592188E-2</c:v>
                </c:pt>
                <c:pt idx="82">
                  <c:v>7.4536129226983563E-2</c:v>
                </c:pt>
                <c:pt idx="83">
                  <c:v>7.4421205588937056E-2</c:v>
                </c:pt>
                <c:pt idx="84">
                  <c:v>7.430898603649165E-2</c:v>
                </c:pt>
                <c:pt idx="85">
                  <c:v>7.4199376241079834E-2</c:v>
                </c:pt>
                <c:pt idx="86">
                  <c:v>7.40922862110798E-2</c:v>
                </c:pt>
                <c:pt idx="87">
                  <c:v>7.3987630045397948E-2</c:v>
                </c:pt>
                <c:pt idx="88">
                  <c:v>7.3885325703664004E-2</c:v>
                </c:pt>
                <c:pt idx="89">
                  <c:v>7.3785294791746364E-2</c:v>
                </c:pt>
                <c:pt idx="90">
                  <c:v>7.3687462361409328E-2</c:v>
                </c:pt>
                <c:pt idx="91">
                  <c:v>7.3591756723036153E-2</c:v>
                </c:pt>
                <c:pt idx="92">
                  <c:v>7.3498109270434445E-2</c:v>
                </c:pt>
                <c:pt idx="93">
                  <c:v>7.3406454316824257E-2</c:v>
                </c:pt>
                <c:pt idx="94">
                  <c:v>7.3316728941184808E-2</c:v>
                </c:pt>
                <c:pt idx="95">
                  <c:v>7.3228872844204512E-2</c:v>
                </c:pt>
                <c:pt idx="96">
                  <c:v>7.3142828213141345E-2</c:v>
                </c:pt>
                <c:pt idx="97">
                  <c:v>7.305853959495702E-2</c:v>
                </c:pt>
                <c:pt idx="98">
                  <c:v>7.2975953777140029E-2</c:v>
                </c:pt>
                <c:pt idx="99">
                  <c:v>7.2895019675679407E-2</c:v>
                </c:pt>
              </c:numCache>
            </c:numRef>
          </c:yVal>
          <c:smooth val="0"/>
        </c:ser>
        <c:ser>
          <c:idx val="2"/>
          <c:order val="1"/>
          <c:tx>
            <c:strRef>
              <c:f>'Exhibit No.__(RMM-14)'!$Y$26</c:f>
              <c:strCache>
                <c:ptCount val="1"/>
                <c:pt idx="0">
                  <c:v>Proposed Sch 29</c:v>
                </c:pt>
              </c:strCache>
            </c:strRef>
          </c:tx>
          <c:spPr>
            <a:ln w="53975" cap="rnd">
              <a:solidFill>
                <a:schemeClr val="tx1"/>
              </a:solidFill>
              <a:prstDash val="dash"/>
              <a:round/>
            </a:ln>
            <a:effectLst/>
          </c:spPr>
          <c:marker>
            <c:symbol val="none"/>
          </c:marker>
          <c:xVal>
            <c:numRef>
              <c:f>'Exhibit No.__(RMM-14)'!$V$28:$V$127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No.__(RMM-14)'!$Z$28:$Z$127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0.17699307298159708</c:v>
                </c:pt>
                <c:pt idx="7">
                  <c:v>0.16303392425361277</c:v>
                </c:pt>
                <c:pt idx="8">
                  <c:v>0.15217680857629159</c:v>
                </c:pt>
                <c:pt idx="9">
                  <c:v>0.14349111603443468</c:v>
                </c:pt>
                <c:pt idx="10">
                  <c:v>0.13638464031836994</c:v>
                </c:pt>
                <c:pt idx="11">
                  <c:v>0.13046257722164931</c:v>
                </c:pt>
                <c:pt idx="12">
                  <c:v>0.12545160075519338</c:v>
                </c:pt>
                <c:pt idx="13">
                  <c:v>0.12115647806965972</c:v>
                </c:pt>
                <c:pt idx="14">
                  <c:v>0.11743403840886391</c:v>
                </c:pt>
                <c:pt idx="15">
                  <c:v>0.11417690370566755</c:v>
                </c:pt>
                <c:pt idx="16">
                  <c:v>0.11130296132049429</c:v>
                </c:pt>
                <c:pt idx="17">
                  <c:v>0.10874834586700698</c:v>
                </c:pt>
                <c:pt idx="18">
                  <c:v>0.10646263730336042</c:v>
                </c:pt>
                <c:pt idx="19">
                  <c:v>0.10440549959607853</c:v>
                </c:pt>
                <c:pt idx="20">
                  <c:v>0.1025442797656806</c:v>
                </c:pt>
                <c:pt idx="21">
                  <c:v>0.10085226173804615</c:v>
                </c:pt>
                <c:pt idx="22">
                  <c:v>9.9307375712814658E-2</c:v>
                </c:pt>
                <c:pt idx="23">
                  <c:v>9.7891230189685832E-2</c:v>
                </c:pt>
                <c:pt idx="24">
                  <c:v>9.6588376308407289E-2</c:v>
                </c:pt>
                <c:pt idx="25">
                  <c:v>9.5385741956457853E-2</c:v>
                </c:pt>
                <c:pt idx="26">
                  <c:v>9.4272191630578775E-2</c:v>
                </c:pt>
                <c:pt idx="27">
                  <c:v>9.3238180613691046E-2</c:v>
                </c:pt>
                <c:pt idx="28">
                  <c:v>9.2275480701416265E-2</c:v>
                </c:pt>
                <c:pt idx="29">
                  <c:v>9.1376960783293146E-2</c:v>
                </c:pt>
                <c:pt idx="30">
                  <c:v>9.0536409892145703E-2</c:v>
                </c:pt>
                <c:pt idx="31">
                  <c:v>8.9748393431694967E-2</c:v>
                </c:pt>
                <c:pt idx="32">
                  <c:v>8.9008135544604891E-2</c:v>
                </c:pt>
                <c:pt idx="33">
                  <c:v>8.8311422239108317E-2</c:v>
                </c:pt>
                <c:pt idx="34">
                  <c:v>8.7654521122497303E-2</c:v>
                </c:pt>
                <c:pt idx="35">
                  <c:v>8.7034114512364674E-2</c:v>
                </c:pt>
                <c:pt idx="36">
                  <c:v>8.6447243394671636E-2</c:v>
                </c:pt>
                <c:pt idx="37">
                  <c:v>8.5891260230541375E-2</c:v>
                </c:pt>
                <c:pt idx="38">
                  <c:v>8.5363789023546022E-2</c:v>
                </c:pt>
                <c:pt idx="39">
                  <c:v>8.4862691376900445E-2</c:v>
                </c:pt>
                <c:pt idx="40">
                  <c:v>8.4386037517896084E-2</c:v>
                </c:pt>
                <c:pt idx="41">
                  <c:v>8.3932081461701488E-2</c:v>
                </c:pt>
                <c:pt idx="42">
                  <c:v>8.3499239640678707E-2</c:v>
                </c:pt>
                <c:pt idx="43">
                  <c:v>8.3086072447884254E-2</c:v>
                </c:pt>
                <c:pt idx="44">
                  <c:v>8.2691268241436203E-2</c:v>
                </c:pt>
                <c:pt idx="45">
                  <c:v>8.2313629435268529E-2</c:v>
                </c:pt>
                <c:pt idx="46">
                  <c:v>8.1952060365533499E-2</c:v>
                </c:pt>
                <c:pt idx="47">
                  <c:v>8.1605556673704088E-2</c:v>
                </c:pt>
                <c:pt idx="48">
                  <c:v>8.1273195989704478E-2</c:v>
                </c:pt>
                <c:pt idx="49">
                  <c:v>8.0954129733064817E-2</c:v>
                </c:pt>
                <c:pt idx="50">
                  <c:v>8.0647575878646349E-2</c:v>
                </c:pt>
                <c:pt idx="51">
                  <c:v>8.0352812557090106E-2</c:v>
                </c:pt>
                <c:pt idx="52">
                  <c:v>8.0069172379743536E-2</c:v>
                </c:pt>
                <c:pt idx="53">
                  <c:v>7.979603739415056E-2</c:v>
                </c:pt>
                <c:pt idx="54">
                  <c:v>7.9532834589851872E-2</c:v>
                </c:pt>
                <c:pt idx="55">
                  <c:v>7.9279031885706702E-2</c:v>
                </c:pt>
                <c:pt idx="56">
                  <c:v>7.9034134539601703E-2</c:v>
                </c:pt>
                <c:pt idx="57">
                  <c:v>7.8797681929569305E-2</c:v>
                </c:pt>
                <c:pt idx="58">
                  <c:v>7.8569244662249862E-2</c:v>
                </c:pt>
                <c:pt idx="59">
                  <c:v>7.8348421970507745E-2</c:v>
                </c:pt>
                <c:pt idx="60">
                  <c:v>7.8134839367019454E-2</c:v>
                </c:pt>
                <c:pt idx="61">
                  <c:v>7.792814652493403E-2</c:v>
                </c:pt>
                <c:pt idx="62">
                  <c:v>7.7728015360375102E-2</c:v>
                </c:pt>
                <c:pt idx="63">
                  <c:v>7.7534138294708663E-2</c:v>
                </c:pt>
                <c:pt idx="64">
                  <c:v>7.7346226677216565E-2</c:v>
                </c:pt>
                <c:pt idx="65">
                  <c:v>7.7164009351163618E-2</c:v>
                </c:pt>
                <c:pt idx="66">
                  <c:v>7.6987231348276439E-2</c:v>
                </c:pt>
                <c:pt idx="67">
                  <c:v>7.6815652698415338E-2</c:v>
                </c:pt>
                <c:pt idx="68">
                  <c:v>7.6649047342753129E-2</c:v>
                </c:pt>
                <c:pt idx="69">
                  <c:v>7.6487202140109831E-2</c:v>
                </c:pt>
                <c:pt idx="70">
                  <c:v>7.6329915957259298E-2</c:v>
                </c:pt>
                <c:pt idx="71">
                  <c:v>7.6176998835043516E-2</c:v>
                </c:pt>
                <c:pt idx="72">
                  <c:v>7.6028271223025412E-2</c:v>
                </c:pt>
                <c:pt idx="73">
                  <c:v>7.5883563276196997E-2</c:v>
                </c:pt>
                <c:pt idx="74">
                  <c:v>7.5742714207950673E-2</c:v>
                </c:pt>
                <c:pt idx="75">
                  <c:v>7.5605571694131873E-2</c:v>
                </c:pt>
                <c:pt idx="76">
                  <c:v>7.547199132352915E-2</c:v>
                </c:pt>
                <c:pt idx="77">
                  <c:v>7.534183609063419E-2</c:v>
                </c:pt>
                <c:pt idx="78">
                  <c:v>7.5214975926926442E-2</c:v>
                </c:pt>
                <c:pt idx="79">
                  <c:v>7.5091287267311402E-2</c:v>
                </c:pt>
                <c:pt idx="80">
                  <c:v>7.4970652648674488E-2</c:v>
                </c:pt>
                <c:pt idx="81">
                  <c:v>7.4852960337809235E-2</c:v>
                </c:pt>
                <c:pt idx="82">
                  <c:v>7.4738103986241908E-2</c:v>
                </c:pt>
                <c:pt idx="83">
                  <c:v>7.4625982309711916E-2</c:v>
                </c:pt>
                <c:pt idx="84">
                  <c:v>7.4516498790276747E-2</c:v>
                </c:pt>
                <c:pt idx="85">
                  <c:v>7.4409561399200547E-2</c:v>
                </c:pt>
                <c:pt idx="86">
                  <c:v>7.4305082338953651E-2</c:v>
                </c:pt>
                <c:pt idx="87">
                  <c:v>7.4202977802803299E-2</c:v>
                </c:pt>
                <c:pt idx="88">
                  <c:v>7.410316775061139E-2</c:v>
                </c:pt>
                <c:pt idx="89">
                  <c:v>7.4005575699579274E-2</c:v>
                </c:pt>
                <c:pt idx="90">
                  <c:v>7.3910128528789643E-2</c:v>
                </c:pt>
                <c:pt idx="91">
                  <c:v>7.3816756296495423E-2</c:v>
                </c:pt>
                <c:pt idx="92">
                  <c:v>7.3725392069196788E-2</c:v>
                </c:pt>
                <c:pt idx="93">
                  <c:v>7.3635971761627922E-2</c:v>
                </c:pt>
                <c:pt idx="94">
                  <c:v>7.3548433986849973E-2</c:v>
                </c:pt>
                <c:pt idx="95">
                  <c:v>7.3462719915713223E-2</c:v>
                </c:pt>
                <c:pt idx="96">
                  <c:v>7.3378773145012274E-2</c:v>
                </c:pt>
                <c:pt idx="97">
                  <c:v>7.3296539573713418E-2</c:v>
                </c:pt>
                <c:pt idx="98">
                  <c:v>7.3215967286683198E-2</c:v>
                </c:pt>
                <c:pt idx="99">
                  <c:v>7.3137006445393588E-2</c:v>
                </c:pt>
              </c:numCache>
            </c:numRef>
          </c:yVal>
          <c:smooth val="0"/>
        </c:ser>
        <c:dLbls>
          <c:showLegendKey val="0"/>
          <c:showVal val="0"/>
          <c:showCatName val="0"/>
          <c:showSerName val="0"/>
          <c:showPercent val="0"/>
          <c:showBubbleSize val="0"/>
        </c:dLbls>
        <c:axId val="383241160"/>
        <c:axId val="383241552"/>
      </c:scatterChart>
      <c:valAx>
        <c:axId val="383241160"/>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83241552"/>
        <c:crosses val="autoZero"/>
        <c:crossBetween val="midCat"/>
        <c:majorUnit val="0.1"/>
      </c:valAx>
      <c:valAx>
        <c:axId val="38324155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83241160"/>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No.__(RMM-16)'!$G$6:$R$6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'Decoupling - Proposed'!#REF!</c:f>
              <c:numCache>
                <c:formatCode>General</c:formatCode>
                <c:ptCount val="1"/>
                <c:pt idx="0">
                  <c:v>1</c:v>
                </c:pt>
              </c:numCache>
            </c:numRef>
          </c:val>
          <c:smooth val="0"/>
        </c:ser>
        <c:ser>
          <c:idx val="1"/>
          <c:order val="1"/>
          <c:tx>
            <c:v>Current Method</c:v>
          </c:tx>
          <c:spPr>
            <a:ln w="28575" cap="rnd">
              <a:solidFill>
                <a:schemeClr val="accent2"/>
              </a:solidFill>
              <a:round/>
            </a:ln>
            <a:effectLst/>
          </c:spPr>
          <c:marker>
            <c:symbol val="none"/>
          </c:marker>
          <c:cat>
            <c:strRef>
              <c:f>'Exhibit No.__(RMM-16)'!$G$6:$R$6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'Exhibit No.__(RMM-16)'!$G$41:$R$41</c:f>
              <c:numCache>
                <c:formatCode>_("$"* #,##0_);_("$"* \(#,##0\);_("$"* "-"_);_(@_)</c:formatCode>
                <c:ptCount val="12"/>
                <c:pt idx="0">
                  <c:v>205944.41714398237</c:v>
                </c:pt>
                <c:pt idx="1">
                  <c:v>86629.602710573934</c:v>
                </c:pt>
                <c:pt idx="2">
                  <c:v>198424.21081398241</c:v>
                </c:pt>
                <c:pt idx="3">
                  <c:v>199096.26594121894</c:v>
                </c:pt>
                <c:pt idx="4">
                  <c:v>-13179.182511963416</c:v>
                </c:pt>
                <c:pt idx="5">
                  <c:v>-313555.22786816722</c:v>
                </c:pt>
                <c:pt idx="6">
                  <c:v>-65717.36029990809</c:v>
                </c:pt>
                <c:pt idx="7">
                  <c:v>-170594.83298358461</c:v>
                </c:pt>
                <c:pt idx="8">
                  <c:v>33160.06895685615</c:v>
                </c:pt>
                <c:pt idx="9">
                  <c:v>-106572.34615675174</c:v>
                </c:pt>
                <c:pt idx="10">
                  <c:v>103973.90477977088</c:v>
                </c:pt>
                <c:pt idx="11">
                  <c:v>92380.669188132975</c:v>
                </c:pt>
              </c:numCache>
            </c:numRef>
          </c:val>
          <c:smooth val="0"/>
        </c:ser>
        <c:dLbls>
          <c:showLegendKey val="0"/>
          <c:showVal val="0"/>
          <c:showCatName val="0"/>
          <c:showSerName val="0"/>
          <c:showPercent val="0"/>
          <c:showBubbleSize val="0"/>
        </c:dLbls>
        <c:smooth val="0"/>
        <c:axId val="383234496"/>
        <c:axId val="383234888"/>
      </c:lineChart>
      <c:catAx>
        <c:axId val="383234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234888"/>
        <c:crosses val="autoZero"/>
        <c:auto val="0"/>
        <c:lblAlgn val="ctr"/>
        <c:lblOffset val="100"/>
        <c:noMultiLvlLbl val="0"/>
      </c:catAx>
      <c:valAx>
        <c:axId val="383234888"/>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234496"/>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CASES\Wyoming98\East%20West%20Rate%20Migr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12-05-JAM%20upd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EGULATN\PA&amp;D\DSMRecov\2016%20-%20%20old%20method\RECOV15.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5%20B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6&amp;17%20B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35%20B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8%20B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20B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20B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P%20B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36%20B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0%20B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7%20B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8%20B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REGULATN\PA&amp;D\CASES\WA%20GRC%2019\Sch%2048\Schedule%2048T%20On-Peak%20Off-Peak.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8%20BD%20Cust%20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1%20B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2%20B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3%20B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4%20B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7%20B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Load%20Research%20876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20catalog%20for%20Sch2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6&amp;17%20out%20of%20period%20genyearmonth.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6&amp;17%20out%20of%20period%20yearmont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8%20out%20of%20period%20genyearmont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8%20out%20of%20period%20yearmont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35%20out%20of%20period%20genyearmont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35%20out%20of%20period%20yearmont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5%20out%20of%20period%20genyearmont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5%20out%20of%20period%20yearmonth.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20out%20of%20period%20genyearmont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20out%20of%20period%20yearmonth.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20out%20of%20period%20genyearmonth.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20out%20of%20period%20yearmonth.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P%20out%20of%20period%20genyearmonth.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P%20out%20of%20period%20yearmonth.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36%20out%20of%20period%20genyearmont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36%20out%20of%20period%20yearmonth.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8%20out%20of%20period%20genyearmonth.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8%20out%20of%20period%20yearmonth.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4%20out%20of%20period%20genyearmont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0%20out%20of%20period%20genyearmonth.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0%20out%20of%20period%20yearmonth.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2%20out%20of%20period%20genyearmonth.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2%20out%20of%20period%20yearmonth.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3%20out%20of%20period%20genyearmonth.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3%20out%20of%20period%20yearmonth.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1%20out%20of%20period%20genyearmonth.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1%20out%20of%20period%20yearmont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12506.4368470673</v>
          </cell>
        </row>
        <row r="3">
          <cell r="F3">
            <v>3089.5360239343399</v>
          </cell>
        </row>
        <row r="4">
          <cell r="F4">
            <v>381.76752128305202</v>
          </cell>
        </row>
        <row r="5">
          <cell r="F5">
            <v>1369.1694672420199</v>
          </cell>
        </row>
        <row r="6">
          <cell r="F6">
            <v>1493.9995461012199</v>
          </cell>
        </row>
        <row r="7">
          <cell r="F7">
            <v>554.79993383985504</v>
          </cell>
        </row>
        <row r="8">
          <cell r="F8">
            <v>59.932704213643902</v>
          </cell>
        </row>
        <row r="9">
          <cell r="F9">
            <v>203.999907796857</v>
          </cell>
        </row>
        <row r="10">
          <cell r="F10">
            <v>23.999539434035</v>
          </cell>
        </row>
        <row r="11">
          <cell r="F11">
            <v>419.99971136119098</v>
          </cell>
        </row>
        <row r="12">
          <cell r="F12">
            <v>335.99918420227903</v>
          </cell>
        </row>
        <row r="13">
          <cell r="F13">
            <v>36.000014910343303</v>
          </cell>
        </row>
        <row r="14">
          <cell r="F14">
            <v>11.9998966450847</v>
          </cell>
        </row>
        <row r="15">
          <cell r="F15">
            <v>95.999145728576906</v>
          </cell>
        </row>
        <row r="16">
          <cell r="F16">
            <v>132.00024006469999</v>
          </cell>
        </row>
        <row r="17">
          <cell r="F17">
            <v>11194.195877223299</v>
          </cell>
        </row>
        <row r="18">
          <cell r="F18">
            <v>196.00085036170901</v>
          </cell>
        </row>
        <row r="19">
          <cell r="F19">
            <v>884.07485037724098</v>
          </cell>
        </row>
        <row r="20">
          <cell r="F20">
            <v>294.36487102534301</v>
          </cell>
        </row>
        <row r="21">
          <cell r="F21">
            <v>16.000389808823499</v>
          </cell>
        </row>
        <row r="22">
          <cell r="F22">
            <v>77.199528394163707</v>
          </cell>
        </row>
        <row r="24">
          <cell r="C24">
            <v>1957121.5</v>
          </cell>
          <cell r="G24">
            <v>287.93215144453592</v>
          </cell>
          <cell r="J24">
            <v>292183.04878389242</v>
          </cell>
          <cell r="L24">
            <v>14844</v>
          </cell>
          <cell r="M24">
            <v>292183.04878389242</v>
          </cell>
          <cell r="N24">
            <v>5570.3500000001168</v>
          </cell>
          <cell r="O24">
            <v>-3399.6100000000774</v>
          </cell>
          <cell r="P24">
            <v>-2664.8200000000516</v>
          </cell>
        </row>
        <row r="25">
          <cell r="C25">
            <v>123108</v>
          </cell>
          <cell r="G25">
            <v>132.00024006469999</v>
          </cell>
          <cell r="J25">
            <v>17063.965574302892</v>
          </cell>
          <cell r="L25">
            <v>612</v>
          </cell>
          <cell r="M25">
            <v>17063.965574302892</v>
          </cell>
          <cell r="N25">
            <v>350.67999999999978</v>
          </cell>
          <cell r="O25">
            <v>-217.88999999999976</v>
          </cell>
          <cell r="P25">
            <v>-172.2699999999999</v>
          </cell>
        </row>
        <row r="26">
          <cell r="C26">
            <v>949541</v>
          </cell>
          <cell r="G26">
            <v>77.199528394163707</v>
          </cell>
          <cell r="J26">
            <v>148252.63468294652</v>
          </cell>
          <cell r="L26">
            <v>12430</v>
          </cell>
          <cell r="M26">
            <v>148252.63468294652</v>
          </cell>
          <cell r="N26">
            <v>2691.7899999999404</v>
          </cell>
          <cell r="O26">
            <v>-1660.5300000000907</v>
          </cell>
          <cell r="P26">
            <v>-1298.6500000000701</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1217910.59483868</v>
          </cell>
          <cell r="D2">
            <v>1510883771</v>
          </cell>
          <cell r="E2">
            <v>663544356.77416396</v>
          </cell>
          <cell r="H2">
            <v>143937213.58632299</v>
          </cell>
          <cell r="I2">
            <v>143937213.586308</v>
          </cell>
          <cell r="J2">
            <v>-2086102.2000001201</v>
          </cell>
          <cell r="K2">
            <v>4983958.7499994701</v>
          </cell>
          <cell r="L2">
            <v>-5087327.1900002798</v>
          </cell>
          <cell r="M2">
            <v>-1746655.91000006</v>
          </cell>
        </row>
        <row r="3">
          <cell r="C3">
            <v>60732.110967742003</v>
          </cell>
          <cell r="D3">
            <v>79634213</v>
          </cell>
          <cell r="E3">
            <v>34008512</v>
          </cell>
          <cell r="H3">
            <v>7597281.2581699798</v>
          </cell>
          <cell r="I3">
            <v>7597281.2581700003</v>
          </cell>
          <cell r="J3">
            <v>-106022.3</v>
          </cell>
          <cell r="K3">
            <v>261718.01999999699</v>
          </cell>
          <cell r="L3">
            <v>-293967.970000003</v>
          </cell>
          <cell r="M3">
            <v>-100915.83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13729.1432258065</v>
          </cell>
          <cell r="D2">
            <v>12393640</v>
          </cell>
          <cell r="E2">
            <v>4099624</v>
          </cell>
          <cell r="H2">
            <v>1262016.5221599999</v>
          </cell>
          <cell r="I2">
            <v>1262016.5221599999</v>
          </cell>
          <cell r="J2">
            <v>-16524.79</v>
          </cell>
          <cell r="K2">
            <v>40891.719999999899</v>
          </cell>
          <cell r="L2">
            <v>-50095.83</v>
          </cell>
          <cell r="M2">
            <v>-17397.5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948.63612903225805</v>
          </cell>
          <cell r="D2">
            <v>2114171</v>
          </cell>
          <cell r="E2">
            <v>528011.77419354802</v>
          </cell>
          <cell r="F2">
            <v>4421</v>
          </cell>
          <cell r="G2">
            <v>594</v>
          </cell>
          <cell r="H2">
            <v>74</v>
          </cell>
          <cell r="K2">
            <v>220974.21950741901</v>
          </cell>
          <cell r="L2">
            <v>220974.21950741901</v>
          </cell>
          <cell r="M2">
            <v>-6814.3600000000097</v>
          </cell>
          <cell r="N2">
            <v>-2394.15</v>
          </cell>
          <cell r="O2">
            <v>6973.50000000001</v>
          </cell>
          <cell r="P2">
            <v>-2943.37</v>
          </cell>
        </row>
        <row r="3">
          <cell r="C3">
            <v>155.966451612903</v>
          </cell>
          <cell r="D3">
            <v>321154</v>
          </cell>
          <cell r="E3">
            <v>93465.870967741896</v>
          </cell>
          <cell r="F3">
            <v>568</v>
          </cell>
          <cell r="G3">
            <v>102</v>
          </cell>
          <cell r="H3">
            <v>15</v>
          </cell>
          <cell r="K3">
            <v>32992.723687096797</v>
          </cell>
          <cell r="L3">
            <v>32992.723687096797</v>
          </cell>
          <cell r="M3">
            <v>-955.45</v>
          </cell>
          <cell r="N3">
            <v>-334.09</v>
          </cell>
          <cell r="O3">
            <v>1067.51</v>
          </cell>
          <cell r="P3">
            <v>-466.26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12187.233333333401</v>
          </cell>
        </row>
        <row r="3">
          <cell r="E3">
            <v>10</v>
          </cell>
          <cell r="F3">
            <v>0</v>
          </cell>
          <cell r="G3">
            <v>18000</v>
          </cell>
          <cell r="H3">
            <v>10000</v>
          </cell>
          <cell r="I3">
            <v>8000</v>
          </cell>
          <cell r="J3">
            <v>0</v>
          </cell>
          <cell r="K3">
            <v>101</v>
          </cell>
        </row>
        <row r="4">
          <cell r="E4">
            <v>5972.7333333333299</v>
          </cell>
        </row>
        <row r="5">
          <cell r="E5">
            <v>83.966666666666697</v>
          </cell>
          <cell r="F5">
            <v>506</v>
          </cell>
          <cell r="G5">
            <v>433663</v>
          </cell>
          <cell r="H5">
            <v>79251</v>
          </cell>
          <cell r="I5">
            <v>276052</v>
          </cell>
          <cell r="J5">
            <v>273</v>
          </cell>
          <cell r="K5">
            <v>0</v>
          </cell>
        </row>
        <row r="6">
          <cell r="E6">
            <v>115306.099999999</v>
          </cell>
        </row>
        <row r="7">
          <cell r="E7">
            <v>74.099999999999994</v>
          </cell>
          <cell r="F7">
            <v>466</v>
          </cell>
        </row>
        <row r="8">
          <cell r="E8">
            <v>32</v>
          </cell>
          <cell r="F8">
            <v>552</v>
          </cell>
          <cell r="G8">
            <v>266521</v>
          </cell>
          <cell r="H8">
            <v>27000</v>
          </cell>
          <cell r="I8">
            <v>168040</v>
          </cell>
          <cell r="J8">
            <v>297</v>
          </cell>
          <cell r="K8">
            <v>1</v>
          </cell>
        </row>
        <row r="9">
          <cell r="E9">
            <v>49.966666666666697</v>
          </cell>
          <cell r="F9">
            <v>581</v>
          </cell>
          <cell r="G9">
            <v>256505</v>
          </cell>
          <cell r="H9">
            <v>20971.666666666701</v>
          </cell>
          <cell r="I9">
            <v>82233.333333333299</v>
          </cell>
          <cell r="J9">
            <v>470</v>
          </cell>
          <cell r="K9">
            <v>642.79999999999995</v>
          </cell>
        </row>
        <row r="10">
          <cell r="E10">
            <v>55710.699999999801</v>
          </cell>
        </row>
        <row r="11">
          <cell r="E11">
            <v>124.133333333333</v>
          </cell>
        </row>
        <row r="12">
          <cell r="E12">
            <v>106</v>
          </cell>
        </row>
        <row r="13">
          <cell r="E13">
            <v>705.13333333333298</v>
          </cell>
        </row>
        <row r="14">
          <cell r="E14">
            <v>504.933333333333</v>
          </cell>
        </row>
        <row r="15">
          <cell r="E15">
            <v>12.6</v>
          </cell>
        </row>
        <row r="16">
          <cell r="E16">
            <v>180</v>
          </cell>
        </row>
        <row r="17">
          <cell r="E17">
            <v>346</v>
          </cell>
        </row>
        <row r="18">
          <cell r="E18">
            <v>1403.7666666666701</v>
          </cell>
        </row>
        <row r="19">
          <cell r="E19">
            <v>12</v>
          </cell>
          <cell r="F19">
            <v>3902</v>
          </cell>
          <cell r="G19">
            <v>163200</v>
          </cell>
          <cell r="H19">
            <v>12000</v>
          </cell>
          <cell r="I19">
            <v>91800</v>
          </cell>
          <cell r="J19">
            <v>952</v>
          </cell>
          <cell r="K19">
            <v>425</v>
          </cell>
        </row>
        <row r="20">
          <cell r="E20">
            <v>2490.4333333333302</v>
          </cell>
        </row>
        <row r="21">
          <cell r="E21">
            <v>1</v>
          </cell>
        </row>
        <row r="22">
          <cell r="E22">
            <v>38336.499999999898</v>
          </cell>
        </row>
        <row r="23">
          <cell r="E23">
            <v>2843.3333333333298</v>
          </cell>
        </row>
        <row r="24">
          <cell r="E24">
            <v>392.9</v>
          </cell>
        </row>
        <row r="25">
          <cell r="E25">
            <v>24</v>
          </cell>
        </row>
        <row r="29">
          <cell r="F29">
            <v>1172076</v>
          </cell>
          <cell r="G29">
            <v>513235267</v>
          </cell>
          <cell r="H29">
            <v>120113254.66666651</v>
          </cell>
          <cell r="I29">
            <v>276473895.33333361</v>
          </cell>
          <cell r="J29">
            <v>730489</v>
          </cell>
          <cell r="K29">
            <v>104258.8666666666</v>
          </cell>
          <cell r="P29">
            <v>47647824.185620777</v>
          </cell>
          <cell r="Q29">
            <v>47647824.185620777</v>
          </cell>
          <cell r="R29">
            <v>-346688.91999999608</v>
          </cell>
          <cell r="S29">
            <v>1679851.070000038</v>
          </cell>
          <cell r="T29">
            <v>-1419381.930000012</v>
          </cell>
          <cell r="U29">
            <v>-461131.12999999709</v>
          </cell>
        </row>
        <row r="30">
          <cell r="F30">
            <v>17574</v>
          </cell>
          <cell r="G30">
            <v>3577099</v>
          </cell>
          <cell r="H30">
            <v>515002</v>
          </cell>
          <cell r="I30">
            <v>1469705</v>
          </cell>
          <cell r="J30">
            <v>11060</v>
          </cell>
          <cell r="K30">
            <v>1252</v>
          </cell>
          <cell r="P30">
            <v>347927.45283333317</v>
          </cell>
          <cell r="Q30">
            <v>347927.45283333317</v>
          </cell>
          <cell r="R30">
            <v>-2882.44</v>
          </cell>
          <cell r="S30">
            <v>11627.81</v>
          </cell>
          <cell r="T30">
            <v>-11701.11</v>
          </cell>
          <cell r="U30">
            <v>-3884.01</v>
          </cell>
        </row>
        <row r="31">
          <cell r="F31">
            <v>57347</v>
          </cell>
          <cell r="G31">
            <v>16105524</v>
          </cell>
          <cell r="H31">
            <v>2997648.9999999972</v>
          </cell>
          <cell r="I31">
            <v>9072829.0000000037</v>
          </cell>
          <cell r="J31">
            <v>35513</v>
          </cell>
          <cell r="K31">
            <v>14630.9</v>
          </cell>
          <cell r="P31">
            <v>1529638.8153333256</v>
          </cell>
          <cell r="Q31">
            <v>1529638.8153333256</v>
          </cell>
          <cell r="R31">
            <v>-10663.3</v>
          </cell>
          <cell r="S31">
            <v>52720.120000000097</v>
          </cell>
          <cell r="T31">
            <v>-44726.030000000115</v>
          </cell>
          <cell r="U31">
            <v>-14380.609999999999</v>
          </cell>
        </row>
        <row r="32">
          <cell r="E32">
            <v>41179.833333333227</v>
          </cell>
          <cell r="F32">
            <v>22368</v>
          </cell>
          <cell r="G32">
            <v>20824106</v>
          </cell>
          <cell r="H32">
            <v>12977169.66666667</v>
          </cell>
          <cell r="I32">
            <v>6919876.33333332</v>
          </cell>
          <cell r="J32">
            <v>13085</v>
          </cell>
          <cell r="K32">
            <v>105</v>
          </cell>
          <cell r="P32">
            <v>2489980.8355599921</v>
          </cell>
          <cell r="Q32">
            <v>2489980.8355599921</v>
          </cell>
          <cell r="R32">
            <v>-14497.090000000298</v>
          </cell>
          <cell r="S32">
            <v>68242.439999999697</v>
          </cell>
          <cell r="T32">
            <v>-60262.509999999711</v>
          </cell>
          <cell r="U32">
            <v>-19718.6500000003</v>
          </cell>
        </row>
        <row r="33">
          <cell r="E33">
            <v>416.9</v>
          </cell>
          <cell r="F33">
            <v>524</v>
          </cell>
          <cell r="G33">
            <v>212380</v>
          </cell>
          <cell r="H33">
            <v>51037</v>
          </cell>
          <cell r="I33">
            <v>119943</v>
          </cell>
          <cell r="J33">
            <v>334</v>
          </cell>
          <cell r="K33">
            <v>0</v>
          </cell>
          <cell r="P33">
            <v>23340.320880000003</v>
          </cell>
          <cell r="Q33">
            <v>23340.320880000003</v>
          </cell>
          <cell r="R33">
            <v>-209.20000000000002</v>
          </cell>
          <cell r="S33">
            <v>684.37</v>
          </cell>
          <cell r="T33">
            <v>-866.82</v>
          </cell>
          <cell r="U33">
            <v>-289.14999999999998</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864</v>
          </cell>
          <cell r="F2">
            <v>154899.15371994901</v>
          </cell>
          <cell r="L2">
            <v>20180.677598603201</v>
          </cell>
          <cell r="N2">
            <v>-0.63</v>
          </cell>
          <cell r="O2">
            <v>2.84</v>
          </cell>
          <cell r="P2">
            <v>-2.4</v>
          </cell>
          <cell r="Q2">
            <v>-0.82</v>
          </cell>
          <cell r="R2">
            <v>504.86</v>
          </cell>
        </row>
        <row r="3">
          <cell r="E3">
            <v>1070356</v>
          </cell>
          <cell r="L3">
            <v>150426.16919999901</v>
          </cell>
          <cell r="N3">
            <v>-767.86</v>
          </cell>
          <cell r="O3">
            <v>3486.66</v>
          </cell>
          <cell r="P3">
            <v>-2999.41</v>
          </cell>
          <cell r="Q3">
            <v>-997.48000000000297</v>
          </cell>
          <cell r="R3">
            <v>0</v>
          </cell>
        </row>
        <row r="4">
          <cell r="C4">
            <v>48</v>
          </cell>
          <cell r="D4">
            <v>516</v>
          </cell>
          <cell r="E4">
            <v>33312</v>
          </cell>
          <cell r="L4">
            <v>8778.5193600000002</v>
          </cell>
          <cell r="N4">
            <v>-23.89</v>
          </cell>
          <cell r="O4">
            <v>108.53</v>
          </cell>
          <cell r="P4">
            <v>-93.3</v>
          </cell>
          <cell r="Q4">
            <v>-31.02</v>
          </cell>
        </row>
        <row r="6">
          <cell r="C6">
            <v>1323.2</v>
          </cell>
          <cell r="D6">
            <v>3912.0001738685801</v>
          </cell>
          <cell r="G6">
            <v>1016188</v>
          </cell>
          <cell r="H6">
            <v>55032</v>
          </cell>
          <cell r="M6">
            <v>170606.8467986022</v>
          </cell>
        </row>
        <row r="7">
          <cell r="M7">
            <v>8778.5193600000002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3</v>
          </cell>
        </row>
        <row r="3">
          <cell r="F3">
            <v>73.671232876712295</v>
          </cell>
        </row>
        <row r="6">
          <cell r="E6">
            <v>851.87000000000069</v>
          </cell>
          <cell r="F6">
            <v>76.671232876712295</v>
          </cell>
          <cell r="G6">
            <v>2388.0986301369899</v>
          </cell>
          <cell r="H6">
            <v>129871</v>
          </cell>
          <cell r="I6">
            <v>82574</v>
          </cell>
          <cell r="J6">
            <v>47297</v>
          </cell>
          <cell r="L6">
            <v>3462.2</v>
          </cell>
          <cell r="M6">
            <v>775.923888888889</v>
          </cell>
          <cell r="P6">
            <v>69469.378950076003</v>
          </cell>
          <cell r="Q6">
            <v>69469.378950076003</v>
          </cell>
          <cell r="R6">
            <v>-100.74</v>
          </cell>
          <cell r="S6">
            <v>419.3</v>
          </cell>
          <cell r="T6">
            <v>-325.37</v>
          </cell>
          <cell r="U6">
            <v>-118.69</v>
          </cell>
        </row>
        <row r="7">
          <cell r="E7">
            <v>11.0833333333333</v>
          </cell>
          <cell r="F7">
            <v>1</v>
          </cell>
          <cell r="G7">
            <v>66</v>
          </cell>
          <cell r="H7">
            <v>4397</v>
          </cell>
          <cell r="I7">
            <v>4201</v>
          </cell>
          <cell r="J7">
            <v>196</v>
          </cell>
          <cell r="L7">
            <v>0</v>
          </cell>
          <cell r="M7">
            <v>7.6</v>
          </cell>
          <cell r="P7">
            <v>1478.4802199999999</v>
          </cell>
          <cell r="Q7">
            <v>1478.4802199999999</v>
          </cell>
          <cell r="R7">
            <v>-1.79</v>
          </cell>
          <cell r="S7">
            <v>14.84</v>
          </cell>
          <cell r="T7">
            <v>-4.46</v>
          </cell>
          <cell r="U7">
            <v>-1.9</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942.83333333333303</v>
          </cell>
          <cell r="G2">
            <v>158459.29999999999</v>
          </cell>
        </row>
        <row r="3">
          <cell r="E3">
            <v>139</v>
          </cell>
          <cell r="G3">
            <v>62923</v>
          </cell>
        </row>
        <row r="4">
          <cell r="E4">
            <v>7</v>
          </cell>
          <cell r="G4">
            <v>1233</v>
          </cell>
        </row>
        <row r="5">
          <cell r="E5">
            <v>32</v>
          </cell>
          <cell r="G5">
            <v>4443</v>
          </cell>
          <cell r="H5">
            <v>1090340</v>
          </cell>
          <cell r="I5">
            <v>1023620</v>
          </cell>
          <cell r="K5">
            <v>3347</v>
          </cell>
          <cell r="M5">
            <v>456</v>
          </cell>
        </row>
        <row r="6">
          <cell r="E6">
            <v>60</v>
          </cell>
          <cell r="G6">
            <v>39349</v>
          </cell>
          <cell r="H6">
            <v>8792398</v>
          </cell>
          <cell r="I6">
            <v>2010000</v>
          </cell>
          <cell r="K6">
            <v>22916</v>
          </cell>
          <cell r="L6">
            <v>400</v>
          </cell>
          <cell r="M6">
            <v>6334</v>
          </cell>
        </row>
        <row r="7">
          <cell r="E7">
            <v>172.333333333333</v>
          </cell>
        </row>
        <row r="8">
          <cell r="E8">
            <v>7007.2666666666701</v>
          </cell>
          <cell r="G8">
            <v>1219581.9666666701</v>
          </cell>
        </row>
        <row r="9">
          <cell r="E9">
            <v>3118.3</v>
          </cell>
          <cell r="G9">
            <v>1532865.8</v>
          </cell>
        </row>
        <row r="10">
          <cell r="E10">
            <v>12</v>
          </cell>
          <cell r="G10">
            <v>1453</v>
          </cell>
          <cell r="H10">
            <v>520380</v>
          </cell>
          <cell r="I10">
            <v>439440</v>
          </cell>
          <cell r="K10">
            <v>1110</v>
          </cell>
          <cell r="M10">
            <v>12</v>
          </cell>
        </row>
        <row r="11">
          <cell r="E11">
            <v>12</v>
          </cell>
        </row>
        <row r="12">
          <cell r="E12">
            <v>79.133333333333297</v>
          </cell>
          <cell r="G12">
            <v>15483.1333333333</v>
          </cell>
        </row>
        <row r="13">
          <cell r="E13">
            <v>80</v>
          </cell>
          <cell r="G13">
            <v>37635</v>
          </cell>
        </row>
        <row r="14">
          <cell r="E14">
            <v>96</v>
          </cell>
          <cell r="G14">
            <v>16794</v>
          </cell>
        </row>
        <row r="15">
          <cell r="E15">
            <v>2</v>
          </cell>
          <cell r="G15">
            <v>614</v>
          </cell>
        </row>
        <row r="16">
          <cell r="E16">
            <v>6.7333333333333298</v>
          </cell>
          <cell r="G16">
            <v>0</v>
          </cell>
          <cell r="H16">
            <v>0</v>
          </cell>
          <cell r="I16">
            <v>0</v>
          </cell>
          <cell r="K16">
            <v>0</v>
          </cell>
          <cell r="L16">
            <v>336.66666666666703</v>
          </cell>
          <cell r="M16">
            <v>0</v>
          </cell>
        </row>
        <row r="17">
          <cell r="E17">
            <v>6.6666666666666696</v>
          </cell>
        </row>
        <row r="18">
          <cell r="E18">
            <v>603.06666666666695</v>
          </cell>
          <cell r="G18">
            <v>104128.266666667</v>
          </cell>
        </row>
        <row r="19">
          <cell r="E19">
            <v>513.03333333333296</v>
          </cell>
          <cell r="G19">
            <v>301774.59999999998</v>
          </cell>
        </row>
        <row r="20">
          <cell r="E20">
            <v>20</v>
          </cell>
          <cell r="G20">
            <v>3516</v>
          </cell>
        </row>
        <row r="21">
          <cell r="E21">
            <v>4</v>
          </cell>
          <cell r="G21">
            <v>1256</v>
          </cell>
        </row>
        <row r="23">
          <cell r="H23">
            <v>833037164</v>
          </cell>
          <cell r="I23">
            <v>368673860.00000072</v>
          </cell>
          <cell r="K23">
            <v>2239409.4500000002</v>
          </cell>
          <cell r="L23">
            <v>4282.1833333333334</v>
          </cell>
          <cell r="M23">
            <v>345579.40000000037</v>
          </cell>
          <cell r="P23">
            <v>66160784.778717831</v>
          </cell>
          <cell r="Q23">
            <v>66160784.778717831</v>
          </cell>
          <cell r="R23">
            <v>-508183.85</v>
          </cell>
          <cell r="S23">
            <v>2334034.970000003</v>
          </cell>
          <cell r="T23">
            <v>-2087053.5899999989</v>
          </cell>
          <cell r="U23">
            <v>-631471.79</v>
          </cell>
        </row>
        <row r="24">
          <cell r="H24">
            <v>12022753</v>
          </cell>
          <cell r="I24">
            <v>4976711.3333333302</v>
          </cell>
          <cell r="K24">
            <v>39124</v>
          </cell>
          <cell r="L24">
            <v>0</v>
          </cell>
          <cell r="M24">
            <v>5604</v>
          </cell>
          <cell r="P24">
            <v>1013413.400558667</v>
          </cell>
          <cell r="Q24">
            <v>1013413.400558667</v>
          </cell>
          <cell r="R24">
            <v>-8184.25</v>
          </cell>
          <cell r="S24">
            <v>33537.879999999997</v>
          </cell>
          <cell r="T24">
            <v>-33627.4</v>
          </cell>
          <cell r="U24">
            <v>-10332.61</v>
          </cell>
        </row>
        <row r="25">
          <cell r="H25">
            <v>102156790</v>
          </cell>
          <cell r="I25">
            <v>38035837.333333299</v>
          </cell>
          <cell r="K25">
            <v>327718.34999999969</v>
          </cell>
          <cell r="L25">
            <v>506.66666666666703</v>
          </cell>
          <cell r="M25">
            <v>89740.166666666701</v>
          </cell>
          <cell r="P25">
            <v>8459069.9150800034</v>
          </cell>
          <cell r="Q25">
            <v>8459069.9150800034</v>
          </cell>
          <cell r="R25">
            <v>-65064.259999999995</v>
          </cell>
          <cell r="S25">
            <v>285618.44</v>
          </cell>
          <cell r="T25">
            <v>-255170.64</v>
          </cell>
          <cell r="U25">
            <v>-79391.679999999993</v>
          </cell>
        </row>
        <row r="26">
          <cell r="H26">
            <v>1581480</v>
          </cell>
          <cell r="I26">
            <v>910640</v>
          </cell>
          <cell r="K26">
            <v>3692</v>
          </cell>
          <cell r="L26">
            <v>0</v>
          </cell>
          <cell r="M26">
            <v>0</v>
          </cell>
          <cell r="P26">
            <v>121922.9608</v>
          </cell>
          <cell r="Q26">
            <v>121922.9608</v>
          </cell>
          <cell r="R26">
            <v>-1080.46</v>
          </cell>
          <cell r="S26">
            <v>4429.93</v>
          </cell>
          <cell r="T26">
            <v>-4616.6000000000004</v>
          </cell>
          <cell r="U26">
            <v>-1412.38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G2">
            <v>0</v>
          </cell>
          <cell r="I2">
            <v>0</v>
          </cell>
          <cell r="J2">
            <v>0</v>
          </cell>
        </row>
        <row r="3">
          <cell r="D3">
            <v>1</v>
          </cell>
          <cell r="G3">
            <v>1</v>
          </cell>
          <cell r="I3">
            <v>39</v>
          </cell>
          <cell r="J3">
            <v>39</v>
          </cell>
          <cell r="L3">
            <v>9458</v>
          </cell>
        </row>
        <row r="4">
          <cell r="G4">
            <v>464.03559951751799</v>
          </cell>
          <cell r="H4">
            <v>225.93694454875501</v>
          </cell>
          <cell r="J4">
            <v>1812.1373138064801</v>
          </cell>
          <cell r="K4">
            <v>203.383652522218</v>
          </cell>
        </row>
        <row r="5">
          <cell r="G5">
            <v>2183.4547848167499</v>
          </cell>
          <cell r="H5">
            <v>502.25743779564999</v>
          </cell>
          <cell r="J5">
            <v>34255.773720115103</v>
          </cell>
          <cell r="K5">
            <v>708.61337464013002</v>
          </cell>
        </row>
        <row r="6">
          <cell r="G6">
            <v>272.57538142360301</v>
          </cell>
          <cell r="H6">
            <v>0</v>
          </cell>
          <cell r="J6">
            <v>26654.8204399559</v>
          </cell>
          <cell r="K6">
            <v>0</v>
          </cell>
        </row>
        <row r="7">
          <cell r="G7">
            <v>8.0192081482092199</v>
          </cell>
          <cell r="H7">
            <v>0</v>
          </cell>
          <cell r="J7">
            <v>3107.6765078724902</v>
          </cell>
          <cell r="K7">
            <v>0</v>
          </cell>
        </row>
        <row r="8">
          <cell r="G8">
            <v>531.12375460135195</v>
          </cell>
          <cell r="H8">
            <v>297.69634765659902</v>
          </cell>
          <cell r="J8">
            <v>1909.1234197020899</v>
          </cell>
          <cell r="K8">
            <v>292.668669420453</v>
          </cell>
        </row>
        <row r="9">
          <cell r="G9">
            <v>1492.45772020801</v>
          </cell>
          <cell r="H9">
            <v>485.83561355334598</v>
          </cell>
          <cell r="J9">
            <v>19493.809988734502</v>
          </cell>
          <cell r="K9">
            <v>822.90480660908702</v>
          </cell>
        </row>
        <row r="10">
          <cell r="G10">
            <v>160.74797930372401</v>
          </cell>
          <cell r="J10">
            <v>15296.3927914835</v>
          </cell>
        </row>
        <row r="11">
          <cell r="G11">
            <v>4.2821915715397401</v>
          </cell>
          <cell r="J11">
            <v>1632.1944217667599</v>
          </cell>
        </row>
        <row r="12">
          <cell r="G12">
            <v>2</v>
          </cell>
          <cell r="H12">
            <v>1</v>
          </cell>
          <cell r="J12">
            <v>10.5</v>
          </cell>
          <cell r="K12">
            <v>1.5</v>
          </cell>
        </row>
        <row r="13">
          <cell r="G13">
            <v>8</v>
          </cell>
          <cell r="H13">
            <v>1</v>
          </cell>
          <cell r="J13">
            <v>117</v>
          </cell>
          <cell r="K13">
            <v>0</v>
          </cell>
        </row>
        <row r="14">
          <cell r="G14">
            <v>1</v>
          </cell>
          <cell r="H14">
            <v>0</v>
          </cell>
          <cell r="J14">
            <v>59</v>
          </cell>
          <cell r="K14">
            <v>0</v>
          </cell>
        </row>
        <row r="15">
          <cell r="G15">
            <v>7</v>
          </cell>
          <cell r="H15">
            <v>1</v>
          </cell>
          <cell r="J15">
            <v>29.5</v>
          </cell>
          <cell r="K15">
            <v>1.5</v>
          </cell>
        </row>
        <row r="16">
          <cell r="G16">
            <v>0</v>
          </cell>
        </row>
        <row r="18">
          <cell r="D18">
            <v>3002</v>
          </cell>
          <cell r="E18">
            <v>22331</v>
          </cell>
          <cell r="L18">
            <v>98066951</v>
          </cell>
          <cell r="M18">
            <v>43479</v>
          </cell>
          <cell r="P18">
            <v>8784743.0643946081</v>
          </cell>
          <cell r="Q18">
            <v>8784743.0643946081</v>
          </cell>
          <cell r="R18">
            <v>168542.57000000012</v>
          </cell>
          <cell r="S18">
            <v>308252.72999999905</v>
          </cell>
          <cell r="T18">
            <v>-110744.87999999982</v>
          </cell>
          <cell r="U18">
            <v>-50122.27</v>
          </cell>
        </row>
        <row r="19">
          <cell r="E19">
            <v>17742</v>
          </cell>
          <cell r="F19">
            <v>6867.8944444444687</v>
          </cell>
          <cell r="L19">
            <v>60354962</v>
          </cell>
          <cell r="M19">
            <v>23164</v>
          </cell>
          <cell r="P19">
            <v>5377897.1659901058</v>
          </cell>
          <cell r="Q19">
            <v>5377897.1659901058</v>
          </cell>
          <cell r="R19">
            <v>90649.660000000105</v>
          </cell>
          <cell r="S19">
            <v>188311.20999999926</v>
          </cell>
          <cell r="T19">
            <v>-73169.290000000008</v>
          </cell>
          <cell r="U19">
            <v>-34959.090000000091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v>
          </cell>
          <cell r="G2">
            <v>27697</v>
          </cell>
          <cell r="H2">
            <v>2630000</v>
          </cell>
          <cell r="J2">
            <v>20184</v>
          </cell>
          <cell r="L2">
            <v>12558</v>
          </cell>
          <cell r="P2">
            <v>382689.55</v>
          </cell>
          <cell r="Q2">
            <v>563</v>
          </cell>
          <cell r="R2">
            <v>625</v>
          </cell>
          <cell r="S2">
            <v>3816</v>
          </cell>
          <cell r="T2">
            <v>382689.55</v>
          </cell>
          <cell r="U2">
            <v>6088.2</v>
          </cell>
          <cell r="V2">
            <v>-6770.9199999999992</v>
          </cell>
          <cell r="W2">
            <v>-1771.56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84</v>
          </cell>
          <cell r="G2">
            <v>157862</v>
          </cell>
          <cell r="H2">
            <v>55640700</v>
          </cell>
          <cell r="J2">
            <v>125651</v>
          </cell>
          <cell r="N2">
            <v>11145</v>
          </cell>
        </row>
        <row r="3">
          <cell r="E3">
            <v>328.84848484848499</v>
          </cell>
          <cell r="G3">
            <v>407303.06896551698</v>
          </cell>
          <cell r="H3">
            <v>128374601</v>
          </cell>
          <cell r="J3">
            <v>303247.62068965501</v>
          </cell>
          <cell r="N3">
            <v>27823.4242424242</v>
          </cell>
        </row>
        <row r="4">
          <cell r="E4">
            <v>24</v>
          </cell>
          <cell r="G4">
            <v>30814</v>
          </cell>
          <cell r="H4">
            <v>10406400</v>
          </cell>
          <cell r="J4">
            <v>26262</v>
          </cell>
          <cell r="N4">
            <v>1518</v>
          </cell>
        </row>
        <row r="5">
          <cell r="E5">
            <v>24</v>
          </cell>
          <cell r="G5">
            <v>17279</v>
          </cell>
          <cell r="H5">
            <v>996600</v>
          </cell>
          <cell r="J5">
            <v>13853</v>
          </cell>
          <cell r="N5">
            <v>2353</v>
          </cell>
        </row>
        <row r="6">
          <cell r="E6">
            <v>312.87878787878799</v>
          </cell>
          <cell r="G6">
            <v>507900</v>
          </cell>
          <cell r="H6">
            <v>200889250</v>
          </cell>
          <cell r="J6">
            <v>440759</v>
          </cell>
          <cell r="N6">
            <v>117511.939393939</v>
          </cell>
        </row>
        <row r="8">
          <cell r="H8">
            <v>194421701</v>
          </cell>
          <cell r="Q8">
            <v>14318938.579627631</v>
          </cell>
          <cell r="R8">
            <v>14318938.579627631</v>
          </cell>
          <cell r="S8">
            <v>448241.34000000008</v>
          </cell>
          <cell r="T8">
            <v>-424479.99</v>
          </cell>
          <cell r="U8">
            <v>-117308.49</v>
          </cell>
        </row>
        <row r="9">
          <cell r="H9">
            <v>201885850</v>
          </cell>
          <cell r="Q9">
            <v>14651129.1755758</v>
          </cell>
          <cell r="R9">
            <v>14651129.1755758</v>
          </cell>
          <cell r="S9">
            <v>464644.04</v>
          </cell>
          <cell r="T9">
            <v>-457985.67</v>
          </cell>
          <cell r="U9">
            <v>-130238.06999999999</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 Peak Off Peak"/>
    </sheetNames>
    <sheetDataSet>
      <sheetData sheetId="0">
        <row r="79">
          <cell r="D79">
            <v>0.30057274160620939</v>
          </cell>
          <cell r="E79">
            <v>0.29917768881116102</v>
          </cell>
          <cell r="F79">
            <v>0.27908481339329355</v>
          </cell>
        </row>
        <row r="80">
          <cell r="D80">
            <v>0.69942725839379061</v>
          </cell>
          <cell r="E80">
            <v>0.70082231118883898</v>
          </cell>
          <cell r="F80">
            <v>0.7209151866067065</v>
          </cell>
        </row>
        <row r="83">
          <cell r="D83">
            <v>743063</v>
          </cell>
          <cell r="E83">
            <v>160179</v>
          </cell>
          <cell r="F83">
            <v>635940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hedule 48 BD Cust A"/>
    </sheetNames>
    <sheetDataSet>
      <sheetData sheetId="0">
        <row r="2">
          <cell r="D2">
            <v>12</v>
          </cell>
          <cell r="E2">
            <v>658962</v>
          </cell>
          <cell r="G2">
            <v>413046000</v>
          </cell>
          <cell r="I2">
            <v>645282</v>
          </cell>
          <cell r="J2">
            <v>18666</v>
          </cell>
          <cell r="L2">
            <v>24703958.579999998</v>
          </cell>
          <cell r="N2">
            <v>24979146.539999999</v>
          </cell>
          <cell r="O2">
            <v>24979146.539999999</v>
          </cell>
          <cell r="P2">
            <v>944101.62</v>
          </cell>
          <cell r="Q2">
            <v>-944950.5</v>
          </cell>
          <cell r="R2">
            <v>-285927.12</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17310.1784326038</v>
          </cell>
        </row>
        <row r="3">
          <cell r="E3">
            <v>2706.90940145997</v>
          </cell>
        </row>
        <row r="4">
          <cell r="E4">
            <v>1065.5868126631899</v>
          </cell>
        </row>
        <row r="5">
          <cell r="E5">
            <v>1995.29440937456</v>
          </cell>
        </row>
        <row r="6">
          <cell r="E6">
            <v>47.999893788498298</v>
          </cell>
        </row>
        <row r="7">
          <cell r="E7">
            <v>11400.039491543301</v>
          </cell>
        </row>
        <row r="8">
          <cell r="E8">
            <v>16337.519049537101</v>
          </cell>
        </row>
        <row r="9">
          <cell r="E9">
            <v>1940.5866589300399</v>
          </cell>
        </row>
        <row r="10">
          <cell r="E10">
            <v>386.34804089456901</v>
          </cell>
        </row>
        <row r="11">
          <cell r="E11">
            <v>1920.3574460887401</v>
          </cell>
        </row>
        <row r="12">
          <cell r="E12">
            <v>710.850771902367</v>
          </cell>
        </row>
        <row r="13">
          <cell r="E13">
            <v>42.160200250312897</v>
          </cell>
        </row>
        <row r="14">
          <cell r="E14">
            <v>30.6747747747748</v>
          </cell>
        </row>
        <row r="15">
          <cell r="E15">
            <v>2511.7599388379199</v>
          </cell>
        </row>
        <row r="16">
          <cell r="E16">
            <v>1224.931672702</v>
          </cell>
        </row>
        <row r="17">
          <cell r="E17">
            <v>21.048507462686601</v>
          </cell>
        </row>
        <row r="18">
          <cell r="E18">
            <v>1847.76591955096</v>
          </cell>
        </row>
        <row r="19">
          <cell r="E19">
            <v>164.16525779691301</v>
          </cell>
        </row>
        <row r="20">
          <cell r="E20">
            <v>648.34196374959504</v>
          </cell>
        </row>
        <row r="22">
          <cell r="D22">
            <v>3621950.3857190385</v>
          </cell>
          <cell r="J22">
            <v>801855.02712444519</v>
          </cell>
          <cell r="L22">
            <v>244</v>
          </cell>
          <cell r="M22">
            <v>801855.02712444519</v>
          </cell>
          <cell r="N22">
            <v>10707.320000000012</v>
          </cell>
          <cell r="O22">
            <v>-6148.7600000000011</v>
          </cell>
          <cell r="P22">
            <v>-4369.37</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140860.105288452</v>
          </cell>
          <cell r="H2">
            <v>30415.1394805204</v>
          </cell>
          <cell r="I2">
            <v>18087.063065675098</v>
          </cell>
          <cell r="J2">
            <v>14</v>
          </cell>
          <cell r="L2">
            <v>30415.1394805204</v>
          </cell>
          <cell r="M2">
            <v>415.51</v>
          </cell>
          <cell r="N2">
            <v>-277.94</v>
          </cell>
          <cell r="O2">
            <v>-190.77</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4223.9861357362897</v>
          </cell>
        </row>
        <row r="3">
          <cell r="F3">
            <v>7628.5652597308499</v>
          </cell>
        </row>
        <row r="4">
          <cell r="F4">
            <v>59.999381690000199</v>
          </cell>
        </row>
        <row r="5">
          <cell r="F5">
            <v>8113.6448538451205</v>
          </cell>
        </row>
        <row r="6">
          <cell r="F6">
            <v>3745.3407947097699</v>
          </cell>
        </row>
        <row r="8">
          <cell r="F8">
            <v>1463.9966576126601</v>
          </cell>
        </row>
        <row r="33">
          <cell r="E33">
            <v>2957877.7353539728</v>
          </cell>
          <cell r="K33">
            <v>213410.87860578901</v>
          </cell>
          <cell r="L33">
            <v>1693.7661131961399</v>
          </cell>
          <cell r="M33">
            <v>1443</v>
          </cell>
          <cell r="O33">
            <v>213410.87860578901</v>
          </cell>
          <cell r="P33">
            <v>8721.6899999999987</v>
          </cell>
          <cell r="Q33">
            <v>-5148.1899999999978</v>
          </cell>
          <cell r="R33">
            <v>-4403.63</v>
          </cell>
        </row>
        <row r="34">
          <cell r="E34">
            <v>1848477.8177724311</v>
          </cell>
        </row>
        <row r="35">
          <cell r="E35">
            <v>738019</v>
          </cell>
          <cell r="K35">
            <v>53248.070849999895</v>
          </cell>
          <cell r="M35">
            <v>1349</v>
          </cell>
          <cell r="O35">
            <v>53248.070849999895</v>
          </cell>
          <cell r="P35">
            <v>2176.6799999999998</v>
          </cell>
          <cell r="Q35">
            <v>-1376.4699999999998</v>
          </cell>
          <cell r="R35">
            <v>-1119.7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144</v>
          </cell>
        </row>
        <row r="3">
          <cell r="E3">
            <v>180</v>
          </cell>
        </row>
        <row r="5">
          <cell r="D5">
            <v>282712</v>
          </cell>
          <cell r="H5">
            <v>26083.94384</v>
          </cell>
          <cell r="K5">
            <v>26083.94384</v>
          </cell>
          <cell r="L5">
            <v>911.47</v>
          </cell>
          <cell r="M5">
            <v>-517.66999999999996</v>
          </cell>
          <cell r="N5">
            <v>-373.83</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11337.526455606199</v>
          </cell>
        </row>
        <row r="3">
          <cell r="E3">
            <v>3195.22491672157</v>
          </cell>
        </row>
        <row r="4">
          <cell r="E4">
            <v>922.24583777958799</v>
          </cell>
        </row>
        <row r="5">
          <cell r="E5">
            <v>409.000689070249</v>
          </cell>
        </row>
        <row r="6">
          <cell r="E6">
            <v>359.23481992392999</v>
          </cell>
        </row>
        <row r="7">
          <cell r="E7">
            <v>180.16648550994401</v>
          </cell>
        </row>
        <row r="8">
          <cell r="E8">
            <v>581.53297028850704</v>
          </cell>
        </row>
        <row r="10">
          <cell r="D10">
            <v>1469704.1535796304</v>
          </cell>
          <cell r="J10">
            <v>191349.09616678953</v>
          </cell>
          <cell r="K10">
            <v>386</v>
          </cell>
          <cell r="M10">
            <v>191349.09616678953</v>
          </cell>
          <cell r="N10">
            <v>4351.58</v>
          </cell>
          <cell r="O10">
            <v>-3426.54</v>
          </cell>
          <cell r="P10">
            <v>-2450.8299999999995</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ly Loads"/>
    </sheetNames>
    <sheetDataSet>
      <sheetData sheetId="0">
        <row r="8769">
          <cell r="AG8769">
            <v>0.26250424220094848</v>
          </cell>
          <cell r="AL8769">
            <v>0.4231426371017224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s>
    <sheetDataSet>
      <sheetData sheetId="0">
        <row r="2">
          <cell r="AU2">
            <v>97316350</v>
          </cell>
          <cell r="AV2">
            <v>1946327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302617</v>
          </cell>
          <cell r="F2">
            <v>28040.17</v>
          </cell>
        </row>
        <row r="3">
          <cell r="D3">
            <v>5862</v>
          </cell>
          <cell r="F3">
            <v>545.92999999999995</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-8.7799999999999994</v>
          </cell>
        </row>
        <row r="3">
          <cell r="D3">
            <v>346235</v>
          </cell>
          <cell r="F3">
            <v>32197.19</v>
          </cell>
        </row>
        <row r="4">
          <cell r="D4">
            <v>12148</v>
          </cell>
          <cell r="F4">
            <v>1055.77</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7280</v>
          </cell>
          <cell r="I2">
            <v>718.32</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10679</v>
          </cell>
          <cell r="I2">
            <v>1096.81</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-1896</v>
          </cell>
          <cell r="F2">
            <v>-88.25</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-6266</v>
          </cell>
          <cell r="F2">
            <v>-634.87</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C12">
            <v>2248</v>
          </cell>
          <cell r="H12">
            <v>355.59999999999997</v>
          </cell>
        </row>
        <row r="13">
          <cell r="C13">
            <v>1245</v>
          </cell>
          <cell r="H13">
            <v>200.52</v>
          </cell>
        </row>
        <row r="14">
          <cell r="C14">
            <v>798</v>
          </cell>
          <cell r="H14">
            <v>97.33</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C12">
            <v>1287</v>
          </cell>
        </row>
        <row r="13">
          <cell r="C13">
            <v>1149</v>
          </cell>
          <cell r="H13">
            <v>191.05</v>
          </cell>
        </row>
        <row r="14">
          <cell r="C14">
            <v>702</v>
          </cell>
          <cell r="H14">
            <v>36.709999999999994</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6">
          <cell r="G16">
            <v>928848</v>
          </cell>
          <cell r="N16">
            <v>87482.53</v>
          </cell>
        </row>
        <row r="17">
          <cell r="G17">
            <v>5342</v>
          </cell>
          <cell r="N17">
            <v>898.8599999999999</v>
          </cell>
        </row>
        <row r="18">
          <cell r="G18">
            <v>55981</v>
          </cell>
          <cell r="N18">
            <v>5198.2199999999993</v>
          </cell>
        </row>
        <row r="19">
          <cell r="G19">
            <v>26003</v>
          </cell>
          <cell r="N19">
            <v>2711.17</v>
          </cell>
        </row>
        <row r="20">
          <cell r="G20">
            <v>988</v>
          </cell>
          <cell r="N20">
            <v>131.44999999999999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8">
          <cell r="G18">
            <v>198224</v>
          </cell>
          <cell r="N18">
            <v>27126.439999999995</v>
          </cell>
        </row>
        <row r="19">
          <cell r="G19">
            <v>7391</v>
          </cell>
          <cell r="N19">
            <v>925.39</v>
          </cell>
        </row>
        <row r="20">
          <cell r="G20">
            <v>4725</v>
          </cell>
          <cell r="N20">
            <v>515.16</v>
          </cell>
        </row>
        <row r="21">
          <cell r="G21">
            <v>181749</v>
          </cell>
          <cell r="N21">
            <v>17568.149999999998</v>
          </cell>
        </row>
        <row r="22">
          <cell r="G22">
            <v>244</v>
          </cell>
          <cell r="N22">
            <v>126.98</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882</v>
          </cell>
          <cell r="J2">
            <v>126.75</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127</v>
          </cell>
          <cell r="J2">
            <v>34.28</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H2">
            <v>393</v>
          </cell>
          <cell r="N2">
            <v>43.13</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H2">
            <v>780</v>
          </cell>
          <cell r="N2">
            <v>87.77</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H10">
            <v>4989706</v>
          </cell>
          <cell r="N10">
            <v>394702.41000000003</v>
          </cell>
        </row>
        <row r="11">
          <cell r="H11">
            <v>1341960</v>
          </cell>
          <cell r="N11">
            <v>94206.59</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H12">
            <v>5021920</v>
          </cell>
          <cell r="N12">
            <v>426026.39999999997</v>
          </cell>
        </row>
        <row r="13">
          <cell r="H13">
            <v>572480</v>
          </cell>
          <cell r="N13">
            <v>41180.559999999998</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H6">
            <v>495840</v>
          </cell>
          <cell r="O6">
            <v>45201.21</v>
          </cell>
        </row>
        <row r="7">
          <cell r="H7">
            <v>3608000</v>
          </cell>
          <cell r="O7">
            <v>224387.59</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H6">
            <v>368940</v>
          </cell>
          <cell r="O6">
            <v>35195.410000000003</v>
          </cell>
        </row>
        <row r="7">
          <cell r="H7">
            <v>4298100</v>
          </cell>
          <cell r="O7">
            <v>306095.34999999998</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800</v>
          </cell>
          <cell r="F2">
            <v>73.14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L12">
            <v>4357821</v>
          </cell>
          <cell r="N12">
            <v>287551.74</v>
          </cell>
        </row>
        <row r="13">
          <cell r="L13">
            <v>2002896</v>
          </cell>
          <cell r="N13">
            <v>131746.09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1">
          <cell r="L11">
            <v>5474828</v>
          </cell>
          <cell r="N11">
            <v>434378.42</v>
          </cell>
        </row>
        <row r="12">
          <cell r="L12">
            <v>962129</v>
          </cell>
          <cell r="N12">
            <v>77062.210000000006</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87.993465464168096</v>
          </cell>
          <cell r="H2">
            <v>23.7</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442.65283725772701</v>
          </cell>
          <cell r="H2">
            <v>114.55</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9">
          <cell r="D9">
            <v>3887.9079721776434</v>
          </cell>
          <cell r="I9">
            <v>267.48</v>
          </cell>
        </row>
        <row r="10">
          <cell r="D10">
            <v>193</v>
          </cell>
          <cell r="I10">
            <v>13.27</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D6">
            <v>3368.8947716743901</v>
          </cell>
          <cell r="I6">
            <v>254.51999999999998</v>
          </cell>
        </row>
        <row r="7">
          <cell r="D7">
            <v>606</v>
          </cell>
          <cell r="I7">
            <v>45.79</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4">
          <cell r="D14">
            <v>47624.200962145536</v>
          </cell>
          <cell r="I14">
            <v>10363.530000000002</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1">
          <cell r="D11">
            <v>14539.392812219572</v>
          </cell>
          <cell r="I11">
            <v>3099.29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4">
    <pageSetUpPr fitToPage="1"/>
  </sheetPr>
  <dimension ref="B1:AB61"/>
  <sheetViews>
    <sheetView tabSelected="1" view="pageBreakPreview" topLeftCell="B1" zoomScale="60" zoomScaleNormal="10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625" style="149" customWidth="1"/>
    <col min="11" max="11" width="2.875" style="149" customWidth="1"/>
    <col min="12" max="12" width="12.25" style="149" customWidth="1"/>
    <col min="13" max="13" width="2.75" style="149" customWidth="1"/>
    <col min="14" max="14" width="15.375" style="149" bestFit="1" customWidth="1"/>
    <col min="15" max="15" width="2.625" style="149" customWidth="1"/>
    <col min="16" max="16" width="10.5" style="149" bestFit="1" customWidth="1"/>
    <col min="17" max="17" width="9.875" style="149" bestFit="1" customWidth="1"/>
    <col min="18" max="18" width="1.875" style="149" customWidth="1"/>
    <col min="19" max="19" width="11.125" style="149" customWidth="1"/>
    <col min="20" max="20" width="2.75" style="149" customWidth="1"/>
    <col min="21" max="21" width="8.625" style="156" customWidth="1"/>
    <col min="22" max="22" width="2" style="166" customWidth="1"/>
    <col min="23" max="23" width="9.875" style="149" customWidth="1"/>
    <col min="24" max="24" width="10.5" style="149" customWidth="1"/>
    <col min="25" max="25" width="0.125" style="149" customWidth="1"/>
    <col min="26" max="26" width="10.25" style="149" customWidth="1"/>
    <col min="27" max="27" width="13.5" style="149" bestFit="1" customWidth="1"/>
    <col min="28" max="16384" width="10.25" style="149"/>
  </cols>
  <sheetData>
    <row r="1" spans="2:28" ht="18.75">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739"/>
      <c r="X2" s="1739"/>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1292</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900</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6"/>
      <c r="T8" s="1386"/>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92"/>
      <c r="T9" s="1492"/>
      <c r="U9" s="1122"/>
      <c r="V9" s="1122"/>
      <c r="W9" s="155"/>
      <c r="X9" s="155"/>
      <c r="Y9" s="155"/>
    </row>
    <row r="10" spans="2:28">
      <c r="K10" s="156"/>
      <c r="L10" s="157"/>
      <c r="M10" s="158"/>
      <c r="N10" s="1031"/>
      <c r="O10" s="1031"/>
      <c r="P10" s="1031"/>
      <c r="Q10" s="1031"/>
      <c r="R10" s="158"/>
      <c r="T10" s="1699"/>
      <c r="U10" s="1699"/>
      <c r="V10" s="880"/>
      <c r="W10" s="158"/>
      <c r="X10" s="158"/>
      <c r="Y10" s="158"/>
      <c r="Z10" s="156"/>
      <c r="AA10" s="156"/>
      <c r="AB10" s="156"/>
    </row>
    <row r="11" spans="2:28">
      <c r="L11" s="160" t="s">
        <v>190</v>
      </c>
      <c r="M11" s="161"/>
      <c r="R11" s="161"/>
      <c r="U11" s="149"/>
      <c r="V11" s="164"/>
      <c r="W11" s="161"/>
      <c r="X11" s="161"/>
      <c r="Y11" s="161"/>
    </row>
    <row r="12" spans="2:28">
      <c r="F12" s="148" t="s">
        <v>296</v>
      </c>
      <c r="G12" s="148" t="s">
        <v>1152</v>
      </c>
      <c r="L12" s="159" t="s">
        <v>180</v>
      </c>
      <c r="M12" s="163"/>
      <c r="N12" s="1294" t="s">
        <v>982</v>
      </c>
      <c r="O12" s="1294"/>
      <c r="P12" s="1294"/>
      <c r="Q12" s="1294"/>
      <c r="R12" s="162"/>
      <c r="S12" s="1031" t="s">
        <v>31</v>
      </c>
      <c r="T12" s="1031"/>
      <c r="U12" s="1031"/>
      <c r="V12" s="880"/>
      <c r="W12" s="1294" t="s">
        <v>1290</v>
      </c>
      <c r="X12" s="1294"/>
      <c r="Y12" s="164"/>
    </row>
    <row r="13" spans="2:28">
      <c r="B13" s="164" t="s">
        <v>179</v>
      </c>
      <c r="F13" s="148" t="s">
        <v>298</v>
      </c>
      <c r="G13" s="148" t="s">
        <v>298</v>
      </c>
      <c r="H13" s="160" t="s">
        <v>297</v>
      </c>
      <c r="L13" s="160" t="s">
        <v>37</v>
      </c>
      <c r="M13" s="164"/>
      <c r="N13" s="882" t="s">
        <v>37</v>
      </c>
      <c r="O13" s="160"/>
      <c r="P13" s="1295" t="s">
        <v>245</v>
      </c>
      <c r="Q13" s="1295"/>
      <c r="R13" s="164"/>
      <c r="S13" s="1706" t="s">
        <v>1273</v>
      </c>
      <c r="T13" s="1701"/>
      <c r="U13" s="1706"/>
      <c r="V13" s="1388"/>
      <c r="W13" s="1740" t="s">
        <v>1291</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704" t="s">
        <v>191</v>
      </c>
      <c r="T14" s="1151"/>
      <c r="U14" s="1705" t="s">
        <v>301</v>
      </c>
      <c r="V14" s="1392"/>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1115</v>
      </c>
      <c r="R15" s="165"/>
      <c r="S15" s="1388" t="s">
        <v>311</v>
      </c>
      <c r="T15" s="163"/>
      <c r="U15" s="1388" t="s">
        <v>1116</v>
      </c>
      <c r="V15" s="1388"/>
      <c r="W15" s="884" t="s">
        <v>701</v>
      </c>
      <c r="X15" s="884" t="s">
        <v>1117</v>
      </c>
      <c r="Y15" s="163"/>
      <c r="Z15" s="156"/>
    </row>
    <row r="16" spans="2:28">
      <c r="M16" s="165"/>
      <c r="N16" s="884" t="s">
        <v>31</v>
      </c>
      <c r="Q16" s="884" t="s">
        <v>1271</v>
      </c>
      <c r="S16" s="163"/>
      <c r="T16" s="163"/>
      <c r="U16" s="1388" t="s">
        <v>1147</v>
      </c>
      <c r="V16" s="1388"/>
      <c r="X16" s="884" t="s">
        <v>1287</v>
      </c>
      <c r="Y16" s="156"/>
      <c r="Z16" s="156"/>
    </row>
    <row r="17" spans="2:28">
      <c r="D17" s="173" t="s">
        <v>17</v>
      </c>
      <c r="S17" s="156"/>
      <c r="T17" s="156"/>
      <c r="Y17" s="156"/>
      <c r="Z17" s="156"/>
    </row>
    <row r="18" spans="2:28">
      <c r="B18" s="164">
        <v>1</v>
      </c>
      <c r="D18" s="150" t="s">
        <v>312</v>
      </c>
      <c r="F18" s="174" t="s">
        <v>702</v>
      </c>
      <c r="G18" s="174" t="s">
        <v>702</v>
      </c>
      <c r="H18" s="175">
        <f>'Exhibit No.__(RMM-7) p1-8'!C89/12</f>
        <v>107789.70430107282</v>
      </c>
      <c r="I18" s="151"/>
      <c r="J18" s="175">
        <f>'Exhibit No.__(RMM-7) p1-8'!C101/1000</f>
        <v>1524718.2118738822</v>
      </c>
      <c r="L18" s="176">
        <f>'Exhibit No.__(RMM-7) p1-8'!F101/1000</f>
        <v>148284.96506268738</v>
      </c>
      <c r="M18" s="177"/>
      <c r="N18" s="176">
        <f>'Exhibit No.__(RMM-7) p1-8'!I101/1000</f>
        <v>150287.59806268738</v>
      </c>
      <c r="O18" s="176"/>
      <c r="P18" s="176">
        <f>N18-L18</f>
        <v>2002.6330000000016</v>
      </c>
      <c r="Q18" s="177">
        <f>P18/L18</f>
        <v>1.350530041365549E-2</v>
      </c>
      <c r="R18" s="177"/>
      <c r="S18" s="1391">
        <f>'Exhibit No.__(RMM-17)'!T17</f>
        <v>-3267.2449186647468</v>
      </c>
      <c r="T18" s="180"/>
      <c r="U18" s="180">
        <f>S18/L18</f>
        <v>-2.2033554900751543E-2</v>
      </c>
      <c r="V18" s="1700"/>
      <c r="W18" s="176">
        <f>P18+S18</f>
        <v>-1264.6119186647452</v>
      </c>
      <c r="X18" s="177">
        <f>W18/L18</f>
        <v>-8.5282544870960535E-3</v>
      </c>
      <c r="Y18" s="180"/>
      <c r="Z18" s="181" t="s">
        <v>31</v>
      </c>
      <c r="AA18" s="151" t="s">
        <v>31</v>
      </c>
    </row>
    <row r="19" spans="2:28">
      <c r="H19" s="182"/>
      <c r="J19" s="182"/>
      <c r="L19" s="182"/>
      <c r="M19" s="156"/>
      <c r="N19" s="182"/>
      <c r="O19" s="156"/>
      <c r="P19" s="182"/>
      <c r="Q19" s="1087"/>
      <c r="R19" s="156"/>
      <c r="S19" s="1390"/>
      <c r="T19" s="156"/>
      <c r="U19" s="1390"/>
      <c r="V19" s="1736"/>
      <c r="W19" s="182"/>
      <c r="X19" s="1087"/>
      <c r="Y19" s="156"/>
      <c r="Z19" s="156"/>
    </row>
    <row r="20" spans="2:28">
      <c r="Q20" s="891"/>
      <c r="S20" s="197"/>
      <c r="T20" s="156"/>
      <c r="U20" s="197"/>
      <c r="V20" s="1736"/>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150287.59806268738</v>
      </c>
      <c r="O21" s="186"/>
      <c r="P21" s="176">
        <f>SUM(P18)</f>
        <v>2002.6330000000016</v>
      </c>
      <c r="Q21" s="177">
        <f>P21/L21</f>
        <v>1.350530041365549E-2</v>
      </c>
      <c r="R21" s="177"/>
      <c r="S21" s="1411">
        <f>SUM(S18:S20)</f>
        <v>-3267.2449186647468</v>
      </c>
      <c r="T21" s="180"/>
      <c r="U21" s="180">
        <f>S21/L21</f>
        <v>-2.2033554900751543E-2</v>
      </c>
      <c r="V21" s="1700"/>
      <c r="W21" s="176">
        <f>SUM(W18)</f>
        <v>-1264.6119186647452</v>
      </c>
      <c r="X21" s="177">
        <f>W21/L21</f>
        <v>-8.5282544870960535E-3</v>
      </c>
      <c r="Y21" s="180"/>
      <c r="Z21" s="156"/>
    </row>
    <row r="22" spans="2:28">
      <c r="J22" s="879" t="s">
        <v>31</v>
      </c>
      <c r="Q22" s="891"/>
      <c r="S22" s="197"/>
      <c r="T22" s="156"/>
      <c r="U22" s="197"/>
      <c r="V22" s="1736"/>
      <c r="X22" s="891"/>
      <c r="Y22" s="156"/>
      <c r="Z22" s="156"/>
    </row>
    <row r="23" spans="2:28">
      <c r="D23" s="173" t="s">
        <v>314</v>
      </c>
      <c r="H23" s="187"/>
      <c r="Q23" s="891"/>
      <c r="S23" s="197"/>
      <c r="T23" s="156"/>
      <c r="U23" s="197"/>
      <c r="V23" s="1736"/>
      <c r="X23" s="891"/>
      <c r="Y23" s="156"/>
      <c r="Z23" s="156"/>
    </row>
    <row r="24" spans="2:28">
      <c r="B24" s="85">
        <f>MAX(B$15:B23)+1</f>
        <v>3</v>
      </c>
      <c r="D24" s="150" t="s">
        <v>315</v>
      </c>
      <c r="F24" s="148">
        <v>24</v>
      </c>
      <c r="G24" s="148">
        <v>24</v>
      </c>
      <c r="H24" s="175">
        <f>'Exhibit No.__(RMM-7) p1-8'!C193/12</f>
        <v>19928.640555555456</v>
      </c>
      <c r="J24" s="175">
        <f ca="1">'Exhibit No.__(RMM-7) p1-8'!C221/1000</f>
        <v>554739.13183022395</v>
      </c>
      <c r="L24" s="176">
        <f ca="1">'Exhibit No.__(RMM-7) p1-8'!F221/1000</f>
        <v>52501.06519913939</v>
      </c>
      <c r="M24" s="177"/>
      <c r="N24" s="176">
        <f ca="1">'Exhibit No.__(RMM-7) p1-8'!I221/1000</f>
        <v>52860.756199139389</v>
      </c>
      <c r="O24" s="176"/>
      <c r="P24" s="176">
        <f t="shared" ref="P24:P31" ca="1" si="0">N24-L24</f>
        <v>359.69099999999889</v>
      </c>
      <c r="Q24" s="177">
        <f ca="1">P24/L24</f>
        <v>6.8511181370448657E-3</v>
      </c>
      <c r="R24" s="177"/>
      <c r="S24" s="1391">
        <f>'Exhibit No.__(RMM-17)'!T23</f>
        <v>-999.20055598339604</v>
      </c>
      <c r="T24" s="180"/>
      <c r="U24" s="180">
        <f ca="1">S24/L24</f>
        <v>-1.9032005392526304E-2</v>
      </c>
      <c r="V24" s="1700"/>
      <c r="W24" s="176">
        <f t="shared" ref="W24:W31" ca="1" si="1">P24+S24</f>
        <v>-639.50955598339715</v>
      </c>
      <c r="X24" s="177">
        <f t="shared" ref="X24:X31" ca="1" si="2">W24/L24</f>
        <v>-1.2180887255481439E-2</v>
      </c>
      <c r="Y24" s="180"/>
      <c r="Z24" s="156"/>
      <c r="AA24" s="188"/>
      <c r="AB24" s="14"/>
    </row>
    <row r="25" spans="2:28">
      <c r="B25" s="85">
        <f>MAX(B$15:B24)+1</f>
        <v>4</v>
      </c>
      <c r="D25" s="150" t="s">
        <v>316</v>
      </c>
      <c r="E25" s="52"/>
      <c r="F25" s="148">
        <v>33</v>
      </c>
      <c r="G25" s="148">
        <v>33</v>
      </c>
      <c r="H25" s="175">
        <v>0</v>
      </c>
      <c r="J25" s="175">
        <v>0</v>
      </c>
      <c r="L25" s="176">
        <v>0</v>
      </c>
      <c r="M25" s="177"/>
      <c r="N25" s="176">
        <f ca="1">'Exhibit No.__(RMM-7) p1-8'!I613/100</f>
        <v>0</v>
      </c>
      <c r="O25" s="176"/>
      <c r="P25" s="176">
        <f t="shared" ca="1" si="0"/>
        <v>0</v>
      </c>
      <c r="Q25" s="177">
        <f ca="1">Q26</f>
        <v>6.7565640673708819E-3</v>
      </c>
      <c r="R25" s="177"/>
      <c r="S25" s="1391">
        <f>'Exhibit No.__(RMM-17)'!T24</f>
        <v>0</v>
      </c>
      <c r="T25" s="180"/>
      <c r="U25" s="180">
        <v>0</v>
      </c>
      <c r="V25" s="1700"/>
      <c r="W25" s="176">
        <f t="shared" ca="1" si="1"/>
        <v>0</v>
      </c>
      <c r="X25" s="177">
        <v>0</v>
      </c>
      <c r="Y25" s="180"/>
      <c r="Z25" s="156"/>
      <c r="AA25" s="188"/>
      <c r="AB25" s="14"/>
    </row>
    <row r="26" spans="2:28">
      <c r="B26" s="85">
        <f>MAX(B$15:B25)+1</f>
        <v>5</v>
      </c>
      <c r="D26" s="150" t="s">
        <v>317</v>
      </c>
      <c r="F26" s="148">
        <v>36</v>
      </c>
      <c r="G26" s="148">
        <v>36</v>
      </c>
      <c r="H26" s="175">
        <f>'Exhibit No.__(RMM-7) p1-8'!C622/12</f>
        <v>1076.1138888888891</v>
      </c>
      <c r="J26" s="175">
        <f ca="1">'Exhibit No.__(RMM-7) p1-8'!C653/1000</f>
        <v>950741.26118410239</v>
      </c>
      <c r="L26" s="176">
        <f ca="1">'Exhibit No.__(RMM-7) p1-8'!F653/1000</f>
        <v>76247.630432145073</v>
      </c>
      <c r="M26" s="177"/>
      <c r="N26" s="176">
        <f ca="1">'Exhibit No.__(RMM-7) p1-8'!I653/1000</f>
        <v>76762.802432145079</v>
      </c>
      <c r="O26" s="176"/>
      <c r="P26" s="176">
        <f t="shared" ca="1" si="0"/>
        <v>515.17200000000594</v>
      </c>
      <c r="Q26" s="177">
        <f t="shared" ref="Q26:Q31" ca="1" si="3">P26/L26</f>
        <v>6.7565640673708819E-3</v>
      </c>
      <c r="R26" s="177"/>
      <c r="S26" s="1391">
        <f>'Exhibit No.__(RMM-17)'!T25</f>
        <v>-1437.6484784467759</v>
      </c>
      <c r="T26" s="180"/>
      <c r="U26" s="180">
        <f t="shared" ref="U26:U31" ca="1" si="4">S26/L26</f>
        <v>-1.885499221810152E-2</v>
      </c>
      <c r="V26" s="1700"/>
      <c r="W26" s="176">
        <f t="shared" ca="1" si="1"/>
        <v>-922.47647844676999</v>
      </c>
      <c r="X26" s="177">
        <f t="shared" ca="1" si="2"/>
        <v>-1.2098428150730638E-2</v>
      </c>
      <c r="Y26" s="180"/>
      <c r="Z26" s="156"/>
      <c r="AA26" s="188"/>
      <c r="AB26" s="14"/>
    </row>
    <row r="27" spans="2:28">
      <c r="B27" s="85">
        <f>MAX(B$15:B26)+1</f>
        <v>6</v>
      </c>
      <c r="D27" s="150" t="s">
        <v>189</v>
      </c>
      <c r="F27" s="148" t="s">
        <v>318</v>
      </c>
      <c r="G27" s="148" t="s">
        <v>318</v>
      </c>
      <c r="H27" s="175">
        <f>'Exhibit No.__(RMM-7) p1-8'!C742</f>
        <v>5135.6966195907062</v>
      </c>
      <c r="J27" s="175">
        <f ca="1">'Exhibit No.__(RMM-7) p1-8'!C789/1000</f>
        <v>164795.79784020002</v>
      </c>
      <c r="L27" s="176">
        <f>'Exhibit No.__(RMM-7) p1-8'!F789/1000</f>
        <v>15164.849</v>
      </c>
      <c r="M27" s="177"/>
      <c r="N27" s="176">
        <f>'Exhibit No.__(RMM-7) p1-8'!I789/1000</f>
        <v>15268.029</v>
      </c>
      <c r="O27" s="176"/>
      <c r="P27" s="176">
        <f t="shared" si="0"/>
        <v>103.18000000000029</v>
      </c>
      <c r="Q27" s="177">
        <f t="shared" si="3"/>
        <v>6.8038923434054826E-3</v>
      </c>
      <c r="R27" s="177"/>
      <c r="S27" s="1391">
        <f>'Exhibit No.__(RMM-17)'!T26</f>
        <v>-305.88593176850941</v>
      </c>
      <c r="T27" s="180"/>
      <c r="U27" s="180">
        <f t="shared" si="4"/>
        <v>-2.017072057680953E-2</v>
      </c>
      <c r="V27" s="1700"/>
      <c r="W27" s="176">
        <f t="shared" si="1"/>
        <v>-202.70593176850912</v>
      </c>
      <c r="X27" s="177">
        <f t="shared" si="2"/>
        <v>-1.3366828233404047E-2</v>
      </c>
      <c r="Y27" s="180"/>
      <c r="Z27" s="156"/>
    </row>
    <row r="28" spans="2:28">
      <c r="B28" s="85">
        <f>MAX(B$15:B27)+1</f>
        <v>7</v>
      </c>
      <c r="D28" s="150" t="s">
        <v>319</v>
      </c>
      <c r="F28" s="148">
        <v>47</v>
      </c>
      <c r="G28" s="148">
        <v>47</v>
      </c>
      <c r="H28" s="175">
        <f>'Exhibit No.__(RMM-7) p1-8'!C911/12</f>
        <v>1</v>
      </c>
      <c r="J28" s="175">
        <f ca="1">'Exhibit No.__(RMM-7) p1-8'!C927/1000</f>
        <v>2679.157633181796</v>
      </c>
      <c r="L28" s="176">
        <f ca="1">'Exhibit No.__(RMM-7) p1-8'!F927/1000</f>
        <v>385.00174424682393</v>
      </c>
      <c r="M28" s="177"/>
      <c r="N28" s="176">
        <f ca="1">'Exhibit No.__(RMM-7) p1-8'!I927/1000</f>
        <v>400.10684424682398</v>
      </c>
      <c r="O28" s="176"/>
      <c r="P28" s="176">
        <f t="shared" ca="1" si="0"/>
        <v>15.10510000000005</v>
      </c>
      <c r="Q28" s="177">
        <f t="shared" ca="1" si="3"/>
        <v>3.9233848224636089E-2</v>
      </c>
      <c r="R28" s="177"/>
      <c r="S28" s="1391">
        <f ca="1">'Exhibit No.__(RMM-17)'!T27</f>
        <v>-3.8311954154499683</v>
      </c>
      <c r="T28" s="180"/>
      <c r="U28" s="180">
        <f t="shared" ca="1" si="4"/>
        <v>-9.9511118396227206E-3</v>
      </c>
      <c r="V28" s="1700"/>
      <c r="W28" s="176">
        <f t="shared" ca="1" si="1"/>
        <v>11.273904584550081</v>
      </c>
      <c r="X28" s="177">
        <f t="shared" ca="1" si="2"/>
        <v>2.9282736385013365E-2</v>
      </c>
      <c r="Y28" s="180"/>
      <c r="Z28" s="156"/>
    </row>
    <row r="29" spans="2:28">
      <c r="B29" s="85">
        <f>MAX(B$15:B28)+1</f>
        <v>8</v>
      </c>
      <c r="D29" s="150" t="s">
        <v>320</v>
      </c>
      <c r="F29" s="148">
        <v>48</v>
      </c>
      <c r="G29" s="148">
        <v>48</v>
      </c>
      <c r="H29" s="175">
        <f>('Exhibit No.__(RMM-7) p1-8'!C956)/12</f>
        <v>64.477272727272748</v>
      </c>
      <c r="J29" s="175">
        <f ca="1">('Exhibit No.__(RMM-7) p1-8'!C968)/1000</f>
        <v>400185.56350036786</v>
      </c>
      <c r="L29" s="176">
        <f ca="1">('Exhibit No.__(RMM-7) p1-8'!F968)/1000</f>
        <v>29165.516713713034</v>
      </c>
      <c r="M29" s="177"/>
      <c r="N29" s="176">
        <f ca="1">'Exhibit No.__(RMM-7) p1-8'!I968/1000</f>
        <v>29543.154227349401</v>
      </c>
      <c r="O29" s="176"/>
      <c r="P29" s="176">
        <f t="shared" ca="1" si="0"/>
        <v>377.63751363636766</v>
      </c>
      <c r="Q29" s="177">
        <f t="shared" ca="1" si="3"/>
        <v>1.2948082399610296E-2</v>
      </c>
      <c r="R29" s="177"/>
      <c r="S29" s="1391">
        <f ca="1">'Exhibit No.__(RMM-17)'!T28</f>
        <v>-573.17161197127143</v>
      </c>
      <c r="T29" s="180"/>
      <c r="U29" s="180">
        <f t="shared" ca="1" si="4"/>
        <v>-1.9652372958020584E-2</v>
      </c>
      <c r="V29" s="1700"/>
      <c r="W29" s="176">
        <f t="shared" ca="1" si="1"/>
        <v>-195.53409833490377</v>
      </c>
      <c r="X29" s="177">
        <f t="shared" ca="1" si="2"/>
        <v>-6.7042905584102893E-3</v>
      </c>
      <c r="Y29" s="180"/>
      <c r="Z29" s="156"/>
      <c r="AA29" s="151" t="s">
        <v>31</v>
      </c>
    </row>
    <row r="30" spans="2:28">
      <c r="B30" s="85">
        <f>MAX(B$15:B28)+1</f>
        <v>8</v>
      </c>
      <c r="D30" s="150" t="s">
        <v>608</v>
      </c>
      <c r="F30" s="174" t="s">
        <v>609</v>
      </c>
      <c r="G30" s="174" t="s">
        <v>609</v>
      </c>
      <c r="H30" s="175">
        <f>('Exhibit No.__(RMM-7) p1-8'!C1143)/12</f>
        <v>1</v>
      </c>
      <c r="J30" s="175">
        <f ca="1">('Exhibit No.__(RMM-7) p1-8'!C1156)/1000</f>
        <v>420782.10087353742</v>
      </c>
      <c r="L30" s="176">
        <f ca="1">('Exhibit No.__(RMM-7) p1-8'!F1156)/1000</f>
        <v>25129.407040602797</v>
      </c>
      <c r="M30" s="177"/>
      <c r="N30" s="176">
        <f ca="1">'Exhibit No.__(RMM-7) p1-8'!I1156/1000</f>
        <v>25470.231360602796</v>
      </c>
      <c r="O30" s="176"/>
      <c r="P30" s="176">
        <f t="shared" ca="1" si="0"/>
        <v>340.82431999999972</v>
      </c>
      <c r="Q30" s="177">
        <f t="shared" ca="1" si="3"/>
        <v>1.35627680927494E-2</v>
      </c>
      <c r="R30" s="177"/>
      <c r="S30" s="1391">
        <f>'Exhibit No.__(RMM-17)'!T29</f>
        <v>-493.52647624680321</v>
      </c>
      <c r="T30" s="180"/>
      <c r="U30" s="180">
        <f t="shared" ca="1" si="4"/>
        <v>-1.9639399984623142E-2</v>
      </c>
      <c r="V30" s="1700"/>
      <c r="W30" s="176">
        <f t="shared" ca="1" si="1"/>
        <v>-152.7021562468035</v>
      </c>
      <c r="X30" s="177">
        <f t="shared" ca="1" si="2"/>
        <v>-6.0766318918737414E-3</v>
      </c>
      <c r="Y30" s="180"/>
      <c r="Z30" s="156"/>
    </row>
    <row r="31" spans="2:28">
      <c r="B31" s="85">
        <f>MAX(B$15:B30)+1</f>
        <v>9</v>
      </c>
      <c r="D31" s="150" t="s">
        <v>185</v>
      </c>
      <c r="F31" s="148" t="s">
        <v>186</v>
      </c>
      <c r="G31" s="148">
        <v>54</v>
      </c>
      <c r="H31" s="175">
        <f>'Exhibit No.__(RMM-7) p1-8'!C1277/12</f>
        <v>27</v>
      </c>
      <c r="J31" s="175">
        <f>'Exhibit No.__(RMM-7) p1-8'!C1283/1000</f>
        <v>285.28140758938906</v>
      </c>
      <c r="L31" s="176">
        <f>'Exhibit No.__(RMM-7) p1-8'!F1283/1000</f>
        <v>26.428895606556154</v>
      </c>
      <c r="M31" s="177"/>
      <c r="N31" s="176">
        <f>SUM('Lighting Rates'!L60:L62)/1000</f>
        <v>16.731132702526036</v>
      </c>
      <c r="O31" s="176"/>
      <c r="P31" s="176">
        <f t="shared" si="0"/>
        <v>-9.6977629040301174</v>
      </c>
      <c r="Q31" s="177">
        <f t="shared" si="3"/>
        <v>-0.36693787922127236</v>
      </c>
      <c r="R31" s="177"/>
      <c r="S31" s="1391">
        <f ca="1">'Exhibit No.__(RMM-17)'!T30</f>
        <v>-0.63903035300023148</v>
      </c>
      <c r="T31" s="180"/>
      <c r="U31" s="180">
        <f t="shared" ca="1" si="4"/>
        <v>-2.4179230283149201E-2</v>
      </c>
      <c r="V31" s="1700"/>
      <c r="W31" s="176">
        <f t="shared" ca="1" si="1"/>
        <v>-10.336793257030349</v>
      </c>
      <c r="X31" s="177">
        <f t="shared" ca="1" si="2"/>
        <v>-0.39111710950442158</v>
      </c>
      <c r="Y31" s="180"/>
      <c r="Z31" s="156"/>
      <c r="AA31" s="879" t="s">
        <v>31</v>
      </c>
    </row>
    <row r="32" spans="2:28">
      <c r="B32" s="164"/>
      <c r="F32" s="148"/>
      <c r="G32" s="148"/>
      <c r="H32" s="182"/>
      <c r="J32" s="182"/>
      <c r="L32" s="182"/>
      <c r="M32" s="156"/>
      <c r="N32" s="182"/>
      <c r="O32" s="156"/>
      <c r="P32" s="182"/>
      <c r="Q32" s="1088"/>
      <c r="R32" s="156"/>
      <c r="S32" s="1696"/>
      <c r="T32" s="156"/>
      <c r="U32" s="1390"/>
      <c r="V32" s="1736"/>
      <c r="W32" s="182"/>
      <c r="X32" s="1088"/>
      <c r="Y32" s="156"/>
      <c r="Z32" s="1101" t="s">
        <v>31</v>
      </c>
    </row>
    <row r="33" spans="2:27">
      <c r="B33" s="164"/>
      <c r="Q33" s="891"/>
      <c r="S33" s="1697"/>
      <c r="T33" s="156"/>
      <c r="U33" s="197"/>
      <c r="V33" s="1736"/>
      <c r="X33" s="891"/>
      <c r="Y33" s="156"/>
      <c r="Z33" s="156"/>
    </row>
    <row r="34" spans="2:27">
      <c r="B34" s="85">
        <f>MAX(B$15:B33)+1</f>
        <v>10</v>
      </c>
      <c r="D34" s="173" t="s">
        <v>321</v>
      </c>
      <c r="H34" s="185">
        <f>SUM(H24:H31)</f>
        <v>26233.928336762321</v>
      </c>
      <c r="J34" s="185">
        <f ca="1">SUM(J24:J31)</f>
        <v>2494208.2942692027</v>
      </c>
      <c r="K34" s="185"/>
      <c r="L34" s="176">
        <f ca="1">SUM(L24:L31)</f>
        <v>198619.89902545366</v>
      </c>
      <c r="M34" s="177"/>
      <c r="N34" s="176">
        <f ca="1">SUM(N24:N31)</f>
        <v>200321.81119618603</v>
      </c>
      <c r="O34" s="186"/>
      <c r="P34" s="176">
        <f ca="1">SUM(P24:P31)</f>
        <v>1701.9121707323425</v>
      </c>
      <c r="Q34" s="177">
        <f ca="1">P34/L34</f>
        <v>8.5686891347892483E-3</v>
      </c>
      <c r="R34" s="177"/>
      <c r="S34" s="1391">
        <f ca="1">SUM(S24:S31)</f>
        <v>-3813.9032801852059</v>
      </c>
      <c r="T34" s="180"/>
      <c r="U34" s="180">
        <f ca="1">S34/L34</f>
        <v>-1.9202020033735109E-2</v>
      </c>
      <c r="V34" s="1700"/>
      <c r="W34" s="176">
        <f ca="1">SUM(W24:W31)</f>
        <v>-2111.9911094528638</v>
      </c>
      <c r="X34" s="177">
        <f ca="1">W34/L34</f>
        <v>-1.0633330898945864E-2</v>
      </c>
      <c r="Y34" s="180"/>
      <c r="Z34" s="1101" t="s">
        <v>31</v>
      </c>
    </row>
    <row r="35" spans="2:27">
      <c r="B35" s="164"/>
      <c r="Q35" s="891"/>
      <c r="S35" s="1697"/>
      <c r="T35" s="156"/>
      <c r="U35" s="197"/>
      <c r="V35" s="1736"/>
      <c r="X35" s="891"/>
      <c r="Y35" s="156"/>
      <c r="Z35" s="156"/>
    </row>
    <row r="36" spans="2:27">
      <c r="B36" s="164"/>
      <c r="D36" s="173" t="s">
        <v>187</v>
      </c>
      <c r="Q36" s="891"/>
      <c r="S36" s="1697"/>
      <c r="T36" s="156"/>
      <c r="U36" s="197"/>
      <c r="V36" s="1736"/>
      <c r="X36" s="891"/>
      <c r="Y36" s="156"/>
      <c r="Z36" s="156"/>
    </row>
    <row r="37" spans="2:27">
      <c r="B37" s="85">
        <f>MAX(B$15:B36)+1</f>
        <v>11</v>
      </c>
      <c r="D37" s="150" t="s">
        <v>183</v>
      </c>
      <c r="F37" s="148" t="s">
        <v>184</v>
      </c>
      <c r="G37" s="148">
        <v>15</v>
      </c>
      <c r="H37" s="175">
        <f>'Exhibit No.__(RMM-7) p1-8'!C24/12-0.3</f>
        <v>2323.5333333333333</v>
      </c>
      <c r="J37" s="175">
        <f ca="1">'Exhibit No.__(RMM-7) p1-8'!C27/1000</f>
        <v>3037.7085715346157</v>
      </c>
      <c r="L37" s="176">
        <f ca="1">'Exhibit No.__(RMM-7) p1-8'!F27/1000</f>
        <v>461.99903817280517</v>
      </c>
      <c r="M37" s="177"/>
      <c r="N37" s="176">
        <f ca="1">'Exhibit No.__(RMM-7) p1-8'!I27/1000</f>
        <v>285.1138710837505</v>
      </c>
      <c r="O37" s="176"/>
      <c r="P37" s="176">
        <f ca="1">N37-L37</f>
        <v>-176.88516708905468</v>
      </c>
      <c r="Q37" s="177">
        <f ca="1">P37/L37</f>
        <v>-0.38286912411902663</v>
      </c>
      <c r="R37" s="177"/>
      <c r="S37" s="1391">
        <f ca="1">'Exhibit No.__(RMM-17)'!T36</f>
        <v>-6.8044672002375384</v>
      </c>
      <c r="T37" s="180"/>
      <c r="U37" s="180">
        <f ca="1">S37/L37</f>
        <v>-1.4728314645738309E-2</v>
      </c>
      <c r="V37" s="1700"/>
      <c r="W37" s="176">
        <f t="shared" ref="W37:W41" ca="1" si="5">P37+S37</f>
        <v>-183.6896342892922</v>
      </c>
      <c r="X37" s="177">
        <f t="shared" ref="X37:X41" ca="1" si="6">W37/L37</f>
        <v>-0.39759743876476494</v>
      </c>
      <c r="Y37" s="180"/>
      <c r="Z37" s="156"/>
    </row>
    <row r="38" spans="2:27">
      <c r="B38" s="85">
        <f>MAX(B$15:B37)+1</f>
        <v>12</v>
      </c>
      <c r="D38" s="150" t="s">
        <v>322</v>
      </c>
      <c r="F38" s="148" t="s">
        <v>323</v>
      </c>
      <c r="G38" s="148">
        <v>51</v>
      </c>
      <c r="H38" s="175">
        <f>'Exhibit No.__(RMM-7) p1-8'!C1188/12</f>
        <v>244</v>
      </c>
      <c r="J38" s="175">
        <f ca="1">'Exhibit No.__(RMM-7) p1-8'!C1192/1000</f>
        <v>3719.2891179099606</v>
      </c>
      <c r="L38" s="176">
        <f>'Exhibit No.__(RMM-7) p1-8'!F1192/1000</f>
        <v>814.23974911082337</v>
      </c>
      <c r="M38" s="177"/>
      <c r="N38" s="176">
        <f>'Exhibit No.__(RMM-7) p1-8'!I1192/1000</f>
        <v>580.66574911082341</v>
      </c>
      <c r="O38" s="176"/>
      <c r="P38" s="176">
        <f>N38-L38</f>
        <v>-233.57399999999996</v>
      </c>
      <c r="Q38" s="177">
        <f>P38/L38</f>
        <v>-0.28686145604543434</v>
      </c>
      <c r="R38" s="177"/>
      <c r="S38" s="1391">
        <f ca="1">'Exhibit No.__(RMM-17)'!T37</f>
        <v>-8.3312076241183117</v>
      </c>
      <c r="T38" s="180"/>
      <c r="U38" s="180">
        <f ca="1">S38/L38</f>
        <v>-1.0231885182731824E-2</v>
      </c>
      <c r="V38" s="1700"/>
      <c r="W38" s="176">
        <f t="shared" ca="1" si="5"/>
        <v>-241.90520762411828</v>
      </c>
      <c r="X38" s="177">
        <f t="shared" ca="1" si="6"/>
        <v>-0.29709334122816622</v>
      </c>
      <c r="Y38" s="180"/>
      <c r="Z38" s="179" t="s">
        <v>31</v>
      </c>
    </row>
    <row r="39" spans="2:27">
      <c r="B39" s="85">
        <f>MAX(B$15:B38)+1</f>
        <v>13</v>
      </c>
      <c r="D39" s="150" t="s">
        <v>322</v>
      </c>
      <c r="F39" s="148">
        <v>52</v>
      </c>
      <c r="G39" s="148">
        <v>51</v>
      </c>
      <c r="H39" s="175">
        <f>'Exhibit No.__(RMM-7) p1-8'!C1204</f>
        <v>14</v>
      </c>
      <c r="J39" s="175">
        <f ca="1">'Exhibit No.__(RMM-7) p1-8'!C1209/1000</f>
        <v>144.69014087256477</v>
      </c>
      <c r="L39" s="176">
        <f>'Exhibit No.__(RMM-7) p1-8'!F1209/1000</f>
        <v>30.891402130665071</v>
      </c>
      <c r="M39" s="177"/>
      <c r="N39" s="176">
        <f>'Exhibit No.__(RMM-7) p1-8'!I1209/1000</f>
        <v>21.508769540567155</v>
      </c>
      <c r="O39" s="176"/>
      <c r="P39" s="176">
        <f>N39-L39</f>
        <v>-9.3826325900979164</v>
      </c>
      <c r="Q39" s="177">
        <f>P39/L39</f>
        <v>-0.303729579849146</v>
      </c>
      <c r="R39" s="177"/>
      <c r="S39" s="1391">
        <f ca="1">'Exhibit No.__(RMM-17)'!T38</f>
        <v>-0.3241059155545451</v>
      </c>
      <c r="T39" s="180"/>
      <c r="U39" s="180">
        <f ca="1">S39/L39</f>
        <v>-1.0491783901023184E-2</v>
      </c>
      <c r="V39" s="1700"/>
      <c r="W39" s="176">
        <f t="shared" ca="1" si="5"/>
        <v>-9.7067385056524618</v>
      </c>
      <c r="X39" s="177">
        <f t="shared" ca="1" si="6"/>
        <v>-0.31422136375016924</v>
      </c>
      <c r="Y39" s="180"/>
      <c r="Z39" s="156"/>
    </row>
    <row r="40" spans="2:27">
      <c r="B40" s="85">
        <f>MAX(B$15:B39)+1</f>
        <v>14</v>
      </c>
      <c r="D40" s="150" t="s">
        <v>322</v>
      </c>
      <c r="F40" s="148">
        <v>53</v>
      </c>
      <c r="G40" s="148">
        <v>53</v>
      </c>
      <c r="H40" s="175">
        <f>'Exhibit No.__(RMM-7) p1-8'!C1219/12</f>
        <v>232.66666666666666</v>
      </c>
      <c r="J40" s="175">
        <f ca="1">'Exhibit No.__(RMM-7) p1-8'!C1223/1000</f>
        <v>3796.1347231696864</v>
      </c>
      <c r="L40" s="176">
        <f>'Exhibit No.__(RMM-7) p1-8'!F1223/1000</f>
        <v>272.48921113049425</v>
      </c>
      <c r="M40" s="177"/>
      <c r="N40" s="176">
        <f>'Exhibit No.__(RMM-7) p1-8'!I1223/1000</f>
        <v>166.37542586223219</v>
      </c>
      <c r="O40" s="176"/>
      <c r="P40" s="176">
        <f>N40-L40</f>
        <v>-106.11378526826206</v>
      </c>
      <c r="Q40" s="177">
        <f>P40/L40</f>
        <v>-0.38942380444356195</v>
      </c>
      <c r="R40" s="177"/>
      <c r="S40" s="1391">
        <f ca="1">'Exhibit No.__(RMM-17)'!T39</f>
        <v>-8.5033417799000972</v>
      </c>
      <c r="T40" s="180"/>
      <c r="U40" s="180">
        <f ca="1">S40/L40</f>
        <v>-3.1206159482871681E-2</v>
      </c>
      <c r="V40" s="1700"/>
      <c r="W40" s="176">
        <f t="shared" ca="1" si="5"/>
        <v>-114.61712704816216</v>
      </c>
      <c r="X40" s="177">
        <f t="shared" ca="1" si="6"/>
        <v>-0.42062996392643365</v>
      </c>
      <c r="Y40" s="180"/>
      <c r="Z40" s="156"/>
      <c r="AA40" s="151" t="s">
        <v>31</v>
      </c>
    </row>
    <row r="41" spans="2:27">
      <c r="B41" s="85">
        <f>MAX(B$15:B40)+1</f>
        <v>15</v>
      </c>
      <c r="D41" s="150" t="s">
        <v>322</v>
      </c>
      <c r="F41" s="148">
        <v>57</v>
      </c>
      <c r="G41" s="148">
        <v>51</v>
      </c>
      <c r="H41" s="175">
        <f>'Exhibit No.__(RMM-7) p1-8'!C1317/12</f>
        <v>32.166666666666664</v>
      </c>
      <c r="J41" s="175">
        <f ca="1">'Exhibit No.__(RMM-7) p1-8'!C1321/1000</f>
        <v>1509.2973979888825</v>
      </c>
      <c r="L41" s="176">
        <f>'Exhibit No.__(RMM-7) p1-8'!F1321/1000</f>
        <v>194.31967386953477</v>
      </c>
      <c r="M41" s="177"/>
      <c r="N41" s="176">
        <f>'Exhibit No.__(RMM-7) p1-8'!I1321/1000</f>
        <v>151.77767386953477</v>
      </c>
      <c r="O41" s="176"/>
      <c r="P41" s="176">
        <f>N41-L41</f>
        <v>-42.542000000000002</v>
      </c>
      <c r="Q41" s="177">
        <f>P41/L41</f>
        <v>-0.21892790962876194</v>
      </c>
      <c r="R41" s="177"/>
      <c r="S41" s="1391">
        <f ca="1">'Exhibit No.__(RMM-17)'!T40</f>
        <v>-3.3808261714950971</v>
      </c>
      <c r="T41" s="180"/>
      <c r="U41" s="180">
        <f ca="1">S41/L41</f>
        <v>-1.7398270098811335E-2</v>
      </c>
      <c r="V41" s="1700"/>
      <c r="W41" s="176">
        <f t="shared" ca="1" si="5"/>
        <v>-45.922826171495096</v>
      </c>
      <c r="X41" s="177">
        <f t="shared" ca="1" si="6"/>
        <v>-0.23632617972757328</v>
      </c>
      <c r="Y41" s="180"/>
      <c r="Z41" s="156"/>
    </row>
    <row r="42" spans="2:27">
      <c r="B42" s="164"/>
      <c r="H42" s="182"/>
      <c r="J42" s="182"/>
      <c r="L42" s="182"/>
      <c r="M42" s="156"/>
      <c r="N42" s="183"/>
      <c r="O42" s="156"/>
      <c r="P42" s="182"/>
      <c r="Q42" s="1088"/>
      <c r="R42" s="156"/>
      <c r="S42" s="1390"/>
      <c r="T42" s="156"/>
      <c r="U42" s="1390"/>
      <c r="V42" s="1736"/>
      <c r="W42" s="182"/>
      <c r="X42" s="1088"/>
      <c r="Y42" s="156"/>
      <c r="Z42" s="156"/>
    </row>
    <row r="43" spans="2:27">
      <c r="B43" s="164"/>
      <c r="Q43" s="891"/>
      <c r="S43" s="197"/>
      <c r="T43" s="156"/>
      <c r="U43" s="197"/>
      <c r="V43" s="1736"/>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1205.441489466908</v>
      </c>
      <c r="O44" s="191"/>
      <c r="P44" s="190">
        <f ca="1">SUM(P37:P41)</f>
        <v>-568.49758494741457</v>
      </c>
      <c r="Q44" s="1089">
        <f ca="1">P44/L44</f>
        <v>-0.32047187704860031</v>
      </c>
      <c r="R44" s="180"/>
      <c r="S44" s="1698">
        <f ca="1">SUM(S37:S43)</f>
        <v>-27.343948691305588</v>
      </c>
      <c r="T44" s="180"/>
      <c r="U44" s="1089">
        <f ca="1">S44/L44</f>
        <v>-1.5414254686471332E-2</v>
      </c>
      <c r="V44" s="1700"/>
      <c r="W44" s="190">
        <f ca="1">SUM(W37:W41)</f>
        <v>-595.84153363872031</v>
      </c>
      <c r="X44" s="1089">
        <f t="shared" ref="X44" ca="1" si="7">W44/L44</f>
        <v>-0.3358861317350717</v>
      </c>
      <c r="Y44" s="180"/>
      <c r="Z44" s="156"/>
    </row>
    <row r="45" spans="2:27">
      <c r="B45" s="164"/>
      <c r="D45" s="173"/>
      <c r="H45" s="192"/>
      <c r="J45" s="192"/>
      <c r="K45" s="185"/>
      <c r="L45" s="191"/>
      <c r="M45" s="191"/>
      <c r="N45" s="191"/>
      <c r="O45" s="191"/>
      <c r="P45" s="191"/>
      <c r="Q45" s="193"/>
      <c r="R45" s="191"/>
      <c r="S45" s="191"/>
      <c r="T45" s="191"/>
      <c r="U45" s="191"/>
      <c r="V45" s="1737"/>
      <c r="W45" s="191"/>
      <c r="X45" s="193"/>
      <c r="Y45" s="191"/>
      <c r="Z45" s="156"/>
    </row>
    <row r="46" spans="2:27" ht="16.5" thickBot="1">
      <c r="B46" s="85">
        <f>MAX(B$15:B45)+1</f>
        <v>17</v>
      </c>
      <c r="D46" s="194" t="s">
        <v>325</v>
      </c>
      <c r="H46" s="195">
        <f>H44+H34+H21</f>
        <v>136869.99930450181</v>
      </c>
      <c r="J46" s="195">
        <f ca="1">J44+J34+J21</f>
        <v>4031133.6260945611</v>
      </c>
      <c r="L46" s="196">
        <f ca="1">L44+L34+L21</f>
        <v>348678.80316255533</v>
      </c>
      <c r="M46" s="180"/>
      <c r="N46" s="196">
        <f ca="1">N44+N34+N21</f>
        <v>351814.85074834031</v>
      </c>
      <c r="O46" s="197"/>
      <c r="P46" s="196">
        <f ca="1">P44+P34+P21</f>
        <v>3136.0475857849297</v>
      </c>
      <c r="Q46" s="1086">
        <f ca="1">P46/L46</f>
        <v>8.9940872727009239E-3</v>
      </c>
      <c r="R46" s="180"/>
      <c r="S46" s="196">
        <f ca="1">S44+S34+S21</f>
        <v>-7108.4921475412584</v>
      </c>
      <c r="T46" s="180"/>
      <c r="U46" s="1086">
        <f ca="1">S46/L46</f>
        <v>-2.0386935147954071E-2</v>
      </c>
      <c r="V46" s="1700"/>
      <c r="W46" s="196">
        <f ca="1">W44+W34+W21</f>
        <v>-3972.4445617563292</v>
      </c>
      <c r="X46" s="1086">
        <f ca="1">W46/L46</f>
        <v>-1.1392847875253149E-2</v>
      </c>
      <c r="Y46" s="180"/>
      <c r="Z46" s="181" t="s">
        <v>31</v>
      </c>
    </row>
    <row r="47" spans="2:27" ht="16.5" thickTop="1">
      <c r="B47" s="1743" t="s">
        <v>31</v>
      </c>
      <c r="C47" s="1744"/>
      <c r="D47" s="1744"/>
      <c r="H47" s="198"/>
      <c r="J47" s="198"/>
      <c r="L47" s="197"/>
      <c r="M47" s="180"/>
      <c r="N47" s="197"/>
      <c r="O47" s="197"/>
      <c r="P47" s="197"/>
      <c r="Q47" s="891"/>
      <c r="R47" s="180"/>
      <c r="S47" s="180"/>
      <c r="T47" s="180"/>
      <c r="U47" s="180"/>
      <c r="V47" s="1700"/>
      <c r="W47" s="197"/>
      <c r="X47" s="891"/>
      <c r="Y47" s="180"/>
      <c r="Z47" s="156"/>
    </row>
    <row r="48" spans="2:27">
      <c r="B48" s="85">
        <v>18</v>
      </c>
      <c r="D48" s="199" t="s">
        <v>326</v>
      </c>
      <c r="H48" s="198"/>
      <c r="J48" s="198"/>
      <c r="L48" s="178">
        <f ca="1">'Exhibit No.__(RMM-7) p1-8'!F1328/1000</f>
        <v>727.80209999999988</v>
      </c>
      <c r="M48" s="200"/>
      <c r="N48" s="178">
        <f ca="1">L48</f>
        <v>727.80209999999988</v>
      </c>
      <c r="O48" s="197"/>
      <c r="P48" s="188"/>
      <c r="Q48" s="177"/>
      <c r="R48" s="180"/>
      <c r="S48" s="200"/>
      <c r="T48" s="200"/>
      <c r="U48" s="200"/>
      <c r="V48" s="1738"/>
      <c r="W48" s="188"/>
      <c r="X48" s="177"/>
      <c r="Y48" s="180"/>
      <c r="Z48" s="156"/>
    </row>
    <row r="49" spans="2:26">
      <c r="B49" s="85"/>
      <c r="D49" s="199"/>
      <c r="H49" s="198"/>
      <c r="J49" s="198"/>
      <c r="L49" s="197"/>
      <c r="M49" s="200"/>
      <c r="N49" s="178"/>
      <c r="O49" s="197"/>
      <c r="P49" s="188"/>
      <c r="Q49" s="177"/>
      <c r="R49" s="180"/>
      <c r="S49" s="200" t="s">
        <v>31</v>
      </c>
      <c r="T49" s="200"/>
      <c r="U49" s="200"/>
      <c r="V49" s="1738"/>
      <c r="W49" s="188"/>
      <c r="X49" s="177"/>
      <c r="Y49" s="180"/>
      <c r="Z49" s="156"/>
    </row>
    <row r="50" spans="2:26" ht="16.5" thickBot="1">
      <c r="B50" s="85">
        <v>19</v>
      </c>
      <c r="D50" s="86" t="s">
        <v>188</v>
      </c>
      <c r="H50" s="201">
        <f>SUM(H46:H48)</f>
        <v>136869.99930450181</v>
      </c>
      <c r="J50" s="201">
        <f ca="1">SUM(J46:J48)</f>
        <v>4031133.6260945611</v>
      </c>
      <c r="L50" s="196">
        <f ca="1">SUM(L46:L48)</f>
        <v>349406.6052625553</v>
      </c>
      <c r="N50" s="1734">
        <f ca="1">SUM(N46:N48)</f>
        <v>352542.65284834028</v>
      </c>
      <c r="O50" s="197"/>
      <c r="P50" s="196">
        <f ca="1">SUM(P46:P48)</f>
        <v>3136.0475857849297</v>
      </c>
      <c r="Q50" s="1086">
        <f ca="1">P50/L50</f>
        <v>8.9753528941686807E-3</v>
      </c>
      <c r="S50" s="196">
        <f ca="1">SUM(S46:S48)</f>
        <v>-7108.4921475412584</v>
      </c>
      <c r="T50" s="200"/>
      <c r="U50" s="1086">
        <f ca="1">U46</f>
        <v>-2.0386935147954071E-2</v>
      </c>
      <c r="W50" s="196">
        <f ca="1">SUM(W46:W48)</f>
        <v>-3972.4445617563292</v>
      </c>
      <c r="X50" s="1086">
        <f t="shared" ref="X50" ca="1" si="8">W50/L50</f>
        <v>-1.136911695979905E-2</v>
      </c>
      <c r="Y50" s="156"/>
      <c r="Z50" s="156"/>
    </row>
    <row r="51" spans="2:26" ht="18.75" customHeight="1" thickTop="1">
      <c r="I51" s="879"/>
      <c r="P51" s="176" t="s">
        <v>31</v>
      </c>
      <c r="Q51" s="1093" t="s">
        <v>31</v>
      </c>
      <c r="S51" s="879" t="s">
        <v>31</v>
      </c>
    </row>
    <row r="52" spans="2:26" ht="18.75" customHeight="1">
      <c r="P52" s="1037"/>
      <c r="Q52" s="1038"/>
      <c r="U52" s="197"/>
      <c r="V52" s="1736"/>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2:W51"/>
  <sheetViews>
    <sheetView view="pageBreakPreview" zoomScale="60" zoomScaleNormal="100" workbookViewId="0">
      <selection activeCell="AD61" sqref="AD61"/>
    </sheetView>
  </sheetViews>
  <sheetFormatPr defaultColWidth="8.5" defaultRowHeight="15"/>
  <cols>
    <col min="1" max="1" width="1.875" style="446" customWidth="1"/>
    <col min="2" max="2" width="10.875" style="446" customWidth="1"/>
    <col min="3" max="3" width="1.75" style="446" customWidth="1"/>
    <col min="4" max="4" width="11.25" style="446" hidden="1" customWidth="1"/>
    <col min="5" max="5" width="8.25" style="446" bestFit="1" customWidth="1"/>
    <col min="6" max="6" width="3.25" style="446" customWidth="1"/>
    <col min="7" max="7" width="13.75" style="446" bestFit="1" customWidth="1"/>
    <col min="8" max="8" width="2.125" style="446" customWidth="1"/>
    <col min="9" max="9" width="8.5" style="446" bestFit="1" customWidth="1"/>
    <col min="10" max="10" width="2.125" style="446" customWidth="1"/>
    <col min="11" max="11" width="12.625" style="446" bestFit="1" customWidth="1"/>
    <col min="12" max="12" width="1.75" style="446" customWidth="1"/>
    <col min="13" max="13" width="8.5" style="446" bestFit="1" customWidth="1"/>
    <col min="14" max="14" width="2" style="446" customWidth="1"/>
    <col min="15" max="15" width="10.5" style="446" bestFit="1" customWidth="1"/>
    <col min="16" max="16" width="1.875" style="446" customWidth="1"/>
    <col min="17" max="17" width="8.5" style="446" bestFit="1" customWidth="1"/>
    <col min="18" max="18" width="3" style="446" customWidth="1"/>
    <col min="19" max="19" width="16.125" style="446" customWidth="1"/>
    <col min="20" max="20" width="15.875" style="446" customWidth="1"/>
    <col min="21" max="21" width="10" style="446" customWidth="1"/>
    <col min="22" max="22" width="8.375" style="446" customWidth="1"/>
    <col min="23" max="23" width="2.25" style="446" customWidth="1"/>
    <col min="24" max="16384" width="8.5" style="446"/>
  </cols>
  <sheetData>
    <row r="2" spans="2:22" ht="18.75">
      <c r="B2" s="453"/>
      <c r="C2" s="451"/>
      <c r="D2" s="451"/>
      <c r="E2" s="451"/>
      <c r="F2" s="451"/>
      <c r="G2" s="451"/>
      <c r="H2" s="451"/>
      <c r="I2" s="451"/>
      <c r="J2" s="451"/>
      <c r="K2" s="451"/>
      <c r="L2" s="451"/>
      <c r="M2" s="451"/>
      <c r="N2" s="451"/>
      <c r="O2" s="551"/>
      <c r="P2" s="449" t="s">
        <v>31</v>
      </c>
      <c r="Q2" s="551"/>
    </row>
    <row r="3" spans="2:22" ht="18.75">
      <c r="B3" s="450" t="s">
        <v>72</v>
      </c>
      <c r="C3" s="450"/>
      <c r="D3" s="450"/>
      <c r="E3" s="450"/>
      <c r="F3" s="450"/>
      <c r="G3" s="450"/>
      <c r="H3" s="450"/>
      <c r="I3" s="450"/>
      <c r="J3" s="450"/>
      <c r="K3" s="450"/>
      <c r="L3" s="450"/>
      <c r="M3" s="450"/>
      <c r="N3" s="450"/>
      <c r="O3" s="450"/>
      <c r="P3" s="450"/>
      <c r="Q3" s="450"/>
    </row>
    <row r="4" spans="2:22" ht="18.75">
      <c r="B4" s="450" t="s">
        <v>536</v>
      </c>
      <c r="C4" s="450"/>
      <c r="D4" s="450"/>
      <c r="E4" s="450"/>
      <c r="F4" s="450"/>
      <c r="G4" s="450"/>
      <c r="H4" s="450"/>
      <c r="I4" s="450"/>
      <c r="J4" s="450"/>
      <c r="K4" s="450"/>
      <c r="L4" s="450"/>
      <c r="M4" s="450"/>
      <c r="N4" s="450"/>
      <c r="O4" s="450"/>
      <c r="P4" s="450"/>
      <c r="Q4" s="450"/>
    </row>
    <row r="5" spans="2:22" ht="18.75">
      <c r="B5" s="450" t="s">
        <v>537</v>
      </c>
      <c r="C5" s="450"/>
      <c r="D5" s="450"/>
      <c r="E5" s="450"/>
      <c r="F5" s="450"/>
      <c r="G5" s="450"/>
      <c r="H5" s="450"/>
      <c r="I5" s="450"/>
      <c r="J5" s="450"/>
      <c r="K5" s="450"/>
      <c r="L5" s="450"/>
      <c r="M5" s="450"/>
      <c r="N5" s="450"/>
      <c r="O5" s="450"/>
      <c r="P5" s="450"/>
      <c r="Q5" s="450"/>
    </row>
    <row r="6" spans="2:22" ht="18.75">
      <c r="B6" s="450" t="s">
        <v>31</v>
      </c>
      <c r="C6" s="450"/>
      <c r="D6" s="450"/>
      <c r="E6" s="450"/>
      <c r="F6" s="450"/>
      <c r="G6" s="450"/>
      <c r="H6" s="450"/>
      <c r="I6" s="450"/>
      <c r="J6" s="450"/>
      <c r="K6" s="450"/>
      <c r="L6" s="450"/>
      <c r="M6" s="450"/>
      <c r="N6" s="450"/>
      <c r="O6" s="450"/>
      <c r="P6" s="450"/>
      <c r="Q6" s="450"/>
    </row>
    <row r="7" spans="2:22">
      <c r="B7" s="451"/>
      <c r="C7" s="451"/>
      <c r="D7" s="451"/>
      <c r="E7" s="451"/>
      <c r="F7" s="451"/>
      <c r="G7" s="451"/>
      <c r="H7" s="451"/>
      <c r="I7" s="451"/>
      <c r="J7" s="451"/>
      <c r="K7" s="451"/>
      <c r="L7" s="451"/>
      <c r="M7" s="451"/>
      <c r="N7" s="451"/>
      <c r="O7" s="451"/>
      <c r="P7" s="451"/>
      <c r="Q7" s="451"/>
    </row>
    <row r="8" spans="2:22">
      <c r="B8" s="453"/>
      <c r="C8" s="453"/>
      <c r="D8" s="453"/>
      <c r="E8" s="453"/>
      <c r="F8" s="453"/>
      <c r="G8" s="453"/>
      <c r="H8" s="453"/>
      <c r="I8" s="453"/>
      <c r="J8" s="453"/>
      <c r="K8" s="453"/>
      <c r="L8" s="453"/>
      <c r="M8" s="453"/>
    </row>
    <row r="9" spans="2:22">
      <c r="G9" s="453"/>
      <c r="H9" s="453"/>
      <c r="I9" s="453"/>
      <c r="J9" s="453"/>
      <c r="K9" s="453"/>
      <c r="L9" s="453"/>
      <c r="M9" s="453"/>
    </row>
    <row r="10" spans="2:22">
      <c r="B10" s="453"/>
      <c r="C10" s="453"/>
      <c r="D10" s="453"/>
      <c r="E10" s="453"/>
      <c r="G10" s="453"/>
      <c r="H10" s="453"/>
      <c r="I10" s="453"/>
      <c r="J10" s="453"/>
      <c r="K10" s="453"/>
      <c r="L10" s="453"/>
      <c r="M10" s="453"/>
    </row>
    <row r="11" spans="2:22">
      <c r="B11" s="453"/>
      <c r="C11" s="453"/>
      <c r="D11" s="453"/>
      <c r="E11" s="453"/>
      <c r="G11" s="455"/>
      <c r="H11" s="455"/>
      <c r="I11" s="455"/>
      <c r="J11" s="455"/>
      <c r="K11" s="455"/>
      <c r="L11" s="455"/>
      <c r="M11" s="455"/>
      <c r="O11" s="451"/>
      <c r="P11" s="451"/>
      <c r="Q11" s="451"/>
    </row>
    <row r="12" spans="2:22" ht="15.75" thickBot="1">
      <c r="G12" s="1753" t="s">
        <v>538</v>
      </c>
      <c r="H12" s="1753"/>
      <c r="I12" s="1753"/>
      <c r="K12" s="1753" t="s">
        <v>597</v>
      </c>
      <c r="L12" s="1753"/>
      <c r="M12" s="1753"/>
      <c r="O12" s="1753" t="s">
        <v>539</v>
      </c>
      <c r="P12" s="1753"/>
      <c r="Q12" s="1753"/>
    </row>
    <row r="13" spans="2:22">
      <c r="B13" s="552" t="s">
        <v>512</v>
      </c>
      <c r="G13" s="553" t="s">
        <v>503</v>
      </c>
      <c r="H13" s="454"/>
      <c r="I13" s="454" t="s">
        <v>540</v>
      </c>
      <c r="J13" s="464"/>
      <c r="K13" s="553" t="s">
        <v>294</v>
      </c>
      <c r="L13" s="454"/>
      <c r="M13" s="454" t="s">
        <v>540</v>
      </c>
      <c r="O13" s="454"/>
      <c r="P13" s="454"/>
      <c r="Q13" s="454" t="s">
        <v>540</v>
      </c>
      <c r="S13" s="554" t="s">
        <v>505</v>
      </c>
      <c r="T13" s="510"/>
      <c r="U13" s="509" t="s">
        <v>506</v>
      </c>
      <c r="V13" s="510"/>
    </row>
    <row r="14" spans="2:22">
      <c r="B14" s="555" t="s">
        <v>515</v>
      </c>
      <c r="C14" s="553"/>
      <c r="D14" s="553" t="s">
        <v>516</v>
      </c>
      <c r="G14" s="1035" t="s">
        <v>598</v>
      </c>
      <c r="H14" s="454" t="s">
        <v>31</v>
      </c>
      <c r="I14" s="454" t="s">
        <v>385</v>
      </c>
      <c r="J14" s="464"/>
      <c r="K14" s="556" t="s">
        <v>598</v>
      </c>
      <c r="L14" s="454" t="s">
        <v>31</v>
      </c>
      <c r="M14" s="454" t="s">
        <v>385</v>
      </c>
      <c r="O14" s="454" t="s">
        <v>599</v>
      </c>
      <c r="P14" s="454" t="s">
        <v>31</v>
      </c>
      <c r="Q14" s="454" t="s">
        <v>385</v>
      </c>
      <c r="S14" s="511" t="s">
        <v>541</v>
      </c>
      <c r="T14" s="465">
        <f>'Exhibit No.__(RMM-7) p1-8'!D757+V22+V30</f>
        <v>7.2630000000000008</v>
      </c>
      <c r="U14" s="518"/>
      <c r="V14" s="465">
        <f ca="1">'Exhibit No.__(RMM-7) p1-8'!G757+'Exhibit No.__(RMM-7) p1-8'!G761+V23+V31</f>
        <v>7.0129999999999999</v>
      </c>
    </row>
    <row r="15" spans="2:22">
      <c r="B15" s="556" t="s">
        <v>387</v>
      </c>
      <c r="C15" s="553"/>
      <c r="D15" s="557" t="s">
        <v>518</v>
      </c>
      <c r="E15" s="458" t="s">
        <v>25</v>
      </c>
      <c r="G15" s="458" t="s">
        <v>542</v>
      </c>
      <c r="H15" s="454"/>
      <c r="I15" s="458" t="s">
        <v>543</v>
      </c>
      <c r="J15" s="464"/>
      <c r="K15" s="458" t="s">
        <v>542</v>
      </c>
      <c r="L15" s="454"/>
      <c r="M15" s="458" t="s">
        <v>543</v>
      </c>
      <c r="O15" s="458" t="s">
        <v>544</v>
      </c>
      <c r="P15" s="454"/>
      <c r="Q15" s="458" t="s">
        <v>543</v>
      </c>
      <c r="S15" s="511" t="s">
        <v>31</v>
      </c>
      <c r="T15" s="558" t="s">
        <v>31</v>
      </c>
      <c r="U15" s="559" t="s">
        <v>31</v>
      </c>
      <c r="V15" s="558" t="s">
        <v>31</v>
      </c>
    </row>
    <row r="16" spans="2:22">
      <c r="B16" s="454"/>
      <c r="C16" s="553"/>
      <c r="D16" s="557"/>
      <c r="E16" s="454"/>
      <c r="G16" s="454"/>
      <c r="H16" s="454"/>
      <c r="I16" s="454"/>
      <c r="J16" s="464"/>
      <c r="K16" s="454"/>
      <c r="L16" s="454"/>
      <c r="M16" s="454"/>
      <c r="O16" s="454"/>
      <c r="P16" s="454"/>
      <c r="Q16" s="454"/>
      <c r="S16" s="560" t="s">
        <v>385</v>
      </c>
      <c r="T16" s="1380"/>
      <c r="U16" s="561"/>
      <c r="V16" s="562"/>
    </row>
    <row r="17" spans="2:23">
      <c r="B17" s="563" t="s">
        <v>519</v>
      </c>
      <c r="C17" s="464"/>
      <c r="G17" s="464"/>
      <c r="H17" s="464"/>
      <c r="I17" s="464"/>
      <c r="J17" s="464"/>
      <c r="S17" s="564" t="s">
        <v>545</v>
      </c>
      <c r="T17" s="463">
        <f>'Exhibit No.__(RMM-7) p1-8'!D746</f>
        <v>26.63</v>
      </c>
      <c r="U17" s="518"/>
      <c r="V17" s="565">
        <f>'Exhibit No.__(RMM-7) p1-8'!G746</f>
        <v>31.75</v>
      </c>
    </row>
    <row r="18" spans="2:23">
      <c r="B18" s="446">
        <v>10</v>
      </c>
      <c r="D18" s="467">
        <v>200</v>
      </c>
      <c r="E18" s="467">
        <f>ROUND((B$18*D18),0)</f>
        <v>2000</v>
      </c>
      <c r="G18" s="566">
        <f>ROUND(((E18*$T$14/100))+(E18*$V$25/100),2)</f>
        <v>130.69999999999999</v>
      </c>
      <c r="H18" s="566"/>
      <c r="I18" s="566">
        <f>$B$18*$T$17+V27</f>
        <v>281.95</v>
      </c>
      <c r="J18" s="484"/>
      <c r="K18" s="566">
        <f ca="1">ROUND((($E18*$V$14/100))+(($E18*$V$26)/100),2)</f>
        <v>125.7</v>
      </c>
      <c r="L18" s="566"/>
      <c r="M18" s="566">
        <f>$B$18*$V$17+V28</f>
        <v>333.15</v>
      </c>
      <c r="O18" s="470">
        <f ca="1">ROUND((K18-G18)/G18,4)</f>
        <v>-3.8300000000000001E-2</v>
      </c>
      <c r="P18" s="470"/>
      <c r="Q18" s="470">
        <f>ROUND((M18-I18)/I18,4)</f>
        <v>0.18160000000000001</v>
      </c>
      <c r="S18" s="564" t="s">
        <v>546</v>
      </c>
      <c r="T18" s="463">
        <f>'Exhibit No.__(RMM-7) p1-8'!D749</f>
        <v>18.53</v>
      </c>
      <c r="U18" s="518"/>
      <c r="V18" s="565">
        <f>'Exhibit No.__(RMM-7) p1-8'!G749</f>
        <v>22.09</v>
      </c>
    </row>
    <row r="19" spans="2:23">
      <c r="D19" s="467">
        <v>300</v>
      </c>
      <c r="E19" s="467">
        <f>ROUND((B$18*D19),0)</f>
        <v>3000</v>
      </c>
      <c r="G19" s="566">
        <f>ROUND(((E19*$T$14/100))+(E19*$V$25/100),2)</f>
        <v>196.05</v>
      </c>
      <c r="H19" s="566"/>
      <c r="I19" s="566">
        <f>$B$18*$T$17+V27</f>
        <v>281.95</v>
      </c>
      <c r="J19" s="484"/>
      <c r="K19" s="566">
        <f ca="1">ROUND((($E19*$V$14/100))+(($E19*$V$26)/100),2)</f>
        <v>188.55</v>
      </c>
      <c r="L19" s="566"/>
      <c r="M19" s="566">
        <f>$B$18*$V$17+V28</f>
        <v>333.15</v>
      </c>
      <c r="O19" s="470">
        <f ca="1">ROUND((K19-G19)/G19,4)</f>
        <v>-3.8300000000000001E-2</v>
      </c>
      <c r="P19" s="470"/>
      <c r="Q19" s="470">
        <f>ROUND((M19-I19)/I19,4)</f>
        <v>0.18160000000000001</v>
      </c>
      <c r="S19" s="564" t="s">
        <v>547</v>
      </c>
      <c r="T19" s="463">
        <f>'Exhibit No.__(RMM-7) p1-8'!D750</f>
        <v>14.49</v>
      </c>
      <c r="U19" s="518"/>
      <c r="V19" s="565">
        <f>'Exhibit No.__(RMM-7) p1-8'!G750</f>
        <v>17.27</v>
      </c>
    </row>
    <row r="20" spans="2:23">
      <c r="D20" s="467">
        <v>500</v>
      </c>
      <c r="E20" s="467">
        <f>ROUND((B$18*D20),0)</f>
        <v>5000</v>
      </c>
      <c r="G20" s="566">
        <f>ROUND(((E20*$T$14/100))+(E20*$V$25/100),2)</f>
        <v>326.75</v>
      </c>
      <c r="H20" s="566"/>
      <c r="I20" s="566">
        <f>$B$18*$T$17+V27</f>
        <v>281.95</v>
      </c>
      <c r="J20" s="484"/>
      <c r="K20" s="566">
        <f ca="1">ROUND((($E20*$V$14/100))+(($E20*$V$26)/100),2)</f>
        <v>314.25</v>
      </c>
      <c r="L20" s="566"/>
      <c r="M20" s="566">
        <f>$B$18*$V$17+V28</f>
        <v>333.15</v>
      </c>
      <c r="O20" s="470">
        <f ca="1">ROUND((K20-G20)/G20,4)</f>
        <v>-3.8300000000000001E-2</v>
      </c>
      <c r="P20" s="470"/>
      <c r="Q20" s="470">
        <f>ROUND((M20-I20)/I20,4)</f>
        <v>0.18160000000000001</v>
      </c>
      <c r="S20" s="564" t="s">
        <v>546</v>
      </c>
      <c r="T20" s="1381">
        <f>'Exhibit No.__(RMM-7) p1-8'!D740</f>
        <v>379</v>
      </c>
      <c r="U20" s="518"/>
      <c r="V20" s="567">
        <f>'Exhibit No.__(RMM-7) p1-8'!G740</f>
        <v>452</v>
      </c>
    </row>
    <row r="21" spans="2:23">
      <c r="G21" s="566"/>
      <c r="H21" s="566"/>
      <c r="I21" s="566"/>
      <c r="J21" s="484"/>
      <c r="K21" s="566"/>
      <c r="L21" s="566"/>
      <c r="M21" s="566"/>
      <c r="S21" s="568" t="s">
        <v>547</v>
      </c>
      <c r="T21" s="1382">
        <f>'Exhibit No.__(RMM-7) p1-8'!D741</f>
        <v>1539</v>
      </c>
      <c r="U21" s="569"/>
      <c r="V21" s="570">
        <f>'Exhibit No.__(RMM-7) p1-8'!G741</f>
        <v>1835</v>
      </c>
    </row>
    <row r="22" spans="2:23">
      <c r="B22" s="563" t="s">
        <v>520</v>
      </c>
      <c r="C22" s="464"/>
      <c r="G22" s="566"/>
      <c r="H22" s="566"/>
      <c r="I22" s="566"/>
      <c r="J22" s="484"/>
      <c r="K22" s="566"/>
      <c r="L22" s="566"/>
      <c r="M22" s="566"/>
      <c r="T22" s="473" t="s">
        <v>193</v>
      </c>
      <c r="U22" s="473"/>
      <c r="V22" s="474">
        <v>0.26400000000000001</v>
      </c>
    </row>
    <row r="23" spans="2:23">
      <c r="B23" s="446">
        <v>20</v>
      </c>
      <c r="D23" s="467">
        <v>200</v>
      </c>
      <c r="E23" s="467">
        <f>ROUND((B$23*D23),0)</f>
        <v>4000</v>
      </c>
      <c r="G23" s="566">
        <f>ROUND(((E23*$T$14/100))+(E23*$V$25/100),2)</f>
        <v>261.39999999999998</v>
      </c>
      <c r="H23" s="566"/>
      <c r="I23" s="566">
        <f>IF($B$23&lt;51,$B$23*$T$17,IF($B$23&lt;301,$B$23*$T$18+$T$20,$T$21+$T$19*$B$23))+V27</f>
        <v>548.25</v>
      </c>
      <c r="J23" s="484"/>
      <c r="K23" s="566">
        <f ca="1">ROUND((($E23*$V$14/100))+(($E23*$V$26)/100),2)</f>
        <v>251.4</v>
      </c>
      <c r="L23" s="566"/>
      <c r="M23" s="566">
        <f>IF($B$23&lt;51,$B$23*$V$17,IF($B$23&lt;301,$B$23*$V$18+$V$20,$V$21+$V$19*$B$23))+V28</f>
        <v>650.65</v>
      </c>
      <c r="O23" s="470">
        <f ca="1">ROUND((K23-G23)/G23,4)</f>
        <v>-3.8300000000000001E-2</v>
      </c>
      <c r="P23" s="470"/>
      <c r="Q23" s="470">
        <f>ROUND((M23-I23)/I23,4)</f>
        <v>0.18679999999999999</v>
      </c>
      <c r="T23" s="473"/>
      <c r="U23" s="473"/>
      <c r="V23" s="474">
        <v>0.26400000000000001</v>
      </c>
    </row>
    <row r="24" spans="2:23">
      <c r="D24" s="467">
        <v>300</v>
      </c>
      <c r="E24" s="467">
        <f>ROUND((B$23*D24),0)</f>
        <v>6000</v>
      </c>
      <c r="G24" s="566">
        <f>ROUND(((E24*$T$14/100))+(E24*$V$25/100),2)</f>
        <v>392.1</v>
      </c>
      <c r="H24" s="566"/>
      <c r="I24" s="566">
        <f>IF($B$23&lt;51,$B$23*$T$17,IF($B$23&lt;301,$B$23*$T$18+$T$20,$T$21+$T$19*$B$23))+V27</f>
        <v>548.25</v>
      </c>
      <c r="J24" s="484"/>
      <c r="K24" s="566">
        <f ca="1">ROUND((($E24*$V$14/100))+(($E24*$V$26)/100),2)</f>
        <v>377.1</v>
      </c>
      <c r="L24" s="566"/>
      <c r="M24" s="566">
        <f>IF($B$23&lt;51,$B$23*$V$17,IF($B$23&lt;301,$B$23*$V$18+$V$20,$V$21+$V$19*$B$23))+V28</f>
        <v>650.65</v>
      </c>
      <c r="O24" s="470">
        <f ca="1">ROUND((K24-G24)/G24,4)</f>
        <v>-3.8300000000000001E-2</v>
      </c>
      <c r="P24" s="470"/>
      <c r="Q24" s="470">
        <f>ROUND((M24-I24)/I24,4)</f>
        <v>0.18679999999999999</v>
      </c>
      <c r="T24" s="473"/>
      <c r="U24" s="473"/>
      <c r="V24" s="477"/>
    </row>
    <row r="25" spans="2:23">
      <c r="D25" s="467">
        <v>500</v>
      </c>
      <c r="E25" s="467">
        <f>ROUND((B$23*D25),0)</f>
        <v>10000</v>
      </c>
      <c r="G25" s="566">
        <f>ROUND(((E25*$T$14/100))+(E25*$V$25/100),2)</f>
        <v>653.5</v>
      </c>
      <c r="H25" s="566"/>
      <c r="I25" s="566">
        <f>IF($B$23&lt;51,$B$23*$T$17,IF($B$23&lt;301,$B$23*$T$18+$T$20,$T$21+$T$19*$B$23))+V27</f>
        <v>548.25</v>
      </c>
      <c r="J25" s="484"/>
      <c r="K25" s="566">
        <f ca="1">ROUND((($E25*$V$14/100))+(($E25*$V$26)/100),2)</f>
        <v>628.5</v>
      </c>
      <c r="L25" s="566"/>
      <c r="M25" s="566">
        <f>IF($B$23&lt;51,$B$23*$V$17,IF($B$23&lt;301,$B$23*$V$18+$V$20,$V$21+$V$19*$B$23))+V28</f>
        <v>650.65</v>
      </c>
      <c r="O25" s="470">
        <f ca="1">ROUND((K25-G25)/G25,4)</f>
        <v>-3.8300000000000001E-2</v>
      </c>
      <c r="P25" s="470"/>
      <c r="Q25" s="470">
        <f>ROUND((M25-I25)/I25,4)</f>
        <v>0.18679999999999999</v>
      </c>
      <c r="T25" s="473" t="s">
        <v>509</v>
      </c>
      <c r="U25" s="473"/>
      <c r="V25" s="474">
        <v>-0.72799999999999998</v>
      </c>
    </row>
    <row r="26" spans="2:23">
      <c r="G26" s="566"/>
      <c r="H26" s="566"/>
      <c r="I26" s="566"/>
      <c r="J26" s="484"/>
      <c r="K26" s="566"/>
      <c r="L26" s="566"/>
      <c r="M26" s="566"/>
      <c r="T26" s="446" t="s">
        <v>31</v>
      </c>
      <c r="U26" s="446" t="s">
        <v>31</v>
      </c>
      <c r="V26" s="530">
        <v>-0.72799999999999998</v>
      </c>
    </row>
    <row r="27" spans="2:23">
      <c r="B27" s="446">
        <v>100</v>
      </c>
      <c r="D27" s="467">
        <v>200</v>
      </c>
      <c r="E27" s="467">
        <f>ROUND((B$27*D27),0)</f>
        <v>20000</v>
      </c>
      <c r="G27" s="566">
        <f>ROUND(((E27*$T$14/100))+(E27*$V$25/100),2)</f>
        <v>1307</v>
      </c>
      <c r="H27" s="566"/>
      <c r="I27" s="566">
        <f>IF($B$27&lt;51,$B$27*$T$17,IF($B$27&lt;301,$B$27*$T$18+$T$20,$T$21+$T$19*$B$27))+V27</f>
        <v>2247.65</v>
      </c>
      <c r="J27" s="484"/>
      <c r="K27" s="566">
        <f ca="1">ROUND((($E27*$V$14/100))+(($E27*$V$26)/100),2)</f>
        <v>1257</v>
      </c>
      <c r="L27" s="566"/>
      <c r="M27" s="566">
        <f>IF($B$27&lt;51,$B$27*$V$17,IF($B$27&lt;301,$B$27*$V$18+$V$20,$V$21+$V$19*$B$27))+V28</f>
        <v>2676.65</v>
      </c>
      <c r="O27" s="470">
        <f ca="1">ROUND((K27-G27)/G27,4)</f>
        <v>-3.8300000000000001E-2</v>
      </c>
      <c r="P27" s="470"/>
      <c r="Q27" s="470">
        <f>ROUND((M27-I27)/I27,4)</f>
        <v>0.19089999999999999</v>
      </c>
      <c r="T27" s="446" t="s">
        <v>607</v>
      </c>
      <c r="V27" s="519">
        <v>15.65</v>
      </c>
      <c r="W27" s="446" t="s">
        <v>31</v>
      </c>
    </row>
    <row r="28" spans="2:23">
      <c r="D28" s="467">
        <v>300</v>
      </c>
      <c r="E28" s="467">
        <f>ROUND((B$27*D28),0)</f>
        <v>30000</v>
      </c>
      <c r="G28" s="566">
        <f>ROUND(((E28*$T$14/100))+(E28*$V$25/100),2)</f>
        <v>1960.5</v>
      </c>
      <c r="H28" s="566"/>
      <c r="I28" s="566">
        <f>IF($B$27&lt;51,$B$27*$T$17,IF($B$27&lt;301,$B$27*$T$18+$T$20,$T$21+$T$19*$B$27))+V27</f>
        <v>2247.65</v>
      </c>
      <c r="J28" s="484"/>
      <c r="K28" s="566">
        <f ca="1">ROUND((($E28*$V$14/100))+(($E28*$V$26)/100),2)</f>
        <v>1885.5</v>
      </c>
      <c r="L28" s="566"/>
      <c r="M28" s="566">
        <f>IF($B$27&lt;51,$B$27*$V$17,IF($B$27&lt;301,$B$27*$V$18+$V$20,$V$21+$V$19*$B$27))+V28</f>
        <v>2676.65</v>
      </c>
      <c r="O28" s="470">
        <f ca="1">ROUND((K28-G28)/G28,4)</f>
        <v>-3.8300000000000001E-2</v>
      </c>
      <c r="P28" s="470"/>
      <c r="Q28" s="470">
        <f>ROUND((M28-I28)/I28,4)</f>
        <v>0.19089999999999999</v>
      </c>
      <c r="T28" s="446" t="s">
        <v>606</v>
      </c>
      <c r="V28" s="519">
        <f>V27</f>
        <v>15.65</v>
      </c>
    </row>
    <row r="29" spans="2:23">
      <c r="D29" s="467">
        <v>500</v>
      </c>
      <c r="E29" s="467">
        <f>ROUND((B$27*D29),0)</f>
        <v>50000</v>
      </c>
      <c r="G29" s="566">
        <f>ROUND(((E29*$T$14/100))+(E29*$V$25/100),2)</f>
        <v>3267.5</v>
      </c>
      <c r="H29" s="566"/>
      <c r="I29" s="566">
        <f>IF($B$27&lt;51,$B$27*$T$17,IF($B$27&lt;301,$B$27*$T$18+$T$20,$T$21+$T$19*$B$27))+V27</f>
        <v>2247.65</v>
      </c>
      <c r="J29" s="484"/>
      <c r="K29" s="566">
        <f ca="1">ROUND((($E29*$V$14/100))+(($E29*$V$26)/100),2)</f>
        <v>3142.5</v>
      </c>
      <c r="L29" s="566"/>
      <c r="M29" s="566">
        <f>IF($B$27&lt;51,$B$27*$V$17,IF($B$27&lt;301,$B$27*$V$18+$V$20,$V$21+$V$19*$B$27))+V28</f>
        <v>2676.65</v>
      </c>
      <c r="O29" s="470">
        <f ca="1">ROUND((K29-G29)/G29,4)</f>
        <v>-3.8300000000000001E-2</v>
      </c>
      <c r="P29" s="470"/>
      <c r="Q29" s="470">
        <f>ROUND((M29-I29)/I29,4)</f>
        <v>0.19089999999999999</v>
      </c>
    </row>
    <row r="30" spans="2:23">
      <c r="G30" s="566"/>
      <c r="H30" s="566"/>
      <c r="I30" s="566"/>
      <c r="J30" s="484"/>
      <c r="K30" s="566"/>
      <c r="L30" s="566"/>
      <c r="M30" s="566"/>
      <c r="T30" s="658" t="s">
        <v>1288</v>
      </c>
      <c r="V30" s="658">
        <f>'Exhibit No.__(RMM-17)'!R26</f>
        <v>-0.20399999999999999</v>
      </c>
    </row>
    <row r="31" spans="2:23">
      <c r="B31" s="446">
        <v>300</v>
      </c>
      <c r="D31" s="467">
        <v>200</v>
      </c>
      <c r="E31" s="467">
        <f>ROUND((B$31*D31),0)</f>
        <v>60000</v>
      </c>
      <c r="G31" s="566">
        <f>ROUND(((E31*$T$14/100))+(E31*$V$25/100),2)</f>
        <v>3921</v>
      </c>
      <c r="H31" s="566"/>
      <c r="I31" s="566">
        <f>IF($B$31&lt;51,$B$31*$T$17,IF($B$31&lt;301,$B$31*$T$18+$T$20,$T$21+$T$19*$B$31))+V27</f>
        <v>5953.65</v>
      </c>
      <c r="J31" s="484"/>
      <c r="K31" s="566">
        <f ca="1">ROUND((($E31*$V$14/100))+(($E31*$V$26)/100),2)</f>
        <v>3771</v>
      </c>
      <c r="L31" s="566"/>
      <c r="M31" s="566">
        <f>IF($B$31&lt;51,$B$31*$V$17,IF($B$31&lt;301,$B$31*$V$18+$V$20,$V$21+$V$19*$B$31))+V28</f>
        <v>7094.65</v>
      </c>
      <c r="O31" s="470">
        <f ca="1">ROUND((K31-G31)/G31,4)</f>
        <v>-3.8300000000000001E-2</v>
      </c>
      <c r="P31" s="470"/>
      <c r="Q31" s="470">
        <f>ROUND((M31-I31)/I31,4)</f>
        <v>0.19159999999999999</v>
      </c>
      <c r="T31" s="658" t="s">
        <v>1276</v>
      </c>
      <c r="V31" s="658">
        <f ca="1">'Exhibit No.__(RMM-17)'!V26</f>
        <v>-0.186</v>
      </c>
    </row>
    <row r="32" spans="2:23">
      <c r="D32" s="467">
        <v>300</v>
      </c>
      <c r="E32" s="467">
        <f>ROUND((B$31*D32),0)</f>
        <v>90000</v>
      </c>
      <c r="G32" s="566">
        <f>ROUND(((E32*$T$14/100))+(E32*$V$25/100),2)</f>
        <v>5881.5</v>
      </c>
      <c r="H32" s="566"/>
      <c r="I32" s="566">
        <f>IF($B$31&lt;51,$B$31*$T$17,IF($B$31&lt;301,$B$31*$T$18+$T$20,$T$21+$T$19*$B$31))+V27</f>
        <v>5953.65</v>
      </c>
      <c r="J32" s="484"/>
      <c r="K32" s="566">
        <f ca="1">ROUND((($E32*$V$14/100))+(($E32*$V$26)/100),2)</f>
        <v>5656.5</v>
      </c>
      <c r="L32" s="566"/>
      <c r="M32" s="566">
        <f>IF($B$31&lt;51,$B$31*$V$17,IF($B$31&lt;301,$B$31*$V$18+$V$20,$V$21+$V$19*$B$31))+V28</f>
        <v>7094.65</v>
      </c>
      <c r="O32" s="470">
        <f ca="1">ROUND((K32-G32)/G32,4)</f>
        <v>-3.8300000000000001E-2</v>
      </c>
      <c r="P32" s="470"/>
      <c r="Q32" s="470">
        <f>ROUND((M32-I32)/I32,4)</f>
        <v>0.19159999999999999</v>
      </c>
    </row>
    <row r="33" spans="2:20">
      <c r="D33" s="467">
        <v>500</v>
      </c>
      <c r="E33" s="467">
        <f>ROUND((B$31*D33),0)</f>
        <v>150000</v>
      </c>
      <c r="G33" s="566">
        <f>ROUND(((E33*$T$14/100))+(E33*$V$25/100),2)</f>
        <v>9802.5</v>
      </c>
      <c r="H33" s="566"/>
      <c r="I33" s="566">
        <f>IF($B$31&lt;51,$B$31*$T$17,IF($B$31&lt;301,$B$31*$T$18+$T$20,$T$21+$T$19*$B$31))+V27</f>
        <v>5953.65</v>
      </c>
      <c r="J33" s="484"/>
      <c r="K33" s="566">
        <f ca="1">ROUND((($E33*$V$14/100))+(($E33*$V$26)/100),2)</f>
        <v>9427.5</v>
      </c>
      <c r="L33" s="566"/>
      <c r="M33" s="566">
        <f>IF($B$31&lt;51,$B$31*$V$17,IF($B$31&lt;301,$B$31*$V$18+$V$20,$V$21+$V$19*$B$31))+V28</f>
        <v>7094.65</v>
      </c>
      <c r="O33" s="470">
        <f ca="1">ROUND((K33-G33)/G33,4)</f>
        <v>-3.8300000000000001E-2</v>
      </c>
      <c r="P33" s="470"/>
      <c r="Q33" s="470">
        <f>ROUND((M33-I33)/I33,4)</f>
        <v>0.19159999999999999</v>
      </c>
      <c r="S33" s="633" t="s">
        <v>615</v>
      </c>
      <c r="T33" s="572">
        <f>'Exhibit No.__(RMM-6) p1'!Q27</f>
        <v>6.8038923434054826E-3</v>
      </c>
    </row>
    <row r="34" spans="2:20">
      <c r="B34" s="461"/>
      <c r="C34" s="461"/>
      <c r="D34" s="461"/>
      <c r="E34" s="461"/>
      <c r="F34" s="461"/>
      <c r="G34" s="461"/>
      <c r="H34" s="461"/>
      <c r="I34" s="461"/>
      <c r="J34" s="461"/>
      <c r="K34" s="461"/>
      <c r="L34" s="461"/>
      <c r="M34" s="461"/>
      <c r="N34" s="461"/>
      <c r="O34" s="461"/>
      <c r="P34" s="461"/>
      <c r="Q34" s="461"/>
      <c r="T34" s="1042" t="s">
        <v>31</v>
      </c>
    </row>
    <row r="36" spans="2:20">
      <c r="C36" s="482"/>
    </row>
    <row r="37" spans="2:20">
      <c r="B37" s="446" t="s">
        <v>510</v>
      </c>
      <c r="C37" s="482"/>
    </row>
    <row r="38" spans="2:20">
      <c r="B38" s="571" t="s">
        <v>1285</v>
      </c>
      <c r="C38" s="482"/>
    </row>
    <row r="39" spans="2:20">
      <c r="B39" s="482" t="s">
        <v>697</v>
      </c>
      <c r="C39" s="482"/>
    </row>
    <row r="40" spans="2:20">
      <c r="B40" s="482"/>
      <c r="C40" s="482"/>
    </row>
    <row r="41" spans="2:20">
      <c r="B41" s="482"/>
      <c r="C41" s="482"/>
    </row>
    <row r="42" spans="2:20">
      <c r="B42" s="482"/>
      <c r="C42" s="482"/>
    </row>
    <row r="43" spans="2:20">
      <c r="B43" s="482"/>
      <c r="C43" s="482"/>
    </row>
    <row r="44" spans="2:20">
      <c r="B44" s="482"/>
      <c r="C44" s="482"/>
    </row>
    <row r="45" spans="2:20">
      <c r="B45" s="482"/>
      <c r="C45" s="482"/>
    </row>
    <row r="46" spans="2:20">
      <c r="B46" s="482"/>
      <c r="C46" s="482"/>
    </row>
    <row r="47" spans="2:20">
      <c r="B47" s="482"/>
      <c r="C47" s="482"/>
    </row>
    <row r="48" spans="2:20">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scale="9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W48"/>
  <sheetViews>
    <sheetView view="pageBreakPreview" zoomScale="60" zoomScaleNormal="100" workbookViewId="0">
      <selection activeCell="U42" sqref="U42"/>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5" style="572" customWidth="1"/>
    <col min="13" max="13" width="16" style="446" customWidth="1"/>
    <col min="14" max="14" width="11" style="446" bestFit="1" customWidth="1"/>
    <col min="15" max="15" width="17.25" style="446" customWidth="1"/>
    <col min="16" max="16" width="8.875" style="446" customWidth="1"/>
    <col min="17" max="17" width="10.25" style="446" customWidth="1"/>
    <col min="18" max="18" width="7.375" style="446" customWidth="1"/>
    <col min="19" max="19" width="3.125" style="446" customWidth="1"/>
    <col min="20" max="16384" width="8.5" style="446"/>
  </cols>
  <sheetData>
    <row r="2" spans="1:22" ht="18.75">
      <c r="B2" s="453"/>
      <c r="C2" s="451"/>
      <c r="D2" s="451"/>
      <c r="E2" s="451"/>
      <c r="F2" s="451"/>
      <c r="G2" s="451"/>
      <c r="H2" s="451"/>
      <c r="I2" s="451"/>
      <c r="J2" s="449" t="s">
        <v>31</v>
      </c>
      <c r="K2" s="551"/>
    </row>
    <row r="3" spans="1:22" ht="18.75">
      <c r="B3" s="450" t="s">
        <v>72</v>
      </c>
      <c r="C3" s="450"/>
      <c r="D3" s="450"/>
      <c r="E3" s="450"/>
      <c r="F3" s="450"/>
      <c r="G3" s="450"/>
      <c r="H3" s="450"/>
      <c r="I3" s="450"/>
      <c r="J3" s="450"/>
      <c r="K3" s="450"/>
    </row>
    <row r="4" spans="1:22" ht="18.75">
      <c r="B4" s="450" t="s">
        <v>501</v>
      </c>
      <c r="C4" s="450"/>
      <c r="D4" s="450"/>
      <c r="E4" s="450"/>
      <c r="F4" s="450"/>
      <c r="G4" s="450"/>
      <c r="H4" s="450"/>
      <c r="I4" s="450"/>
      <c r="J4" s="450"/>
      <c r="K4" s="450"/>
    </row>
    <row r="5" spans="1:22" ht="18.75">
      <c r="B5" s="450" t="s">
        <v>548</v>
      </c>
      <c r="C5" s="450"/>
      <c r="D5" s="450"/>
      <c r="E5" s="450"/>
      <c r="F5" s="450"/>
      <c r="G5" s="450"/>
      <c r="H5" s="450"/>
      <c r="I5" s="450"/>
      <c r="J5" s="450"/>
      <c r="K5" s="450"/>
    </row>
    <row r="6" spans="1:22" ht="18.75">
      <c r="B6" s="450" t="s">
        <v>549</v>
      </c>
      <c r="C6" s="450"/>
      <c r="D6" s="450"/>
      <c r="E6" s="450"/>
      <c r="F6" s="450"/>
      <c r="G6" s="450"/>
      <c r="H6" s="450"/>
      <c r="I6" s="450"/>
      <c r="J6" s="450"/>
      <c r="K6" s="450"/>
    </row>
    <row r="7" spans="1:22" ht="18.75">
      <c r="B7" s="450" t="s">
        <v>31</v>
      </c>
      <c r="C7" s="450"/>
      <c r="D7" s="450"/>
      <c r="E7" s="450"/>
      <c r="F7" s="450"/>
      <c r="G7" s="450"/>
      <c r="H7" s="450"/>
      <c r="I7" s="450"/>
      <c r="J7" s="450"/>
      <c r="K7" s="450"/>
    </row>
    <row r="8" spans="1:22" ht="18.75">
      <c r="A8" s="573"/>
      <c r="B8" s="451"/>
      <c r="C8" s="451"/>
      <c r="D8" s="451"/>
      <c r="E8" s="451"/>
      <c r="F8" s="451"/>
      <c r="G8" s="451"/>
      <c r="H8" s="451"/>
      <c r="I8" s="451"/>
      <c r="J8" s="451"/>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515</v>
      </c>
      <c r="C12" s="553" t="s">
        <v>516</v>
      </c>
      <c r="G12" s="451" t="s">
        <v>190</v>
      </c>
      <c r="I12" s="451" t="s">
        <v>295</v>
      </c>
      <c r="K12" s="451" t="s">
        <v>504</v>
      </c>
    </row>
    <row r="13" spans="1:22">
      <c r="B13" s="556" t="s">
        <v>387</v>
      </c>
      <c r="C13" s="557" t="s">
        <v>518</v>
      </c>
      <c r="D13" s="464"/>
      <c r="E13" s="458" t="s">
        <v>25</v>
      </c>
      <c r="F13" s="464"/>
      <c r="G13" s="459" t="s">
        <v>550</v>
      </c>
      <c r="I13" s="459" t="s">
        <v>551</v>
      </c>
      <c r="K13" s="452" t="s">
        <v>256</v>
      </c>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26207.8</v>
      </c>
      <c r="K15" s="470">
        <f ca="1">(I15-G15)/G15</f>
        <v>1.8549969880103351E-2</v>
      </c>
      <c r="M15" s="511" t="s">
        <v>552</v>
      </c>
      <c r="N15" s="517">
        <f>'Exhibit No.__(RMM-7) p1-8'!D974</f>
        <v>1442</v>
      </c>
      <c r="O15" s="463">
        <f>'Exhibit No.__(RMM-7) p1-8'!D977</f>
        <v>1.1499999999999999</v>
      </c>
      <c r="P15" s="518"/>
      <c r="Q15" s="517">
        <f ca="1">'Exhibit No.__(RMM-7) p1-8'!G974</f>
        <v>1330</v>
      </c>
      <c r="R15" s="463">
        <f ca="1">'Exhibit No.__(RMM-7) p1-8'!G977</f>
        <v>1.24</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35934.67</v>
      </c>
      <c r="K16" s="470">
        <f ca="1">(I16-G16)/G16</f>
        <v>1.0976944393647351E-2</v>
      </c>
      <c r="M16" s="511" t="s">
        <v>553</v>
      </c>
      <c r="N16" s="517">
        <f>'Exhibit No.__(RMM-7) p1-8'!D975</f>
        <v>1743</v>
      </c>
      <c r="O16" s="463">
        <f>'Exhibit No.__(RMM-7) p1-8'!D978</f>
        <v>1.03</v>
      </c>
      <c r="P16" s="518"/>
      <c r="Q16" s="517">
        <f ca="1">'Exhibit No.__(RMM-7) p1-8'!G975</f>
        <v>1607</v>
      </c>
      <c r="R16" s="463">
        <f ca="1">'Exhibit No.__(RMM-7) p1-8'!G978</f>
        <v>1.1100000000000001</v>
      </c>
    </row>
    <row r="17" spans="2:23">
      <c r="C17" s="446">
        <v>700</v>
      </c>
      <c r="E17" s="467">
        <f>ROUND((B$15*C17),0)</f>
        <v>700000</v>
      </c>
      <c r="F17" s="467"/>
      <c r="G17" s="566">
        <f>ROUND($E17*N$18/100+$B$15*N$17+IF($B$15&lt;3001,$B$15*O$15+N$15,$B$15*O$16+N$16),2)+Q24</f>
        <v>45358.5</v>
      </c>
      <c r="H17" s="566"/>
      <c r="I17" s="566">
        <f ca="1">ROUND($E17*$R$18*Q$18/100+$E17*$R$19*Q$19/100+$B$15*Q$17+IF($B$15&lt;3001,$B$15*R$15+Q$15,$B$15*R$16+Q$16),2)+$Q$25</f>
        <v>45661.54</v>
      </c>
      <c r="K17" s="470">
        <f ca="1">(I17-G17)/G17</f>
        <v>6.680996946548075E-3</v>
      </c>
      <c r="M17" s="511" t="s">
        <v>387</v>
      </c>
      <c r="N17" s="517">
        <f>'Exhibit No.__(RMM-7) p1-8'!D979</f>
        <v>8.16</v>
      </c>
      <c r="O17" s="523"/>
      <c r="P17" s="518"/>
      <c r="Q17" s="517">
        <f ca="1">'Exhibit No.__(RMM-7) p1-8'!G980</f>
        <v>8.7899999999999991</v>
      </c>
      <c r="R17" s="523"/>
      <c r="T17" s="885">
        <f ca="1">(Q17-N17)/N17</f>
        <v>7.7205882352941055E-2</v>
      </c>
    </row>
    <row r="18" spans="2:23">
      <c r="G18" s="566"/>
      <c r="H18" s="566"/>
      <c r="I18" s="566"/>
      <c r="K18" s="470"/>
      <c r="M18" s="511" t="s">
        <v>357</v>
      </c>
      <c r="N18" s="526">
        <f>'Exhibit No.__(RMM-7) p1-8'!D982+Q20+Q27</f>
        <v>4.9070000000000009</v>
      </c>
      <c r="O18" s="523"/>
      <c r="P18" s="518" t="s">
        <v>1119</v>
      </c>
      <c r="Q18" s="526">
        <f ca="1">'Exhibit No.__(RMM-7) p1-8'!G983+Q21+Q28</f>
        <v>5.5160000000000009</v>
      </c>
      <c r="R18" s="1435">
        <f>'[52]On Peak Off Peak'!$D$79</f>
        <v>0.30057274160620939</v>
      </c>
      <c r="T18" s="885">
        <f ca="1">(('Exhibit No.__(RMM-7) p1-8'!G982+Q20)-N18)/N18</f>
        <v>2.0175259832891642E-2</v>
      </c>
      <c r="V18" s="526" t="s">
        <v>31</v>
      </c>
      <c r="W18" s="1288" t="s">
        <v>31</v>
      </c>
    </row>
    <row r="19" spans="2:23" ht="15.75"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50828.11</v>
      </c>
      <c r="K19" s="470">
        <f ca="1">(I19-G19)/G19</f>
        <v>2.1434442289721984E-2</v>
      </c>
      <c r="M19" s="546" t="s">
        <v>31</v>
      </c>
      <c r="N19" s="547" t="s">
        <v>31</v>
      </c>
      <c r="O19" s="529"/>
      <c r="P19" s="1434" t="s">
        <v>1097</v>
      </c>
      <c r="Q19" s="1436">
        <f ca="1">'Exhibit No.__(RMM-7) p1-8'!G984+Q21+Q28</f>
        <v>4.5830000000000002</v>
      </c>
      <c r="R19" s="1437">
        <f>'[52]On Peak Off Peak'!$D$80</f>
        <v>0.69942725839379061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70281.84</v>
      </c>
      <c r="K20" s="470">
        <f ca="1">(I20-G20)/G20</f>
        <v>1.2859870729721305E-2</v>
      </c>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89735.58</v>
      </c>
      <c r="K21" s="470">
        <f ca="1">(I21-G21)/G21</f>
        <v>8.0667284522706398E-3</v>
      </c>
      <c r="O21" s="473"/>
      <c r="P21" s="473"/>
      <c r="Q21" s="474">
        <v>0.20300000000000001</v>
      </c>
    </row>
    <row r="22" spans="2:23">
      <c r="G22" s="566"/>
      <c r="H22" s="566"/>
      <c r="I22" s="566"/>
      <c r="K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99825.71</v>
      </c>
      <c r="K23" s="470">
        <f ca="1">(I23-G23)/G23</f>
        <v>2.2338278141626065E-2</v>
      </c>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138733.19</v>
      </c>
      <c r="K24" s="470">
        <f ca="1">(I24-G24)/G24</f>
        <v>1.3387021961205418E-2</v>
      </c>
      <c r="O24" s="446" t="s">
        <v>607</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177640.66</v>
      </c>
      <c r="K25" s="470">
        <f ca="1">(I25-G25)/G25</f>
        <v>8.4252355150108201E-3</v>
      </c>
      <c r="O25" s="446" t="s">
        <v>606</v>
      </c>
      <c r="Q25" s="519">
        <f>Q24</f>
        <v>257.5</v>
      </c>
    </row>
    <row r="26" spans="2:23">
      <c r="G26" s="566"/>
      <c r="H26" s="566"/>
      <c r="I26" s="566"/>
      <c r="K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148806.32</v>
      </c>
      <c r="K27" s="470">
        <f ca="1">(I27-G27)/G27</f>
        <v>2.2959375526323978E-2</v>
      </c>
      <c r="O27" s="658" t="s">
        <v>1288</v>
      </c>
      <c r="Q27" s="530">
        <f>'Exhibit No.__(RMM-17)'!R28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207167.53</v>
      </c>
      <c r="K28" s="470">
        <f ca="1">(I28-G28)/G28</f>
        <v>1.3785285575518528E-2</v>
      </c>
      <c r="O28" s="658" t="s">
        <v>1276</v>
      </c>
      <c r="Q28" s="530">
        <f ca="1">'Exhibit No.__(RMM-17)'!V28</f>
        <v>-0.14299999999999999</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265528.74</v>
      </c>
      <c r="K29" s="470">
        <f ca="1">(I29-G29)/G29</f>
        <v>8.7155748961476962E-3</v>
      </c>
    </row>
    <row r="30" spans="2:23">
      <c r="B30" s="461"/>
      <c r="C30" s="461"/>
      <c r="D30" s="461"/>
      <c r="E30" s="461"/>
      <c r="F30" s="461"/>
      <c r="G30" s="461"/>
      <c r="H30" s="461"/>
      <c r="I30" s="461"/>
      <c r="J30" s="461"/>
      <c r="K30" s="461"/>
      <c r="M30" s="1029" t="s">
        <v>771</v>
      </c>
      <c r="N30" s="572">
        <f ca="1">'Exhibit No.__(RMM-6) p1'!Q29</f>
        <v>1.2948082399610296E-2</v>
      </c>
    </row>
    <row r="31" spans="2:23">
      <c r="N31" s="1030" t="s">
        <v>31</v>
      </c>
    </row>
    <row r="33" spans="2:16">
      <c r="B33" s="446" t="s">
        <v>510</v>
      </c>
      <c r="M33" s="658" t="s">
        <v>31</v>
      </c>
    </row>
    <row r="34" spans="2:16">
      <c r="B34" s="534" t="s">
        <v>1284</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48"/>
  <sheetViews>
    <sheetView view="pageBreakPreview" topLeftCell="A4" zoomScale="60" zoomScaleNormal="100" workbookViewId="0">
      <selection activeCell="I19" sqref="I19"/>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5" style="572" customWidth="1"/>
    <col min="13" max="13" width="16" style="446" customWidth="1"/>
    <col min="14" max="14" width="11" style="446" bestFit="1" customWidth="1"/>
    <col min="15" max="15" width="17.25" style="446" customWidth="1"/>
    <col min="16" max="16" width="10" style="446" customWidth="1"/>
    <col min="17" max="17" width="10.25" style="446" customWidth="1"/>
    <col min="18" max="18" width="7.375" style="446" customWidth="1"/>
    <col min="19" max="19" width="3.125" style="446" customWidth="1"/>
    <col min="20" max="16384" width="8.5" style="446"/>
  </cols>
  <sheetData>
    <row r="2" spans="1:22" ht="18.75">
      <c r="B2" s="453"/>
      <c r="C2" s="451"/>
      <c r="D2" s="451"/>
      <c r="E2" s="451"/>
      <c r="F2" s="451"/>
      <c r="G2" s="451"/>
      <c r="H2" s="451"/>
      <c r="I2" s="451"/>
      <c r="J2" s="449" t="s">
        <v>31</v>
      </c>
      <c r="K2" s="551"/>
    </row>
    <row r="3" spans="1:22" ht="18.75">
      <c r="B3" s="450" t="s">
        <v>72</v>
      </c>
      <c r="C3" s="450"/>
      <c r="D3" s="450"/>
      <c r="E3" s="450"/>
      <c r="F3" s="450"/>
      <c r="G3" s="450"/>
      <c r="H3" s="450"/>
      <c r="I3" s="450"/>
      <c r="J3" s="450"/>
      <c r="K3" s="450"/>
    </row>
    <row r="4" spans="1:22" ht="18.75">
      <c r="B4" s="450" t="s">
        <v>501</v>
      </c>
      <c r="C4" s="450"/>
      <c r="D4" s="450"/>
      <c r="E4" s="450"/>
      <c r="F4" s="450"/>
      <c r="G4" s="450"/>
      <c r="H4" s="450"/>
      <c r="I4" s="450"/>
      <c r="J4" s="450"/>
      <c r="K4" s="450"/>
    </row>
    <row r="5" spans="1:22" ht="18.75">
      <c r="B5" s="450" t="s">
        <v>554</v>
      </c>
      <c r="C5" s="450"/>
      <c r="D5" s="450"/>
      <c r="E5" s="450"/>
      <c r="F5" s="450"/>
      <c r="G5" s="450"/>
      <c r="H5" s="450"/>
      <c r="I5" s="450"/>
      <c r="J5" s="450"/>
      <c r="K5" s="450"/>
    </row>
    <row r="6" spans="1:22" ht="18.75">
      <c r="B6" s="450" t="s">
        <v>549</v>
      </c>
      <c r="C6" s="450"/>
      <c r="D6" s="450"/>
      <c r="E6" s="450"/>
      <c r="F6" s="450"/>
      <c r="G6" s="450"/>
      <c r="H6" s="450"/>
      <c r="I6" s="450"/>
      <c r="J6" s="450"/>
      <c r="K6" s="450"/>
    </row>
    <row r="7" spans="1:22" ht="18.75">
      <c r="B7" s="450" t="s">
        <v>31</v>
      </c>
      <c r="C7" s="450"/>
      <c r="D7" s="450"/>
      <c r="E7" s="450"/>
      <c r="F7" s="450"/>
      <c r="G7" s="450"/>
      <c r="H7" s="450"/>
      <c r="I7" s="450"/>
      <c r="J7" s="450"/>
      <c r="K7" s="450"/>
    </row>
    <row r="8" spans="1:22" ht="18.75">
      <c r="A8" s="573"/>
      <c r="B8" s="451"/>
      <c r="C8" s="451"/>
      <c r="D8" s="451"/>
      <c r="E8" s="451"/>
      <c r="F8" s="451"/>
      <c r="G8" s="451"/>
      <c r="H8" s="451"/>
      <c r="I8" s="451"/>
      <c r="J8" s="451"/>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515</v>
      </c>
      <c r="C12" s="553" t="s">
        <v>516</v>
      </c>
      <c r="G12" s="451" t="s">
        <v>190</v>
      </c>
      <c r="I12" s="451" t="s">
        <v>295</v>
      </c>
      <c r="K12" s="451" t="s">
        <v>504</v>
      </c>
    </row>
    <row r="13" spans="1:22">
      <c r="B13" s="556" t="s">
        <v>387</v>
      </c>
      <c r="C13" s="557" t="s">
        <v>518</v>
      </c>
      <c r="D13" s="464"/>
      <c r="E13" s="1430" t="s">
        <v>25</v>
      </c>
      <c r="F13" s="464"/>
      <c r="G13" s="459" t="s">
        <v>550</v>
      </c>
      <c r="I13" s="459" t="s">
        <v>551</v>
      </c>
      <c r="K13" s="452" t="s">
        <v>256</v>
      </c>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24853.5</v>
      </c>
      <c r="H15" s="566"/>
      <c r="I15" s="566">
        <f ca="1">ROUND($E15*$R$18*Q$18/100+$E15*$R$19*Q$19/100+$B$15*Q$17+IF($B$15&lt;3001,$B$15*R$15+Q$15,$B$15*R$16+Q$16),2)+$Q$25</f>
        <v>25569.9</v>
      </c>
      <c r="K15" s="470">
        <f ca="1">(I15-G15)/G15</f>
        <v>2.8824913996016718E-2</v>
      </c>
      <c r="M15" s="511" t="s">
        <v>552</v>
      </c>
      <c r="N15" s="517">
        <f>'Exhibit No.__(RMM-7) p1-8'!D1037</f>
        <v>1477</v>
      </c>
      <c r="O15" s="463">
        <f>'Exhibit No.__(RMM-7) p1-8'!D1040</f>
        <v>0.57999999999999996</v>
      </c>
      <c r="P15" s="518"/>
      <c r="Q15" s="517">
        <f ca="1">'Exhibit No.__(RMM-7) p1-8'!G1037</f>
        <v>1362</v>
      </c>
      <c r="R15" s="463">
        <f ca="1">'Exhibit No.__(RMM-7) p1-8'!G1040</f>
        <v>0.63</v>
      </c>
      <c r="V15" s="659" t="s">
        <v>31</v>
      </c>
    </row>
    <row r="16" spans="1:22">
      <c r="C16" s="446">
        <v>500</v>
      </c>
      <c r="E16" s="467">
        <f>ROUND((B$15*C16),0)</f>
        <v>500000</v>
      </c>
      <c r="F16" s="467"/>
      <c r="G16" s="566">
        <f>ROUND($E16*N$18/100+$B$15*N$17+IF($B$15&lt;3001,$B$15*O$15+N$15,$B$15*O$16+N$16),2)+Q24</f>
        <v>34559.5</v>
      </c>
      <c r="H16" s="566"/>
      <c r="I16" s="566">
        <f ca="1">ROUND($E16*$R$18*Q$18/100+$E16*$R$19*Q$19/100+$B$15*Q$17+IF($B$15&lt;3001,$B$15*R$15+Q$15,$B$15*R$16+Q$16),2)+$Q$25</f>
        <v>35190.160000000003</v>
      </c>
      <c r="K16" s="470">
        <f ca="1">(I16-G16)/G16</f>
        <v>1.8248527901156077E-2</v>
      </c>
      <c r="M16" s="511" t="s">
        <v>553</v>
      </c>
      <c r="N16" s="517">
        <f>'Exhibit No.__(RMM-7) p1-8'!D1038</f>
        <v>1777</v>
      </c>
      <c r="O16" s="463">
        <f>'Exhibit No.__(RMM-7) p1-8'!D1041</f>
        <v>0.47</v>
      </c>
      <c r="P16" s="518"/>
      <c r="Q16" s="517">
        <f ca="1">'Exhibit No.__(RMM-7) p1-8'!G1038</f>
        <v>1639</v>
      </c>
      <c r="R16" s="463">
        <f ca="1">'Exhibit No.__(RMM-7) p1-8'!G1041</f>
        <v>0.51</v>
      </c>
    </row>
    <row r="17" spans="2:23">
      <c r="C17" s="446">
        <v>700</v>
      </c>
      <c r="E17" s="467">
        <f>ROUND((B$15*C17),0)</f>
        <v>700000</v>
      </c>
      <c r="F17" s="467"/>
      <c r="G17" s="566">
        <f>ROUND($E17*N$18/100+$B$15*N$17+IF($B$15&lt;3001,$B$15*O$15+N$15,$B$15*O$16+N$16),2)+Q24</f>
        <v>44265.5</v>
      </c>
      <c r="H17" s="566"/>
      <c r="I17" s="566">
        <f ca="1">ROUND($E17*$R$18*Q$18/100+$E17*$R$19*Q$19/100+$B$15*Q$17+IF($B$15&lt;3001,$B$15*R$15+Q$15,$B$15*R$16+Q$16),2)+$Q$25</f>
        <v>44810.43</v>
      </c>
      <c r="K17" s="470">
        <f ca="1">(I17-G17)/G17</f>
        <v>1.2310490110808649E-2</v>
      </c>
      <c r="M17" s="511" t="s">
        <v>387</v>
      </c>
      <c r="N17" s="517">
        <f>'Exhibit No.__(RMM-7) p1-8'!D1042</f>
        <v>7.98</v>
      </c>
      <c r="O17" s="523"/>
      <c r="P17" s="518"/>
      <c r="Q17" s="517">
        <f ca="1">'Exhibit No.__(RMM-7) p1-8'!G1043</f>
        <v>8.89</v>
      </c>
      <c r="R17" s="523"/>
      <c r="T17" s="885">
        <f ca="1">(Q17-N17)/N17</f>
        <v>0.11403508771929825</v>
      </c>
      <c r="V17" s="446">
        <v>9.08</v>
      </c>
      <c r="W17" s="658" t="s">
        <v>1120</v>
      </c>
    </row>
    <row r="18" spans="2:23">
      <c r="G18" s="566"/>
      <c r="H18" s="566"/>
      <c r="I18" s="566"/>
      <c r="K18" s="470"/>
      <c r="M18" s="511" t="s">
        <v>357</v>
      </c>
      <c r="N18" s="526">
        <f>'Exhibit No.__(RMM-7) p1-8'!D1045+Q20+Q27</f>
        <v>4.8530000000000006</v>
      </c>
      <c r="O18" s="523"/>
      <c r="P18" s="518" t="s">
        <v>1119</v>
      </c>
      <c r="Q18" s="526">
        <f ca="1">'Exhibit No.__(RMM-7) p1-8'!G1046+Q21+Q28</f>
        <v>5.4640000000000004</v>
      </c>
      <c r="R18" s="1435">
        <f>'[52]On Peak Off Peak'!$E$79</f>
        <v>0.29917768881116102</v>
      </c>
      <c r="T18" s="885">
        <f ca="1">(('Exhibit No.__(RMM-7) p1-8'!G982+Q20)-N18)/N18</f>
        <v>3.1526890583144354E-2</v>
      </c>
      <c r="V18" s="526" t="s">
        <v>31</v>
      </c>
      <c r="W18" s="1288" t="s">
        <v>31</v>
      </c>
    </row>
    <row r="19" spans="2:23" ht="15.75" thickBot="1">
      <c r="B19" s="467">
        <v>2000</v>
      </c>
      <c r="C19" s="446">
        <v>300</v>
      </c>
      <c r="E19" s="467">
        <f>ROUND((B$19*C19),0)</f>
        <v>600000</v>
      </c>
      <c r="F19" s="467"/>
      <c r="G19" s="566">
        <f>ROUND($E19*N$18/100+$B$19*N$17+IF($B$19&lt;3001,$B$19*O$15+N$15,$B$19*O$16+N$16),2)+Q24</f>
        <v>47972.5</v>
      </c>
      <c r="H19" s="566"/>
      <c r="I19" s="566">
        <f ca="1">ROUND($E19*$R$18*Q$18/100+$E19*$R$19*Q$19/100+$B$19*Q$17+IF($B$19&lt;3001,$B$19*R$15+Q$15,$B$19*R$16+Q$16),2)+$Q$25</f>
        <v>49520.3</v>
      </c>
      <c r="K19" s="470">
        <f ca="1">(I19-G19)/G19</f>
        <v>3.2264318098910894E-2</v>
      </c>
      <c r="M19" s="546" t="s">
        <v>31</v>
      </c>
      <c r="N19" s="547" t="s">
        <v>31</v>
      </c>
      <c r="O19" s="529"/>
      <c r="P19" s="1434" t="s">
        <v>1097</v>
      </c>
      <c r="Q19" s="1436">
        <f ca="1">'Exhibit No.__(RMM-7) p1-8'!G1047+Q21+Q28</f>
        <v>4.5310000000000006</v>
      </c>
      <c r="R19" s="1437">
        <f>'[52]On Peak Off Peak'!$E$80</f>
        <v>0.70082231118883898</v>
      </c>
      <c r="W19" s="1288" t="s">
        <v>31</v>
      </c>
    </row>
    <row r="20" spans="2:23">
      <c r="C20" s="446">
        <v>500</v>
      </c>
      <c r="E20" s="467">
        <f>ROUND((B$19*C20),0)</f>
        <v>1000000</v>
      </c>
      <c r="F20" s="467"/>
      <c r="G20" s="566">
        <f>ROUND($E20*N$18/100+$B$19*N$17+IF($B$19&lt;3001,$B$19*O$15+N$15,$B$19*O$16+N$16),2)+Q24</f>
        <v>67384.5</v>
      </c>
      <c r="H20" s="566"/>
      <c r="I20" s="566">
        <f ca="1">ROUND($E20*$R$18*Q$18/100+$E20*$R$19*Q$19/100+$B$19*Q$17+IF($B$19&lt;3001,$B$19*R$15+Q$15,$B$19*R$16+Q$16),2)+$Q$25</f>
        <v>68760.83</v>
      </c>
      <c r="K20" s="470">
        <f ca="1">(I20-G20)/G20</f>
        <v>2.0425023558830319E-2</v>
      </c>
      <c r="O20" s="473" t="s">
        <v>193</v>
      </c>
      <c r="P20" s="473"/>
      <c r="Q20" s="474">
        <v>0.20300000000000001</v>
      </c>
      <c r="T20" s="526" t="s">
        <v>31</v>
      </c>
    </row>
    <row r="21" spans="2:23">
      <c r="C21" s="446">
        <v>700</v>
      </c>
      <c r="E21" s="467">
        <f>ROUND((B$19*C21),0)</f>
        <v>1400000</v>
      </c>
      <c r="F21" s="467"/>
      <c r="G21" s="566">
        <f>ROUND($E21*N$18/100+$B$19*N$17+IF($B$19&lt;3001,$B$19*O$15+N$15,$B$19*O$16+N$16),2)+Q24</f>
        <v>86796.5</v>
      </c>
      <c r="H21" s="566"/>
      <c r="I21" s="566">
        <f ca="1">ROUND($E21*$R$18*Q$18/100+$E21*$R$19*Q$19/100+$B$19*Q$17+IF($B$19&lt;3001,$B$19*R$15+Q$15,$B$19*R$16+Q$16),2)+$Q$25</f>
        <v>88001.36</v>
      </c>
      <c r="K21" s="470">
        <f ca="1">(I21-G21)/G21</f>
        <v>1.3881435311331685E-2</v>
      </c>
      <c r="O21" s="473"/>
      <c r="P21" s="473"/>
      <c r="Q21" s="474">
        <v>0.20300000000000001</v>
      </c>
    </row>
    <row r="22" spans="2:23">
      <c r="G22" s="566"/>
      <c r="H22" s="566"/>
      <c r="I22" s="566"/>
      <c r="K22" s="470"/>
      <c r="O22" s="473"/>
      <c r="P22" s="473"/>
      <c r="Q22" s="477"/>
    </row>
    <row r="23" spans="2:23">
      <c r="B23" s="467">
        <v>4000</v>
      </c>
      <c r="C23" s="446">
        <v>300</v>
      </c>
      <c r="E23" s="467">
        <f>ROUND((B$23*C23),0)</f>
        <v>1200000</v>
      </c>
      <c r="F23" s="467"/>
      <c r="G23" s="566">
        <f>ROUND($E23*N$18/100+$B$23*N$17+IF($B$23&lt;3001,$B$23*O$15+N$15,$B$23*O$16+N$16),2)+Q24</f>
        <v>94070.5</v>
      </c>
      <c r="H23" s="566"/>
      <c r="I23" s="566">
        <f ca="1">ROUND($E23*$R$18*Q$18/100+$E23*$R$19*Q$19/100+$B$23*Q$17+IF($B$23&lt;3001,$B$23*R$15+Q$15,$B$23*R$16+Q$16),2)+$Q$25</f>
        <v>97218.09</v>
      </c>
      <c r="K23" s="470">
        <f ca="1">(I23-G23)/G23</f>
        <v>3.3459905071196568E-2</v>
      </c>
      <c r="O23" s="446" t="s">
        <v>31</v>
      </c>
      <c r="P23" s="446" t="s">
        <v>31</v>
      </c>
      <c r="Q23" s="446" t="s">
        <v>31</v>
      </c>
      <c r="T23" s="658" t="s">
        <v>31</v>
      </c>
    </row>
    <row r="24" spans="2:23">
      <c r="C24" s="446">
        <v>500</v>
      </c>
      <c r="E24" s="467">
        <f>ROUND((B$23*C24),0)</f>
        <v>2000000</v>
      </c>
      <c r="F24" s="467"/>
      <c r="G24" s="566">
        <f>ROUND($E24*N$18/100+$B$23*N$17+IF($B$23&lt;3001,$B$23*O$15+N$15,$B$23*O$16+N$16),2)+Q24</f>
        <v>132894.5</v>
      </c>
      <c r="H24" s="566"/>
      <c r="I24" s="566">
        <f ca="1">ROUND($E24*$R$18*Q$18/100+$E24*$R$19*Q$19/100+$B$23*Q$17+IF($B$23&lt;3001,$B$23*R$15+Q$15,$B$23*R$16+Q$16),2)+$Q$25</f>
        <v>135699.16</v>
      </c>
      <c r="K24" s="470">
        <f ca="1">(I24-G24)/G24</f>
        <v>2.1104409889047354E-2</v>
      </c>
      <c r="O24" s="446" t="s">
        <v>607</v>
      </c>
      <c r="Q24" s="519">
        <v>257.5</v>
      </c>
      <c r="R24" s="446" t="s">
        <v>31</v>
      </c>
    </row>
    <row r="25" spans="2:23">
      <c r="C25" s="446">
        <v>700</v>
      </c>
      <c r="E25" s="467">
        <f>ROUND((B$23*C25),0)</f>
        <v>2800000</v>
      </c>
      <c r="F25" s="467"/>
      <c r="G25" s="566">
        <f>ROUND($E25*N$18/100+$B$23*N$17+IF($B$23&lt;3001,$B$23*O$15+N$15,$B$23*O$16+N$16),2)+Q24</f>
        <v>171718.5</v>
      </c>
      <c r="H25" s="566"/>
      <c r="I25" s="566">
        <f ca="1">ROUND($E25*$R$18*Q$18/100+$E25*$R$19*Q$19/100+$B$23*Q$17+IF($B$23&lt;3001,$B$23*R$15+Q$15,$B$23*R$16+Q$16),2)+$Q$25</f>
        <v>174180.22</v>
      </c>
      <c r="K25" s="470">
        <f ca="1">(I25-G25)/G25</f>
        <v>1.4335787931993357E-2</v>
      </c>
      <c r="O25" s="446" t="s">
        <v>606</v>
      </c>
      <c r="Q25" s="519">
        <f>Q24</f>
        <v>257.5</v>
      </c>
    </row>
    <row r="26" spans="2:23">
      <c r="G26" s="566"/>
      <c r="H26" s="566"/>
      <c r="I26" s="566"/>
      <c r="K26" s="470"/>
      <c r="W26" s="658" t="s">
        <v>31</v>
      </c>
    </row>
    <row r="27" spans="2:23">
      <c r="B27" s="467">
        <v>6000</v>
      </c>
      <c r="C27" s="446">
        <v>300</v>
      </c>
      <c r="E27" s="467">
        <f>ROUND((B$27*C27),0)</f>
        <v>1800000</v>
      </c>
      <c r="F27" s="467"/>
      <c r="G27" s="566">
        <f>ROUND($E27*N$18/100+$B$27*N$17+IF($B$27&lt;3001,$B$27*O$15+N$15,$B$27*O$16+N$16),2)+Q24</f>
        <v>140088.5</v>
      </c>
      <c r="H27" s="566"/>
      <c r="I27" s="566">
        <f ca="1">ROUND($E27*$R$18*Q$18/100+$E27*$R$19*Q$19/100+$B$27*Q$17+IF($B$27&lt;3001,$B$27*R$15+Q$15,$B$27*R$16+Q$16),2)+$Q$25</f>
        <v>144878.89000000001</v>
      </c>
      <c r="K27" s="470">
        <f ca="1">(I27-G27)/G27</f>
        <v>3.4195455015936453E-2</v>
      </c>
      <c r="O27" s="658" t="s">
        <v>1276</v>
      </c>
      <c r="Q27" s="530">
        <f>'Exhibit No.__(RMM-17)'!R28</f>
        <v>-0.14799999999999999</v>
      </c>
    </row>
    <row r="28" spans="2:23">
      <c r="C28" s="446">
        <v>500</v>
      </c>
      <c r="E28" s="467">
        <f>ROUND((B$27*C28),0)</f>
        <v>3000000</v>
      </c>
      <c r="F28" s="467"/>
      <c r="G28" s="566">
        <f>ROUND($E28*N$18/100+$B$27*N$17+IF($B$27&lt;3001,$B$27*O$15+N$15,$B$27*O$16+N$16),2)+Q24</f>
        <v>198324.5</v>
      </c>
      <c r="H28" s="566"/>
      <c r="I28" s="566">
        <f ca="1">ROUND($E28*$R$18*Q$18/100+$E28*$R$19*Q$19/100+$B$27*Q$17+IF($B$27&lt;3001,$B$27*R$15+Q$15,$B$27*R$16+Q$16),2)+$Q$25</f>
        <v>202600.48</v>
      </c>
      <c r="K28" s="470">
        <f ca="1">(I28-G28)/G28</f>
        <v>2.1560523283810171E-2</v>
      </c>
      <c r="O28" s="658" t="s">
        <v>1276</v>
      </c>
      <c r="Q28" s="530">
        <f ca="1">'Exhibit No.__(RMM-17)'!V28</f>
        <v>-0.14299999999999999</v>
      </c>
      <c r="V28" s="658" t="s">
        <v>31</v>
      </c>
    </row>
    <row r="29" spans="2:23">
      <c r="C29" s="446">
        <v>700</v>
      </c>
      <c r="E29" s="467">
        <f>ROUND((B$27*C29),0)</f>
        <v>4200000</v>
      </c>
      <c r="F29" s="467"/>
      <c r="G29" s="566">
        <f>ROUND($E29*N$18/100+$B$27*N$17+IF($B$27&lt;3001,$B$27*O$15+N$15,$B$27*O$16+N$16),2)+Q24</f>
        <v>256560.5</v>
      </c>
      <c r="H29" s="566"/>
      <c r="I29" s="566">
        <f ca="1">ROUND($E29*$R$18*Q$18/100+$E29*$R$19*Q$19/100+$B$27*Q$17+IF($B$27&lt;3001,$B$27*R$15+Q$15,$B$27*R$16+Q$16),2)+$Q$25</f>
        <v>260322.08</v>
      </c>
      <c r="K29" s="470">
        <f ca="1">(I29-G29)/G29</f>
        <v>1.4661571052441771E-2</v>
      </c>
    </row>
    <row r="30" spans="2:23">
      <c r="B30" s="461"/>
      <c r="C30" s="461"/>
      <c r="D30" s="461"/>
      <c r="E30" s="461"/>
      <c r="F30" s="461"/>
      <c r="G30" s="461"/>
      <c r="H30" s="461"/>
      <c r="I30" s="461"/>
      <c r="J30" s="461"/>
      <c r="K30" s="461"/>
      <c r="M30" s="1029" t="s">
        <v>771</v>
      </c>
      <c r="N30" s="572">
        <f ca="1">'Exhibit No.__(RMM-6) p1'!Q29</f>
        <v>1.2948082399610296E-2</v>
      </c>
    </row>
    <row r="31" spans="2:23">
      <c r="N31" s="1030" t="s">
        <v>31</v>
      </c>
    </row>
    <row r="33" spans="2:16">
      <c r="B33" s="446" t="s">
        <v>510</v>
      </c>
      <c r="M33" s="658" t="s">
        <v>31</v>
      </c>
    </row>
    <row r="34" spans="2:16">
      <c r="B34" s="534" t="s">
        <v>1284</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V49"/>
  <sheetViews>
    <sheetView view="pageBreakPreview" zoomScale="60" zoomScaleNormal="100" workbookViewId="0">
      <selection activeCell="I39" sqref="I39"/>
    </sheetView>
  </sheetViews>
  <sheetFormatPr defaultColWidth="8.5" defaultRowHeight="15"/>
  <cols>
    <col min="1" max="1" width="2" style="446" customWidth="1"/>
    <col min="2" max="2" width="8.5" style="446"/>
    <col min="3" max="3" width="8.5" style="446" hidden="1" customWidth="1"/>
    <col min="4" max="4" width="3.25" style="446" customWidth="1"/>
    <col min="5" max="5" width="10.75" style="446" bestFit="1"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5" style="572" customWidth="1"/>
    <col min="13" max="13" width="15.125" style="446" customWidth="1"/>
    <col min="14" max="14" width="12.25" style="446" customWidth="1"/>
    <col min="15" max="15" width="20.375" style="446" customWidth="1"/>
    <col min="16" max="16" width="2.5" style="446" customWidth="1"/>
    <col min="17" max="17" width="8.25" style="446" customWidth="1"/>
    <col min="18" max="18" width="10.375" style="446" bestFit="1" customWidth="1"/>
    <col min="19" max="19" width="7.375" style="446" customWidth="1"/>
    <col min="20" max="20" width="2.5" style="446" customWidth="1"/>
    <col min="21" max="16384" width="8.5" style="446"/>
  </cols>
  <sheetData>
    <row r="2" spans="1:22" ht="18.75">
      <c r="B2" s="453"/>
      <c r="C2" s="451"/>
      <c r="D2" s="451"/>
      <c r="E2" s="451"/>
      <c r="F2" s="451"/>
      <c r="G2" s="451"/>
      <c r="H2" s="451"/>
      <c r="I2" s="451"/>
      <c r="J2" s="449" t="s">
        <v>31</v>
      </c>
      <c r="K2" s="551"/>
    </row>
    <row r="3" spans="1:22" ht="18.75">
      <c r="B3" s="450" t="s">
        <v>72</v>
      </c>
      <c r="C3" s="450"/>
      <c r="D3" s="450"/>
      <c r="E3" s="450"/>
      <c r="F3" s="450"/>
      <c r="G3" s="450"/>
      <c r="H3" s="450"/>
      <c r="I3" s="450"/>
      <c r="J3" s="450"/>
      <c r="K3" s="450"/>
    </row>
    <row r="4" spans="1:22" ht="18.75">
      <c r="B4" s="450" t="s">
        <v>501</v>
      </c>
      <c r="C4" s="450"/>
      <c r="D4" s="450"/>
      <c r="E4" s="450"/>
      <c r="F4" s="450"/>
      <c r="G4" s="450"/>
      <c r="H4" s="450"/>
      <c r="I4" s="450"/>
      <c r="J4" s="450"/>
      <c r="K4" s="450"/>
    </row>
    <row r="5" spans="1:22" ht="18.75">
      <c r="B5" s="450" t="s">
        <v>554</v>
      </c>
      <c r="C5" s="450"/>
      <c r="D5" s="450"/>
      <c r="E5" s="450"/>
      <c r="F5" s="450"/>
      <c r="G5" s="450"/>
      <c r="H5" s="450"/>
      <c r="I5" s="450"/>
      <c r="J5" s="450"/>
      <c r="K5" s="450"/>
    </row>
    <row r="6" spans="1:22" ht="18.75">
      <c r="B6" s="450" t="s">
        <v>616</v>
      </c>
      <c r="C6" s="450"/>
      <c r="D6" s="450"/>
      <c r="E6" s="450"/>
      <c r="F6" s="450"/>
      <c r="G6" s="450"/>
      <c r="H6" s="450"/>
      <c r="I6" s="450"/>
      <c r="J6" s="450"/>
      <c r="K6" s="450"/>
    </row>
    <row r="7" spans="1:22" ht="18.75">
      <c r="B7" s="450" t="s">
        <v>617</v>
      </c>
      <c r="C7" s="450"/>
      <c r="D7" s="450"/>
      <c r="E7" s="450"/>
      <c r="F7" s="450"/>
      <c r="G7" s="450"/>
      <c r="H7" s="450"/>
      <c r="I7" s="450"/>
      <c r="J7" s="450"/>
      <c r="K7" s="450"/>
      <c r="V7" s="658" t="s">
        <v>31</v>
      </c>
    </row>
    <row r="8" spans="1:22" ht="18.75">
      <c r="A8" s="573"/>
      <c r="B8" s="450" t="s">
        <v>31</v>
      </c>
      <c r="C8" s="450"/>
      <c r="D8" s="450"/>
      <c r="E8" s="450"/>
      <c r="F8" s="450"/>
      <c r="G8" s="450"/>
      <c r="H8" s="450"/>
      <c r="I8" s="450"/>
      <c r="J8" s="450"/>
      <c r="K8" s="450"/>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515</v>
      </c>
      <c r="C12" s="553" t="s">
        <v>516</v>
      </c>
      <c r="G12" s="451" t="s">
        <v>190</v>
      </c>
      <c r="I12" s="878" t="s">
        <v>295</v>
      </c>
      <c r="K12" s="451" t="s">
        <v>504</v>
      </c>
    </row>
    <row r="13" spans="1:22">
      <c r="B13" s="556" t="s">
        <v>387</v>
      </c>
      <c r="C13" s="557" t="s">
        <v>518</v>
      </c>
      <c r="D13" s="464"/>
      <c r="E13" s="458" t="s">
        <v>25</v>
      </c>
      <c r="F13" s="464"/>
      <c r="G13" s="459" t="s">
        <v>550</v>
      </c>
      <c r="I13" s="459" t="s">
        <v>551</v>
      </c>
      <c r="K13" s="452" t="s">
        <v>256</v>
      </c>
      <c r="M13" s="574" t="s">
        <v>505</v>
      </c>
      <c r="N13" s="540"/>
      <c r="O13" s="541"/>
      <c r="P13" s="509"/>
      <c r="Q13" s="509"/>
      <c r="R13" s="540" t="s">
        <v>506</v>
      </c>
      <c r="S13" s="541"/>
    </row>
    <row r="14" spans="1:22">
      <c r="G14" s="557"/>
      <c r="H14" s="464"/>
      <c r="I14" s="557"/>
      <c r="M14" s="511" t="s">
        <v>385</v>
      </c>
      <c r="N14" s="475"/>
      <c r="O14" s="512"/>
      <c r="P14" s="475"/>
      <c r="Q14" s="475"/>
      <c r="R14" s="475"/>
      <c r="S14" s="512"/>
    </row>
    <row r="15" spans="1:22">
      <c r="B15" s="467">
        <v>30000</v>
      </c>
      <c r="C15" s="446">
        <v>300</v>
      </c>
      <c r="E15" s="467">
        <f>ROUND((B$15*C15),0)</f>
        <v>9000000</v>
      </c>
      <c r="F15" s="467"/>
      <c r="G15" s="566">
        <f>ROUND($E15*N$18/100+$B$15*N$17+$B$15*O$16+N$16,2)+$R$24</f>
        <v>681676.5</v>
      </c>
      <c r="H15" s="566"/>
      <c r="I15" s="566">
        <f ca="1">ROUND($E15*$S$18*R$18/100+$E15*$S$19*R$19/100+$B$15*R$17+$B$15*S$16+R$16,2)+$R$25</f>
        <v>712010.25</v>
      </c>
      <c r="K15" s="470">
        <f ca="1">(I15-G15)/G15</f>
        <v>4.4498746839593269E-2</v>
      </c>
      <c r="M15" s="1036" t="s">
        <v>31</v>
      </c>
      <c r="N15" s="517" t="str">
        <f>'Exhibit No.__(RMM-7) p1-8'!D1141</f>
        <v xml:space="preserve"> </v>
      </c>
      <c r="O15" s="463" t="s">
        <v>31</v>
      </c>
      <c r="P15" s="518"/>
      <c r="Q15" s="475" t="s">
        <v>31</v>
      </c>
      <c r="R15" s="517" t="s">
        <v>31</v>
      </c>
      <c r="S15" s="463" t="s">
        <v>31</v>
      </c>
    </row>
    <row r="16" spans="1:22">
      <c r="C16" s="446">
        <v>500</v>
      </c>
      <c r="E16" s="467">
        <f>ROUND((B$15*C16),0)</f>
        <v>15000000</v>
      </c>
      <c r="F16" s="467"/>
      <c r="G16" s="566">
        <f>ROUND($E16*N$18/100+$B$15*N$17+$B$15*O$16+N$16,2)+$R$24</f>
        <v>970456.5</v>
      </c>
      <c r="H16" s="566"/>
      <c r="I16" s="566">
        <f ca="1">ROUND($E16*$S$18*R$18/100+$E16*$S$19*R$19/100+$B$15*R$17+$B$15*S$16+R$16,2)+$R$25</f>
        <v>998113.42</v>
      </c>
      <c r="K16" s="470">
        <f ca="1">(I16-G16)/G16</f>
        <v>2.8498876559639758E-2</v>
      </c>
      <c r="M16" s="1036" t="s">
        <v>614</v>
      </c>
      <c r="N16" s="517">
        <f>'Exhibit No.__(RMM-7) p1-8'!D1142</f>
        <v>2849</v>
      </c>
      <c r="O16" s="463">
        <f>'Exhibit No.__(RMM-7) p1-8'!D1145</f>
        <v>0.26</v>
      </c>
      <c r="P16" s="518"/>
      <c r="Q16" s="475" t="s">
        <v>614</v>
      </c>
      <c r="R16" s="517">
        <f ca="1">'Exhibit No.__(RMM-7) p1-8'!G1142</f>
        <v>2998</v>
      </c>
      <c r="S16" s="463">
        <f ca="1">'Exhibit No.__(RMM-7) p1-8'!G1145</f>
        <v>0.26</v>
      </c>
    </row>
    <row r="17" spans="2:21">
      <c r="C17" s="446">
        <v>700</v>
      </c>
      <c r="E17" s="467">
        <f>ROUND((B$15*C17),0)</f>
        <v>21000000</v>
      </c>
      <c r="F17" s="467"/>
      <c r="G17" s="566">
        <f>ROUND($E17*N$18/100+$B$15*N$17+$B$15*O$16+N$16,2)+$R$24</f>
        <v>1259236.5</v>
      </c>
      <c r="H17" s="566"/>
      <c r="I17" s="566">
        <f ca="1">ROUND($E17*$S$18*R$18/100+$E17*$S$19*R$19/100+$B$15*R$17+$B$15*S$16+R$16,2)+$R$25</f>
        <v>1284216.5900000001</v>
      </c>
      <c r="K17" s="470">
        <f ca="1">(I17-G17)/G17</f>
        <v>1.9837488827555493E-2</v>
      </c>
      <c r="M17" s="511" t="s">
        <v>387</v>
      </c>
      <c r="N17" s="517">
        <f>'Exhibit No.__(RMM-7) p1-8'!D1146</f>
        <v>7.92</v>
      </c>
      <c r="O17" s="523"/>
      <c r="P17" s="518"/>
      <c r="Q17" s="518"/>
      <c r="R17" s="517">
        <f ca="1">'Exhibit No.__(RMM-7) p1-8'!G1147</f>
        <v>9.06</v>
      </c>
      <c r="S17" s="523"/>
      <c r="U17" s="885">
        <f ca="1">(R17-N17)/N17</f>
        <v>0.14393939393939401</v>
      </c>
    </row>
    <row r="18" spans="2:21">
      <c r="G18" s="566"/>
      <c r="H18" s="566"/>
      <c r="I18" s="566"/>
      <c r="K18" s="470"/>
      <c r="M18" s="511" t="s">
        <v>357</v>
      </c>
      <c r="N18" s="526">
        <f>'Exhibit No.__(RMM-7) p1-8'!D1149+R20+R27</f>
        <v>4.8130000000000006</v>
      </c>
      <c r="O18" s="523"/>
      <c r="P18" s="518"/>
      <c r="Q18" s="518" t="s">
        <v>1119</v>
      </c>
      <c r="R18" s="526">
        <f ca="1">'Exhibit No.__(RMM-7) p1-8'!G1150+R21+R28</f>
        <v>5.4410000000000007</v>
      </c>
      <c r="S18" s="1435">
        <f>'[52]On Peak Off Peak'!$F$79</f>
        <v>0.27908481339329355</v>
      </c>
      <c r="U18" s="885">
        <f ca="1">(('Exhibit No.__(RMM-7) p1-8'!G1149+R20)-N18)/N18</f>
        <v>1.5167255350093393E-2</v>
      </c>
    </row>
    <row r="19" spans="2:21" ht="15.75" thickBot="1">
      <c r="B19" s="467">
        <v>40000</v>
      </c>
      <c r="C19" s="446">
        <v>300</v>
      </c>
      <c r="E19" s="467">
        <f>ROUND((B$19*C19),0)</f>
        <v>12000000</v>
      </c>
      <c r="F19" s="467"/>
      <c r="G19" s="566">
        <f>ROUND($E19*N$18/100+$B$19*N$17+$B$19*O$16+N$16,2)+$R$24</f>
        <v>907866.5</v>
      </c>
      <c r="H19" s="566"/>
      <c r="I19" s="566">
        <f ca="1">ROUND($E19*$S$18*R$18/100+$E19*$S$19*R$19/100+$B$19*R$17+$B$19*S$16+R$16,2)+$R$25</f>
        <v>948261.84</v>
      </c>
      <c r="K19" s="470">
        <f ca="1">(I19-G19)/G19</f>
        <v>4.4494801823836395E-2</v>
      </c>
      <c r="M19" s="546" t="s">
        <v>31</v>
      </c>
      <c r="N19" s="547" t="s">
        <v>31</v>
      </c>
      <c r="O19" s="529"/>
      <c r="P19" s="528"/>
      <c r="Q19" s="1438" t="s">
        <v>1097</v>
      </c>
      <c r="R19" s="1436">
        <f ca="1">'Exhibit No.__(RMM-7) p1-8'!G1151+R21+R28</f>
        <v>4.508</v>
      </c>
      <c r="S19" s="1437">
        <f>'[52]On Peak Off Peak'!$F$80</f>
        <v>0.7209151866067065</v>
      </c>
    </row>
    <row r="20" spans="2:21">
      <c r="C20" s="446">
        <v>500</v>
      </c>
      <c r="E20" s="467">
        <f>ROUND((B$19*C20),0)</f>
        <v>20000000</v>
      </c>
      <c r="F20" s="467"/>
      <c r="G20" s="566">
        <f>ROUND($E20*N$18/100+$B$19*N$17+$B$19*O$16+N$16,2)+$R$24</f>
        <v>1292906.5</v>
      </c>
      <c r="H20" s="566"/>
      <c r="I20" s="566">
        <f ca="1">ROUND($E20*$S$18*R$18/100+$E20*$S$19*R$19/100+$B$19*R$17+$B$19*S$16+R$16,2)+$R$25</f>
        <v>1329732.73</v>
      </c>
      <c r="K20" s="470">
        <f ca="1">(I20-G20)/G20</f>
        <v>2.8483289394863418E-2</v>
      </c>
      <c r="O20" s="473" t="s">
        <v>193</v>
      </c>
      <c r="P20" s="473"/>
      <c r="Q20" s="473"/>
      <c r="R20" s="474">
        <v>0.20300000000000001</v>
      </c>
    </row>
    <row r="21" spans="2:21">
      <c r="C21" s="446">
        <v>700</v>
      </c>
      <c r="E21" s="467">
        <f>ROUND((B$19*C21),0)</f>
        <v>28000000</v>
      </c>
      <c r="F21" s="467"/>
      <c r="G21" s="566">
        <f>ROUND($E21*N$18/100+$B$19*N$17+$B$19*O$16+N$16,2)+$R$24</f>
        <v>1677946.5</v>
      </c>
      <c r="H21" s="566"/>
      <c r="I21" s="566">
        <f ca="1">ROUND($E21*$S$18*R$18/100+$E21*$S$19*R$19/100+$B$19*R$17+$B$19*S$16+R$16,2)+$R$25</f>
        <v>1711203.62</v>
      </c>
      <c r="K21" s="470">
        <f ca="1">(I21-G21)/G21</f>
        <v>1.9820131333150439E-2</v>
      </c>
      <c r="O21" s="473"/>
      <c r="P21" s="473"/>
      <c r="Q21" s="473"/>
      <c r="R21" s="474">
        <v>0.20300000000000001</v>
      </c>
    </row>
    <row r="22" spans="2:21">
      <c r="G22" s="566"/>
      <c r="H22" s="566"/>
      <c r="I22" s="566"/>
      <c r="K22" s="470"/>
      <c r="O22" s="473"/>
      <c r="P22" s="473"/>
      <c r="Q22" s="473"/>
      <c r="R22" s="477"/>
    </row>
    <row r="23" spans="2:21">
      <c r="B23" s="467">
        <v>50000</v>
      </c>
      <c r="C23" s="446">
        <v>300</v>
      </c>
      <c r="E23" s="467">
        <f>ROUND((B$23*C23),0)</f>
        <v>15000000</v>
      </c>
      <c r="F23" s="467"/>
      <c r="G23" s="566">
        <f>ROUND($E23*N$18/100+$B$23*N$17+$B$23*O$16+N$16,2)+$R$24</f>
        <v>1134056.5</v>
      </c>
      <c r="H23" s="566"/>
      <c r="I23" s="566">
        <f ca="1">ROUND($E23*$S$18*R$18/100+$E23*$S$19*R$19/100+$B$23*R$17+$B$23*S$16+R$16,2)+$R$25</f>
        <v>1184513.42</v>
      </c>
      <c r="K23" s="470">
        <f ca="1">(I23-G23)/G23</f>
        <v>4.4492421673875973E-2</v>
      </c>
      <c r="O23" s="446" t="s">
        <v>31</v>
      </c>
      <c r="P23" s="446" t="s">
        <v>31</v>
      </c>
      <c r="R23" s="446" t="s">
        <v>31</v>
      </c>
    </row>
    <row r="24" spans="2:21">
      <c r="C24" s="446">
        <v>500</v>
      </c>
      <c r="E24" s="467">
        <f>ROUND((B$23*C24),0)</f>
        <v>25000000</v>
      </c>
      <c r="F24" s="467"/>
      <c r="G24" s="566">
        <f>ROUND($E24*N$18/100+$B$23*N$17+$B$23*O$16+N$16,2)+$R$24</f>
        <v>1615356.5</v>
      </c>
      <c r="H24" s="566"/>
      <c r="I24" s="566">
        <f ca="1">ROUND($E24*$S$18*R$18/100+$E24*$S$19*R$19/100+$B$23*R$17+$B$23*S$16+R$16,2)+$R$25</f>
        <v>1661352.03</v>
      </c>
      <c r="K24" s="470">
        <f ca="1">(I24-G24)/G24</f>
        <v>2.8473918915112563E-2</v>
      </c>
      <c r="O24" s="446" t="s">
        <v>607</v>
      </c>
      <c r="R24" s="519">
        <v>257.5</v>
      </c>
      <c r="S24" s="446" t="s">
        <v>31</v>
      </c>
    </row>
    <row r="25" spans="2:21">
      <c r="C25" s="446">
        <v>700</v>
      </c>
      <c r="E25" s="467">
        <f>ROUND((B$23*C25),0)</f>
        <v>35000000</v>
      </c>
      <c r="F25" s="467"/>
      <c r="G25" s="566">
        <f>ROUND($E25*N$18/100+$B$23*N$17+$B$23*O$16+N$16,2)+$R$24</f>
        <v>2096656.5</v>
      </c>
      <c r="H25" s="566"/>
      <c r="I25" s="566">
        <f ca="1">ROUND($E25*$S$18*R$18/100+$E25*$S$19*R$19/100+$B$23*R$17+$B$23*S$16+R$16,2)+$R$25</f>
        <v>2138190.65</v>
      </c>
      <c r="K25" s="470">
        <f ca="1">(I25-G25)/G25</f>
        <v>1.9809706549451429E-2</v>
      </c>
      <c r="O25" s="446" t="s">
        <v>606</v>
      </c>
      <c r="P25" s="486"/>
      <c r="Q25" s="486"/>
      <c r="R25" s="519">
        <f>R24</f>
        <v>257.5</v>
      </c>
    </row>
    <row r="26" spans="2:21">
      <c r="G26" s="566"/>
      <c r="H26" s="566"/>
      <c r="I26" s="566"/>
      <c r="K26" s="470"/>
    </row>
    <row r="27" spans="2:21">
      <c r="B27" s="467">
        <v>60000</v>
      </c>
      <c r="C27" s="446">
        <v>300</v>
      </c>
      <c r="E27" s="467">
        <f>ROUND((B$27*C27),0)</f>
        <v>18000000</v>
      </c>
      <c r="F27" s="467"/>
      <c r="G27" s="566">
        <f>ROUND($E27*N$18/100+$B$27*N$17+$B$27*O$16+N$16,2)+$R$24</f>
        <v>1360246.5</v>
      </c>
      <c r="H27" s="566"/>
      <c r="I27" s="566">
        <f ca="1">ROUND($E27*$S$18*R$18/100+$E27*$S$19*R$19/100+$B$27*R$17+$B$27*S$16+R$16,2)+$R$25</f>
        <v>1420765</v>
      </c>
      <c r="K27" s="470">
        <f ca="1">(I27-G27)/G27</f>
        <v>4.4490833095324998E-2</v>
      </c>
      <c r="O27" s="658" t="s">
        <v>1288</v>
      </c>
      <c r="R27" s="446">
        <f>'Exhibit No.__(RMM-17)'!R29</f>
        <v>-0.14799999999999999</v>
      </c>
    </row>
    <row r="28" spans="2:21">
      <c r="C28" s="446">
        <v>500</v>
      </c>
      <c r="E28" s="467">
        <f>ROUND((B$27*C28),0)</f>
        <v>30000000</v>
      </c>
      <c r="F28" s="467"/>
      <c r="G28" s="566">
        <f>ROUND($E28*N$18/100+$B$27*N$17+$B$27*O$16+N$16,2)+$R$24</f>
        <v>1937806.5</v>
      </c>
      <c r="H28" s="566"/>
      <c r="I28" s="566">
        <f ca="1">ROUND($E28*$S$18*R$18/100+$E28*$S$19*R$19/100+$B$27*R$17+$B$27*S$16+R$16,2)+$R$25</f>
        <v>1992971.34</v>
      </c>
      <c r="K28" s="470">
        <f ca="1">(I28-G28)/G28</f>
        <v>2.8467672081810069E-2</v>
      </c>
      <c r="O28" s="658" t="s">
        <v>1276</v>
      </c>
      <c r="R28" s="446">
        <f ca="1">'Exhibit No.__(RMM-17)'!V29</f>
        <v>-0.11700000000000001</v>
      </c>
    </row>
    <row r="29" spans="2:21">
      <c r="C29" s="446">
        <v>700</v>
      </c>
      <c r="E29" s="467">
        <f>ROUND((B$27*C29),0)</f>
        <v>42000000</v>
      </c>
      <c r="F29" s="467"/>
      <c r="G29" s="566">
        <f>ROUND($E29*N$18/100+$B$27*N$17+$B$27*O$16+N$16,2)+$R$24</f>
        <v>2515366.5</v>
      </c>
      <c r="H29" s="566"/>
      <c r="I29" s="566">
        <f ca="1">ROUND($E29*$S$18*R$18/100+$E29*$S$19*R$19/100+$B$27*R$17+$B$27*S$16+R$16,2)+$R$25</f>
        <v>2565177.67</v>
      </c>
      <c r="K29" s="470">
        <f ca="1">(I29-G29)/G29</f>
        <v>1.9802748426521515E-2</v>
      </c>
    </row>
    <row r="30" spans="2:21">
      <c r="B30" s="461"/>
      <c r="C30" s="461"/>
      <c r="D30" s="461"/>
      <c r="E30" s="461"/>
      <c r="F30" s="461"/>
      <c r="G30" s="461"/>
      <c r="H30" s="461"/>
      <c r="I30" s="461"/>
      <c r="J30" s="461"/>
      <c r="K30" s="461"/>
      <c r="M30" s="1029" t="s">
        <v>771</v>
      </c>
      <c r="N30" s="572">
        <f ca="1">'Exhibit No.__(RMM-6) p1'!Q30</f>
        <v>1.35627680927494E-2</v>
      </c>
    </row>
    <row r="31" spans="2:21">
      <c r="N31" s="1030" t="s">
        <v>31</v>
      </c>
    </row>
    <row r="32" spans="2:21">
      <c r="K32" s="658" t="s">
        <v>31</v>
      </c>
      <c r="O32" s="658" t="s">
        <v>31</v>
      </c>
      <c r="R32" s="658" t="s">
        <v>31</v>
      </c>
    </row>
    <row r="33" spans="2:19">
      <c r="B33" s="446" t="s">
        <v>510</v>
      </c>
      <c r="S33" s="658" t="s">
        <v>31</v>
      </c>
    </row>
    <row r="34" spans="2:19">
      <c r="B34" s="534" t="s">
        <v>1284</v>
      </c>
    </row>
    <row r="35" spans="2:19">
      <c r="B35" s="534"/>
    </row>
    <row r="36" spans="2:19">
      <c r="B36" s="482"/>
    </row>
    <row r="37" spans="2:19">
      <c r="B37" s="482"/>
    </row>
    <row r="38" spans="2:19">
      <c r="B38" s="482"/>
    </row>
    <row r="39" spans="2:19">
      <c r="B39" s="482"/>
    </row>
    <row r="40" spans="2:19">
      <c r="B40" s="482"/>
    </row>
    <row r="41" spans="2:19">
      <c r="B41" s="482"/>
    </row>
    <row r="42" spans="2:19">
      <c r="B42" s="482"/>
    </row>
    <row r="43" spans="2:19">
      <c r="B43" s="482"/>
      <c r="K43" s="658" t="s">
        <v>31</v>
      </c>
    </row>
    <row r="44" spans="2:19">
      <c r="B44" s="482"/>
    </row>
    <row r="45" spans="2:19">
      <c r="B45" s="482"/>
    </row>
    <row r="46" spans="2:19">
      <c r="B46" s="482"/>
    </row>
    <row r="47" spans="2:19">
      <c r="B47" s="482"/>
    </row>
    <row r="49" spans="16:17">
      <c r="P49" s="484"/>
      <c r="Q49" s="484"/>
    </row>
  </sheetData>
  <phoneticPr fontId="0" type="noConversion"/>
  <printOptions horizontalCentered="1"/>
  <pageMargins left="0.5" right="0.5" top="0.5" bottom="0.5"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view="pageBreakPreview" zoomScale="60" zoomScaleNormal="100" workbookViewId="0">
      <pane ySplit="8" topLeftCell="A9" activePane="bottomLeft" state="frozen"/>
      <selection pane="bottomLeft" activeCell="B1" sqref="B1"/>
    </sheetView>
  </sheetViews>
  <sheetFormatPr defaultColWidth="9" defaultRowHeight="12.75"/>
  <cols>
    <col min="1" max="1" width="4.5" style="1228" customWidth="1"/>
    <col min="2" max="2" width="29.875" style="1228" customWidth="1"/>
    <col min="3" max="3" width="16" style="1228" bestFit="1" customWidth="1"/>
    <col min="4" max="16384" width="9" style="1228"/>
  </cols>
  <sheetData>
    <row r="1" spans="1:3">
      <c r="B1" s="1229"/>
    </row>
    <row r="2" spans="1:3" ht="18.75">
      <c r="A2" s="1176"/>
      <c r="B2" s="450" t="s">
        <v>72</v>
      </c>
      <c r="C2" s="1180"/>
    </row>
    <row r="3" spans="1:3" ht="18.75">
      <c r="A3" s="1180"/>
      <c r="B3" s="450" t="s">
        <v>1217</v>
      </c>
      <c r="C3" s="1180"/>
    </row>
    <row r="4" spans="1:3" ht="18.75">
      <c r="A4" s="1231"/>
      <c r="B4" s="450" t="s">
        <v>1218</v>
      </c>
      <c r="C4" s="1180"/>
    </row>
    <row r="5" spans="1:3">
      <c r="A5" s="1180"/>
    </row>
    <row r="6" spans="1:3">
      <c r="A6" s="1180"/>
      <c r="B6" s="1232"/>
      <c r="C6" s="1233"/>
    </row>
    <row r="7" spans="1:3">
      <c r="A7" s="1180"/>
      <c r="B7" s="1235"/>
      <c r="C7" s="1234"/>
    </row>
    <row r="8" spans="1:3" ht="58.5" customHeight="1" thickBot="1">
      <c r="A8" s="1180"/>
      <c r="B8" s="1236" t="s">
        <v>195</v>
      </c>
      <c r="C8" s="1237" t="s">
        <v>1099</v>
      </c>
    </row>
    <row r="9" spans="1:3">
      <c r="A9" s="1238"/>
      <c r="B9" s="1176"/>
      <c r="C9" s="1239"/>
    </row>
    <row r="10" spans="1:3" s="1244" customFormat="1">
      <c r="A10" s="1240"/>
      <c r="B10" s="1241" t="s">
        <v>945</v>
      </c>
      <c r="C10" s="1243"/>
    </row>
    <row r="11" spans="1:3" s="1244" customFormat="1" ht="14.25" customHeight="1">
      <c r="A11" s="1240"/>
      <c r="B11" s="1244" t="s">
        <v>948</v>
      </c>
      <c r="C11" s="1243">
        <f>'Target Unit Costs'!D17</f>
        <v>107789.70430107281</v>
      </c>
    </row>
    <row r="12" spans="1:3" s="1244" customFormat="1">
      <c r="A12" s="1240"/>
      <c r="C12" s="1605"/>
    </row>
    <row r="13" spans="1:3" s="1244" customFormat="1">
      <c r="A13" s="1240"/>
      <c r="B13" s="1251" t="s">
        <v>964</v>
      </c>
      <c r="C13" s="1252"/>
    </row>
    <row r="14" spans="1:3" s="1244" customFormat="1">
      <c r="A14" s="1240"/>
      <c r="B14" s="1244" t="s">
        <v>951</v>
      </c>
      <c r="C14" s="1614">
        <f>'Target Unit Costs'!D82</f>
        <v>4039377.4488870325</v>
      </c>
    </row>
    <row r="15" spans="1:3" s="1244" customFormat="1">
      <c r="A15" s="1240"/>
      <c r="B15" s="1244" t="s">
        <v>1219</v>
      </c>
      <c r="C15" s="1609">
        <f>C14/$C$11/12</f>
        <v>3.1228844126618731</v>
      </c>
    </row>
    <row r="16" spans="1:3" s="1244" customFormat="1">
      <c r="A16" s="1240"/>
      <c r="C16" s="1609"/>
    </row>
    <row r="17" spans="1:3" s="1244" customFormat="1">
      <c r="A17" s="1240"/>
      <c r="B17" s="1251" t="s">
        <v>965</v>
      </c>
      <c r="C17" s="1610"/>
    </row>
    <row r="18" spans="1:3" s="1244" customFormat="1">
      <c r="A18" s="1240"/>
      <c r="B18" s="1244" t="s">
        <v>951</v>
      </c>
      <c r="C18" s="1615">
        <f>'Target Unit Costs'!D88</f>
        <v>993476.89628951601</v>
      </c>
    </row>
    <row r="19" spans="1:3" s="1244" customFormat="1">
      <c r="A19" s="1240"/>
      <c r="B19" s="1244" t="s">
        <v>1219</v>
      </c>
      <c r="C19" s="1609">
        <f>C18/$C$11/12</f>
        <v>0.76806724625772704</v>
      </c>
    </row>
    <row r="20" spans="1:3" s="1244" customFormat="1">
      <c r="A20" s="1240"/>
      <c r="C20" s="1609"/>
    </row>
    <row r="21" spans="1:3" s="1244" customFormat="1">
      <c r="A21" s="1240"/>
      <c r="B21" s="1251" t="s">
        <v>966</v>
      </c>
      <c r="C21" s="1610"/>
    </row>
    <row r="22" spans="1:3" s="1244" customFormat="1">
      <c r="A22" s="1240"/>
      <c r="B22" s="1244" t="s">
        <v>951</v>
      </c>
      <c r="C22" s="1614">
        <f>'Target Unit Costs'!D94</f>
        <v>3390356.1139104599</v>
      </c>
    </row>
    <row r="23" spans="1:3" s="1244" customFormat="1">
      <c r="A23" s="1240"/>
      <c r="B23" s="1244" t="s">
        <v>1219</v>
      </c>
      <c r="C23" s="1609">
        <f>C22/$C$11/12</f>
        <v>2.6211193173891378</v>
      </c>
    </row>
    <row r="24" spans="1:3" s="1244" customFormat="1">
      <c r="A24" s="1240"/>
      <c r="C24" s="1609"/>
    </row>
    <row r="25" spans="1:3" s="1244" customFormat="1">
      <c r="A25" s="1240"/>
      <c r="B25" s="1251" t="s">
        <v>1106</v>
      </c>
      <c r="C25" s="1610"/>
    </row>
    <row r="26" spans="1:3" s="1244" customFormat="1">
      <c r="A26" s="1240"/>
      <c r="B26" s="1244" t="s">
        <v>951</v>
      </c>
      <c r="C26" s="1614">
        <v>6253554.0970617952</v>
      </c>
    </row>
    <row r="27" spans="1:3" s="1244" customFormat="1">
      <c r="A27" s="1240"/>
      <c r="B27" s="1608" t="s">
        <v>1219</v>
      </c>
      <c r="C27" s="1611">
        <f>C26/$C$11/12</f>
        <v>4.8346872409343478</v>
      </c>
    </row>
    <row r="28" spans="1:3" s="1244" customFormat="1">
      <c r="A28" s="1240"/>
      <c r="C28" s="1609"/>
    </row>
    <row r="29" spans="1:3" ht="13.5" thickBot="1">
      <c r="A29" s="1255"/>
      <c r="B29" s="1255" t="s">
        <v>1221</v>
      </c>
      <c r="C29" s="1612">
        <f>C15+C19+C23+C27</f>
        <v>11.346758217243085</v>
      </c>
    </row>
    <row r="30" spans="1:3" ht="13.5" thickBot="1">
      <c r="A30" s="1255"/>
      <c r="B30" s="1255" t="s">
        <v>1220</v>
      </c>
      <c r="C30" s="1613">
        <f>'Exhibit No.__(RMM-7) p1-8'!G89</f>
        <v>9.5</v>
      </c>
    </row>
  </sheetData>
  <printOptions horizontalCentered="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R34"/>
  <sheetViews>
    <sheetView view="pageBreakPreview" zoomScale="60" zoomScaleNormal="110" workbookViewId="0"/>
  </sheetViews>
  <sheetFormatPr defaultColWidth="10.25" defaultRowHeight="15.75"/>
  <cols>
    <col min="1" max="1" width="24.25" style="1300" bestFit="1" customWidth="1"/>
    <col min="2" max="2" width="11.125" style="1300" customWidth="1"/>
    <col min="3" max="3" width="16" style="1300" bestFit="1" customWidth="1"/>
    <col min="4" max="4" width="10.5" style="1300" bestFit="1" customWidth="1"/>
    <col min="5" max="5" width="2.625" style="1300" customWidth="1"/>
    <col min="6" max="6" width="15.5" style="1300" bestFit="1" customWidth="1"/>
    <col min="7" max="7" width="11" style="1300" bestFit="1" customWidth="1"/>
    <col min="8" max="8" width="2.125" style="1300" bestFit="1" customWidth="1"/>
    <col min="9" max="9" width="15.375" style="1300" bestFit="1" customWidth="1"/>
    <col min="10" max="10" width="1.625" style="1300" customWidth="1"/>
    <col min="11" max="11" width="12" style="1300" hidden="1" customWidth="1"/>
    <col min="12" max="12" width="2.125" style="1300" hidden="1" customWidth="1"/>
    <col min="13" max="13" width="15.125" style="1300" hidden="1" customWidth="1"/>
    <col min="14" max="14" width="2.875" style="1300" hidden="1" customWidth="1"/>
    <col min="15" max="15" width="12" style="1300" hidden="1" customWidth="1"/>
    <col min="16" max="16" width="2.125" style="1300" hidden="1" customWidth="1"/>
    <col min="17" max="17" width="14.625" style="1300" hidden="1" customWidth="1"/>
    <col min="18" max="18" width="2.875" style="1300" hidden="1" customWidth="1"/>
    <col min="19" max="19" width="9.625" style="1300" hidden="1" customWidth="1"/>
    <col min="20" max="20" width="2.125" style="1300" hidden="1" customWidth="1"/>
    <col min="21" max="21" width="18.5" style="1300" hidden="1" customWidth="1"/>
    <col min="22" max="22" width="14.5" style="1300" bestFit="1" customWidth="1"/>
    <col min="23" max="23" width="15.375" style="1318" bestFit="1" customWidth="1"/>
    <col min="24" max="24" width="7.75" style="1318" bestFit="1" customWidth="1"/>
    <col min="25" max="25" width="8.125" style="1318" bestFit="1" customWidth="1"/>
    <col min="26" max="26" width="13" style="1300" customWidth="1"/>
    <col min="27" max="27" width="17" style="1300" customWidth="1"/>
    <col min="28" max="28" width="13" style="1300" customWidth="1"/>
    <col min="29" max="29" width="14.125" style="1300" bestFit="1" customWidth="1"/>
    <col min="30" max="30" width="14.75" style="1300" customWidth="1"/>
    <col min="31" max="31" width="13.25" style="1300" bestFit="1" customWidth="1"/>
    <col min="32" max="32" width="13" style="1300" bestFit="1" customWidth="1"/>
    <col min="33" max="33" width="12.25" style="1300" bestFit="1" customWidth="1"/>
    <col min="34" max="34" width="5.5" style="1300" bestFit="1" customWidth="1"/>
    <col min="35" max="35" width="18" style="1300" customWidth="1"/>
    <col min="36" max="36" width="10.25" style="1300" customWidth="1"/>
    <col min="37" max="37" width="12.125" style="1300" customWidth="1"/>
    <col min="38" max="16384" width="10.25" style="1300"/>
  </cols>
  <sheetData>
    <row r="1" spans="1:44" ht="18">
      <c r="A1" s="1668" t="s">
        <v>178</v>
      </c>
      <c r="B1" s="1668"/>
      <c r="C1" s="1668"/>
      <c r="D1" s="1668"/>
      <c r="E1" s="1668"/>
      <c r="F1" s="1668"/>
      <c r="G1" s="1668"/>
      <c r="H1" s="1668"/>
      <c r="I1" s="1668"/>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8">
      <c r="A2" s="1668" t="s">
        <v>1224</v>
      </c>
      <c r="B2" s="1668"/>
      <c r="C2" s="1668"/>
      <c r="D2" s="1668"/>
      <c r="E2" s="1668"/>
      <c r="F2" s="1668"/>
      <c r="G2" s="1668"/>
      <c r="H2" s="1668"/>
      <c r="I2" s="1668"/>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8">
      <c r="A3" s="1668" t="s">
        <v>327</v>
      </c>
      <c r="B3" s="1668"/>
      <c r="C3" s="1668"/>
      <c r="D3" s="1668"/>
      <c r="E3" s="1668"/>
      <c r="F3" s="1668"/>
      <c r="G3" s="1668"/>
      <c r="H3" s="1668"/>
      <c r="I3" s="1668"/>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8">
      <c r="A4" s="1669" t="s">
        <v>900</v>
      </c>
      <c r="B4" s="1669"/>
      <c r="C4" s="1669"/>
      <c r="D4" s="1669"/>
      <c r="E4" s="1669"/>
      <c r="F4" s="1669"/>
      <c r="G4" s="1669"/>
      <c r="H4" s="1669"/>
      <c r="I4" s="1669"/>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8">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1222</v>
      </c>
      <c r="H8" s="1305"/>
      <c r="I8" s="1307" t="s">
        <v>1222</v>
      </c>
      <c r="J8" s="1307"/>
      <c r="K8" s="1307" t="s">
        <v>753</v>
      </c>
      <c r="L8" s="1305"/>
      <c r="M8" s="1307" t="s">
        <v>754</v>
      </c>
      <c r="N8" s="1307"/>
      <c r="O8" s="1307" t="s">
        <v>700</v>
      </c>
      <c r="P8" s="1305"/>
      <c r="Q8" s="1307" t="s">
        <v>700</v>
      </c>
      <c r="R8" s="1307"/>
      <c r="S8" s="1307" t="s">
        <v>755</v>
      </c>
      <c r="T8" s="1305"/>
      <c r="U8" s="1307" t="s">
        <v>755</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5" thickBot="1">
      <c r="A11" s="1312" t="s">
        <v>351</v>
      </c>
      <c r="B11" s="1312"/>
      <c r="C11" s="1313">
        <f>'Exhibit No.__(RMM-7) p1-8'!C89</f>
        <v>1293476.4516128739</v>
      </c>
      <c r="D11" s="1316">
        <f>'Exhibit No.__(RMM-7) p1-8'!G89</f>
        <v>9.5</v>
      </c>
      <c r="E11" s="1312"/>
      <c r="F11" s="1317">
        <f>C11*D11</f>
        <v>12288026.290322302</v>
      </c>
      <c r="G11" s="1316">
        <f>'Exhibit No.__(RMM-7) p1-8'!G89</f>
        <v>9.5</v>
      </c>
      <c r="H11" s="1312"/>
      <c r="I11" s="1317">
        <f>C11*G11</f>
        <v>12288026.290322302</v>
      </c>
      <c r="J11" s="1317"/>
      <c r="K11" s="1316">
        <f>G11</f>
        <v>9.5</v>
      </c>
      <c r="L11" s="1312"/>
      <c r="M11" s="1317">
        <f>I11</f>
        <v>12288026.290322302</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5" thickBot="1">
      <c r="A12" s="1312" t="s">
        <v>1223</v>
      </c>
      <c r="B12" s="1312"/>
      <c r="C12" s="1313"/>
      <c r="D12" s="1316"/>
      <c r="E12" s="1312"/>
      <c r="F12" s="1317"/>
      <c r="G12" s="1617">
        <f>ROUND((289*0.0886)/12,0)</f>
        <v>2</v>
      </c>
      <c r="H12" s="1312"/>
      <c r="I12" s="1317"/>
      <c r="J12" s="1317"/>
      <c r="K12" s="1316"/>
      <c r="L12" s="1312"/>
      <c r="M12" s="1317"/>
      <c r="N12" s="1317"/>
      <c r="O12" s="1316"/>
      <c r="P12" s="1312"/>
      <c r="Q12" s="1317"/>
      <c r="R12" s="1317"/>
      <c r="S12" s="1316"/>
      <c r="T12" s="1312"/>
      <c r="U12" s="1317"/>
      <c r="Y12" s="1319"/>
      <c r="Z12" s="40" t="s">
        <v>1097</v>
      </c>
      <c r="AK12" s="1298"/>
      <c r="AL12" s="1298"/>
      <c r="AM12" s="1298"/>
      <c r="AN12" s="1298"/>
      <c r="AO12" s="1298"/>
      <c r="AP12" s="1298"/>
      <c r="AR12" s="1314"/>
    </row>
    <row r="13" spans="1:44">
      <c r="A13" s="1312" t="s">
        <v>354</v>
      </c>
      <c r="B13" s="1312"/>
      <c r="C13" s="1313">
        <f>'Exhibit No.__(RMM-7) p1-8'!C90</f>
        <v>675973717.423473</v>
      </c>
      <c r="D13" s="1320">
        <f>'Exhibit No.__(RMM-7) p1-8'!G90</f>
        <v>7.7960000000000003</v>
      </c>
      <c r="E13" s="1312" t="s">
        <v>355</v>
      </c>
      <c r="F13" s="1317">
        <f>C13*D13/100</f>
        <v>52698911.010333955</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52698911.010333955</v>
      </c>
      <c r="W13" s="1321" t="s">
        <v>31</v>
      </c>
      <c r="X13" s="1319" t="s">
        <v>31</v>
      </c>
      <c r="Y13" s="1319"/>
      <c r="Z13" s="40" t="s">
        <v>975</v>
      </c>
      <c r="AA13" s="1322"/>
      <c r="AB13" s="1322"/>
      <c r="AD13" s="1314"/>
      <c r="AE13" s="1314"/>
      <c r="AF13" s="1322"/>
      <c r="AK13" s="1298"/>
      <c r="AL13" s="1298"/>
      <c r="AM13" s="1298"/>
      <c r="AN13" s="1298"/>
      <c r="AO13" s="1298"/>
      <c r="AP13" s="1298"/>
      <c r="AR13" s="1314"/>
    </row>
    <row r="14" spans="1:44" ht="16.5" thickBot="1">
      <c r="A14" s="1312" t="s">
        <v>356</v>
      </c>
      <c r="B14" s="1312"/>
      <c r="C14" s="1313">
        <f>'Exhibit No.__(RMM-7) p1-8'!C91</f>
        <v>869356277.72312701</v>
      </c>
      <c r="D14" s="1320">
        <f>'Exhibit No.__(RMM-7) p1-8'!G91</f>
        <v>9.7439999999999998</v>
      </c>
      <c r="E14" s="1312" t="s">
        <v>355</v>
      </c>
      <c r="F14" s="1317">
        <f>C14*D14/100</f>
        <v>84710075.701341495</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84710075.701341495</v>
      </c>
      <c r="W14" s="1314">
        <f>SUM(V13:V14)</f>
        <v>137408986.71167547</v>
      </c>
      <c r="X14" s="1320">
        <f>W14/(C13+C14)*100</f>
        <v>8.8918863377553201</v>
      </c>
      <c r="Y14" s="1319"/>
      <c r="Z14" s="1490">
        <f>'TOU Scalars'!C6</f>
        <v>1.7946167026538253</v>
      </c>
      <c r="AA14" s="1322"/>
      <c r="AB14" s="1322"/>
      <c r="AD14" s="1314"/>
      <c r="AE14" s="1314"/>
      <c r="AF14" s="1322"/>
      <c r="AK14" s="1298"/>
      <c r="AL14" s="1298"/>
      <c r="AM14" s="1298"/>
      <c r="AN14" s="1298"/>
      <c r="AO14" s="1298"/>
      <c r="AP14" s="1298"/>
      <c r="AR14" s="1314"/>
    </row>
    <row r="15" spans="1:44" ht="16.5" thickBot="1">
      <c r="A15" s="1312" t="s">
        <v>985</v>
      </c>
      <c r="B15" s="1312"/>
      <c r="C15" s="1313">
        <f>(C13+C14)*'[59]Hourly Loads'!$AL$8769</f>
        <v>653895009.33872426</v>
      </c>
      <c r="D15" s="1320" t="s">
        <v>31</v>
      </c>
      <c r="E15" s="1312" t="s">
        <v>355</v>
      </c>
      <c r="F15" s="1317">
        <f>C15*D15/100</f>
        <v>0</v>
      </c>
      <c r="G15" s="1618">
        <f ca="1">(W14-I16)/C15*100</f>
        <v>11.942145898824268</v>
      </c>
      <c r="H15" s="1312" t="s">
        <v>355</v>
      </c>
      <c r="I15" s="1317">
        <f ca="1">C15*G15/100</f>
        <v>78089096.040361017</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5" thickBot="1">
      <c r="A16" s="1312" t="s">
        <v>986</v>
      </c>
      <c r="B16" s="1312"/>
      <c r="C16" s="1313">
        <f>C24-C15</f>
        <v>891434985.80787575</v>
      </c>
      <c r="D16" s="1320" t="s">
        <v>31</v>
      </c>
      <c r="E16" s="1312" t="s">
        <v>355</v>
      </c>
      <c r="F16" s="1317">
        <f>C16*D16/100</f>
        <v>0</v>
      </c>
      <c r="G16" s="1619">
        <f ca="1">G15/Z14</f>
        <v>6.6544270323376473</v>
      </c>
      <c r="H16" s="1312" t="s">
        <v>355</v>
      </c>
      <c r="I16" s="1317">
        <f ca="1">C16*G16/100</f>
        <v>59319890.671314552</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137408986.71167558</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No.__(RMM-7)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No.__(RMM-7)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604">
        <f ca="1">G15/G16</f>
        <v>1.7946167026538253</v>
      </c>
      <c r="Y18" s="1319"/>
      <c r="Z18" s="1318"/>
      <c r="AK18" s="1298"/>
      <c r="AL18" s="1298"/>
      <c r="AM18" s="1298"/>
      <c r="AN18" s="1298"/>
      <c r="AO18" s="1298"/>
      <c r="AP18" s="1298"/>
      <c r="AR18" s="1314"/>
    </row>
    <row r="19" spans="1:44">
      <c r="A19" s="1324" t="s">
        <v>361</v>
      </c>
      <c r="B19" s="1324"/>
      <c r="C19" s="1313">
        <f>'Exhibit No.__(RMM-7)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759</v>
      </c>
      <c r="C20" s="1313">
        <f>'Exhibit No.__(RMM-7)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760</v>
      </c>
      <c r="C21" s="1313">
        <f>'Exhibit No.__(RMM-7)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743</v>
      </c>
      <c r="B22" s="1337"/>
      <c r="C22" s="1313">
        <f>'Exhibit No.__(RMM-7)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744</v>
      </c>
      <c r="B23" s="1337"/>
      <c r="C23" s="1313">
        <f>'Exhibit No.__(RMM-7) p1-8'!C98</f>
        <v>0</v>
      </c>
      <c r="D23" s="1338">
        <v>10.613</v>
      </c>
      <c r="E23" s="1339" t="s">
        <v>355</v>
      </c>
      <c r="F23" s="1317">
        <f t="shared" si="0"/>
        <v>0</v>
      </c>
      <c r="G23" s="1338">
        <f ca="1">G16+G21</f>
        <v>6.6544270323376473</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149708171.00199777</v>
      </c>
      <c r="G24" s="1317"/>
      <c r="H24" s="1317"/>
      <c r="I24" s="1317">
        <f ca="1">SUM(I11:I19)</f>
        <v>149708171.00199789</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No.__(RMM-7) p1-8'!C117</f>
        <v>-19398896.755837858</v>
      </c>
      <c r="D25" s="1346"/>
      <c r="E25" s="1346"/>
      <c r="F25" s="1347">
        <f>'Exhibit No.__(RMM-7)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5" thickBot="1">
      <c r="A26" s="1312" t="s">
        <v>363</v>
      </c>
      <c r="B26" s="1312"/>
      <c r="C26" s="1350">
        <f>C24+C25</f>
        <v>1525931098.3907621</v>
      </c>
      <c r="D26" s="1351"/>
      <c r="E26" s="1351"/>
      <c r="F26" s="1351">
        <f>F24+F25</f>
        <v>150253193.73749396</v>
      </c>
      <c r="G26" s="1351"/>
      <c r="H26" s="1351"/>
      <c r="I26" s="1351">
        <f ca="1">I24+I25</f>
        <v>150253193.73749408</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5"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91"/>
  <sheetViews>
    <sheetView view="pageBreakPreview" zoomScale="60" zoomScaleNormal="100" workbookViewId="0"/>
  </sheetViews>
  <sheetFormatPr defaultColWidth="9" defaultRowHeight="15"/>
  <cols>
    <col min="1" max="1" width="20.5" style="1633" customWidth="1"/>
    <col min="2" max="2" width="15.625" style="1634" customWidth="1"/>
    <col min="3" max="3" width="13.5" style="1637" bestFit="1" customWidth="1"/>
    <col min="4" max="4" width="14.375" style="1637" customWidth="1"/>
    <col min="5" max="5" width="15.125" style="1633" customWidth="1"/>
    <col min="6" max="6" width="14.75" style="1633" customWidth="1"/>
    <col min="7" max="7" width="10.75" style="1633" customWidth="1"/>
    <col min="8" max="8" width="18.25" style="1633" customWidth="1"/>
    <col min="9" max="9" width="26.75" style="1633" bestFit="1" customWidth="1"/>
    <col min="10" max="13" width="12.5" style="1633" bestFit="1" customWidth="1"/>
    <col min="14" max="14" width="11.375" style="1633" bestFit="1" customWidth="1"/>
    <col min="15" max="16384" width="9" style="1633"/>
  </cols>
  <sheetData>
    <row r="1" spans="1:14" ht="18.75">
      <c r="A1" s="450" t="s">
        <v>72</v>
      </c>
      <c r="B1" s="1630"/>
      <c r="C1" s="1631"/>
      <c r="D1" s="1631"/>
      <c r="E1" s="1632"/>
      <c r="F1" s="1632"/>
      <c r="G1" s="1632"/>
    </row>
    <row r="2" spans="1:14" ht="18.75">
      <c r="A2" s="450" t="s">
        <v>1228</v>
      </c>
      <c r="B2" s="1630"/>
      <c r="C2" s="1631"/>
      <c r="D2" s="1631"/>
      <c r="E2" s="1632"/>
      <c r="F2" s="1632"/>
      <c r="G2" s="1632"/>
    </row>
    <row r="3" spans="1:14" ht="18.75">
      <c r="A3" s="450" t="s">
        <v>1229</v>
      </c>
      <c r="B3" s="1630"/>
      <c r="C3" s="1631"/>
      <c r="D3" s="1631"/>
      <c r="E3" s="1632"/>
      <c r="F3" s="1632"/>
      <c r="G3" s="1632"/>
      <c r="J3" s="1634"/>
      <c r="K3" s="1635" t="s">
        <v>180</v>
      </c>
      <c r="L3" s="1635" t="s">
        <v>1216</v>
      </c>
      <c r="M3" s="1636" t="s">
        <v>1215</v>
      </c>
      <c r="N3" s="1636" t="s">
        <v>194</v>
      </c>
    </row>
    <row r="4" spans="1:14" ht="18.75">
      <c r="A4" s="450"/>
      <c r="J4" s="1634"/>
      <c r="K4" s="1635"/>
      <c r="L4" s="1635"/>
      <c r="M4" s="1636"/>
      <c r="N4" s="1636"/>
    </row>
    <row r="5" spans="1:14">
      <c r="A5" s="1623"/>
      <c r="B5" s="1638"/>
      <c r="C5" s="1639"/>
      <c r="D5" s="1639"/>
      <c r="E5" s="1640" t="s">
        <v>1227</v>
      </c>
      <c r="F5" s="1640" t="s">
        <v>1081</v>
      </c>
      <c r="G5" s="1623"/>
      <c r="J5" s="1634"/>
      <c r="K5" s="1635" t="s">
        <v>37</v>
      </c>
      <c r="L5" s="1635" t="s">
        <v>182</v>
      </c>
      <c r="M5" s="1636" t="s">
        <v>37</v>
      </c>
      <c r="N5" s="1636" t="s">
        <v>37</v>
      </c>
    </row>
    <row r="6" spans="1:14">
      <c r="A6" s="1641" t="s">
        <v>1093</v>
      </c>
      <c r="B6" s="1640" t="s">
        <v>1094</v>
      </c>
      <c r="C6" s="1642" t="s">
        <v>25</v>
      </c>
      <c r="D6" s="1642"/>
      <c r="E6" s="1640" t="s">
        <v>980</v>
      </c>
      <c r="F6" s="1640" t="s">
        <v>541</v>
      </c>
      <c r="G6" s="1640" t="s">
        <v>294</v>
      </c>
      <c r="I6" s="1633" t="s">
        <v>1091</v>
      </c>
      <c r="K6" s="1643">
        <f>'Exhibit No.__(RMM-7) p1-8'!I149</f>
        <v>7386767.9017400304</v>
      </c>
      <c r="L6" s="1644">
        <f>L9+L10+L11+L12</f>
        <v>-0.64500000000000002</v>
      </c>
      <c r="M6" s="1643">
        <f>L6*'Exhibit No.__(RMM-7) p1-8'!C149/100</f>
        <v>-484181.68184284447</v>
      </c>
      <c r="N6" s="1643">
        <f>K6+M6</f>
        <v>6902586.2198971864</v>
      </c>
    </row>
    <row r="7" spans="1:14" ht="15.75" thickBot="1">
      <c r="A7" s="1645" t="s">
        <v>1225</v>
      </c>
      <c r="B7" s="1646" t="s">
        <v>1095</v>
      </c>
      <c r="C7" s="1647" t="s">
        <v>1096</v>
      </c>
      <c r="D7" s="1647" t="s">
        <v>9</v>
      </c>
      <c r="E7" s="1640" t="s">
        <v>1226</v>
      </c>
      <c r="F7" s="1646" t="s">
        <v>1226</v>
      </c>
      <c r="G7" s="1640" t="s">
        <v>1090</v>
      </c>
      <c r="I7" s="1633" t="s">
        <v>1092</v>
      </c>
      <c r="K7" s="1284">
        <f>B12/K6</f>
        <v>-0.40248586444854234</v>
      </c>
      <c r="L7" s="1637"/>
      <c r="N7" s="1284">
        <f>B12/N6</f>
        <v>-0.4307182220835577</v>
      </c>
    </row>
    <row r="8" spans="1:14" ht="15.75" thickBot="1">
      <c r="A8" s="1620" t="s">
        <v>1087</v>
      </c>
      <c r="B8" s="1621">
        <f>(D8-C8)*E8</f>
        <v>-1622468.7129677425</v>
      </c>
      <c r="C8" s="1622">
        <v>13224103.032258054</v>
      </c>
      <c r="D8" s="1622">
        <v>31445899</v>
      </c>
      <c r="E8" s="1648">
        <v>-8.9039999999999994E-2</v>
      </c>
      <c r="F8" s="1624">
        <f>B8/D8</f>
        <v>-5.15955582305897E-2</v>
      </c>
      <c r="G8" s="1649">
        <f>F8/F12*N7</f>
        <v>-0.59525104694018338</v>
      </c>
    </row>
    <row r="9" spans="1:14" ht="15.75" thickBot="1">
      <c r="A9" s="1620" t="s">
        <v>1088</v>
      </c>
      <c r="B9" s="1621">
        <f>(D9-C9)*E9</f>
        <v>-865934.02940096776</v>
      </c>
      <c r="C9" s="1622">
        <v>11281801.483870966</v>
      </c>
      <c r="D9" s="1622">
        <v>25740543</v>
      </c>
      <c r="E9" s="1650">
        <v>-5.9889999999999999E-2</v>
      </c>
      <c r="F9" s="1624">
        <f>B9/D9</f>
        <v>-3.3640861010623115E-2</v>
      </c>
      <c r="G9" s="1651">
        <f>F9/F12*N7</f>
        <v>-0.3881101091502569</v>
      </c>
      <c r="K9" s="1633" t="s">
        <v>1261</v>
      </c>
      <c r="L9" s="1633">
        <v>4.0000000000000001E-3</v>
      </c>
    </row>
    <row r="10" spans="1:14" ht="15.75" thickBot="1">
      <c r="A10" s="1620" t="s">
        <v>1089</v>
      </c>
      <c r="B10" s="1621">
        <f>(D10-C10)*E10</f>
        <v>-484666.92204387102</v>
      </c>
      <c r="C10" s="1622">
        <v>9502607.4838709664</v>
      </c>
      <c r="D10" s="1622">
        <v>22447771</v>
      </c>
      <c r="E10" s="1652">
        <v>-3.7440000000000001E-2</v>
      </c>
      <c r="F10" s="1624">
        <f>B10/D10</f>
        <v>-2.1590870739187022E-2</v>
      </c>
      <c r="G10" s="1653">
        <f>F10/F12*N7</f>
        <v>-0.24909098481720909</v>
      </c>
      <c r="K10" s="1633" t="s">
        <v>1262</v>
      </c>
      <c r="L10" s="1633">
        <v>0.29299999999999998</v>
      </c>
    </row>
    <row r="11" spans="1:14">
      <c r="A11" s="1620"/>
      <c r="B11" s="1621"/>
      <c r="C11" s="1622"/>
      <c r="D11" s="1622"/>
      <c r="E11" s="1623"/>
      <c r="F11" s="1624"/>
      <c r="G11" s="1625"/>
      <c r="K11" s="1633" t="s">
        <v>97</v>
      </c>
      <c r="L11" s="1633">
        <v>-0.72799999999999998</v>
      </c>
    </row>
    <row r="12" spans="1:14">
      <c r="A12" s="1626" t="s">
        <v>979</v>
      </c>
      <c r="B12" s="1627">
        <f>SUM(B8:B10)</f>
        <v>-2973069.6644125814</v>
      </c>
      <c r="C12" s="1628">
        <v>34008511.999999985</v>
      </c>
      <c r="D12" s="1628">
        <v>79634213</v>
      </c>
      <c r="E12" s="1629"/>
      <c r="F12" s="1624">
        <f>B12/D12</f>
        <v>-3.7334074795371951E-2</v>
      </c>
      <c r="G12" s="1629" t="s">
        <v>31</v>
      </c>
      <c r="J12" s="1633" t="s">
        <v>31</v>
      </c>
      <c r="K12" s="1633" t="s">
        <v>1263</v>
      </c>
      <c r="L12" s="1633">
        <f>'Exhibit No.__(RMM-17)'!V17</f>
        <v>-0.214</v>
      </c>
    </row>
    <row r="13" spans="1:14">
      <c r="B13" s="1633"/>
      <c r="C13" s="1633"/>
      <c r="D13" s="1633"/>
      <c r="H13" s="1633" t="s">
        <v>31</v>
      </c>
      <c r="K13" s="1633" t="s">
        <v>31</v>
      </c>
    </row>
    <row r="14" spans="1:14">
      <c r="B14" s="1633"/>
      <c r="C14" s="1633"/>
      <c r="D14" s="1633"/>
    </row>
    <row r="15" spans="1:14">
      <c r="B15" s="1633"/>
      <c r="C15" s="1633"/>
      <c r="D15" s="1633"/>
    </row>
    <row r="16" spans="1:14">
      <c r="B16" s="1633"/>
      <c r="C16" s="1633"/>
      <c r="D16" s="1633"/>
    </row>
    <row r="19" spans="1:13">
      <c r="B19" s="1624"/>
    </row>
    <row r="21" spans="1:13">
      <c r="A21" s="1654"/>
      <c r="B21" s="1654"/>
      <c r="C21" s="1654"/>
      <c r="D21" s="1654"/>
      <c r="E21" s="1654"/>
      <c r="F21" s="1654"/>
      <c r="G21" s="1654"/>
      <c r="H21" s="1654"/>
      <c r="I21" s="1636"/>
      <c r="J21" s="1636"/>
      <c r="K21" s="1636"/>
      <c r="L21" s="1636"/>
      <c r="M21" s="1636"/>
    </row>
    <row r="22" spans="1:13">
      <c r="A22" s="1655"/>
      <c r="B22" s="1656"/>
      <c r="C22" s="1656"/>
      <c r="D22" s="1622"/>
      <c r="E22" s="1622"/>
      <c r="F22" s="1622"/>
      <c r="G22" s="1622"/>
      <c r="H22" s="1654"/>
      <c r="I22" s="1654"/>
      <c r="J22" s="1657"/>
      <c r="K22" s="1634"/>
      <c r="L22" s="1634"/>
      <c r="M22" s="1634"/>
    </row>
    <row r="23" spans="1:13">
      <c r="A23" s="1655"/>
      <c r="B23" s="1656"/>
      <c r="C23" s="1656"/>
      <c r="D23" s="1622"/>
      <c r="E23" s="1622"/>
      <c r="F23" s="1622"/>
      <c r="G23" s="1622"/>
      <c r="H23" s="1654"/>
      <c r="I23" s="1654"/>
      <c r="J23" s="1657"/>
      <c r="K23" s="1634"/>
      <c r="L23" s="1634"/>
      <c r="M23" s="1634"/>
    </row>
    <row r="24" spans="1:13">
      <c r="A24" s="1655"/>
      <c r="B24" s="1656"/>
      <c r="C24" s="1656"/>
      <c r="D24" s="1622"/>
      <c r="E24" s="1622"/>
      <c r="F24" s="1622"/>
      <c r="G24" s="1622"/>
      <c r="H24" s="1654"/>
      <c r="I24" s="1657"/>
      <c r="J24" s="1657"/>
      <c r="K24" s="1658"/>
      <c r="L24" s="1658"/>
      <c r="M24" s="1658"/>
    </row>
    <row r="25" spans="1:13">
      <c r="A25" s="1655"/>
      <c r="B25" s="1656"/>
      <c r="C25" s="1656"/>
      <c r="D25" s="1622"/>
      <c r="E25" s="1622"/>
      <c r="F25" s="1622"/>
      <c r="G25" s="1622"/>
      <c r="H25" s="1654"/>
      <c r="K25" s="1634"/>
      <c r="L25" s="1634"/>
      <c r="M25" s="1634"/>
    </row>
    <row r="26" spans="1:13">
      <c r="A26" s="1654"/>
      <c r="B26" s="1654"/>
      <c r="C26" s="1654"/>
      <c r="D26" s="1654"/>
    </row>
    <row r="27" spans="1:13">
      <c r="A27" s="1659"/>
      <c r="B27" s="1654"/>
      <c r="C27" s="1654"/>
      <c r="D27" s="1654"/>
    </row>
    <row r="28" spans="1:13">
      <c r="A28" s="1659"/>
      <c r="B28" s="1654"/>
      <c r="C28" s="1654"/>
      <c r="D28" s="1654"/>
    </row>
    <row r="29" spans="1:13">
      <c r="A29" s="1659"/>
      <c r="B29" s="1654"/>
      <c r="C29" s="1654"/>
      <c r="D29" s="1654"/>
    </row>
    <row r="30" spans="1:13">
      <c r="A30" s="1654"/>
      <c r="B30" s="1654"/>
      <c r="C30" s="1654"/>
      <c r="D30" s="1654"/>
    </row>
    <row r="31" spans="1:13">
      <c r="A31" s="1654"/>
      <c r="B31" s="1654"/>
      <c r="C31" s="1654"/>
      <c r="D31" s="1654"/>
    </row>
    <row r="32" spans="1:13">
      <c r="A32" s="1654"/>
      <c r="B32" s="1654"/>
      <c r="C32" s="1654"/>
      <c r="D32" s="1654"/>
    </row>
    <row r="33" spans="1:4">
      <c r="A33" s="1654"/>
      <c r="B33" s="1654"/>
      <c r="C33" s="1654"/>
      <c r="D33" s="1654"/>
    </row>
    <row r="34" spans="1:4">
      <c r="A34" s="1654"/>
      <c r="B34" s="1654"/>
      <c r="C34" s="1654"/>
      <c r="D34" s="1654"/>
    </row>
    <row r="35" spans="1:4">
      <c r="A35" s="1654"/>
      <c r="B35" s="1654"/>
      <c r="C35" s="1654"/>
      <c r="D35" s="1654"/>
    </row>
    <row r="36" spans="1:4">
      <c r="A36" s="1654"/>
      <c r="B36" s="1654"/>
      <c r="C36" s="1654"/>
      <c r="D36" s="1654"/>
    </row>
    <row r="37" spans="1:4">
      <c r="A37" s="1654"/>
      <c r="B37" s="1654"/>
      <c r="C37" s="1654"/>
      <c r="D37" s="1654"/>
    </row>
    <row r="38" spans="1:4">
      <c r="A38" s="1654"/>
      <c r="B38" s="1654"/>
      <c r="C38" s="1654"/>
      <c r="D38" s="1654"/>
    </row>
    <row r="39" spans="1:4">
      <c r="A39" s="1654"/>
      <c r="B39" s="1654"/>
      <c r="C39" s="1654"/>
      <c r="D39" s="1654"/>
    </row>
    <row r="40" spans="1:4">
      <c r="A40" s="1654"/>
      <c r="B40" s="1654"/>
      <c r="C40" s="1654"/>
      <c r="D40" s="1654"/>
    </row>
    <row r="41" spans="1:4">
      <c r="A41" s="1654"/>
      <c r="B41" s="1654"/>
      <c r="C41" s="1654"/>
      <c r="D41" s="1654"/>
    </row>
    <row r="42" spans="1:4">
      <c r="A42" s="1654"/>
      <c r="B42" s="1654"/>
      <c r="C42" s="1654"/>
      <c r="D42" s="1654"/>
    </row>
    <row r="43" spans="1:4">
      <c r="A43" s="1654"/>
      <c r="B43" s="1654"/>
      <c r="C43" s="1654"/>
      <c r="D43" s="1654"/>
    </row>
    <row r="44" spans="1:4">
      <c r="A44" s="1654"/>
      <c r="B44" s="1654"/>
      <c r="C44" s="1654"/>
      <c r="D44" s="1654"/>
    </row>
    <row r="45" spans="1:4">
      <c r="A45" s="1654"/>
      <c r="B45" s="1654"/>
      <c r="C45" s="1654"/>
      <c r="D45" s="1654"/>
    </row>
    <row r="46" spans="1:4">
      <c r="A46" s="1654"/>
      <c r="B46" s="1654"/>
      <c r="C46" s="1654"/>
      <c r="D46" s="1654"/>
    </row>
    <row r="47" spans="1:4">
      <c r="A47" s="1654"/>
      <c r="B47" s="1654"/>
      <c r="C47" s="1654"/>
      <c r="D47" s="1654"/>
    </row>
    <row r="48" spans="1:4">
      <c r="A48" s="1654"/>
      <c r="B48" s="1654"/>
      <c r="C48" s="1654"/>
      <c r="D48" s="1654"/>
    </row>
    <row r="49" spans="1:4">
      <c r="A49" s="1654"/>
      <c r="B49" s="1654"/>
      <c r="C49" s="1654"/>
      <c r="D49" s="1654"/>
    </row>
    <row r="50" spans="1:4">
      <c r="A50" s="1654"/>
      <c r="B50" s="1654"/>
      <c r="C50" s="1654"/>
      <c r="D50" s="1654"/>
    </row>
    <row r="51" spans="1:4">
      <c r="A51" s="1654"/>
      <c r="B51" s="1654"/>
      <c r="C51" s="1654"/>
      <c r="D51" s="1654"/>
    </row>
    <row r="52" spans="1:4">
      <c r="A52" s="1654"/>
      <c r="B52" s="1654"/>
      <c r="C52" s="1654"/>
      <c r="D52" s="1654"/>
    </row>
    <row r="53" spans="1:4">
      <c r="A53" s="1654"/>
      <c r="B53" s="1654"/>
      <c r="C53" s="1654"/>
      <c r="D53" s="1654"/>
    </row>
    <row r="54" spans="1:4">
      <c r="A54" s="1654"/>
      <c r="B54" s="1654"/>
      <c r="C54" s="1654"/>
      <c r="D54" s="1654"/>
    </row>
    <row r="55" spans="1:4">
      <c r="A55" s="1654"/>
      <c r="B55" s="1654"/>
      <c r="C55" s="1654"/>
      <c r="D55" s="1654"/>
    </row>
    <row r="56" spans="1:4">
      <c r="A56" s="1654"/>
      <c r="B56" s="1654"/>
      <c r="C56" s="1654"/>
      <c r="D56" s="1654"/>
    </row>
    <row r="57" spans="1:4">
      <c r="A57" s="1654"/>
      <c r="B57" s="1654"/>
      <c r="C57" s="1654"/>
      <c r="D57" s="1654"/>
    </row>
    <row r="58" spans="1:4">
      <c r="A58" s="1654"/>
      <c r="B58" s="1654"/>
      <c r="C58" s="1654"/>
      <c r="D58" s="1654"/>
    </row>
    <row r="59" spans="1:4">
      <c r="A59" s="1654"/>
      <c r="B59" s="1654"/>
      <c r="C59" s="1654"/>
      <c r="D59" s="1654"/>
    </row>
    <row r="60" spans="1:4">
      <c r="A60" s="1654"/>
      <c r="B60" s="1654"/>
      <c r="C60" s="1654"/>
      <c r="D60" s="1654"/>
    </row>
    <row r="61" spans="1:4">
      <c r="A61" s="1654"/>
      <c r="B61" s="1654"/>
      <c r="C61" s="1654"/>
      <c r="D61" s="1654"/>
    </row>
    <row r="62" spans="1:4">
      <c r="A62" s="1654"/>
      <c r="B62" s="1654"/>
      <c r="C62" s="1654"/>
      <c r="D62" s="1654"/>
    </row>
    <row r="63" spans="1:4">
      <c r="A63" s="1654"/>
      <c r="B63" s="1654"/>
      <c r="C63" s="1654"/>
      <c r="D63" s="1654"/>
    </row>
    <row r="64" spans="1:4">
      <c r="A64" s="1654"/>
      <c r="B64" s="1654"/>
      <c r="C64" s="1654"/>
      <c r="D64" s="1654"/>
    </row>
    <row r="65" spans="1:4">
      <c r="A65" s="1654"/>
      <c r="B65" s="1654"/>
      <c r="C65" s="1654"/>
      <c r="D65" s="1654"/>
    </row>
    <row r="66" spans="1:4">
      <c r="A66" s="1654"/>
      <c r="B66" s="1654"/>
      <c r="C66" s="1654"/>
      <c r="D66" s="1654"/>
    </row>
    <row r="67" spans="1:4">
      <c r="A67" s="1654"/>
      <c r="B67" s="1654"/>
      <c r="C67" s="1654"/>
      <c r="D67" s="1654"/>
    </row>
    <row r="68" spans="1:4">
      <c r="A68" s="1654"/>
      <c r="B68" s="1654"/>
      <c r="C68" s="1654"/>
      <c r="D68" s="1654"/>
    </row>
    <row r="69" spans="1:4">
      <c r="A69" s="1654"/>
      <c r="B69" s="1654"/>
      <c r="C69" s="1654"/>
      <c r="D69" s="1654"/>
    </row>
    <row r="70" spans="1:4">
      <c r="A70" s="1654"/>
      <c r="B70" s="1654"/>
      <c r="C70" s="1654"/>
      <c r="D70" s="1654"/>
    </row>
    <row r="71" spans="1:4">
      <c r="A71" s="1654"/>
      <c r="B71" s="1654"/>
      <c r="C71" s="1654"/>
      <c r="D71" s="1654"/>
    </row>
    <row r="72" spans="1:4">
      <c r="A72" s="1654"/>
      <c r="B72" s="1654"/>
      <c r="C72" s="1654"/>
      <c r="D72" s="1654"/>
    </row>
    <row r="73" spans="1:4">
      <c r="A73" s="1654"/>
      <c r="B73" s="1654"/>
      <c r="C73" s="1654"/>
      <c r="D73" s="1654"/>
    </row>
    <row r="74" spans="1:4">
      <c r="A74" s="1654"/>
      <c r="B74" s="1654"/>
      <c r="C74" s="1654"/>
      <c r="D74" s="1654"/>
    </row>
    <row r="75" spans="1:4">
      <c r="A75" s="1654"/>
      <c r="B75" s="1654"/>
      <c r="C75" s="1654"/>
      <c r="D75" s="1654"/>
    </row>
    <row r="76" spans="1:4">
      <c r="A76" s="1654"/>
      <c r="B76" s="1654"/>
      <c r="C76" s="1654"/>
      <c r="D76" s="1654"/>
    </row>
    <row r="77" spans="1:4">
      <c r="A77" s="1654"/>
      <c r="B77" s="1654"/>
      <c r="C77" s="1654"/>
      <c r="D77" s="1654"/>
    </row>
    <row r="78" spans="1:4">
      <c r="A78" s="1654"/>
      <c r="B78" s="1654"/>
      <c r="C78" s="1654"/>
      <c r="D78" s="1654"/>
    </row>
    <row r="79" spans="1:4">
      <c r="A79" s="1654"/>
      <c r="B79" s="1654"/>
      <c r="C79" s="1654"/>
      <c r="D79" s="1654"/>
    </row>
    <row r="80" spans="1:4">
      <c r="A80" s="1654"/>
      <c r="B80" s="1654"/>
      <c r="C80" s="1654"/>
      <c r="D80" s="1654"/>
    </row>
    <row r="81" spans="1:4">
      <c r="A81" s="1654"/>
      <c r="B81" s="1654"/>
      <c r="C81" s="1654"/>
      <c r="D81" s="1654"/>
    </row>
    <row r="82" spans="1:4">
      <c r="A82" s="1654"/>
      <c r="B82" s="1654"/>
      <c r="C82" s="1654"/>
      <c r="D82" s="1654"/>
    </row>
    <row r="83" spans="1:4">
      <c r="A83" s="1654"/>
      <c r="B83" s="1654"/>
      <c r="C83" s="1654"/>
      <c r="D83" s="1654"/>
    </row>
    <row r="84" spans="1:4">
      <c r="A84" s="1654"/>
      <c r="B84" s="1654"/>
      <c r="C84" s="1654"/>
      <c r="D84" s="1654"/>
    </row>
    <row r="85" spans="1:4">
      <c r="A85" s="1654"/>
      <c r="B85" s="1654"/>
      <c r="C85" s="1654"/>
      <c r="D85" s="1654"/>
    </row>
    <row r="86" spans="1:4">
      <c r="A86" s="1654"/>
      <c r="B86" s="1654"/>
      <c r="C86" s="1654"/>
      <c r="D86" s="1654"/>
    </row>
    <row r="87" spans="1:4">
      <c r="A87" s="1654"/>
      <c r="B87" s="1654"/>
      <c r="C87" s="1654"/>
      <c r="D87" s="1654"/>
    </row>
    <row r="88" spans="1:4">
      <c r="A88" s="1654"/>
      <c r="B88" s="1654"/>
      <c r="C88" s="1654"/>
      <c r="D88" s="1654"/>
    </row>
    <row r="89" spans="1:4">
      <c r="A89" s="1654"/>
      <c r="B89" s="1654"/>
      <c r="C89" s="1654"/>
      <c r="D89" s="1654"/>
    </row>
    <row r="90" spans="1:4">
      <c r="A90" s="1654"/>
      <c r="B90" s="1654"/>
      <c r="C90" s="1654"/>
      <c r="D90" s="1654"/>
    </row>
    <row r="91" spans="1:4">
      <c r="A91" s="1654"/>
      <c r="B91" s="1654"/>
      <c r="C91" s="1654"/>
      <c r="D91" s="1654"/>
    </row>
    <row r="92" spans="1:4">
      <c r="A92" s="1654"/>
      <c r="B92" s="1654"/>
      <c r="C92" s="1654"/>
      <c r="D92" s="1654"/>
    </row>
    <row r="93" spans="1:4">
      <c r="A93" s="1654"/>
      <c r="B93" s="1654"/>
      <c r="C93" s="1654"/>
      <c r="D93" s="1654"/>
    </row>
    <row r="94" spans="1:4">
      <c r="A94" s="1654"/>
      <c r="B94" s="1654"/>
      <c r="C94" s="1654"/>
      <c r="D94" s="1654"/>
    </row>
    <row r="95" spans="1:4">
      <c r="A95" s="1654"/>
      <c r="B95" s="1654"/>
      <c r="C95" s="1654"/>
      <c r="D95" s="1654"/>
    </row>
    <row r="96" spans="1:4">
      <c r="A96" s="1654"/>
      <c r="B96" s="1654"/>
      <c r="C96" s="1654"/>
      <c r="D96" s="1654"/>
    </row>
    <row r="97" spans="1:4">
      <c r="A97" s="1654"/>
      <c r="B97" s="1654"/>
      <c r="C97" s="1654"/>
      <c r="D97" s="1654"/>
    </row>
    <row r="98" spans="1:4">
      <c r="A98" s="1654"/>
      <c r="B98" s="1654"/>
      <c r="C98" s="1654"/>
      <c r="D98" s="1654"/>
    </row>
    <row r="99" spans="1:4">
      <c r="A99" s="1654"/>
      <c r="B99" s="1654"/>
      <c r="C99" s="1654"/>
      <c r="D99" s="1654"/>
    </row>
    <row r="100" spans="1:4">
      <c r="A100" s="1654"/>
      <c r="B100" s="1654"/>
      <c r="C100" s="1654"/>
      <c r="D100" s="1654"/>
    </row>
    <row r="101" spans="1:4">
      <c r="A101" s="1654"/>
      <c r="B101" s="1654"/>
      <c r="C101" s="1654"/>
      <c r="D101" s="1654"/>
    </row>
    <row r="102" spans="1:4">
      <c r="A102" s="1654"/>
      <c r="B102" s="1654"/>
      <c r="C102" s="1654"/>
      <c r="D102" s="1654"/>
    </row>
    <row r="103" spans="1:4">
      <c r="A103" s="1654"/>
      <c r="B103" s="1654"/>
      <c r="C103" s="1654"/>
      <c r="D103" s="1654"/>
    </row>
    <row r="104" spans="1:4">
      <c r="A104" s="1654"/>
      <c r="B104" s="1654"/>
      <c r="C104" s="1654"/>
      <c r="D104" s="1654"/>
    </row>
    <row r="105" spans="1:4">
      <c r="A105" s="1654"/>
      <c r="B105" s="1654"/>
      <c r="C105" s="1654"/>
      <c r="D105" s="1654"/>
    </row>
    <row r="106" spans="1:4">
      <c r="A106" s="1654"/>
      <c r="B106" s="1654"/>
      <c r="C106" s="1654"/>
      <c r="D106" s="1654"/>
    </row>
    <row r="107" spans="1:4">
      <c r="A107" s="1654"/>
      <c r="B107" s="1654"/>
      <c r="C107" s="1654"/>
      <c r="D107" s="1654"/>
    </row>
    <row r="108" spans="1:4">
      <c r="A108" s="1654"/>
      <c r="B108" s="1654"/>
      <c r="C108" s="1654"/>
      <c r="D108" s="1654"/>
    </row>
    <row r="109" spans="1:4">
      <c r="A109" s="1654"/>
      <c r="B109" s="1654"/>
      <c r="C109" s="1654"/>
      <c r="D109" s="1654"/>
    </row>
    <row r="110" spans="1:4">
      <c r="A110" s="1654"/>
      <c r="B110" s="1654"/>
      <c r="C110" s="1654"/>
      <c r="D110" s="1654"/>
    </row>
    <row r="111" spans="1:4">
      <c r="A111" s="1654"/>
      <c r="B111" s="1654"/>
      <c r="C111" s="1654"/>
      <c r="D111" s="1654"/>
    </row>
    <row r="112" spans="1:4">
      <c r="A112" s="1654"/>
      <c r="B112" s="1654"/>
      <c r="C112" s="1654"/>
      <c r="D112" s="1654"/>
    </row>
    <row r="113" spans="1:4">
      <c r="A113" s="1654"/>
      <c r="B113" s="1654"/>
      <c r="C113" s="1654"/>
      <c r="D113" s="1654"/>
    </row>
    <row r="114" spans="1:4">
      <c r="A114" s="1654"/>
      <c r="B114" s="1654"/>
      <c r="C114" s="1654"/>
      <c r="D114" s="1654"/>
    </row>
    <row r="115" spans="1:4">
      <c r="A115" s="1654"/>
      <c r="B115" s="1654"/>
      <c r="C115" s="1654"/>
      <c r="D115" s="1654"/>
    </row>
    <row r="116" spans="1:4">
      <c r="A116" s="1654"/>
      <c r="B116" s="1654"/>
      <c r="C116" s="1654"/>
      <c r="D116" s="1654"/>
    </row>
    <row r="117" spans="1:4">
      <c r="A117" s="1654"/>
      <c r="B117" s="1654"/>
      <c r="C117" s="1654"/>
      <c r="D117" s="1654"/>
    </row>
    <row r="118" spans="1:4">
      <c r="A118" s="1654"/>
      <c r="B118" s="1654"/>
      <c r="C118" s="1654"/>
      <c r="D118" s="1654"/>
    </row>
    <row r="119" spans="1:4">
      <c r="A119" s="1654"/>
      <c r="B119" s="1654"/>
      <c r="C119" s="1654"/>
      <c r="D119" s="1654"/>
    </row>
    <row r="120" spans="1:4">
      <c r="A120" s="1654"/>
      <c r="B120" s="1654"/>
      <c r="C120" s="1654"/>
      <c r="D120" s="1654"/>
    </row>
    <row r="121" spans="1:4">
      <c r="A121" s="1654"/>
      <c r="B121" s="1654"/>
      <c r="C121" s="1654"/>
      <c r="D121" s="1654"/>
    </row>
    <row r="122" spans="1:4">
      <c r="A122" s="1654"/>
      <c r="B122" s="1654"/>
      <c r="C122" s="1654"/>
      <c r="D122" s="1654"/>
    </row>
    <row r="123" spans="1:4">
      <c r="A123" s="1654"/>
      <c r="B123" s="1654"/>
      <c r="C123" s="1654"/>
      <c r="D123" s="1654"/>
    </row>
    <row r="124" spans="1:4">
      <c r="A124" s="1654"/>
      <c r="B124" s="1654"/>
      <c r="C124" s="1654"/>
      <c r="D124" s="1654"/>
    </row>
    <row r="125" spans="1:4">
      <c r="A125" s="1654"/>
      <c r="B125" s="1654"/>
      <c r="C125" s="1654"/>
      <c r="D125" s="1654"/>
    </row>
    <row r="126" spans="1:4">
      <c r="A126" s="1654"/>
      <c r="B126" s="1654"/>
      <c r="C126" s="1654"/>
      <c r="D126" s="1654"/>
    </row>
    <row r="127" spans="1:4">
      <c r="A127" s="1654"/>
      <c r="B127" s="1654"/>
      <c r="C127" s="1654"/>
      <c r="D127" s="1654"/>
    </row>
    <row r="128" spans="1:4">
      <c r="A128" s="1654"/>
      <c r="B128" s="1654"/>
      <c r="C128" s="1654"/>
      <c r="D128" s="1654"/>
    </row>
    <row r="129" spans="1:4">
      <c r="A129" s="1654"/>
      <c r="B129" s="1654"/>
      <c r="C129" s="1654"/>
      <c r="D129" s="1654"/>
    </row>
    <row r="130" spans="1:4">
      <c r="A130" s="1654"/>
      <c r="B130" s="1654"/>
      <c r="C130" s="1654"/>
      <c r="D130" s="1654"/>
    </row>
    <row r="131" spans="1:4">
      <c r="A131" s="1654"/>
      <c r="B131" s="1654"/>
      <c r="C131" s="1654"/>
      <c r="D131" s="1654"/>
    </row>
    <row r="132" spans="1:4">
      <c r="A132" s="1654"/>
      <c r="B132" s="1654"/>
      <c r="C132" s="1654"/>
      <c r="D132" s="1654"/>
    </row>
    <row r="133" spans="1:4">
      <c r="A133" s="1654"/>
      <c r="B133" s="1654"/>
      <c r="C133" s="1654"/>
      <c r="D133" s="1654"/>
    </row>
    <row r="134" spans="1:4">
      <c r="A134" s="1654"/>
      <c r="B134" s="1654"/>
      <c r="C134" s="1654"/>
      <c r="D134" s="1654"/>
    </row>
    <row r="135" spans="1:4">
      <c r="A135" s="1654"/>
      <c r="B135" s="1654"/>
      <c r="C135" s="1654"/>
      <c r="D135" s="1654"/>
    </row>
    <row r="136" spans="1:4">
      <c r="A136" s="1654"/>
      <c r="B136" s="1654"/>
      <c r="C136" s="1654"/>
      <c r="D136" s="1654"/>
    </row>
    <row r="137" spans="1:4">
      <c r="A137" s="1654"/>
      <c r="B137" s="1654"/>
      <c r="C137" s="1654"/>
      <c r="D137" s="1654"/>
    </row>
    <row r="138" spans="1:4">
      <c r="A138" s="1654"/>
      <c r="B138" s="1654"/>
      <c r="C138" s="1654"/>
      <c r="D138" s="1654"/>
    </row>
    <row r="139" spans="1:4">
      <c r="A139" s="1654"/>
      <c r="B139" s="1654"/>
      <c r="C139" s="1654"/>
      <c r="D139" s="1654"/>
    </row>
    <row r="140" spans="1:4">
      <c r="A140" s="1654"/>
      <c r="B140" s="1654"/>
      <c r="C140" s="1654"/>
      <c r="D140" s="1654"/>
    </row>
    <row r="141" spans="1:4">
      <c r="A141" s="1654"/>
      <c r="B141" s="1654"/>
      <c r="C141" s="1654"/>
      <c r="D141" s="1654"/>
    </row>
    <row r="142" spans="1:4">
      <c r="A142" s="1654"/>
      <c r="B142" s="1654"/>
      <c r="C142" s="1654"/>
      <c r="D142" s="1654"/>
    </row>
    <row r="143" spans="1:4">
      <c r="A143" s="1654"/>
      <c r="B143" s="1654"/>
      <c r="C143" s="1654"/>
      <c r="D143" s="1654"/>
    </row>
    <row r="144" spans="1:4">
      <c r="A144" s="1654"/>
      <c r="B144" s="1654"/>
      <c r="C144" s="1654"/>
      <c r="D144" s="1654"/>
    </row>
    <row r="145" spans="1:4">
      <c r="A145" s="1654"/>
      <c r="B145" s="1654"/>
      <c r="C145" s="1654"/>
      <c r="D145" s="1654"/>
    </row>
    <row r="146" spans="1:4">
      <c r="A146" s="1654"/>
      <c r="B146" s="1654"/>
      <c r="C146" s="1654"/>
      <c r="D146" s="1654"/>
    </row>
    <row r="147" spans="1:4">
      <c r="A147" s="1654"/>
      <c r="B147" s="1654"/>
      <c r="C147" s="1654"/>
      <c r="D147" s="1654"/>
    </row>
    <row r="148" spans="1:4">
      <c r="A148" s="1654"/>
      <c r="B148" s="1654"/>
      <c r="C148" s="1654"/>
      <c r="D148" s="1654"/>
    </row>
    <row r="149" spans="1:4">
      <c r="A149" s="1654"/>
      <c r="B149" s="1654"/>
      <c r="C149" s="1654"/>
      <c r="D149" s="1654"/>
    </row>
    <row r="150" spans="1:4">
      <c r="A150" s="1654"/>
      <c r="B150" s="1654"/>
      <c r="C150" s="1654"/>
      <c r="D150" s="1654"/>
    </row>
    <row r="151" spans="1:4">
      <c r="A151" s="1654"/>
      <c r="B151" s="1654"/>
      <c r="C151" s="1654"/>
      <c r="D151" s="1654"/>
    </row>
    <row r="152" spans="1:4">
      <c r="A152" s="1654"/>
      <c r="B152" s="1654"/>
      <c r="C152" s="1654"/>
      <c r="D152" s="1654"/>
    </row>
    <row r="153" spans="1:4">
      <c r="A153" s="1654"/>
      <c r="B153" s="1654"/>
      <c r="C153" s="1654"/>
      <c r="D153" s="1654"/>
    </row>
    <row r="154" spans="1:4">
      <c r="A154" s="1654"/>
      <c r="B154" s="1654"/>
      <c r="C154" s="1654"/>
      <c r="D154" s="1654"/>
    </row>
    <row r="155" spans="1:4">
      <c r="A155" s="1654"/>
      <c r="B155" s="1654"/>
      <c r="C155" s="1654"/>
      <c r="D155" s="1654"/>
    </row>
    <row r="156" spans="1:4">
      <c r="A156" s="1654"/>
      <c r="B156" s="1654"/>
      <c r="C156" s="1654"/>
      <c r="D156" s="1654"/>
    </row>
    <row r="157" spans="1:4">
      <c r="A157" s="1654"/>
      <c r="B157" s="1654"/>
      <c r="C157" s="1654"/>
      <c r="D157" s="1654"/>
    </row>
    <row r="158" spans="1:4">
      <c r="A158" s="1654"/>
      <c r="B158" s="1654"/>
      <c r="C158" s="1654"/>
      <c r="D158" s="1654"/>
    </row>
    <row r="159" spans="1:4">
      <c r="A159" s="1654"/>
      <c r="B159" s="1654"/>
      <c r="C159" s="1654"/>
      <c r="D159" s="1654"/>
    </row>
    <row r="160" spans="1:4">
      <c r="A160" s="1654"/>
      <c r="B160" s="1654"/>
      <c r="C160" s="1654"/>
      <c r="D160" s="1654"/>
    </row>
    <row r="161" spans="1:4">
      <c r="A161" s="1654"/>
      <c r="B161" s="1654"/>
      <c r="C161" s="1654"/>
      <c r="D161" s="1654"/>
    </row>
    <row r="162" spans="1:4">
      <c r="A162" s="1654"/>
      <c r="B162" s="1654"/>
      <c r="C162" s="1654"/>
      <c r="D162" s="1654"/>
    </row>
    <row r="163" spans="1:4">
      <c r="A163" s="1654"/>
      <c r="B163" s="1654"/>
      <c r="C163" s="1654"/>
      <c r="D163" s="1654"/>
    </row>
    <row r="164" spans="1:4">
      <c r="A164" s="1654"/>
      <c r="B164" s="1654"/>
      <c r="C164" s="1654"/>
      <c r="D164" s="1654"/>
    </row>
    <row r="165" spans="1:4">
      <c r="A165" s="1654"/>
      <c r="B165" s="1654"/>
      <c r="C165" s="1654"/>
      <c r="D165" s="1654"/>
    </row>
    <row r="166" spans="1:4">
      <c r="A166" s="1654"/>
      <c r="B166" s="1654"/>
      <c r="C166" s="1654"/>
      <c r="D166" s="1654"/>
    </row>
    <row r="167" spans="1:4">
      <c r="A167" s="1654"/>
      <c r="B167" s="1654"/>
      <c r="C167" s="1654"/>
      <c r="D167" s="1654"/>
    </row>
    <row r="168" spans="1:4">
      <c r="A168" s="1654"/>
      <c r="B168" s="1654"/>
      <c r="C168" s="1654"/>
      <c r="D168" s="1654"/>
    </row>
    <row r="169" spans="1:4">
      <c r="A169" s="1654"/>
      <c r="B169" s="1654"/>
      <c r="C169" s="1654"/>
      <c r="D169" s="1654"/>
    </row>
    <row r="170" spans="1:4">
      <c r="A170" s="1654"/>
      <c r="B170" s="1654"/>
      <c r="C170" s="1654"/>
      <c r="D170" s="1654"/>
    </row>
    <row r="171" spans="1:4">
      <c r="A171" s="1654"/>
      <c r="B171" s="1654"/>
      <c r="C171" s="1654"/>
      <c r="D171" s="1654"/>
    </row>
    <row r="172" spans="1:4">
      <c r="A172" s="1654"/>
      <c r="B172" s="1654"/>
      <c r="C172" s="1654"/>
      <c r="D172" s="1654"/>
    </row>
    <row r="173" spans="1:4">
      <c r="A173" s="1654"/>
      <c r="B173" s="1654"/>
      <c r="C173" s="1654"/>
      <c r="D173" s="1654"/>
    </row>
    <row r="174" spans="1:4">
      <c r="A174" s="1654"/>
      <c r="B174" s="1654"/>
      <c r="C174" s="1654"/>
      <c r="D174" s="1654"/>
    </row>
    <row r="175" spans="1:4">
      <c r="A175" s="1654"/>
      <c r="B175" s="1654"/>
      <c r="C175" s="1654"/>
      <c r="D175" s="1654"/>
    </row>
    <row r="176" spans="1:4">
      <c r="A176" s="1654"/>
      <c r="B176" s="1654"/>
      <c r="C176" s="1654"/>
      <c r="D176" s="1654"/>
    </row>
    <row r="177" spans="1:4">
      <c r="A177" s="1654"/>
      <c r="B177" s="1654"/>
      <c r="C177" s="1654"/>
      <c r="D177" s="1654"/>
    </row>
    <row r="178" spans="1:4">
      <c r="A178" s="1654"/>
      <c r="B178" s="1654"/>
      <c r="C178" s="1654"/>
      <c r="D178" s="1654"/>
    </row>
    <row r="179" spans="1:4">
      <c r="A179" s="1654"/>
      <c r="B179" s="1654"/>
      <c r="C179" s="1654"/>
      <c r="D179" s="1654"/>
    </row>
    <row r="180" spans="1:4">
      <c r="A180" s="1654"/>
      <c r="B180" s="1654"/>
      <c r="C180" s="1654"/>
      <c r="D180" s="1654"/>
    </row>
    <row r="181" spans="1:4">
      <c r="A181" s="1654"/>
      <c r="B181" s="1654"/>
      <c r="C181" s="1654"/>
      <c r="D181" s="1654"/>
    </row>
    <row r="182" spans="1:4">
      <c r="A182" s="1654"/>
      <c r="B182" s="1654"/>
      <c r="C182" s="1654"/>
      <c r="D182" s="1654"/>
    </row>
    <row r="183" spans="1:4">
      <c r="A183" s="1654"/>
      <c r="B183" s="1654"/>
      <c r="C183" s="1654"/>
      <c r="D183" s="1654"/>
    </row>
    <row r="184" spans="1:4">
      <c r="A184" s="1654"/>
      <c r="B184" s="1654"/>
      <c r="C184" s="1654"/>
      <c r="D184" s="1654"/>
    </row>
    <row r="185" spans="1:4">
      <c r="A185" s="1654"/>
      <c r="B185" s="1654"/>
      <c r="C185" s="1654"/>
      <c r="D185" s="1654"/>
    </row>
    <row r="186" spans="1:4">
      <c r="A186" s="1654"/>
      <c r="B186" s="1654"/>
      <c r="C186" s="1654"/>
      <c r="D186" s="1654"/>
    </row>
    <row r="187" spans="1:4">
      <c r="A187" s="1654"/>
      <c r="B187" s="1654"/>
      <c r="C187" s="1654"/>
      <c r="D187" s="1654"/>
    </row>
    <row r="188" spans="1:4">
      <c r="A188" s="1654"/>
      <c r="B188" s="1654"/>
      <c r="C188" s="1654"/>
      <c r="D188" s="1654"/>
    </row>
    <row r="189" spans="1:4">
      <c r="A189" s="1654"/>
      <c r="B189" s="1654"/>
      <c r="C189" s="1654"/>
      <c r="D189" s="1654"/>
    </row>
    <row r="190" spans="1:4">
      <c r="A190" s="1654"/>
      <c r="B190" s="1654"/>
      <c r="C190" s="1654"/>
      <c r="D190" s="1654"/>
    </row>
    <row r="191" spans="1:4">
      <c r="A191" s="1654"/>
      <c r="B191" s="1654"/>
      <c r="C191" s="1654"/>
      <c r="D191" s="1654"/>
    </row>
    <row r="192" spans="1:4">
      <c r="A192" s="1654"/>
      <c r="B192" s="1654"/>
      <c r="C192" s="1654"/>
      <c r="D192" s="1654"/>
    </row>
    <row r="193" spans="1:4">
      <c r="A193" s="1654"/>
      <c r="B193" s="1654"/>
      <c r="C193" s="1654"/>
      <c r="D193" s="1654"/>
    </row>
    <row r="194" spans="1:4">
      <c r="A194" s="1654"/>
      <c r="B194" s="1654"/>
      <c r="C194" s="1654"/>
      <c r="D194" s="1654"/>
    </row>
    <row r="195" spans="1:4">
      <c r="A195" s="1654"/>
      <c r="B195" s="1654"/>
      <c r="C195" s="1654"/>
      <c r="D195" s="1654"/>
    </row>
    <row r="196" spans="1:4">
      <c r="A196" s="1654"/>
      <c r="B196" s="1654"/>
      <c r="C196" s="1654"/>
      <c r="D196" s="1654"/>
    </row>
    <row r="197" spans="1:4">
      <c r="A197" s="1654"/>
      <c r="B197" s="1654"/>
      <c r="C197" s="1654"/>
      <c r="D197" s="1654"/>
    </row>
    <row r="198" spans="1:4">
      <c r="A198" s="1654"/>
      <c r="B198" s="1654"/>
      <c r="C198" s="1654"/>
      <c r="D198" s="1654"/>
    </row>
    <row r="199" spans="1:4">
      <c r="A199" s="1654"/>
      <c r="B199" s="1654"/>
      <c r="C199" s="1654"/>
      <c r="D199" s="1654"/>
    </row>
    <row r="200" spans="1:4">
      <c r="A200" s="1654"/>
      <c r="B200" s="1654"/>
      <c r="C200" s="1654"/>
      <c r="D200" s="1654"/>
    </row>
    <row r="201" spans="1:4">
      <c r="A201" s="1654"/>
      <c r="B201" s="1654"/>
      <c r="C201" s="1654"/>
      <c r="D201" s="1654"/>
    </row>
    <row r="202" spans="1:4">
      <c r="A202" s="1654"/>
      <c r="B202" s="1654"/>
      <c r="C202" s="1654"/>
      <c r="D202" s="1654"/>
    </row>
    <row r="203" spans="1:4">
      <c r="A203" s="1654"/>
      <c r="B203" s="1654"/>
      <c r="C203" s="1654"/>
      <c r="D203" s="1654"/>
    </row>
    <row r="204" spans="1:4">
      <c r="A204" s="1654"/>
      <c r="B204" s="1654"/>
      <c r="C204" s="1654"/>
      <c r="D204" s="1654"/>
    </row>
    <row r="205" spans="1:4">
      <c r="A205" s="1654"/>
      <c r="B205" s="1654"/>
      <c r="C205" s="1654"/>
      <c r="D205" s="1654"/>
    </row>
    <row r="206" spans="1:4">
      <c r="A206" s="1654"/>
      <c r="B206" s="1654"/>
      <c r="C206" s="1654"/>
      <c r="D206" s="1654"/>
    </row>
    <row r="207" spans="1:4">
      <c r="A207" s="1654"/>
      <c r="B207" s="1654"/>
      <c r="C207" s="1654"/>
      <c r="D207" s="1654"/>
    </row>
    <row r="208" spans="1:4">
      <c r="A208" s="1654"/>
      <c r="B208" s="1654"/>
      <c r="C208" s="1654"/>
      <c r="D208" s="1654"/>
    </row>
    <row r="209" spans="1:4">
      <c r="A209" s="1654"/>
      <c r="B209" s="1654"/>
      <c r="C209" s="1654"/>
      <c r="D209" s="1654"/>
    </row>
    <row r="210" spans="1:4">
      <c r="A210" s="1654"/>
      <c r="B210" s="1654"/>
      <c r="C210" s="1654"/>
      <c r="D210" s="1654"/>
    </row>
    <row r="211" spans="1:4">
      <c r="A211" s="1654"/>
      <c r="B211" s="1654"/>
      <c r="C211" s="1654"/>
      <c r="D211" s="1654"/>
    </row>
    <row r="212" spans="1:4">
      <c r="A212" s="1654"/>
      <c r="B212" s="1654"/>
      <c r="C212" s="1654"/>
      <c r="D212" s="1654"/>
    </row>
    <row r="213" spans="1:4">
      <c r="A213" s="1654"/>
      <c r="B213" s="1654"/>
      <c r="C213" s="1654"/>
      <c r="D213" s="1654"/>
    </row>
    <row r="214" spans="1:4">
      <c r="A214" s="1654"/>
      <c r="B214" s="1654"/>
      <c r="C214" s="1654"/>
      <c r="D214" s="1654"/>
    </row>
    <row r="215" spans="1:4">
      <c r="A215" s="1654"/>
      <c r="B215" s="1654"/>
      <c r="C215" s="1654"/>
      <c r="D215" s="1654"/>
    </row>
    <row r="216" spans="1:4">
      <c r="A216" s="1654"/>
      <c r="B216" s="1654"/>
      <c r="C216" s="1654"/>
      <c r="D216" s="1654"/>
    </row>
    <row r="217" spans="1:4">
      <c r="A217" s="1654"/>
      <c r="B217" s="1654"/>
      <c r="C217" s="1654"/>
      <c r="D217" s="1654"/>
    </row>
    <row r="218" spans="1:4">
      <c r="A218" s="1654"/>
      <c r="B218" s="1654"/>
      <c r="C218" s="1654"/>
      <c r="D218" s="1654"/>
    </row>
    <row r="219" spans="1:4">
      <c r="A219" s="1654"/>
      <c r="B219" s="1654"/>
      <c r="C219" s="1654"/>
      <c r="D219" s="1654"/>
    </row>
    <row r="220" spans="1:4">
      <c r="A220" s="1654"/>
      <c r="B220" s="1654"/>
      <c r="C220" s="1654"/>
      <c r="D220" s="1654"/>
    </row>
    <row r="221" spans="1:4">
      <c r="A221" s="1654"/>
      <c r="B221" s="1654"/>
      <c r="C221" s="1654"/>
      <c r="D221" s="1654"/>
    </row>
    <row r="222" spans="1:4">
      <c r="A222" s="1654"/>
      <c r="B222" s="1654"/>
      <c r="C222" s="1654"/>
      <c r="D222" s="1654"/>
    </row>
    <row r="223" spans="1:4">
      <c r="A223" s="1654"/>
      <c r="B223" s="1654"/>
      <c r="C223" s="1654"/>
      <c r="D223" s="1654"/>
    </row>
    <row r="224" spans="1:4">
      <c r="A224" s="1654"/>
      <c r="B224" s="1654"/>
      <c r="C224" s="1654"/>
      <c r="D224" s="1654"/>
    </row>
    <row r="225" spans="1:4">
      <c r="A225" s="1654"/>
      <c r="B225" s="1654"/>
      <c r="C225" s="1654"/>
      <c r="D225" s="1654"/>
    </row>
    <row r="226" spans="1:4">
      <c r="A226" s="1654"/>
      <c r="B226" s="1654"/>
      <c r="C226" s="1654"/>
      <c r="D226" s="1654"/>
    </row>
    <row r="227" spans="1:4">
      <c r="A227" s="1654"/>
      <c r="B227" s="1654"/>
      <c r="C227" s="1654"/>
      <c r="D227" s="1654"/>
    </row>
    <row r="228" spans="1:4">
      <c r="A228" s="1654"/>
      <c r="B228" s="1654"/>
      <c r="C228" s="1654"/>
      <c r="D228" s="1654"/>
    </row>
    <row r="229" spans="1:4">
      <c r="A229" s="1654"/>
      <c r="B229" s="1654"/>
      <c r="C229" s="1654"/>
      <c r="D229" s="1654"/>
    </row>
    <row r="230" spans="1:4">
      <c r="A230" s="1654"/>
      <c r="B230" s="1654"/>
      <c r="C230" s="1654"/>
      <c r="D230" s="1654"/>
    </row>
    <row r="231" spans="1:4">
      <c r="A231" s="1654"/>
      <c r="B231" s="1654"/>
      <c r="C231" s="1654"/>
      <c r="D231" s="1654"/>
    </row>
    <row r="232" spans="1:4">
      <c r="A232" s="1654"/>
      <c r="B232" s="1654"/>
      <c r="C232" s="1654"/>
      <c r="D232" s="1654"/>
    </row>
    <row r="233" spans="1:4">
      <c r="A233" s="1654"/>
      <c r="B233" s="1654"/>
      <c r="C233" s="1654"/>
      <c r="D233" s="1654"/>
    </row>
    <row r="234" spans="1:4">
      <c r="A234" s="1654"/>
      <c r="B234" s="1654"/>
      <c r="C234" s="1654"/>
      <c r="D234" s="1654"/>
    </row>
    <row r="235" spans="1:4">
      <c r="A235" s="1654"/>
      <c r="B235" s="1654"/>
      <c r="C235" s="1654"/>
      <c r="D235" s="1654"/>
    </row>
    <row r="236" spans="1:4">
      <c r="A236" s="1654"/>
      <c r="B236" s="1654"/>
      <c r="C236" s="1654"/>
      <c r="D236" s="1654"/>
    </row>
    <row r="237" spans="1:4">
      <c r="A237" s="1654"/>
      <c r="B237" s="1654"/>
      <c r="C237" s="1654"/>
      <c r="D237" s="1654"/>
    </row>
    <row r="238" spans="1:4">
      <c r="A238" s="1654"/>
      <c r="B238" s="1654"/>
      <c r="C238" s="1654"/>
      <c r="D238" s="1654"/>
    </row>
    <row r="239" spans="1:4">
      <c r="A239" s="1654"/>
      <c r="B239" s="1654"/>
      <c r="C239" s="1654"/>
      <c r="D239" s="1654"/>
    </row>
    <row r="240" spans="1:4">
      <c r="A240" s="1654"/>
      <c r="B240" s="1654"/>
      <c r="C240" s="1654"/>
      <c r="D240" s="1654"/>
    </row>
    <row r="241" spans="1:4">
      <c r="A241" s="1654"/>
      <c r="B241" s="1654"/>
      <c r="C241" s="1654"/>
      <c r="D241" s="1654"/>
    </row>
    <row r="242" spans="1:4">
      <c r="A242" s="1654"/>
      <c r="B242" s="1654"/>
      <c r="C242" s="1654"/>
      <c r="D242" s="1654"/>
    </row>
    <row r="243" spans="1:4">
      <c r="A243" s="1654"/>
      <c r="B243" s="1654"/>
      <c r="C243" s="1654"/>
      <c r="D243" s="1654"/>
    </row>
    <row r="244" spans="1:4">
      <c r="A244" s="1654"/>
      <c r="B244" s="1654"/>
      <c r="C244" s="1654"/>
      <c r="D244" s="1654"/>
    </row>
    <row r="245" spans="1:4">
      <c r="A245" s="1654"/>
      <c r="B245" s="1654"/>
      <c r="C245" s="1654"/>
      <c r="D245" s="1654"/>
    </row>
    <row r="246" spans="1:4">
      <c r="A246" s="1654"/>
      <c r="B246" s="1654"/>
      <c r="C246" s="1654"/>
      <c r="D246" s="1654"/>
    </row>
    <row r="247" spans="1:4">
      <c r="A247" s="1654"/>
      <c r="B247" s="1654"/>
      <c r="C247" s="1654"/>
      <c r="D247" s="1654"/>
    </row>
    <row r="248" spans="1:4">
      <c r="A248" s="1654"/>
      <c r="B248" s="1654"/>
      <c r="C248" s="1654"/>
      <c r="D248" s="1654"/>
    </row>
    <row r="249" spans="1:4">
      <c r="A249" s="1654"/>
      <c r="B249" s="1654"/>
      <c r="C249" s="1654"/>
      <c r="D249" s="1654"/>
    </row>
    <row r="250" spans="1:4">
      <c r="A250" s="1654"/>
      <c r="B250" s="1654"/>
      <c r="C250" s="1654"/>
      <c r="D250" s="1654"/>
    </row>
    <row r="251" spans="1:4">
      <c r="A251" s="1654"/>
      <c r="B251" s="1654"/>
      <c r="C251" s="1654"/>
      <c r="D251" s="1654"/>
    </row>
    <row r="252" spans="1:4">
      <c r="A252" s="1654"/>
      <c r="B252" s="1654"/>
      <c r="C252" s="1654"/>
      <c r="D252" s="1654"/>
    </row>
    <row r="253" spans="1:4">
      <c r="A253" s="1654"/>
      <c r="B253" s="1654"/>
      <c r="C253" s="1654"/>
      <c r="D253" s="1654"/>
    </row>
    <row r="254" spans="1:4">
      <c r="A254" s="1654"/>
      <c r="B254" s="1654"/>
      <c r="C254" s="1654"/>
      <c r="D254" s="1654"/>
    </row>
    <row r="255" spans="1:4">
      <c r="A255" s="1654"/>
      <c r="B255" s="1654"/>
      <c r="C255" s="1654"/>
      <c r="D255" s="1654"/>
    </row>
    <row r="256" spans="1:4">
      <c r="A256" s="1654"/>
      <c r="B256" s="1654"/>
      <c r="C256" s="1654"/>
      <c r="D256" s="1654"/>
    </row>
    <row r="257" spans="1:4">
      <c r="A257" s="1654"/>
      <c r="B257" s="1654"/>
      <c r="C257" s="1654"/>
      <c r="D257" s="1654"/>
    </row>
    <row r="258" spans="1:4">
      <c r="A258" s="1654"/>
      <c r="B258" s="1654"/>
      <c r="C258" s="1654"/>
      <c r="D258" s="1654"/>
    </row>
    <row r="259" spans="1:4">
      <c r="A259" s="1654"/>
      <c r="B259" s="1654"/>
      <c r="C259" s="1654"/>
      <c r="D259" s="1654"/>
    </row>
    <row r="260" spans="1:4">
      <c r="A260" s="1654"/>
      <c r="B260" s="1654"/>
      <c r="C260" s="1654"/>
      <c r="D260" s="1654"/>
    </row>
    <row r="261" spans="1:4">
      <c r="A261" s="1654"/>
      <c r="B261" s="1654"/>
      <c r="C261" s="1654"/>
      <c r="D261" s="1654"/>
    </row>
    <row r="262" spans="1:4">
      <c r="A262" s="1654"/>
      <c r="B262" s="1654"/>
      <c r="C262" s="1654"/>
      <c r="D262" s="1654"/>
    </row>
    <row r="263" spans="1:4">
      <c r="A263" s="1654"/>
      <c r="B263" s="1654"/>
      <c r="C263" s="1654"/>
      <c r="D263" s="1654"/>
    </row>
    <row r="264" spans="1:4">
      <c r="A264" s="1654"/>
      <c r="B264" s="1654"/>
      <c r="C264" s="1654"/>
      <c r="D264" s="1654"/>
    </row>
    <row r="265" spans="1:4">
      <c r="A265" s="1654"/>
      <c r="B265" s="1654"/>
      <c r="C265" s="1654"/>
      <c r="D265" s="1654"/>
    </row>
    <row r="266" spans="1:4">
      <c r="A266" s="1654"/>
      <c r="B266" s="1654"/>
      <c r="C266" s="1654"/>
      <c r="D266" s="1654"/>
    </row>
    <row r="267" spans="1:4">
      <c r="A267" s="1654"/>
      <c r="B267" s="1654"/>
      <c r="C267" s="1654"/>
      <c r="D267" s="1654"/>
    </row>
    <row r="268" spans="1:4">
      <c r="A268" s="1654"/>
      <c r="B268" s="1654"/>
      <c r="C268" s="1654"/>
      <c r="D268" s="1654"/>
    </row>
    <row r="269" spans="1:4">
      <c r="A269" s="1654"/>
      <c r="B269" s="1654"/>
      <c r="C269" s="1654"/>
      <c r="D269" s="1654"/>
    </row>
    <row r="270" spans="1:4">
      <c r="A270" s="1654"/>
      <c r="B270" s="1654"/>
      <c r="C270" s="1654"/>
      <c r="D270" s="1654"/>
    </row>
    <row r="271" spans="1:4">
      <c r="A271" s="1654"/>
      <c r="B271" s="1654"/>
      <c r="C271" s="1654"/>
      <c r="D271" s="1654"/>
    </row>
    <row r="272" spans="1:4">
      <c r="A272" s="1654"/>
      <c r="B272" s="1654"/>
      <c r="C272" s="1654"/>
      <c r="D272" s="1654"/>
    </row>
    <row r="273" spans="1:4">
      <c r="A273" s="1654"/>
      <c r="B273" s="1654"/>
      <c r="C273" s="1654"/>
      <c r="D273" s="1654"/>
    </row>
    <row r="274" spans="1:4">
      <c r="A274" s="1654"/>
      <c r="B274" s="1654"/>
      <c r="C274" s="1654"/>
      <c r="D274" s="1654"/>
    </row>
    <row r="275" spans="1:4">
      <c r="A275" s="1654"/>
      <c r="B275" s="1654"/>
      <c r="C275" s="1654"/>
      <c r="D275" s="1654"/>
    </row>
    <row r="276" spans="1:4">
      <c r="A276" s="1654"/>
      <c r="B276" s="1654"/>
      <c r="C276" s="1654"/>
      <c r="D276" s="1654"/>
    </row>
    <row r="277" spans="1:4">
      <c r="A277" s="1654"/>
      <c r="B277" s="1654"/>
      <c r="C277" s="1654"/>
      <c r="D277" s="1654"/>
    </row>
    <row r="278" spans="1:4">
      <c r="A278" s="1654"/>
      <c r="B278" s="1654"/>
      <c r="C278" s="1654"/>
      <c r="D278" s="1654"/>
    </row>
    <row r="279" spans="1:4">
      <c r="A279" s="1654"/>
      <c r="B279" s="1654"/>
      <c r="C279" s="1654"/>
      <c r="D279" s="1654"/>
    </row>
    <row r="280" spans="1:4">
      <c r="A280" s="1654"/>
      <c r="B280" s="1654"/>
      <c r="C280" s="1654"/>
      <c r="D280" s="1654"/>
    </row>
    <row r="281" spans="1:4">
      <c r="A281" s="1654"/>
      <c r="B281" s="1654"/>
      <c r="C281" s="1654"/>
      <c r="D281" s="1654"/>
    </row>
    <row r="282" spans="1:4">
      <c r="A282" s="1654"/>
      <c r="B282" s="1654"/>
      <c r="C282" s="1654"/>
      <c r="D282" s="1654"/>
    </row>
    <row r="283" spans="1:4">
      <c r="A283" s="1654"/>
      <c r="B283" s="1654"/>
      <c r="C283" s="1654"/>
      <c r="D283" s="1654"/>
    </row>
    <row r="284" spans="1:4">
      <c r="A284" s="1654"/>
      <c r="B284" s="1654"/>
      <c r="C284" s="1654"/>
      <c r="D284" s="1654"/>
    </row>
    <row r="285" spans="1:4">
      <c r="A285" s="1654"/>
      <c r="B285" s="1654"/>
      <c r="C285" s="1654"/>
      <c r="D285" s="1654"/>
    </row>
    <row r="286" spans="1:4">
      <c r="A286" s="1654"/>
      <c r="B286" s="1654"/>
      <c r="C286" s="1654"/>
      <c r="D286" s="1654"/>
    </row>
    <row r="287" spans="1:4">
      <c r="A287" s="1654"/>
      <c r="B287" s="1654"/>
      <c r="C287" s="1654"/>
      <c r="D287" s="1654"/>
    </row>
    <row r="288" spans="1:4">
      <c r="A288" s="1654"/>
      <c r="B288" s="1654"/>
      <c r="C288" s="1654"/>
      <c r="D288" s="1654"/>
    </row>
    <row r="289" spans="1:4">
      <c r="A289" s="1654"/>
      <c r="B289" s="1654"/>
      <c r="C289" s="1654"/>
      <c r="D289" s="1654"/>
    </row>
    <row r="290" spans="1:4">
      <c r="A290" s="1654"/>
      <c r="B290" s="1654"/>
      <c r="C290" s="1654"/>
      <c r="D290" s="1654"/>
    </row>
    <row r="291" spans="1:4">
      <c r="A291" s="1654"/>
      <c r="B291" s="1654"/>
      <c r="C291" s="1654"/>
      <c r="D291" s="1654"/>
    </row>
    <row r="292" spans="1:4">
      <c r="A292" s="1654"/>
      <c r="B292" s="1654"/>
      <c r="C292" s="1654"/>
      <c r="D292" s="1654"/>
    </row>
    <row r="293" spans="1:4">
      <c r="A293" s="1654"/>
      <c r="B293" s="1654"/>
      <c r="C293" s="1654"/>
      <c r="D293" s="1654"/>
    </row>
    <row r="294" spans="1:4">
      <c r="A294" s="1654"/>
      <c r="B294" s="1654"/>
      <c r="C294" s="1654"/>
      <c r="D294" s="1654"/>
    </row>
    <row r="295" spans="1:4">
      <c r="A295" s="1654"/>
      <c r="B295" s="1654"/>
      <c r="C295" s="1654"/>
      <c r="D295" s="1654"/>
    </row>
    <row r="296" spans="1:4">
      <c r="A296" s="1654"/>
      <c r="B296" s="1654"/>
      <c r="C296" s="1654"/>
      <c r="D296" s="1654"/>
    </row>
    <row r="297" spans="1:4">
      <c r="A297" s="1654"/>
      <c r="B297" s="1654"/>
      <c r="C297" s="1654"/>
      <c r="D297" s="1654"/>
    </row>
    <row r="298" spans="1:4">
      <c r="A298" s="1654"/>
      <c r="B298" s="1654"/>
      <c r="C298" s="1654"/>
      <c r="D298" s="1654"/>
    </row>
    <row r="299" spans="1:4">
      <c r="A299" s="1654"/>
      <c r="B299" s="1654"/>
      <c r="C299" s="1654"/>
      <c r="D299" s="1654"/>
    </row>
    <row r="300" spans="1:4">
      <c r="A300" s="1654"/>
      <c r="B300" s="1654"/>
      <c r="C300" s="1654"/>
      <c r="D300" s="1654"/>
    </row>
    <row r="301" spans="1:4">
      <c r="A301" s="1654"/>
      <c r="B301" s="1654"/>
      <c r="C301" s="1654"/>
      <c r="D301" s="1654"/>
    </row>
    <row r="302" spans="1:4">
      <c r="A302" s="1654"/>
      <c r="B302" s="1654"/>
      <c r="C302" s="1654"/>
      <c r="D302" s="1654"/>
    </row>
    <row r="303" spans="1:4">
      <c r="A303" s="1654"/>
      <c r="B303" s="1654"/>
      <c r="C303" s="1654"/>
      <c r="D303" s="1654"/>
    </row>
    <row r="304" spans="1:4">
      <c r="A304" s="1654"/>
      <c r="B304" s="1654"/>
      <c r="C304" s="1654"/>
      <c r="D304" s="1654"/>
    </row>
    <row r="305" spans="1:4">
      <c r="A305" s="1654"/>
      <c r="B305" s="1654"/>
      <c r="C305" s="1654"/>
      <c r="D305" s="1654"/>
    </row>
    <row r="306" spans="1:4">
      <c r="A306" s="1654"/>
      <c r="B306" s="1654"/>
      <c r="C306" s="1654"/>
      <c r="D306" s="1654"/>
    </row>
    <row r="307" spans="1:4">
      <c r="A307" s="1654"/>
      <c r="B307" s="1654"/>
      <c r="C307" s="1654"/>
      <c r="D307" s="1654"/>
    </row>
    <row r="308" spans="1:4">
      <c r="A308" s="1654"/>
      <c r="B308" s="1654"/>
      <c r="C308" s="1654"/>
      <c r="D308" s="1654"/>
    </row>
    <row r="309" spans="1:4">
      <c r="A309" s="1654"/>
      <c r="B309" s="1654"/>
      <c r="C309" s="1654"/>
      <c r="D309" s="1654"/>
    </row>
    <row r="310" spans="1:4">
      <c r="A310" s="1654"/>
      <c r="B310" s="1654"/>
      <c r="C310" s="1654"/>
      <c r="D310" s="1654"/>
    </row>
    <row r="311" spans="1:4">
      <c r="A311" s="1654"/>
      <c r="B311" s="1654"/>
      <c r="C311" s="1654"/>
      <c r="D311" s="1654"/>
    </row>
    <row r="312" spans="1:4">
      <c r="A312" s="1654"/>
      <c r="B312" s="1654"/>
      <c r="C312" s="1654"/>
      <c r="D312" s="1654"/>
    </row>
    <row r="313" spans="1:4">
      <c r="A313" s="1654"/>
      <c r="B313" s="1654"/>
      <c r="C313" s="1654"/>
      <c r="D313" s="1654"/>
    </row>
    <row r="314" spans="1:4">
      <c r="A314" s="1654"/>
      <c r="B314" s="1654"/>
      <c r="C314" s="1654"/>
      <c r="D314" s="1654"/>
    </row>
    <row r="315" spans="1:4">
      <c r="A315" s="1654"/>
      <c r="B315" s="1654"/>
      <c r="C315" s="1654"/>
      <c r="D315" s="1654"/>
    </row>
    <row r="316" spans="1:4">
      <c r="A316" s="1654"/>
      <c r="B316" s="1654"/>
      <c r="C316" s="1654"/>
      <c r="D316" s="1654"/>
    </row>
    <row r="317" spans="1:4">
      <c r="A317" s="1654"/>
      <c r="B317" s="1654"/>
      <c r="C317" s="1654"/>
      <c r="D317" s="1654"/>
    </row>
    <row r="318" spans="1:4">
      <c r="A318" s="1654"/>
      <c r="B318" s="1654"/>
      <c r="C318" s="1654"/>
      <c r="D318" s="1654"/>
    </row>
    <row r="319" spans="1:4">
      <c r="A319" s="1654"/>
      <c r="B319" s="1654"/>
      <c r="C319" s="1654"/>
      <c r="D319" s="1654"/>
    </row>
    <row r="320" spans="1:4">
      <c r="A320" s="1654"/>
      <c r="B320" s="1654"/>
      <c r="C320" s="1654"/>
      <c r="D320" s="1654"/>
    </row>
    <row r="321" spans="1:4">
      <c r="A321" s="1654"/>
      <c r="B321" s="1654"/>
      <c r="C321" s="1654"/>
      <c r="D321" s="1654"/>
    </row>
    <row r="322" spans="1:4">
      <c r="A322" s="1654"/>
      <c r="B322" s="1654"/>
      <c r="C322" s="1654"/>
      <c r="D322" s="1654"/>
    </row>
    <row r="323" spans="1:4">
      <c r="A323" s="1654"/>
      <c r="B323" s="1654"/>
      <c r="C323" s="1654"/>
      <c r="D323" s="1654"/>
    </row>
    <row r="324" spans="1:4">
      <c r="A324" s="1654"/>
      <c r="B324" s="1654"/>
      <c r="C324" s="1654"/>
      <c r="D324" s="1654"/>
    </row>
    <row r="325" spans="1:4">
      <c r="A325" s="1654"/>
      <c r="B325" s="1654"/>
      <c r="C325" s="1654"/>
      <c r="D325" s="1654"/>
    </row>
    <row r="326" spans="1:4">
      <c r="A326" s="1654"/>
      <c r="B326" s="1654"/>
      <c r="C326" s="1654"/>
      <c r="D326" s="1654"/>
    </row>
    <row r="327" spans="1:4">
      <c r="A327" s="1654"/>
      <c r="B327" s="1654"/>
      <c r="C327" s="1654"/>
      <c r="D327" s="1654"/>
    </row>
    <row r="328" spans="1:4">
      <c r="A328" s="1654"/>
      <c r="B328" s="1654"/>
      <c r="C328" s="1654"/>
      <c r="D328" s="1654"/>
    </row>
    <row r="329" spans="1:4">
      <c r="A329" s="1654"/>
      <c r="B329" s="1654"/>
      <c r="C329" s="1654"/>
      <c r="D329" s="1654"/>
    </row>
    <row r="330" spans="1:4">
      <c r="A330" s="1654"/>
      <c r="B330" s="1654"/>
      <c r="C330" s="1654"/>
      <c r="D330" s="1654"/>
    </row>
    <row r="331" spans="1:4">
      <c r="A331" s="1654"/>
      <c r="B331" s="1654"/>
      <c r="C331" s="1654"/>
      <c r="D331" s="1654"/>
    </row>
    <row r="332" spans="1:4">
      <c r="A332" s="1654"/>
      <c r="B332" s="1654"/>
      <c r="C332" s="1654"/>
      <c r="D332" s="1654"/>
    </row>
    <row r="333" spans="1:4">
      <c r="A333" s="1654"/>
      <c r="B333" s="1654"/>
      <c r="C333" s="1654"/>
      <c r="D333" s="1654"/>
    </row>
    <row r="334" spans="1:4">
      <c r="A334" s="1654"/>
      <c r="B334" s="1654"/>
      <c r="C334" s="1654"/>
      <c r="D334" s="1654"/>
    </row>
    <row r="335" spans="1:4">
      <c r="A335" s="1654"/>
      <c r="B335" s="1654"/>
      <c r="C335" s="1654"/>
      <c r="D335" s="1654"/>
    </row>
    <row r="336" spans="1:4">
      <c r="A336" s="1654"/>
      <c r="B336" s="1654"/>
      <c r="C336" s="1654"/>
      <c r="D336" s="1654"/>
    </row>
    <row r="337" spans="1:4">
      <c r="A337" s="1654"/>
      <c r="B337" s="1654"/>
      <c r="C337" s="1654"/>
      <c r="D337" s="1654"/>
    </row>
    <row r="338" spans="1:4">
      <c r="A338" s="1654"/>
      <c r="B338" s="1654"/>
      <c r="C338" s="1654"/>
      <c r="D338" s="1654"/>
    </row>
    <row r="339" spans="1:4">
      <c r="A339" s="1654"/>
      <c r="B339" s="1654"/>
      <c r="C339" s="1654"/>
      <c r="D339" s="1654"/>
    </row>
    <row r="340" spans="1:4">
      <c r="A340" s="1654"/>
      <c r="B340" s="1654"/>
      <c r="C340" s="1654"/>
      <c r="D340" s="1654"/>
    </row>
    <row r="341" spans="1:4">
      <c r="A341" s="1654"/>
      <c r="B341" s="1654"/>
      <c r="C341" s="1654"/>
      <c r="D341" s="1654"/>
    </row>
    <row r="342" spans="1:4">
      <c r="A342" s="1654"/>
      <c r="B342" s="1654"/>
      <c r="C342" s="1654"/>
      <c r="D342" s="1654"/>
    </row>
    <row r="343" spans="1:4">
      <c r="A343" s="1654"/>
      <c r="B343" s="1654"/>
      <c r="C343" s="1654"/>
      <c r="D343" s="1654"/>
    </row>
    <row r="344" spans="1:4">
      <c r="A344" s="1654"/>
      <c r="B344" s="1654"/>
      <c r="C344" s="1654"/>
      <c r="D344" s="1654"/>
    </row>
    <row r="345" spans="1:4">
      <c r="A345" s="1654"/>
      <c r="B345" s="1654"/>
      <c r="C345" s="1654"/>
      <c r="D345" s="1654"/>
    </row>
    <row r="346" spans="1:4">
      <c r="A346" s="1654"/>
      <c r="B346" s="1654"/>
      <c r="C346" s="1654"/>
      <c r="D346" s="1654"/>
    </row>
    <row r="347" spans="1:4">
      <c r="A347" s="1654"/>
      <c r="B347" s="1654"/>
      <c r="C347" s="1654"/>
      <c r="D347" s="1654"/>
    </row>
    <row r="348" spans="1:4">
      <c r="A348" s="1654"/>
      <c r="B348" s="1654"/>
      <c r="C348" s="1654"/>
      <c r="D348" s="1654"/>
    </row>
    <row r="349" spans="1:4">
      <c r="A349" s="1654"/>
      <c r="B349" s="1654"/>
      <c r="C349" s="1654"/>
      <c r="D349" s="1654"/>
    </row>
    <row r="350" spans="1:4">
      <c r="A350" s="1654"/>
      <c r="B350" s="1654"/>
      <c r="C350" s="1654"/>
      <c r="D350" s="1654"/>
    </row>
    <row r="351" spans="1:4">
      <c r="A351" s="1654"/>
      <c r="B351" s="1654"/>
      <c r="C351" s="1654"/>
      <c r="D351" s="1654"/>
    </row>
    <row r="352" spans="1:4">
      <c r="A352" s="1654"/>
      <c r="B352" s="1654"/>
      <c r="C352" s="1654"/>
      <c r="D352" s="1654"/>
    </row>
    <row r="353" spans="1:4">
      <c r="A353" s="1654"/>
      <c r="B353" s="1654"/>
      <c r="C353" s="1654"/>
      <c r="D353" s="1654"/>
    </row>
    <row r="354" spans="1:4">
      <c r="A354" s="1654"/>
      <c r="B354" s="1654"/>
      <c r="C354" s="1654"/>
      <c r="D354" s="1654"/>
    </row>
    <row r="355" spans="1:4">
      <c r="A355" s="1654"/>
      <c r="B355" s="1654"/>
      <c r="C355" s="1654"/>
      <c r="D355" s="1654"/>
    </row>
    <row r="356" spans="1:4">
      <c r="A356" s="1654"/>
      <c r="B356" s="1654"/>
      <c r="C356" s="1654"/>
      <c r="D356" s="1654"/>
    </row>
    <row r="357" spans="1:4">
      <c r="A357" s="1654"/>
      <c r="B357" s="1654"/>
      <c r="C357" s="1654"/>
      <c r="D357" s="1654"/>
    </row>
    <row r="358" spans="1:4">
      <c r="A358" s="1654"/>
      <c r="B358" s="1654"/>
      <c r="C358" s="1654"/>
      <c r="D358" s="1654"/>
    </row>
    <row r="359" spans="1:4">
      <c r="A359" s="1654"/>
      <c r="B359" s="1654"/>
      <c r="C359" s="1654"/>
      <c r="D359" s="1654"/>
    </row>
    <row r="360" spans="1:4">
      <c r="A360" s="1654"/>
      <c r="B360" s="1654"/>
      <c r="C360" s="1654"/>
      <c r="D360" s="1654"/>
    </row>
    <row r="361" spans="1:4">
      <c r="A361" s="1654"/>
      <c r="B361" s="1654"/>
      <c r="C361" s="1654"/>
      <c r="D361" s="1654"/>
    </row>
    <row r="362" spans="1:4">
      <c r="A362" s="1654"/>
      <c r="B362" s="1654"/>
      <c r="C362" s="1654"/>
      <c r="D362" s="1654"/>
    </row>
    <row r="363" spans="1:4">
      <c r="A363" s="1654"/>
      <c r="B363" s="1654"/>
      <c r="C363" s="1654"/>
      <c r="D363" s="1654"/>
    </row>
    <row r="364" spans="1:4">
      <c r="A364" s="1654"/>
      <c r="B364" s="1654"/>
      <c r="C364" s="1654"/>
      <c r="D364" s="1654"/>
    </row>
    <row r="365" spans="1:4">
      <c r="A365" s="1654"/>
      <c r="B365" s="1654"/>
      <c r="C365" s="1654"/>
      <c r="D365" s="1654"/>
    </row>
    <row r="366" spans="1:4">
      <c r="A366" s="1654"/>
      <c r="B366" s="1654"/>
      <c r="C366" s="1654"/>
      <c r="D366" s="1654"/>
    </row>
    <row r="367" spans="1:4">
      <c r="A367" s="1654"/>
      <c r="B367" s="1654"/>
      <c r="C367" s="1654"/>
      <c r="D367" s="1654"/>
    </row>
    <row r="368" spans="1:4">
      <c r="A368" s="1654"/>
      <c r="B368" s="1654"/>
      <c r="C368" s="1654"/>
      <c r="D368" s="1654"/>
    </row>
    <row r="369" spans="1:4">
      <c r="A369" s="1654"/>
      <c r="B369" s="1654"/>
      <c r="C369" s="1654"/>
      <c r="D369" s="1654"/>
    </row>
    <row r="370" spans="1:4">
      <c r="A370" s="1654"/>
      <c r="B370" s="1654"/>
      <c r="C370" s="1654"/>
      <c r="D370" s="1654"/>
    </row>
    <row r="371" spans="1:4">
      <c r="A371" s="1654"/>
      <c r="B371" s="1654"/>
      <c r="C371" s="1654"/>
      <c r="D371" s="1654"/>
    </row>
    <row r="372" spans="1:4">
      <c r="A372" s="1654"/>
      <c r="B372" s="1654"/>
      <c r="C372" s="1654"/>
      <c r="D372" s="1654"/>
    </row>
    <row r="373" spans="1:4">
      <c r="A373" s="1654"/>
      <c r="B373" s="1654"/>
      <c r="C373" s="1654"/>
      <c r="D373" s="1654"/>
    </row>
    <row r="374" spans="1:4">
      <c r="A374" s="1654"/>
      <c r="B374" s="1654"/>
      <c r="C374" s="1654"/>
      <c r="D374" s="1654"/>
    </row>
    <row r="375" spans="1:4">
      <c r="A375" s="1654"/>
      <c r="B375" s="1654"/>
      <c r="C375" s="1654"/>
      <c r="D375" s="1654"/>
    </row>
    <row r="376" spans="1:4">
      <c r="A376" s="1654"/>
      <c r="B376" s="1654"/>
      <c r="C376" s="1654"/>
      <c r="D376" s="1654"/>
    </row>
    <row r="377" spans="1:4">
      <c r="A377" s="1654"/>
      <c r="B377" s="1654"/>
      <c r="C377" s="1654"/>
      <c r="D377" s="1654"/>
    </row>
    <row r="378" spans="1:4">
      <c r="A378" s="1654"/>
      <c r="B378" s="1654"/>
      <c r="C378" s="1654"/>
      <c r="D378" s="1654"/>
    </row>
    <row r="379" spans="1:4">
      <c r="A379" s="1654"/>
      <c r="B379" s="1654"/>
      <c r="C379" s="1654"/>
      <c r="D379" s="1654"/>
    </row>
    <row r="380" spans="1:4">
      <c r="A380" s="1654"/>
      <c r="B380" s="1654"/>
      <c r="C380" s="1654"/>
      <c r="D380" s="1654"/>
    </row>
    <row r="381" spans="1:4">
      <c r="A381" s="1654"/>
      <c r="B381" s="1654"/>
      <c r="C381" s="1654"/>
      <c r="D381" s="1654"/>
    </row>
    <row r="382" spans="1:4">
      <c r="A382" s="1654"/>
      <c r="B382" s="1654"/>
      <c r="C382" s="1654"/>
      <c r="D382" s="1654"/>
    </row>
    <row r="383" spans="1:4">
      <c r="A383" s="1654"/>
      <c r="B383" s="1654"/>
      <c r="C383" s="1654"/>
      <c r="D383" s="1654"/>
    </row>
    <row r="384" spans="1:4">
      <c r="A384" s="1654"/>
      <c r="B384" s="1654"/>
      <c r="C384" s="1654"/>
      <c r="D384" s="1654"/>
    </row>
    <row r="385" spans="1:4">
      <c r="A385" s="1654"/>
      <c r="B385" s="1654"/>
      <c r="C385" s="1654"/>
      <c r="D385" s="1654"/>
    </row>
    <row r="386" spans="1:4">
      <c r="A386" s="1654"/>
      <c r="B386" s="1654"/>
      <c r="C386" s="1654"/>
      <c r="D386" s="1654"/>
    </row>
    <row r="387" spans="1:4">
      <c r="A387" s="1654"/>
      <c r="B387" s="1654"/>
      <c r="C387" s="1654"/>
      <c r="D387" s="1654"/>
    </row>
    <row r="388" spans="1:4">
      <c r="A388" s="1654"/>
      <c r="B388" s="1654"/>
      <c r="C388" s="1654"/>
      <c r="D388" s="1654"/>
    </row>
    <row r="389" spans="1:4">
      <c r="A389" s="1654"/>
      <c r="B389" s="1654"/>
      <c r="C389" s="1654"/>
      <c r="D389" s="1654"/>
    </row>
    <row r="390" spans="1:4">
      <c r="A390" s="1654"/>
      <c r="B390" s="1654"/>
      <c r="C390" s="1654"/>
      <c r="D390" s="1654"/>
    </row>
    <row r="391" spans="1:4">
      <c r="A391" s="1654"/>
      <c r="B391" s="1654"/>
      <c r="C391" s="1654"/>
      <c r="D391" s="1654"/>
    </row>
    <row r="392" spans="1:4">
      <c r="A392" s="1654"/>
      <c r="B392" s="1654"/>
      <c r="C392" s="1654"/>
      <c r="D392" s="1654"/>
    </row>
    <row r="393" spans="1:4">
      <c r="A393" s="1654"/>
      <c r="B393" s="1654"/>
      <c r="C393" s="1654"/>
      <c r="D393" s="1654"/>
    </row>
    <row r="394" spans="1:4">
      <c r="A394" s="1654"/>
      <c r="B394" s="1654"/>
      <c r="C394" s="1654"/>
      <c r="D394" s="1654"/>
    </row>
    <row r="395" spans="1:4">
      <c r="A395" s="1654"/>
      <c r="B395" s="1654"/>
      <c r="C395" s="1654"/>
      <c r="D395" s="1654"/>
    </row>
    <row r="396" spans="1:4">
      <c r="A396" s="1654"/>
      <c r="B396" s="1654"/>
      <c r="C396" s="1654"/>
      <c r="D396" s="1654"/>
    </row>
    <row r="397" spans="1:4">
      <c r="A397" s="1654"/>
      <c r="B397" s="1654"/>
      <c r="C397" s="1654"/>
      <c r="D397" s="1654"/>
    </row>
    <row r="398" spans="1:4">
      <c r="A398" s="1654"/>
      <c r="B398" s="1654"/>
      <c r="C398" s="1654"/>
      <c r="D398" s="1654"/>
    </row>
    <row r="399" spans="1:4">
      <c r="A399" s="1654"/>
      <c r="B399" s="1654"/>
      <c r="C399" s="1654"/>
      <c r="D399" s="1654"/>
    </row>
    <row r="400" spans="1:4">
      <c r="A400" s="1654"/>
      <c r="B400" s="1654"/>
      <c r="C400" s="1654"/>
      <c r="D400" s="1654"/>
    </row>
    <row r="401" spans="1:4">
      <c r="A401" s="1654"/>
      <c r="B401" s="1654"/>
      <c r="C401" s="1654"/>
      <c r="D401" s="1654"/>
    </row>
    <row r="402" spans="1:4">
      <c r="A402" s="1654"/>
      <c r="B402" s="1654"/>
      <c r="C402" s="1654"/>
      <c r="D402" s="1654"/>
    </row>
    <row r="403" spans="1:4">
      <c r="A403" s="1654"/>
      <c r="B403" s="1654"/>
      <c r="C403" s="1654"/>
      <c r="D403" s="1654"/>
    </row>
    <row r="404" spans="1:4">
      <c r="A404" s="1654"/>
      <c r="B404" s="1654"/>
      <c r="C404" s="1654"/>
      <c r="D404" s="1654"/>
    </row>
    <row r="405" spans="1:4">
      <c r="A405" s="1654"/>
      <c r="B405" s="1654"/>
      <c r="C405" s="1654"/>
      <c r="D405" s="1654"/>
    </row>
    <row r="406" spans="1:4">
      <c r="A406" s="1654"/>
      <c r="B406" s="1654"/>
      <c r="C406" s="1654"/>
      <c r="D406" s="1654"/>
    </row>
    <row r="407" spans="1:4">
      <c r="A407" s="1654"/>
      <c r="B407" s="1654"/>
      <c r="C407" s="1654"/>
      <c r="D407" s="1654"/>
    </row>
    <row r="408" spans="1:4">
      <c r="A408" s="1654"/>
      <c r="B408" s="1654"/>
      <c r="C408" s="1654"/>
      <c r="D408" s="1654"/>
    </row>
    <row r="409" spans="1:4">
      <c r="A409" s="1654"/>
      <c r="B409" s="1654"/>
      <c r="C409" s="1654"/>
      <c r="D409" s="1654"/>
    </row>
    <row r="410" spans="1:4">
      <c r="A410" s="1654"/>
      <c r="B410" s="1654"/>
      <c r="C410" s="1654"/>
      <c r="D410" s="1654"/>
    </row>
    <row r="411" spans="1:4">
      <c r="A411" s="1654"/>
      <c r="B411" s="1654"/>
      <c r="C411" s="1654"/>
      <c r="D411" s="1654"/>
    </row>
    <row r="412" spans="1:4">
      <c r="A412" s="1654"/>
      <c r="B412" s="1654"/>
      <c r="C412" s="1654"/>
      <c r="D412" s="1654"/>
    </row>
    <row r="413" spans="1:4">
      <c r="A413" s="1654"/>
      <c r="B413" s="1654"/>
      <c r="C413" s="1654"/>
      <c r="D413" s="1654"/>
    </row>
    <row r="414" spans="1:4">
      <c r="A414" s="1654"/>
      <c r="B414" s="1654"/>
      <c r="C414" s="1654"/>
      <c r="D414" s="1654"/>
    </row>
    <row r="415" spans="1:4">
      <c r="A415" s="1654"/>
      <c r="B415" s="1654"/>
      <c r="C415" s="1654"/>
      <c r="D415" s="1654"/>
    </row>
    <row r="416" spans="1:4">
      <c r="A416" s="1654"/>
      <c r="B416" s="1654"/>
      <c r="C416" s="1654"/>
      <c r="D416" s="1654"/>
    </row>
    <row r="417" spans="1:4">
      <c r="A417" s="1654"/>
      <c r="B417" s="1654"/>
      <c r="C417" s="1654"/>
      <c r="D417" s="1654"/>
    </row>
    <row r="418" spans="1:4">
      <c r="A418" s="1654"/>
      <c r="B418" s="1654"/>
      <c r="C418" s="1654"/>
      <c r="D418" s="1654"/>
    </row>
    <row r="419" spans="1:4">
      <c r="A419" s="1654"/>
      <c r="B419" s="1654"/>
      <c r="C419" s="1654"/>
      <c r="D419" s="1654"/>
    </row>
    <row r="420" spans="1:4">
      <c r="A420" s="1654"/>
      <c r="B420" s="1654"/>
      <c r="C420" s="1654"/>
      <c r="D420" s="1654"/>
    </row>
    <row r="421" spans="1:4">
      <c r="A421" s="1654"/>
      <c r="B421" s="1654"/>
      <c r="C421" s="1654"/>
      <c r="D421" s="1654"/>
    </row>
    <row r="422" spans="1:4">
      <c r="A422" s="1654"/>
      <c r="B422" s="1654"/>
      <c r="C422" s="1654"/>
      <c r="D422" s="1654"/>
    </row>
    <row r="423" spans="1:4">
      <c r="A423" s="1654"/>
      <c r="B423" s="1654"/>
      <c r="C423" s="1654"/>
      <c r="D423" s="1654"/>
    </row>
    <row r="424" spans="1:4">
      <c r="A424" s="1654"/>
      <c r="B424" s="1654"/>
      <c r="C424" s="1654"/>
      <c r="D424" s="1654"/>
    </row>
    <row r="425" spans="1:4">
      <c r="A425" s="1654"/>
      <c r="B425" s="1654"/>
      <c r="C425" s="1654"/>
      <c r="D425" s="1654"/>
    </row>
    <row r="426" spans="1:4">
      <c r="A426" s="1654"/>
      <c r="B426" s="1654"/>
      <c r="C426" s="1654"/>
      <c r="D426" s="1654"/>
    </row>
    <row r="427" spans="1:4">
      <c r="A427" s="1654"/>
      <c r="B427" s="1654"/>
      <c r="C427" s="1654"/>
      <c r="D427" s="1654"/>
    </row>
    <row r="428" spans="1:4">
      <c r="A428" s="1654"/>
      <c r="B428" s="1654"/>
      <c r="C428" s="1654"/>
      <c r="D428" s="1654"/>
    </row>
    <row r="429" spans="1:4">
      <c r="A429" s="1654"/>
      <c r="B429" s="1654"/>
      <c r="C429" s="1654"/>
      <c r="D429" s="1654"/>
    </row>
    <row r="430" spans="1:4">
      <c r="A430" s="1654"/>
      <c r="B430" s="1654"/>
      <c r="C430" s="1654"/>
      <c r="D430" s="1654"/>
    </row>
    <row r="431" spans="1:4">
      <c r="A431" s="1654"/>
      <c r="B431" s="1654"/>
      <c r="C431" s="1654"/>
      <c r="D431" s="1654"/>
    </row>
    <row r="432" spans="1:4">
      <c r="A432" s="1654"/>
      <c r="B432" s="1654"/>
      <c r="C432" s="1654"/>
      <c r="D432" s="1654"/>
    </row>
    <row r="433" spans="1:4">
      <c r="A433" s="1654"/>
      <c r="B433" s="1654"/>
      <c r="C433" s="1654"/>
      <c r="D433" s="1654"/>
    </row>
    <row r="434" spans="1:4">
      <c r="A434" s="1654"/>
      <c r="B434" s="1654"/>
      <c r="C434" s="1654"/>
      <c r="D434" s="1654"/>
    </row>
    <row r="435" spans="1:4">
      <c r="A435" s="1654"/>
      <c r="B435" s="1654"/>
      <c r="C435" s="1654"/>
      <c r="D435" s="1654"/>
    </row>
    <row r="436" spans="1:4">
      <c r="A436" s="1654"/>
      <c r="B436" s="1654"/>
      <c r="C436" s="1654"/>
      <c r="D436" s="1654"/>
    </row>
    <row r="437" spans="1:4">
      <c r="A437" s="1654"/>
      <c r="B437" s="1654"/>
      <c r="C437" s="1654"/>
      <c r="D437" s="1654"/>
    </row>
    <row r="438" spans="1:4">
      <c r="A438" s="1654"/>
      <c r="B438" s="1654"/>
      <c r="C438" s="1654"/>
      <c r="D438" s="1654"/>
    </row>
    <row r="439" spans="1:4">
      <c r="A439" s="1654"/>
      <c r="B439" s="1654"/>
      <c r="C439" s="1654"/>
      <c r="D439" s="1654"/>
    </row>
    <row r="440" spans="1:4">
      <c r="A440" s="1654"/>
      <c r="B440" s="1654"/>
      <c r="C440" s="1654"/>
      <c r="D440" s="1654"/>
    </row>
    <row r="441" spans="1:4">
      <c r="A441" s="1654"/>
      <c r="B441" s="1654"/>
      <c r="C441" s="1654"/>
      <c r="D441" s="1654"/>
    </row>
    <row r="442" spans="1:4">
      <c r="A442" s="1654"/>
      <c r="B442" s="1654"/>
      <c r="C442" s="1654"/>
      <c r="D442" s="1654"/>
    </row>
    <row r="443" spans="1:4">
      <c r="A443" s="1654"/>
      <c r="B443" s="1654"/>
      <c r="C443" s="1654"/>
      <c r="D443" s="1654"/>
    </row>
    <row r="444" spans="1:4">
      <c r="A444" s="1654"/>
      <c r="B444" s="1654"/>
      <c r="C444" s="1654"/>
      <c r="D444" s="1654"/>
    </row>
    <row r="445" spans="1:4">
      <c r="A445" s="1654"/>
      <c r="B445" s="1654"/>
      <c r="C445" s="1654"/>
      <c r="D445" s="1654"/>
    </row>
    <row r="446" spans="1:4">
      <c r="A446" s="1654"/>
      <c r="B446" s="1654"/>
      <c r="C446" s="1654"/>
      <c r="D446" s="1654"/>
    </row>
    <row r="447" spans="1:4">
      <c r="A447" s="1654"/>
      <c r="B447" s="1654"/>
      <c r="C447" s="1654"/>
      <c r="D447" s="1654"/>
    </row>
    <row r="448" spans="1:4">
      <c r="A448" s="1654"/>
      <c r="B448" s="1654"/>
      <c r="C448" s="1654"/>
      <c r="D448" s="1654"/>
    </row>
    <row r="449" spans="1:4">
      <c r="A449" s="1654"/>
      <c r="B449" s="1654"/>
      <c r="C449" s="1654"/>
      <c r="D449" s="1654"/>
    </row>
    <row r="450" spans="1:4">
      <c r="A450" s="1654"/>
      <c r="B450" s="1654"/>
      <c r="C450" s="1654"/>
      <c r="D450" s="1654"/>
    </row>
    <row r="451" spans="1:4">
      <c r="A451" s="1654"/>
      <c r="B451" s="1654"/>
      <c r="C451" s="1654"/>
      <c r="D451" s="1654"/>
    </row>
    <row r="452" spans="1:4">
      <c r="A452" s="1654"/>
      <c r="B452" s="1654"/>
      <c r="C452" s="1654"/>
      <c r="D452" s="1654"/>
    </row>
    <row r="453" spans="1:4">
      <c r="A453" s="1654"/>
      <c r="B453" s="1654"/>
      <c r="C453" s="1654"/>
      <c r="D453" s="1654"/>
    </row>
    <row r="454" spans="1:4">
      <c r="A454" s="1654"/>
      <c r="B454" s="1654"/>
      <c r="C454" s="1654"/>
      <c r="D454" s="1654"/>
    </row>
    <row r="455" spans="1:4">
      <c r="A455" s="1654"/>
      <c r="B455" s="1654"/>
      <c r="C455" s="1654"/>
      <c r="D455" s="1654"/>
    </row>
    <row r="456" spans="1:4">
      <c r="A456" s="1654"/>
      <c r="B456" s="1654"/>
      <c r="C456" s="1654"/>
      <c r="D456" s="1654"/>
    </row>
    <row r="457" spans="1:4">
      <c r="A457" s="1654"/>
      <c r="B457" s="1654"/>
      <c r="C457" s="1654"/>
      <c r="D457" s="1654"/>
    </row>
    <row r="458" spans="1:4">
      <c r="A458" s="1654"/>
      <c r="B458" s="1654"/>
      <c r="C458" s="1654"/>
      <c r="D458" s="1654"/>
    </row>
    <row r="459" spans="1:4">
      <c r="A459" s="1654"/>
      <c r="B459" s="1654"/>
      <c r="C459" s="1654"/>
      <c r="D459" s="1654"/>
    </row>
    <row r="460" spans="1:4">
      <c r="A460" s="1654"/>
      <c r="B460" s="1654"/>
      <c r="C460" s="1654"/>
      <c r="D460" s="1654"/>
    </row>
    <row r="461" spans="1:4">
      <c r="A461" s="1654"/>
      <c r="B461" s="1654"/>
      <c r="C461" s="1654"/>
      <c r="D461" s="1654"/>
    </row>
    <row r="462" spans="1:4">
      <c r="A462" s="1654"/>
      <c r="B462" s="1654"/>
      <c r="C462" s="1654"/>
      <c r="D462" s="1654"/>
    </row>
    <row r="463" spans="1:4">
      <c r="A463" s="1654"/>
      <c r="B463" s="1654"/>
      <c r="C463" s="1654"/>
      <c r="D463" s="1654"/>
    </row>
    <row r="464" spans="1:4">
      <c r="A464" s="1654"/>
      <c r="B464" s="1654"/>
      <c r="C464" s="1654"/>
      <c r="D464" s="1654"/>
    </row>
    <row r="465" spans="1:4">
      <c r="A465" s="1654"/>
      <c r="B465" s="1654"/>
      <c r="C465" s="1654"/>
      <c r="D465" s="1654"/>
    </row>
    <row r="466" spans="1:4">
      <c r="A466" s="1654"/>
      <c r="B466" s="1654"/>
      <c r="C466" s="1654"/>
      <c r="D466" s="1654"/>
    </row>
    <row r="467" spans="1:4">
      <c r="A467" s="1654"/>
      <c r="B467" s="1654"/>
      <c r="C467" s="1654"/>
      <c r="D467" s="1654"/>
    </row>
    <row r="468" spans="1:4">
      <c r="A468" s="1654"/>
      <c r="B468" s="1654"/>
      <c r="C468" s="1654"/>
      <c r="D468" s="1654"/>
    </row>
    <row r="469" spans="1:4">
      <c r="A469" s="1654"/>
      <c r="B469" s="1654"/>
      <c r="C469" s="1654"/>
      <c r="D469" s="1654"/>
    </row>
    <row r="470" spans="1:4">
      <c r="A470" s="1654"/>
      <c r="B470" s="1654"/>
      <c r="C470" s="1654"/>
      <c r="D470" s="1654"/>
    </row>
    <row r="471" spans="1:4">
      <c r="A471" s="1654"/>
      <c r="B471" s="1654"/>
      <c r="C471" s="1654"/>
      <c r="D471" s="1654"/>
    </row>
    <row r="472" spans="1:4">
      <c r="A472" s="1654"/>
      <c r="B472" s="1654"/>
      <c r="C472" s="1654"/>
      <c r="D472" s="1654"/>
    </row>
    <row r="473" spans="1:4">
      <c r="A473" s="1654"/>
      <c r="B473" s="1654"/>
      <c r="C473" s="1654"/>
      <c r="D473" s="1654"/>
    </row>
    <row r="474" spans="1:4">
      <c r="A474" s="1654"/>
      <c r="B474" s="1654"/>
      <c r="C474" s="1654"/>
      <c r="D474" s="1654"/>
    </row>
    <row r="475" spans="1:4">
      <c r="A475" s="1654"/>
      <c r="B475" s="1654"/>
      <c r="C475" s="1654"/>
      <c r="D475" s="1654"/>
    </row>
    <row r="476" spans="1:4">
      <c r="A476" s="1654"/>
      <c r="B476" s="1654"/>
      <c r="C476" s="1654"/>
      <c r="D476" s="1654"/>
    </row>
    <row r="477" spans="1:4">
      <c r="A477" s="1654"/>
      <c r="B477" s="1654"/>
      <c r="C477" s="1654"/>
      <c r="D477" s="1654"/>
    </row>
    <row r="478" spans="1:4">
      <c r="A478" s="1654"/>
      <c r="B478" s="1654"/>
      <c r="C478" s="1654"/>
      <c r="D478" s="1654"/>
    </row>
    <row r="479" spans="1:4">
      <c r="A479" s="1654"/>
      <c r="B479" s="1654"/>
      <c r="C479" s="1654"/>
      <c r="D479" s="1654"/>
    </row>
    <row r="480" spans="1:4">
      <c r="A480" s="1654"/>
      <c r="B480" s="1654"/>
      <c r="C480" s="1654"/>
      <c r="D480" s="1654"/>
    </row>
    <row r="481" spans="1:4">
      <c r="A481" s="1654"/>
      <c r="B481" s="1654"/>
      <c r="C481" s="1654"/>
      <c r="D481" s="1654"/>
    </row>
    <row r="482" spans="1:4">
      <c r="A482" s="1654"/>
      <c r="B482" s="1654"/>
      <c r="C482" s="1654"/>
      <c r="D482" s="1654"/>
    </row>
    <row r="483" spans="1:4">
      <c r="A483" s="1654"/>
      <c r="B483" s="1654"/>
      <c r="C483" s="1654"/>
      <c r="D483" s="1654"/>
    </row>
    <row r="484" spans="1:4">
      <c r="A484" s="1654"/>
      <c r="B484" s="1654"/>
      <c r="C484" s="1654"/>
      <c r="D484" s="1654"/>
    </row>
    <row r="485" spans="1:4">
      <c r="A485" s="1654"/>
      <c r="B485" s="1654"/>
      <c r="C485" s="1654"/>
      <c r="D485" s="1654"/>
    </row>
    <row r="486" spans="1:4">
      <c r="A486" s="1654"/>
      <c r="B486" s="1654"/>
      <c r="C486" s="1654"/>
      <c r="D486" s="1654"/>
    </row>
    <row r="487" spans="1:4">
      <c r="A487" s="1654"/>
      <c r="B487" s="1654"/>
      <c r="C487" s="1654"/>
      <c r="D487" s="1654"/>
    </row>
    <row r="488" spans="1:4">
      <c r="A488" s="1654"/>
      <c r="B488" s="1654"/>
      <c r="C488" s="1654"/>
      <c r="D488" s="1654"/>
    </row>
    <row r="489" spans="1:4">
      <c r="A489" s="1654"/>
      <c r="B489" s="1654"/>
      <c r="C489" s="1654"/>
      <c r="D489" s="1654"/>
    </row>
    <row r="490" spans="1:4">
      <c r="A490" s="1654"/>
      <c r="B490" s="1654"/>
      <c r="C490" s="1654"/>
      <c r="D490" s="1654"/>
    </row>
    <row r="491" spans="1:4">
      <c r="A491" s="1654"/>
      <c r="B491" s="1654"/>
      <c r="C491" s="1654"/>
      <c r="D491" s="1654"/>
    </row>
    <row r="492" spans="1:4">
      <c r="A492" s="1654"/>
      <c r="B492" s="1654"/>
      <c r="C492" s="1654"/>
      <c r="D492" s="1654"/>
    </row>
    <row r="493" spans="1:4">
      <c r="A493" s="1654"/>
      <c r="B493" s="1654"/>
      <c r="C493" s="1654"/>
      <c r="D493" s="1654"/>
    </row>
    <row r="494" spans="1:4">
      <c r="A494" s="1654"/>
      <c r="B494" s="1654"/>
      <c r="C494" s="1654"/>
      <c r="D494" s="1654"/>
    </row>
    <row r="495" spans="1:4">
      <c r="A495" s="1654"/>
      <c r="B495" s="1654"/>
      <c r="C495" s="1654"/>
      <c r="D495" s="1654"/>
    </row>
    <row r="496" spans="1:4">
      <c r="A496" s="1654"/>
      <c r="B496" s="1654"/>
      <c r="C496" s="1654"/>
      <c r="D496" s="1654"/>
    </row>
    <row r="497" spans="1:4">
      <c r="A497" s="1654"/>
      <c r="B497" s="1654"/>
      <c r="C497" s="1654"/>
      <c r="D497" s="1654"/>
    </row>
    <row r="498" spans="1:4">
      <c r="A498" s="1654"/>
      <c r="B498" s="1654"/>
      <c r="C498" s="1654"/>
      <c r="D498" s="1654"/>
    </row>
    <row r="499" spans="1:4">
      <c r="A499" s="1654"/>
      <c r="B499" s="1654"/>
      <c r="C499" s="1654"/>
      <c r="D499" s="1654"/>
    </row>
    <row r="500" spans="1:4">
      <c r="A500" s="1654"/>
      <c r="B500" s="1654"/>
      <c r="C500" s="1654"/>
      <c r="D500" s="1654"/>
    </row>
    <row r="501" spans="1:4">
      <c r="A501" s="1654"/>
      <c r="B501" s="1654"/>
      <c r="C501" s="1654"/>
      <c r="D501" s="1654"/>
    </row>
    <row r="502" spans="1:4">
      <c r="A502" s="1654"/>
      <c r="B502" s="1654"/>
      <c r="C502" s="1654"/>
      <c r="D502" s="1654"/>
    </row>
    <row r="503" spans="1:4">
      <c r="A503" s="1654"/>
      <c r="B503" s="1654"/>
      <c r="C503" s="1654"/>
      <c r="D503" s="1654"/>
    </row>
    <row r="504" spans="1:4">
      <c r="A504" s="1654"/>
      <c r="B504" s="1654"/>
      <c r="C504" s="1654"/>
      <c r="D504" s="1654"/>
    </row>
    <row r="505" spans="1:4">
      <c r="A505" s="1654"/>
      <c r="B505" s="1654"/>
      <c r="C505" s="1654"/>
      <c r="D505" s="1654"/>
    </row>
    <row r="506" spans="1:4">
      <c r="A506" s="1654"/>
      <c r="B506" s="1654"/>
      <c r="C506" s="1654"/>
      <c r="D506" s="1654"/>
    </row>
    <row r="507" spans="1:4">
      <c r="A507" s="1654"/>
      <c r="B507" s="1654"/>
      <c r="C507" s="1654"/>
      <c r="D507" s="1654"/>
    </row>
    <row r="508" spans="1:4">
      <c r="A508" s="1654"/>
      <c r="B508" s="1654"/>
      <c r="C508" s="1654"/>
      <c r="D508" s="1654"/>
    </row>
    <row r="509" spans="1:4">
      <c r="A509" s="1654"/>
      <c r="B509" s="1654"/>
      <c r="C509" s="1654"/>
      <c r="D509" s="1654"/>
    </row>
    <row r="510" spans="1:4">
      <c r="A510" s="1654"/>
      <c r="B510" s="1654"/>
      <c r="C510" s="1654"/>
      <c r="D510" s="1654"/>
    </row>
    <row r="511" spans="1:4">
      <c r="A511" s="1654"/>
      <c r="B511" s="1654"/>
      <c r="C511" s="1654"/>
      <c r="D511" s="1654"/>
    </row>
    <row r="512" spans="1:4">
      <c r="A512" s="1654"/>
      <c r="B512" s="1654"/>
      <c r="C512" s="1654"/>
      <c r="D512" s="1654"/>
    </row>
    <row r="513" spans="1:4">
      <c r="A513" s="1654"/>
      <c r="B513" s="1654"/>
      <c r="C513" s="1654"/>
      <c r="D513" s="1654"/>
    </row>
    <row r="514" spans="1:4">
      <c r="A514" s="1654"/>
      <c r="B514" s="1654"/>
      <c r="C514" s="1654"/>
      <c r="D514" s="1654"/>
    </row>
    <row r="515" spans="1:4">
      <c r="A515" s="1654"/>
      <c r="B515" s="1654"/>
      <c r="C515" s="1654"/>
      <c r="D515" s="1654"/>
    </row>
    <row r="516" spans="1:4">
      <c r="A516" s="1654"/>
      <c r="B516" s="1654"/>
      <c r="C516" s="1654"/>
      <c r="D516" s="1654"/>
    </row>
    <row r="517" spans="1:4">
      <c r="A517" s="1654"/>
      <c r="B517" s="1654"/>
      <c r="C517" s="1654"/>
      <c r="D517" s="1654"/>
    </row>
    <row r="518" spans="1:4">
      <c r="A518" s="1654"/>
      <c r="B518" s="1654"/>
      <c r="C518" s="1654"/>
      <c r="D518" s="1654"/>
    </row>
    <row r="519" spans="1:4">
      <c r="A519" s="1654"/>
      <c r="B519" s="1654"/>
      <c r="C519" s="1654"/>
      <c r="D519" s="1654"/>
    </row>
    <row r="520" spans="1:4">
      <c r="A520" s="1654"/>
      <c r="B520" s="1654"/>
      <c r="C520" s="1654"/>
      <c r="D520" s="1654"/>
    </row>
    <row r="521" spans="1:4">
      <c r="A521" s="1654"/>
      <c r="B521" s="1654"/>
      <c r="C521" s="1654"/>
      <c r="D521" s="1654"/>
    </row>
    <row r="522" spans="1:4">
      <c r="A522" s="1654"/>
      <c r="B522" s="1654"/>
      <c r="C522" s="1654"/>
      <c r="D522" s="1654"/>
    </row>
    <row r="523" spans="1:4">
      <c r="A523" s="1654"/>
      <c r="B523" s="1654"/>
      <c r="C523" s="1654"/>
      <c r="D523" s="1654"/>
    </row>
    <row r="524" spans="1:4">
      <c r="A524" s="1654"/>
      <c r="B524" s="1654"/>
      <c r="C524" s="1654"/>
      <c r="D524" s="1654"/>
    </row>
    <row r="525" spans="1:4">
      <c r="A525" s="1654"/>
      <c r="B525" s="1654"/>
      <c r="C525" s="1654"/>
      <c r="D525" s="1654"/>
    </row>
    <row r="526" spans="1:4">
      <c r="A526" s="1654"/>
      <c r="B526" s="1654"/>
      <c r="C526" s="1654"/>
      <c r="D526" s="1654"/>
    </row>
    <row r="527" spans="1:4">
      <c r="A527" s="1654"/>
      <c r="B527" s="1654"/>
      <c r="C527" s="1654"/>
      <c r="D527" s="1654"/>
    </row>
    <row r="528" spans="1:4">
      <c r="A528" s="1654"/>
      <c r="B528" s="1654"/>
      <c r="C528" s="1654"/>
      <c r="D528" s="1654"/>
    </row>
    <row r="529" spans="1:4">
      <c r="A529" s="1654"/>
      <c r="B529" s="1654"/>
      <c r="C529" s="1654"/>
      <c r="D529" s="1654"/>
    </row>
    <row r="530" spans="1:4">
      <c r="A530" s="1654"/>
      <c r="B530" s="1654"/>
      <c r="C530" s="1654"/>
      <c r="D530" s="1654"/>
    </row>
    <row r="531" spans="1:4">
      <c r="A531" s="1654"/>
      <c r="B531" s="1654"/>
      <c r="C531" s="1654"/>
      <c r="D531" s="1654"/>
    </row>
    <row r="532" spans="1:4">
      <c r="A532" s="1654"/>
      <c r="B532" s="1654"/>
      <c r="C532" s="1654"/>
      <c r="D532" s="1654"/>
    </row>
    <row r="533" spans="1:4">
      <c r="A533" s="1654"/>
      <c r="B533" s="1654"/>
      <c r="C533" s="1654"/>
      <c r="D533" s="1654"/>
    </row>
    <row r="534" spans="1:4">
      <c r="A534" s="1654"/>
      <c r="B534" s="1654"/>
      <c r="C534" s="1654"/>
      <c r="D534" s="1654"/>
    </row>
    <row r="535" spans="1:4">
      <c r="A535" s="1654"/>
      <c r="B535" s="1654"/>
      <c r="C535" s="1654"/>
      <c r="D535" s="1654"/>
    </row>
    <row r="536" spans="1:4">
      <c r="A536" s="1654"/>
      <c r="B536" s="1654"/>
      <c r="C536" s="1654"/>
      <c r="D536" s="1654"/>
    </row>
    <row r="537" spans="1:4">
      <c r="A537" s="1654"/>
      <c r="B537" s="1654"/>
      <c r="C537" s="1654"/>
      <c r="D537" s="1654"/>
    </row>
    <row r="538" spans="1:4">
      <c r="A538" s="1654"/>
      <c r="B538" s="1654"/>
      <c r="C538" s="1654"/>
      <c r="D538" s="1654"/>
    </row>
    <row r="539" spans="1:4">
      <c r="A539" s="1654"/>
      <c r="B539" s="1654"/>
      <c r="C539" s="1654"/>
      <c r="D539" s="1654"/>
    </row>
    <row r="540" spans="1:4">
      <c r="A540" s="1654"/>
      <c r="B540" s="1654"/>
      <c r="C540" s="1654"/>
      <c r="D540" s="1654"/>
    </row>
    <row r="541" spans="1:4">
      <c r="A541" s="1654"/>
      <c r="B541" s="1654"/>
      <c r="C541" s="1654"/>
      <c r="D541" s="1654"/>
    </row>
    <row r="542" spans="1:4">
      <c r="A542" s="1654"/>
      <c r="B542" s="1654"/>
      <c r="C542" s="1654"/>
      <c r="D542" s="1654"/>
    </row>
    <row r="543" spans="1:4">
      <c r="A543" s="1654"/>
      <c r="B543" s="1654"/>
      <c r="C543" s="1654"/>
      <c r="D543" s="1654"/>
    </row>
    <row r="544" spans="1:4">
      <c r="A544" s="1654"/>
      <c r="B544" s="1654"/>
      <c r="C544" s="1654"/>
      <c r="D544" s="1654"/>
    </row>
    <row r="545" spans="1:4">
      <c r="A545" s="1654"/>
      <c r="B545" s="1654"/>
      <c r="C545" s="1654"/>
      <c r="D545" s="1654"/>
    </row>
    <row r="546" spans="1:4">
      <c r="A546" s="1654"/>
      <c r="B546" s="1654"/>
      <c r="C546" s="1654"/>
      <c r="D546" s="1654"/>
    </row>
    <row r="547" spans="1:4">
      <c r="A547" s="1654"/>
      <c r="B547" s="1654"/>
      <c r="C547" s="1654"/>
      <c r="D547" s="1654"/>
    </row>
    <row r="548" spans="1:4">
      <c r="A548" s="1654"/>
      <c r="B548" s="1654"/>
      <c r="C548" s="1654"/>
      <c r="D548" s="1654"/>
    </row>
    <row r="549" spans="1:4">
      <c r="A549" s="1654"/>
      <c r="B549" s="1654"/>
      <c r="C549" s="1654"/>
      <c r="D549" s="1654"/>
    </row>
    <row r="550" spans="1:4">
      <c r="A550" s="1654"/>
      <c r="B550" s="1654"/>
      <c r="C550" s="1654"/>
      <c r="D550" s="1654"/>
    </row>
    <row r="551" spans="1:4">
      <c r="A551" s="1654"/>
      <c r="B551" s="1654"/>
      <c r="C551" s="1654"/>
      <c r="D551" s="1654"/>
    </row>
    <row r="552" spans="1:4">
      <c r="A552" s="1654"/>
      <c r="B552" s="1654"/>
      <c r="C552" s="1654"/>
      <c r="D552" s="1654"/>
    </row>
    <row r="553" spans="1:4">
      <c r="A553" s="1654"/>
      <c r="B553" s="1654"/>
      <c r="C553" s="1654"/>
      <c r="D553" s="1654"/>
    </row>
    <row r="554" spans="1:4">
      <c r="A554" s="1654"/>
      <c r="B554" s="1654"/>
      <c r="C554" s="1654"/>
      <c r="D554" s="1654"/>
    </row>
    <row r="555" spans="1:4">
      <c r="A555" s="1654"/>
      <c r="B555" s="1654"/>
      <c r="C555" s="1654"/>
      <c r="D555" s="1654"/>
    </row>
    <row r="556" spans="1:4">
      <c r="A556" s="1654"/>
      <c r="B556" s="1654"/>
      <c r="C556" s="1654"/>
      <c r="D556" s="1654"/>
    </row>
    <row r="557" spans="1:4">
      <c r="A557" s="1654"/>
      <c r="B557" s="1654"/>
      <c r="C557" s="1654"/>
      <c r="D557" s="1654"/>
    </row>
    <row r="558" spans="1:4">
      <c r="A558" s="1654"/>
      <c r="B558" s="1654"/>
      <c r="C558" s="1654"/>
      <c r="D558" s="1654"/>
    </row>
    <row r="559" spans="1:4">
      <c r="A559" s="1654"/>
      <c r="B559" s="1654"/>
      <c r="C559" s="1654"/>
      <c r="D559" s="1654"/>
    </row>
    <row r="560" spans="1:4">
      <c r="A560" s="1654"/>
      <c r="B560" s="1654"/>
      <c r="C560" s="1654"/>
      <c r="D560" s="1654"/>
    </row>
    <row r="561" spans="1:4">
      <c r="A561" s="1654"/>
      <c r="B561" s="1654"/>
      <c r="C561" s="1654"/>
      <c r="D561" s="1654"/>
    </row>
    <row r="562" spans="1:4">
      <c r="A562" s="1654"/>
      <c r="B562" s="1654"/>
      <c r="C562" s="1654"/>
      <c r="D562" s="1654"/>
    </row>
    <row r="563" spans="1:4">
      <c r="A563" s="1654"/>
      <c r="B563" s="1654"/>
      <c r="C563" s="1654"/>
      <c r="D563" s="1654"/>
    </row>
    <row r="564" spans="1:4">
      <c r="A564" s="1654"/>
      <c r="B564" s="1654"/>
      <c r="C564" s="1654"/>
      <c r="D564" s="1654"/>
    </row>
    <row r="565" spans="1:4">
      <c r="A565" s="1654"/>
      <c r="B565" s="1654"/>
      <c r="C565" s="1654"/>
      <c r="D565" s="1654"/>
    </row>
    <row r="566" spans="1:4">
      <c r="A566" s="1654"/>
      <c r="B566" s="1654"/>
      <c r="C566" s="1654"/>
      <c r="D566" s="1654"/>
    </row>
    <row r="567" spans="1:4">
      <c r="A567" s="1654"/>
      <c r="B567" s="1654"/>
      <c r="C567" s="1654"/>
      <c r="D567" s="1654"/>
    </row>
    <row r="568" spans="1:4">
      <c r="A568" s="1654"/>
      <c r="B568" s="1654"/>
      <c r="C568" s="1654"/>
      <c r="D568" s="1654"/>
    </row>
    <row r="569" spans="1:4">
      <c r="A569" s="1654"/>
      <c r="B569" s="1654"/>
      <c r="C569" s="1654"/>
      <c r="D569" s="1654"/>
    </row>
    <row r="570" spans="1:4">
      <c r="A570" s="1654"/>
      <c r="B570" s="1654"/>
      <c r="C570" s="1654"/>
      <c r="D570" s="1654"/>
    </row>
    <row r="571" spans="1:4">
      <c r="A571" s="1654"/>
      <c r="B571" s="1654"/>
      <c r="C571" s="1654"/>
      <c r="D571" s="1654"/>
    </row>
    <row r="572" spans="1:4">
      <c r="A572" s="1654"/>
      <c r="B572" s="1654"/>
      <c r="C572" s="1654"/>
      <c r="D572" s="1654"/>
    </row>
    <row r="573" spans="1:4">
      <c r="A573" s="1654"/>
      <c r="B573" s="1654"/>
      <c r="C573" s="1654"/>
      <c r="D573" s="1654"/>
    </row>
    <row r="574" spans="1:4">
      <c r="A574" s="1654"/>
      <c r="B574" s="1654"/>
      <c r="C574" s="1654"/>
      <c r="D574" s="1654"/>
    </row>
    <row r="575" spans="1:4">
      <c r="A575" s="1654"/>
      <c r="B575" s="1654"/>
      <c r="C575" s="1654"/>
      <c r="D575" s="1654"/>
    </row>
    <row r="576" spans="1:4">
      <c r="A576" s="1654"/>
      <c r="B576" s="1654"/>
      <c r="C576" s="1654"/>
      <c r="D576" s="1654"/>
    </row>
    <row r="577" spans="1:4">
      <c r="A577" s="1654"/>
      <c r="B577" s="1654"/>
      <c r="C577" s="1654"/>
      <c r="D577" s="1654"/>
    </row>
    <row r="578" spans="1:4">
      <c r="A578" s="1654"/>
      <c r="B578" s="1654"/>
      <c r="C578" s="1654"/>
      <c r="D578" s="1654"/>
    </row>
    <row r="579" spans="1:4">
      <c r="A579" s="1654"/>
      <c r="B579" s="1654"/>
      <c r="C579" s="1654"/>
      <c r="D579" s="1654"/>
    </row>
    <row r="580" spans="1:4">
      <c r="A580" s="1654"/>
      <c r="B580" s="1654"/>
      <c r="C580" s="1654"/>
      <c r="D580" s="1654"/>
    </row>
    <row r="581" spans="1:4">
      <c r="A581" s="1654"/>
      <c r="B581" s="1654"/>
      <c r="C581" s="1654"/>
      <c r="D581" s="1654"/>
    </row>
    <row r="582" spans="1:4">
      <c r="A582" s="1654"/>
      <c r="B582" s="1654"/>
      <c r="C582" s="1654"/>
      <c r="D582" s="1654"/>
    </row>
    <row r="583" spans="1:4">
      <c r="A583" s="1654"/>
      <c r="B583" s="1654"/>
      <c r="C583" s="1654"/>
      <c r="D583" s="1654"/>
    </row>
    <row r="584" spans="1:4">
      <c r="A584" s="1654"/>
      <c r="B584" s="1654"/>
      <c r="C584" s="1654"/>
      <c r="D584" s="1654"/>
    </row>
    <row r="585" spans="1:4">
      <c r="A585" s="1654"/>
      <c r="B585" s="1654"/>
      <c r="C585" s="1654"/>
      <c r="D585" s="1654"/>
    </row>
    <row r="586" spans="1:4">
      <c r="A586" s="1654"/>
      <c r="B586" s="1654"/>
      <c r="C586" s="1654"/>
      <c r="D586" s="1654"/>
    </row>
    <row r="587" spans="1:4">
      <c r="A587" s="1654"/>
      <c r="B587" s="1654"/>
      <c r="C587" s="1654"/>
      <c r="D587" s="1654"/>
    </row>
    <row r="588" spans="1:4">
      <c r="A588" s="1654"/>
      <c r="B588" s="1654"/>
      <c r="C588" s="1654"/>
      <c r="D588" s="1654"/>
    </row>
    <row r="589" spans="1:4">
      <c r="A589" s="1654"/>
      <c r="B589" s="1654"/>
      <c r="C589" s="1654"/>
      <c r="D589" s="1654"/>
    </row>
    <row r="590" spans="1:4">
      <c r="A590" s="1654"/>
      <c r="B590" s="1654"/>
      <c r="C590" s="1654"/>
      <c r="D590" s="1654"/>
    </row>
    <row r="591" spans="1:4">
      <c r="A591" s="1654"/>
      <c r="B591" s="1654"/>
      <c r="C591" s="1654"/>
      <c r="D591" s="1654"/>
    </row>
    <row r="592" spans="1:4">
      <c r="A592" s="1654"/>
      <c r="B592" s="1654"/>
      <c r="C592" s="1654"/>
      <c r="D592" s="1654"/>
    </row>
    <row r="593" spans="1:4">
      <c r="A593" s="1654"/>
      <c r="B593" s="1654"/>
      <c r="C593" s="1654"/>
      <c r="D593" s="1654"/>
    </row>
    <row r="594" spans="1:4">
      <c r="A594" s="1654"/>
      <c r="B594" s="1654"/>
      <c r="C594" s="1654"/>
      <c r="D594" s="1654"/>
    </row>
    <row r="595" spans="1:4">
      <c r="A595" s="1654"/>
      <c r="B595" s="1654"/>
      <c r="C595" s="1654"/>
      <c r="D595" s="1654"/>
    </row>
    <row r="596" spans="1:4">
      <c r="A596" s="1654"/>
      <c r="B596" s="1654"/>
      <c r="C596" s="1654"/>
      <c r="D596" s="1654"/>
    </row>
    <row r="597" spans="1:4">
      <c r="A597" s="1654"/>
      <c r="B597" s="1654"/>
      <c r="C597" s="1654"/>
      <c r="D597" s="1654"/>
    </row>
    <row r="598" spans="1:4">
      <c r="A598" s="1654"/>
      <c r="B598" s="1654"/>
      <c r="C598" s="1654"/>
      <c r="D598" s="1654"/>
    </row>
    <row r="599" spans="1:4">
      <c r="A599" s="1654"/>
      <c r="B599" s="1654"/>
      <c r="C599" s="1654"/>
      <c r="D599" s="1654"/>
    </row>
    <row r="600" spans="1:4">
      <c r="A600" s="1654"/>
      <c r="B600" s="1654"/>
      <c r="C600" s="1654"/>
      <c r="D600" s="1654"/>
    </row>
    <row r="601" spans="1:4">
      <c r="A601" s="1654"/>
      <c r="B601" s="1654"/>
      <c r="C601" s="1654"/>
      <c r="D601" s="1654"/>
    </row>
    <row r="602" spans="1:4">
      <c r="A602" s="1654"/>
      <c r="B602" s="1654"/>
      <c r="C602" s="1654"/>
      <c r="D602" s="1654"/>
    </row>
    <row r="603" spans="1:4">
      <c r="A603" s="1654"/>
      <c r="B603" s="1654"/>
      <c r="C603" s="1654"/>
      <c r="D603" s="1654"/>
    </row>
    <row r="604" spans="1:4">
      <c r="A604" s="1654"/>
      <c r="B604" s="1654"/>
      <c r="C604" s="1654"/>
      <c r="D604" s="1654"/>
    </row>
    <row r="605" spans="1:4">
      <c r="A605" s="1654"/>
      <c r="B605" s="1654"/>
      <c r="C605" s="1654"/>
      <c r="D605" s="1654"/>
    </row>
    <row r="606" spans="1:4">
      <c r="A606" s="1654"/>
      <c r="B606" s="1654"/>
      <c r="C606" s="1654"/>
      <c r="D606" s="1654"/>
    </row>
    <row r="607" spans="1:4">
      <c r="A607" s="1654"/>
      <c r="B607" s="1654"/>
      <c r="C607" s="1654"/>
      <c r="D607" s="1654"/>
    </row>
    <row r="608" spans="1:4">
      <c r="A608" s="1654"/>
      <c r="B608" s="1654"/>
      <c r="C608" s="1654"/>
      <c r="D608" s="1654"/>
    </row>
    <row r="609" spans="1:4">
      <c r="A609" s="1654"/>
      <c r="B609" s="1654"/>
      <c r="C609" s="1654"/>
      <c r="D609" s="1654"/>
    </row>
    <row r="610" spans="1:4">
      <c r="A610" s="1654"/>
      <c r="B610" s="1654"/>
      <c r="C610" s="1654"/>
      <c r="D610" s="1654"/>
    </row>
    <row r="611" spans="1:4">
      <c r="A611" s="1654"/>
      <c r="B611" s="1654"/>
      <c r="C611" s="1654"/>
      <c r="D611" s="1654"/>
    </row>
    <row r="612" spans="1:4">
      <c r="A612" s="1654"/>
      <c r="B612" s="1654"/>
      <c r="C612" s="1654"/>
      <c r="D612" s="1654"/>
    </row>
    <row r="613" spans="1:4">
      <c r="A613" s="1654"/>
      <c r="B613" s="1654"/>
      <c r="C613" s="1654"/>
      <c r="D613" s="1654"/>
    </row>
    <row r="614" spans="1:4">
      <c r="A614" s="1654"/>
      <c r="B614" s="1654"/>
      <c r="C614" s="1654"/>
      <c r="D614" s="1654"/>
    </row>
    <row r="615" spans="1:4">
      <c r="A615" s="1654"/>
      <c r="B615" s="1654"/>
      <c r="C615" s="1654"/>
      <c r="D615" s="1654"/>
    </row>
    <row r="616" spans="1:4">
      <c r="A616" s="1654"/>
      <c r="B616" s="1654"/>
      <c r="C616" s="1654"/>
      <c r="D616" s="1654"/>
    </row>
    <row r="617" spans="1:4">
      <c r="A617" s="1654"/>
      <c r="B617" s="1654"/>
      <c r="C617" s="1654"/>
      <c r="D617" s="1654"/>
    </row>
    <row r="618" spans="1:4">
      <c r="A618" s="1654"/>
      <c r="B618" s="1654"/>
      <c r="C618" s="1654"/>
      <c r="D618" s="1654"/>
    </row>
    <row r="619" spans="1:4">
      <c r="A619" s="1654"/>
      <c r="B619" s="1654"/>
      <c r="C619" s="1654"/>
      <c r="D619" s="1654"/>
    </row>
    <row r="620" spans="1:4">
      <c r="A620" s="1654"/>
      <c r="B620" s="1654"/>
      <c r="C620" s="1654"/>
      <c r="D620" s="1654"/>
    </row>
    <row r="621" spans="1:4">
      <c r="A621" s="1654"/>
      <c r="B621" s="1654"/>
      <c r="C621" s="1654"/>
      <c r="D621" s="1654"/>
    </row>
    <row r="622" spans="1:4">
      <c r="A622" s="1654"/>
      <c r="B622" s="1654"/>
      <c r="C622" s="1654"/>
      <c r="D622" s="1654"/>
    </row>
    <row r="623" spans="1:4">
      <c r="A623" s="1654"/>
      <c r="B623" s="1654"/>
      <c r="C623" s="1654"/>
      <c r="D623" s="1654"/>
    </row>
    <row r="624" spans="1:4">
      <c r="A624" s="1654"/>
      <c r="B624" s="1654"/>
      <c r="C624" s="1654"/>
      <c r="D624" s="1654"/>
    </row>
    <row r="625" spans="1:4">
      <c r="A625" s="1654"/>
      <c r="B625" s="1654"/>
      <c r="C625" s="1654"/>
      <c r="D625" s="1654"/>
    </row>
    <row r="626" spans="1:4">
      <c r="A626" s="1654"/>
      <c r="B626" s="1654"/>
      <c r="C626" s="1654"/>
      <c r="D626" s="1654"/>
    </row>
    <row r="627" spans="1:4">
      <c r="A627" s="1654"/>
      <c r="B627" s="1654"/>
      <c r="C627" s="1654"/>
      <c r="D627" s="1654"/>
    </row>
    <row r="628" spans="1:4">
      <c r="A628" s="1654"/>
      <c r="B628" s="1654"/>
      <c r="C628" s="1654"/>
      <c r="D628" s="1654"/>
    </row>
    <row r="629" spans="1:4">
      <c r="A629" s="1654"/>
      <c r="B629" s="1654"/>
      <c r="C629" s="1654"/>
      <c r="D629" s="1654"/>
    </row>
    <row r="630" spans="1:4">
      <c r="A630" s="1654"/>
      <c r="B630" s="1654"/>
      <c r="C630" s="1654"/>
      <c r="D630" s="1654"/>
    </row>
    <row r="631" spans="1:4">
      <c r="A631" s="1654"/>
      <c r="B631" s="1654"/>
      <c r="C631" s="1654"/>
      <c r="D631" s="1654"/>
    </row>
    <row r="632" spans="1:4">
      <c r="A632" s="1654"/>
      <c r="B632" s="1654"/>
      <c r="C632" s="1654"/>
      <c r="D632" s="1654"/>
    </row>
    <row r="633" spans="1:4">
      <c r="A633" s="1654"/>
      <c r="B633" s="1654"/>
      <c r="C633" s="1654"/>
      <c r="D633" s="1654"/>
    </row>
    <row r="634" spans="1:4">
      <c r="A634" s="1654"/>
      <c r="B634" s="1654"/>
      <c r="C634" s="1654"/>
      <c r="D634" s="1654"/>
    </row>
    <row r="635" spans="1:4">
      <c r="A635" s="1654"/>
      <c r="B635" s="1654"/>
      <c r="C635" s="1654"/>
      <c r="D635" s="1654"/>
    </row>
    <row r="636" spans="1:4">
      <c r="A636" s="1654"/>
      <c r="B636" s="1654"/>
      <c r="C636" s="1654"/>
      <c r="D636" s="1654"/>
    </row>
    <row r="637" spans="1:4">
      <c r="A637" s="1654"/>
      <c r="B637" s="1654"/>
      <c r="C637" s="1654"/>
      <c r="D637" s="1654"/>
    </row>
    <row r="638" spans="1:4">
      <c r="A638" s="1654"/>
      <c r="B638" s="1654"/>
      <c r="C638" s="1654"/>
      <c r="D638" s="1654"/>
    </row>
    <row r="639" spans="1:4">
      <c r="A639" s="1654"/>
      <c r="B639" s="1654"/>
      <c r="C639" s="1654"/>
      <c r="D639" s="1654"/>
    </row>
    <row r="640" spans="1:4">
      <c r="A640" s="1654"/>
      <c r="B640" s="1654"/>
      <c r="C640" s="1654"/>
      <c r="D640" s="1654"/>
    </row>
    <row r="641" spans="1:4">
      <c r="A641" s="1654"/>
      <c r="B641" s="1654"/>
      <c r="C641" s="1654"/>
      <c r="D641" s="1654"/>
    </row>
    <row r="642" spans="1:4">
      <c r="A642" s="1654"/>
      <c r="B642" s="1654"/>
      <c r="C642" s="1654"/>
      <c r="D642" s="1654"/>
    </row>
    <row r="643" spans="1:4">
      <c r="A643" s="1654"/>
      <c r="B643" s="1654"/>
      <c r="C643" s="1654"/>
      <c r="D643" s="1654"/>
    </row>
    <row r="644" spans="1:4">
      <c r="A644" s="1654"/>
      <c r="B644" s="1654"/>
      <c r="C644" s="1654"/>
      <c r="D644" s="1654"/>
    </row>
    <row r="645" spans="1:4">
      <c r="A645" s="1654"/>
      <c r="B645" s="1654"/>
      <c r="C645" s="1654"/>
      <c r="D645" s="1654"/>
    </row>
    <row r="646" spans="1:4">
      <c r="A646" s="1654"/>
      <c r="B646" s="1654"/>
      <c r="C646" s="1654"/>
      <c r="D646" s="1654"/>
    </row>
    <row r="647" spans="1:4">
      <c r="A647" s="1654"/>
      <c r="B647" s="1654"/>
      <c r="C647" s="1654"/>
      <c r="D647" s="1654"/>
    </row>
    <row r="648" spans="1:4">
      <c r="A648" s="1654"/>
      <c r="B648" s="1654"/>
      <c r="C648" s="1654"/>
      <c r="D648" s="1654"/>
    </row>
    <row r="649" spans="1:4">
      <c r="A649" s="1654"/>
      <c r="B649" s="1654"/>
      <c r="C649" s="1654"/>
      <c r="D649" s="1654"/>
    </row>
    <row r="650" spans="1:4">
      <c r="A650" s="1654"/>
      <c r="B650" s="1654"/>
      <c r="C650" s="1654"/>
      <c r="D650" s="1654"/>
    </row>
    <row r="651" spans="1:4">
      <c r="A651" s="1654"/>
      <c r="B651" s="1654"/>
      <c r="C651" s="1654"/>
      <c r="D651" s="1654"/>
    </row>
    <row r="652" spans="1:4">
      <c r="A652" s="1654"/>
      <c r="B652" s="1654"/>
      <c r="C652" s="1654"/>
      <c r="D652" s="1654"/>
    </row>
    <row r="653" spans="1:4">
      <c r="A653" s="1654"/>
      <c r="B653" s="1654"/>
      <c r="C653" s="1654"/>
      <c r="D653" s="1654"/>
    </row>
    <row r="654" spans="1:4">
      <c r="A654" s="1654"/>
      <c r="B654" s="1654"/>
      <c r="C654" s="1654"/>
      <c r="D654" s="1654"/>
    </row>
    <row r="655" spans="1:4">
      <c r="A655" s="1654"/>
      <c r="B655" s="1654"/>
      <c r="C655" s="1654"/>
      <c r="D655" s="1654"/>
    </row>
    <row r="656" spans="1:4">
      <c r="A656" s="1654"/>
      <c r="B656" s="1654"/>
      <c r="C656" s="1654"/>
      <c r="D656" s="1654"/>
    </row>
    <row r="657" spans="1:4">
      <c r="A657" s="1654"/>
      <c r="B657" s="1654"/>
      <c r="C657" s="1654"/>
      <c r="D657" s="1654"/>
    </row>
    <row r="658" spans="1:4">
      <c r="A658" s="1654"/>
      <c r="B658" s="1654"/>
      <c r="C658" s="1654"/>
      <c r="D658" s="1654"/>
    </row>
    <row r="659" spans="1:4">
      <c r="A659" s="1654"/>
      <c r="B659" s="1654"/>
      <c r="C659" s="1654"/>
      <c r="D659" s="1654"/>
    </row>
    <row r="660" spans="1:4">
      <c r="A660" s="1654"/>
      <c r="B660" s="1654"/>
      <c r="C660" s="1654"/>
      <c r="D660" s="1654"/>
    </row>
    <row r="661" spans="1:4">
      <c r="A661" s="1654"/>
      <c r="B661" s="1654"/>
      <c r="C661" s="1654"/>
      <c r="D661" s="1654"/>
    </row>
    <row r="662" spans="1:4">
      <c r="A662" s="1654"/>
      <c r="B662" s="1654"/>
      <c r="C662" s="1654"/>
      <c r="D662" s="1654"/>
    </row>
    <row r="663" spans="1:4">
      <c r="A663" s="1654"/>
      <c r="B663" s="1654"/>
      <c r="C663" s="1654"/>
      <c r="D663" s="1654"/>
    </row>
    <row r="664" spans="1:4">
      <c r="A664" s="1654"/>
      <c r="B664" s="1654"/>
      <c r="C664" s="1654"/>
      <c r="D664" s="1654"/>
    </row>
    <row r="665" spans="1:4">
      <c r="A665" s="1654"/>
      <c r="B665" s="1654"/>
      <c r="C665" s="1654"/>
      <c r="D665" s="1654"/>
    </row>
    <row r="666" spans="1:4">
      <c r="A666" s="1654"/>
      <c r="B666" s="1654"/>
      <c r="C666" s="1654"/>
      <c r="D666" s="1654"/>
    </row>
    <row r="667" spans="1:4">
      <c r="A667" s="1654"/>
      <c r="B667" s="1654"/>
      <c r="C667" s="1654"/>
      <c r="D667" s="1654"/>
    </row>
    <row r="668" spans="1:4">
      <c r="A668" s="1654"/>
      <c r="B668" s="1654"/>
      <c r="C668" s="1654"/>
      <c r="D668" s="1654"/>
    </row>
    <row r="669" spans="1:4">
      <c r="A669" s="1654"/>
      <c r="B669" s="1654"/>
      <c r="C669" s="1654"/>
      <c r="D669" s="1654"/>
    </row>
    <row r="670" spans="1:4">
      <c r="A670" s="1654"/>
      <c r="B670" s="1654"/>
      <c r="C670" s="1654"/>
      <c r="D670" s="1654"/>
    </row>
    <row r="671" spans="1:4">
      <c r="A671" s="1654"/>
      <c r="B671" s="1654"/>
      <c r="C671" s="1654"/>
      <c r="D671" s="1654"/>
    </row>
    <row r="672" spans="1:4">
      <c r="A672" s="1654"/>
      <c r="B672" s="1654"/>
      <c r="C672" s="1654"/>
      <c r="D672" s="1654"/>
    </row>
    <row r="673" spans="1:4">
      <c r="A673" s="1654"/>
      <c r="B673" s="1654"/>
      <c r="C673" s="1654"/>
      <c r="D673" s="1654"/>
    </row>
    <row r="674" spans="1:4">
      <c r="A674" s="1654"/>
      <c r="B674" s="1654"/>
      <c r="C674" s="1654"/>
      <c r="D674" s="1654"/>
    </row>
    <row r="675" spans="1:4">
      <c r="A675" s="1654"/>
      <c r="B675" s="1654"/>
      <c r="C675" s="1654"/>
      <c r="D675" s="1654"/>
    </row>
    <row r="676" spans="1:4">
      <c r="A676" s="1654"/>
      <c r="B676" s="1654"/>
      <c r="C676" s="1654"/>
      <c r="D676" s="1654"/>
    </row>
    <row r="677" spans="1:4">
      <c r="A677" s="1654"/>
      <c r="B677" s="1654"/>
      <c r="C677" s="1654"/>
      <c r="D677" s="1654"/>
    </row>
    <row r="678" spans="1:4">
      <c r="A678" s="1654"/>
      <c r="B678" s="1654"/>
      <c r="C678" s="1654"/>
      <c r="D678" s="1654"/>
    </row>
    <row r="679" spans="1:4">
      <c r="A679" s="1654"/>
      <c r="B679" s="1654"/>
      <c r="C679" s="1654"/>
      <c r="D679" s="1654"/>
    </row>
    <row r="680" spans="1:4">
      <c r="A680" s="1654"/>
      <c r="B680" s="1654"/>
      <c r="C680" s="1654"/>
      <c r="D680" s="1654"/>
    </row>
    <row r="681" spans="1:4">
      <c r="A681" s="1654"/>
      <c r="B681" s="1654"/>
      <c r="C681" s="1654"/>
      <c r="D681" s="1654"/>
    </row>
    <row r="682" spans="1:4">
      <c r="A682" s="1654"/>
      <c r="B682" s="1654"/>
      <c r="C682" s="1654"/>
      <c r="D682" s="1654"/>
    </row>
    <row r="683" spans="1:4">
      <c r="A683" s="1654"/>
      <c r="B683" s="1654"/>
      <c r="C683" s="1654"/>
      <c r="D683" s="1654"/>
    </row>
    <row r="684" spans="1:4">
      <c r="A684" s="1654"/>
      <c r="B684" s="1654"/>
      <c r="C684" s="1654"/>
      <c r="D684" s="1654"/>
    </row>
    <row r="685" spans="1:4">
      <c r="A685" s="1654"/>
      <c r="B685" s="1654"/>
      <c r="C685" s="1654"/>
      <c r="D685" s="1654"/>
    </row>
    <row r="686" spans="1:4">
      <c r="A686" s="1654"/>
      <c r="B686" s="1654"/>
      <c r="C686" s="1654"/>
      <c r="D686" s="1654"/>
    </row>
    <row r="687" spans="1:4">
      <c r="A687" s="1654"/>
      <c r="B687" s="1654"/>
      <c r="C687" s="1654"/>
      <c r="D687" s="1654"/>
    </row>
    <row r="688" spans="1:4">
      <c r="A688" s="1654"/>
      <c r="B688" s="1654"/>
      <c r="C688" s="1654"/>
      <c r="D688" s="1654"/>
    </row>
    <row r="689" spans="1:4">
      <c r="A689" s="1654"/>
      <c r="B689" s="1654"/>
      <c r="C689" s="1654"/>
      <c r="D689" s="1654"/>
    </row>
    <row r="690" spans="1:4">
      <c r="A690" s="1654"/>
      <c r="B690" s="1654"/>
      <c r="C690" s="1654"/>
      <c r="D690" s="1654"/>
    </row>
    <row r="691" spans="1:4">
      <c r="A691" s="1654"/>
      <c r="B691" s="1654"/>
      <c r="C691" s="1654"/>
      <c r="D691" s="1654"/>
    </row>
    <row r="692" spans="1:4">
      <c r="A692" s="1654"/>
      <c r="B692" s="1654"/>
      <c r="C692" s="1654"/>
      <c r="D692" s="1654"/>
    </row>
    <row r="693" spans="1:4">
      <c r="A693" s="1654"/>
      <c r="B693" s="1654"/>
      <c r="C693" s="1654"/>
      <c r="D693" s="1654"/>
    </row>
    <row r="694" spans="1:4">
      <c r="A694" s="1654"/>
      <c r="B694" s="1654"/>
      <c r="C694" s="1654"/>
      <c r="D694" s="1654"/>
    </row>
    <row r="695" spans="1:4">
      <c r="A695" s="1654"/>
      <c r="B695" s="1654"/>
      <c r="C695" s="1654"/>
      <c r="D695" s="1654"/>
    </row>
    <row r="696" spans="1:4">
      <c r="A696" s="1654"/>
      <c r="B696" s="1654"/>
      <c r="C696" s="1654"/>
      <c r="D696" s="1654"/>
    </row>
    <row r="697" spans="1:4">
      <c r="A697" s="1654"/>
      <c r="B697" s="1654"/>
      <c r="C697" s="1654"/>
      <c r="D697" s="1654"/>
    </row>
    <row r="698" spans="1:4">
      <c r="A698" s="1654"/>
      <c r="B698" s="1654"/>
      <c r="C698" s="1654"/>
      <c r="D698" s="1654"/>
    </row>
    <row r="699" spans="1:4">
      <c r="A699" s="1654"/>
      <c r="B699" s="1654"/>
      <c r="C699" s="1654"/>
      <c r="D699" s="1654"/>
    </row>
    <row r="700" spans="1:4">
      <c r="A700" s="1654"/>
      <c r="B700" s="1654"/>
      <c r="C700" s="1654"/>
      <c r="D700" s="1654"/>
    </row>
    <row r="701" spans="1:4">
      <c r="A701" s="1654"/>
      <c r="B701" s="1654"/>
      <c r="C701" s="1654"/>
      <c r="D701" s="1654"/>
    </row>
    <row r="702" spans="1:4">
      <c r="A702" s="1654"/>
      <c r="B702" s="1654"/>
      <c r="C702" s="1654"/>
      <c r="D702" s="1654"/>
    </row>
    <row r="703" spans="1:4">
      <c r="A703" s="1654"/>
      <c r="B703" s="1654"/>
      <c r="C703" s="1654"/>
      <c r="D703" s="1654"/>
    </row>
    <row r="704" spans="1:4">
      <c r="A704" s="1654"/>
      <c r="B704" s="1654"/>
      <c r="C704" s="1654"/>
      <c r="D704" s="1654"/>
    </row>
    <row r="705" spans="1:4">
      <c r="A705" s="1654"/>
      <c r="B705" s="1654"/>
      <c r="C705" s="1654"/>
      <c r="D705" s="1654"/>
    </row>
    <row r="706" spans="1:4">
      <c r="A706" s="1654"/>
      <c r="B706" s="1654"/>
      <c r="C706" s="1654"/>
      <c r="D706" s="1654"/>
    </row>
    <row r="707" spans="1:4">
      <c r="A707" s="1654"/>
      <c r="B707" s="1654"/>
      <c r="C707" s="1654"/>
      <c r="D707" s="1654"/>
    </row>
    <row r="708" spans="1:4">
      <c r="A708" s="1654"/>
      <c r="B708" s="1654"/>
      <c r="C708" s="1654"/>
      <c r="D708" s="1654"/>
    </row>
    <row r="709" spans="1:4">
      <c r="A709" s="1654"/>
      <c r="B709" s="1654"/>
      <c r="C709" s="1654"/>
      <c r="D709" s="1654"/>
    </row>
    <row r="710" spans="1:4">
      <c r="A710" s="1654"/>
      <c r="B710" s="1654"/>
      <c r="C710" s="1654"/>
      <c r="D710" s="1654"/>
    </row>
    <row r="711" spans="1:4">
      <c r="A711" s="1654"/>
      <c r="B711" s="1654"/>
      <c r="C711" s="1654"/>
      <c r="D711" s="1654"/>
    </row>
    <row r="712" spans="1:4">
      <c r="A712" s="1654"/>
      <c r="B712" s="1654"/>
      <c r="C712" s="1654"/>
      <c r="D712" s="1654"/>
    </row>
    <row r="713" spans="1:4">
      <c r="A713" s="1654"/>
      <c r="B713" s="1654"/>
      <c r="C713" s="1654"/>
      <c r="D713" s="1654"/>
    </row>
    <row r="714" spans="1:4">
      <c r="A714" s="1654"/>
      <c r="B714" s="1654"/>
      <c r="C714" s="1654"/>
      <c r="D714" s="1654"/>
    </row>
    <row r="715" spans="1:4">
      <c r="A715" s="1654"/>
      <c r="B715" s="1654"/>
      <c r="C715" s="1654"/>
      <c r="D715" s="1654"/>
    </row>
    <row r="716" spans="1:4">
      <c r="A716" s="1654"/>
      <c r="B716" s="1654"/>
      <c r="C716" s="1654"/>
      <c r="D716" s="1654"/>
    </row>
    <row r="717" spans="1:4">
      <c r="A717" s="1654"/>
      <c r="B717" s="1654"/>
      <c r="C717" s="1654"/>
      <c r="D717" s="1654"/>
    </row>
    <row r="718" spans="1:4">
      <c r="A718" s="1654"/>
      <c r="B718" s="1654"/>
      <c r="C718" s="1654"/>
      <c r="D718" s="1654"/>
    </row>
    <row r="719" spans="1:4">
      <c r="A719" s="1654"/>
      <c r="B719" s="1654"/>
      <c r="C719" s="1654"/>
      <c r="D719" s="1654"/>
    </row>
    <row r="720" spans="1:4">
      <c r="A720" s="1654"/>
      <c r="B720" s="1654"/>
      <c r="C720" s="1654"/>
      <c r="D720" s="1654"/>
    </row>
    <row r="721" spans="1:4">
      <c r="A721" s="1654"/>
      <c r="B721" s="1654"/>
      <c r="C721" s="1654"/>
      <c r="D721" s="1654"/>
    </row>
    <row r="722" spans="1:4">
      <c r="A722" s="1654"/>
      <c r="B722" s="1654"/>
      <c r="C722" s="1654"/>
      <c r="D722" s="1654"/>
    </row>
    <row r="723" spans="1:4">
      <c r="A723" s="1654"/>
      <c r="B723" s="1654"/>
      <c r="C723" s="1654"/>
      <c r="D723" s="1654"/>
    </row>
    <row r="724" spans="1:4">
      <c r="A724" s="1654"/>
      <c r="B724" s="1654"/>
      <c r="C724" s="1654"/>
      <c r="D724" s="1654"/>
    </row>
    <row r="725" spans="1:4">
      <c r="A725" s="1654"/>
      <c r="B725" s="1654"/>
      <c r="C725" s="1654"/>
      <c r="D725" s="1654"/>
    </row>
    <row r="726" spans="1:4">
      <c r="A726" s="1654"/>
      <c r="B726" s="1654"/>
      <c r="C726" s="1654"/>
      <c r="D726" s="1654"/>
    </row>
    <row r="727" spans="1:4">
      <c r="A727" s="1654"/>
      <c r="B727" s="1654"/>
      <c r="C727" s="1654"/>
      <c r="D727" s="1654"/>
    </row>
    <row r="728" spans="1:4">
      <c r="A728" s="1654"/>
      <c r="B728" s="1654"/>
      <c r="C728" s="1654"/>
      <c r="D728" s="1654"/>
    </row>
    <row r="729" spans="1:4">
      <c r="A729" s="1654"/>
      <c r="B729" s="1654"/>
      <c r="C729" s="1654"/>
      <c r="D729" s="1654"/>
    </row>
    <row r="730" spans="1:4">
      <c r="A730" s="1654"/>
      <c r="B730" s="1654"/>
      <c r="C730" s="1654"/>
      <c r="D730" s="1654"/>
    </row>
    <row r="731" spans="1:4">
      <c r="A731" s="1654"/>
      <c r="B731" s="1654"/>
      <c r="C731" s="1654"/>
      <c r="D731" s="1654"/>
    </row>
    <row r="732" spans="1:4">
      <c r="A732" s="1654"/>
      <c r="B732" s="1654"/>
      <c r="C732" s="1654"/>
      <c r="D732" s="1654"/>
    </row>
    <row r="733" spans="1:4">
      <c r="A733" s="1654"/>
      <c r="B733" s="1654"/>
      <c r="C733" s="1654"/>
      <c r="D733" s="1654"/>
    </row>
    <row r="734" spans="1:4">
      <c r="A734" s="1654"/>
      <c r="B734" s="1654"/>
      <c r="C734" s="1654"/>
      <c r="D734" s="1654"/>
    </row>
    <row r="735" spans="1:4">
      <c r="A735" s="1654"/>
      <c r="B735" s="1654"/>
      <c r="C735" s="1654"/>
      <c r="D735" s="1654"/>
    </row>
    <row r="736" spans="1:4">
      <c r="A736" s="1654"/>
      <c r="B736" s="1654"/>
      <c r="C736" s="1654"/>
      <c r="D736" s="1654"/>
    </row>
    <row r="737" spans="1:4">
      <c r="A737" s="1654"/>
      <c r="B737" s="1654"/>
      <c r="C737" s="1654"/>
      <c r="D737" s="1654"/>
    </row>
    <row r="738" spans="1:4">
      <c r="A738" s="1654"/>
      <c r="B738" s="1654"/>
      <c r="C738" s="1654"/>
      <c r="D738" s="1654"/>
    </row>
    <row r="739" spans="1:4">
      <c r="A739" s="1654"/>
      <c r="B739" s="1654"/>
      <c r="C739" s="1654"/>
      <c r="D739" s="1654"/>
    </row>
    <row r="740" spans="1:4">
      <c r="A740" s="1654"/>
      <c r="B740" s="1654"/>
      <c r="C740" s="1654"/>
      <c r="D740" s="1654"/>
    </row>
    <row r="741" spans="1:4">
      <c r="A741" s="1654"/>
      <c r="B741" s="1654"/>
      <c r="C741" s="1654"/>
      <c r="D741" s="1654"/>
    </row>
    <row r="742" spans="1:4">
      <c r="A742" s="1654"/>
      <c r="B742" s="1654"/>
      <c r="C742" s="1654"/>
      <c r="D742" s="1654"/>
    </row>
    <row r="743" spans="1:4">
      <c r="A743" s="1654"/>
      <c r="B743" s="1654"/>
      <c r="C743" s="1654"/>
      <c r="D743" s="1654"/>
    </row>
    <row r="744" spans="1:4">
      <c r="A744" s="1654"/>
      <c r="B744" s="1654"/>
      <c r="C744" s="1654"/>
      <c r="D744" s="1654"/>
    </row>
    <row r="745" spans="1:4">
      <c r="A745" s="1654"/>
      <c r="B745" s="1654"/>
      <c r="C745" s="1654"/>
      <c r="D745" s="1654"/>
    </row>
    <row r="746" spans="1:4">
      <c r="A746" s="1654"/>
      <c r="B746" s="1654"/>
      <c r="C746" s="1654"/>
      <c r="D746" s="1654"/>
    </row>
    <row r="747" spans="1:4">
      <c r="A747" s="1654"/>
      <c r="B747" s="1654"/>
      <c r="C747" s="1654"/>
      <c r="D747" s="1654"/>
    </row>
    <row r="748" spans="1:4">
      <c r="A748" s="1654"/>
      <c r="B748" s="1654"/>
      <c r="C748" s="1654"/>
      <c r="D748" s="1654"/>
    </row>
    <row r="749" spans="1:4">
      <c r="A749" s="1654"/>
      <c r="B749" s="1654"/>
      <c r="C749" s="1654"/>
      <c r="D749" s="1654"/>
    </row>
    <row r="750" spans="1:4">
      <c r="A750" s="1654"/>
      <c r="B750" s="1654"/>
      <c r="C750" s="1654"/>
      <c r="D750" s="1654"/>
    </row>
    <row r="751" spans="1:4">
      <c r="A751" s="1654"/>
      <c r="B751" s="1654"/>
      <c r="C751" s="1654"/>
      <c r="D751" s="1654"/>
    </row>
    <row r="752" spans="1:4">
      <c r="A752" s="1654"/>
      <c r="B752" s="1654"/>
      <c r="C752" s="1654"/>
      <c r="D752" s="1654"/>
    </row>
    <row r="753" spans="1:4">
      <c r="A753" s="1654"/>
      <c r="B753" s="1654"/>
      <c r="C753" s="1654"/>
      <c r="D753" s="1654"/>
    </row>
    <row r="754" spans="1:4">
      <c r="A754" s="1654"/>
      <c r="B754" s="1654"/>
      <c r="C754" s="1654"/>
      <c r="D754" s="1654"/>
    </row>
    <row r="755" spans="1:4">
      <c r="A755" s="1654"/>
      <c r="B755" s="1654"/>
      <c r="C755" s="1654"/>
      <c r="D755" s="1654"/>
    </row>
    <row r="756" spans="1:4">
      <c r="A756" s="1654"/>
      <c r="B756" s="1654"/>
      <c r="C756" s="1654"/>
      <c r="D756" s="1654"/>
    </row>
    <row r="757" spans="1:4">
      <c r="A757" s="1654"/>
      <c r="B757" s="1654"/>
      <c r="C757" s="1654"/>
      <c r="D757" s="1654"/>
    </row>
    <row r="758" spans="1:4">
      <c r="A758" s="1654"/>
      <c r="B758" s="1654"/>
      <c r="C758" s="1654"/>
      <c r="D758" s="1654"/>
    </row>
    <row r="759" spans="1:4">
      <c r="A759" s="1654"/>
      <c r="B759" s="1654"/>
      <c r="C759" s="1654"/>
      <c r="D759" s="1654"/>
    </row>
    <row r="760" spans="1:4">
      <c r="A760" s="1654"/>
      <c r="B760" s="1654"/>
      <c r="C760" s="1654"/>
      <c r="D760" s="1654"/>
    </row>
    <row r="761" spans="1:4">
      <c r="A761" s="1654"/>
      <c r="B761" s="1654"/>
      <c r="C761" s="1654"/>
      <c r="D761" s="1654"/>
    </row>
    <row r="762" spans="1:4">
      <c r="A762" s="1654"/>
      <c r="B762" s="1654"/>
      <c r="C762" s="1654"/>
      <c r="D762" s="1654"/>
    </row>
    <row r="763" spans="1:4">
      <c r="A763" s="1654"/>
      <c r="B763" s="1654"/>
      <c r="C763" s="1654"/>
      <c r="D763" s="1654"/>
    </row>
    <row r="764" spans="1:4">
      <c r="A764" s="1654"/>
      <c r="B764" s="1654"/>
      <c r="C764" s="1654"/>
      <c r="D764" s="1654"/>
    </row>
    <row r="765" spans="1:4">
      <c r="A765" s="1654"/>
      <c r="B765" s="1654"/>
      <c r="C765" s="1654"/>
      <c r="D765" s="1654"/>
    </row>
    <row r="766" spans="1:4">
      <c r="A766" s="1654"/>
      <c r="B766" s="1654"/>
      <c r="C766" s="1654"/>
      <c r="D766" s="1654"/>
    </row>
    <row r="767" spans="1:4">
      <c r="A767" s="1654"/>
      <c r="B767" s="1654"/>
      <c r="C767" s="1654"/>
      <c r="D767" s="1654"/>
    </row>
    <row r="768" spans="1:4">
      <c r="A768" s="1654"/>
      <c r="B768" s="1654"/>
      <c r="C768" s="1654"/>
      <c r="D768" s="1654"/>
    </row>
    <row r="769" spans="1:4">
      <c r="A769" s="1654"/>
      <c r="B769" s="1654"/>
      <c r="C769" s="1654"/>
      <c r="D769" s="1654"/>
    </row>
    <row r="770" spans="1:4">
      <c r="A770" s="1654"/>
      <c r="B770" s="1654"/>
      <c r="C770" s="1654"/>
      <c r="D770" s="1654"/>
    </row>
    <row r="771" spans="1:4">
      <c r="A771" s="1654"/>
      <c r="B771" s="1654"/>
      <c r="C771" s="1654"/>
      <c r="D771" s="1654"/>
    </row>
    <row r="772" spans="1:4">
      <c r="A772" s="1654"/>
      <c r="B772" s="1654"/>
      <c r="C772" s="1654"/>
      <c r="D772" s="1654"/>
    </row>
    <row r="773" spans="1:4">
      <c r="A773" s="1654"/>
      <c r="B773" s="1654"/>
      <c r="C773" s="1654"/>
      <c r="D773" s="1654"/>
    </row>
    <row r="774" spans="1:4">
      <c r="A774" s="1654"/>
      <c r="B774" s="1654"/>
      <c r="C774" s="1654"/>
      <c r="D774" s="1654"/>
    </row>
    <row r="775" spans="1:4">
      <c r="A775" s="1654"/>
      <c r="B775" s="1654"/>
      <c r="C775" s="1654"/>
      <c r="D775" s="1654"/>
    </row>
    <row r="776" spans="1:4">
      <c r="A776" s="1654"/>
      <c r="B776" s="1654"/>
      <c r="C776" s="1654"/>
      <c r="D776" s="1654"/>
    </row>
    <row r="777" spans="1:4">
      <c r="A777" s="1654"/>
      <c r="B777" s="1654"/>
      <c r="C777" s="1654"/>
      <c r="D777" s="1654"/>
    </row>
    <row r="778" spans="1:4">
      <c r="A778" s="1654"/>
      <c r="B778" s="1654"/>
      <c r="C778" s="1654"/>
      <c r="D778" s="1654"/>
    </row>
    <row r="779" spans="1:4">
      <c r="A779" s="1654"/>
      <c r="B779" s="1654"/>
      <c r="C779" s="1654"/>
      <c r="D779" s="1654"/>
    </row>
    <row r="780" spans="1:4">
      <c r="A780" s="1654"/>
      <c r="B780" s="1654"/>
      <c r="C780" s="1654"/>
      <c r="D780" s="1654"/>
    </row>
    <row r="781" spans="1:4">
      <c r="A781" s="1654"/>
      <c r="B781" s="1654"/>
      <c r="C781" s="1654"/>
      <c r="D781" s="1654"/>
    </row>
    <row r="782" spans="1:4">
      <c r="A782" s="1654"/>
      <c r="B782" s="1654"/>
      <c r="C782" s="1654"/>
      <c r="D782" s="1654"/>
    </row>
    <row r="783" spans="1:4">
      <c r="A783" s="1654"/>
      <c r="B783" s="1654"/>
      <c r="C783" s="1654"/>
      <c r="D783" s="1654"/>
    </row>
    <row r="784" spans="1:4">
      <c r="A784" s="1654"/>
      <c r="B784" s="1654"/>
      <c r="C784" s="1654"/>
      <c r="D784" s="1654"/>
    </row>
    <row r="785" spans="1:4">
      <c r="A785" s="1654"/>
      <c r="B785" s="1654"/>
      <c r="C785" s="1654"/>
      <c r="D785" s="1654"/>
    </row>
    <row r="786" spans="1:4">
      <c r="A786" s="1654"/>
      <c r="B786" s="1654"/>
      <c r="C786" s="1654"/>
      <c r="D786" s="1654"/>
    </row>
    <row r="787" spans="1:4">
      <c r="A787" s="1654"/>
      <c r="B787" s="1654"/>
      <c r="C787" s="1654"/>
      <c r="D787" s="1654"/>
    </row>
    <row r="788" spans="1:4">
      <c r="A788" s="1654"/>
      <c r="B788" s="1654"/>
      <c r="C788" s="1654"/>
      <c r="D788" s="1654"/>
    </row>
    <row r="789" spans="1:4">
      <c r="A789" s="1654"/>
      <c r="B789" s="1654"/>
      <c r="C789" s="1654"/>
      <c r="D789" s="1654"/>
    </row>
    <row r="790" spans="1:4">
      <c r="A790" s="1654"/>
      <c r="B790" s="1654"/>
      <c r="C790" s="1654"/>
      <c r="D790" s="1654"/>
    </row>
    <row r="791" spans="1:4">
      <c r="A791" s="1654"/>
      <c r="B791" s="1654"/>
      <c r="C791" s="1654"/>
      <c r="D791" s="1654"/>
    </row>
    <row r="792" spans="1:4">
      <c r="A792" s="1654"/>
      <c r="B792" s="1654"/>
      <c r="C792" s="1654"/>
      <c r="D792" s="1654"/>
    </row>
    <row r="793" spans="1:4">
      <c r="A793" s="1654"/>
      <c r="B793" s="1654"/>
      <c r="C793" s="1654"/>
      <c r="D793" s="1654"/>
    </row>
    <row r="794" spans="1:4">
      <c r="A794" s="1654"/>
      <c r="B794" s="1654"/>
      <c r="C794" s="1654"/>
      <c r="D794" s="1654"/>
    </row>
    <row r="795" spans="1:4">
      <c r="A795" s="1654"/>
      <c r="B795" s="1654"/>
      <c r="C795" s="1654"/>
      <c r="D795" s="1654"/>
    </row>
    <row r="796" spans="1:4">
      <c r="A796" s="1654"/>
      <c r="B796" s="1654"/>
      <c r="C796" s="1654"/>
      <c r="D796" s="1654"/>
    </row>
    <row r="797" spans="1:4">
      <c r="A797" s="1654"/>
      <c r="B797" s="1654"/>
      <c r="C797" s="1654"/>
      <c r="D797" s="1654"/>
    </row>
    <row r="798" spans="1:4">
      <c r="A798" s="1654"/>
      <c r="B798" s="1654"/>
      <c r="C798" s="1654"/>
      <c r="D798" s="1654"/>
    </row>
    <row r="799" spans="1:4">
      <c r="A799" s="1654"/>
      <c r="B799" s="1654"/>
      <c r="C799" s="1654"/>
      <c r="D799" s="1654"/>
    </row>
    <row r="800" spans="1:4">
      <c r="A800" s="1654"/>
      <c r="B800" s="1654"/>
      <c r="C800" s="1654"/>
      <c r="D800" s="1654"/>
    </row>
    <row r="801" spans="1:4">
      <c r="A801" s="1654"/>
      <c r="B801" s="1654"/>
      <c r="C801" s="1654"/>
      <c r="D801" s="1654"/>
    </row>
    <row r="802" spans="1:4">
      <c r="A802" s="1654"/>
      <c r="B802" s="1654"/>
      <c r="C802" s="1654"/>
      <c r="D802" s="1654"/>
    </row>
    <row r="803" spans="1:4">
      <c r="A803" s="1654"/>
      <c r="B803" s="1654"/>
      <c r="C803" s="1654"/>
      <c r="D803" s="1654"/>
    </row>
    <row r="804" spans="1:4">
      <c r="A804" s="1654"/>
      <c r="B804" s="1654"/>
      <c r="C804" s="1654"/>
      <c r="D804" s="1654"/>
    </row>
    <row r="805" spans="1:4">
      <c r="A805" s="1654"/>
      <c r="B805" s="1654"/>
      <c r="C805" s="1654"/>
      <c r="D805" s="1654"/>
    </row>
    <row r="806" spans="1:4">
      <c r="A806" s="1654"/>
      <c r="B806" s="1654"/>
      <c r="C806" s="1654"/>
      <c r="D806" s="1654"/>
    </row>
    <row r="807" spans="1:4">
      <c r="A807" s="1654"/>
      <c r="B807" s="1654"/>
      <c r="C807" s="1654"/>
      <c r="D807" s="1654"/>
    </row>
    <row r="808" spans="1:4">
      <c r="A808" s="1654"/>
      <c r="B808" s="1654"/>
      <c r="C808" s="1654"/>
      <c r="D808" s="1654"/>
    </row>
    <row r="809" spans="1:4">
      <c r="A809" s="1654"/>
      <c r="B809" s="1654"/>
      <c r="C809" s="1654"/>
      <c r="D809" s="1654"/>
    </row>
    <row r="810" spans="1:4">
      <c r="A810" s="1654"/>
      <c r="B810" s="1654"/>
      <c r="C810" s="1654"/>
      <c r="D810" s="1654"/>
    </row>
    <row r="811" spans="1:4">
      <c r="A811" s="1654"/>
      <c r="B811" s="1654"/>
      <c r="C811" s="1654"/>
      <c r="D811" s="1654"/>
    </row>
    <row r="812" spans="1:4">
      <c r="A812" s="1654"/>
      <c r="B812" s="1654"/>
      <c r="C812" s="1654"/>
      <c r="D812" s="1654"/>
    </row>
    <row r="813" spans="1:4">
      <c r="A813" s="1654"/>
      <c r="B813" s="1654"/>
      <c r="C813" s="1654"/>
      <c r="D813" s="1654"/>
    </row>
    <row r="814" spans="1:4">
      <c r="A814" s="1654"/>
      <c r="B814" s="1654"/>
      <c r="C814" s="1654"/>
      <c r="D814" s="1654"/>
    </row>
    <row r="815" spans="1:4">
      <c r="A815" s="1654"/>
      <c r="B815" s="1654"/>
      <c r="C815" s="1654"/>
      <c r="D815" s="1654"/>
    </row>
    <row r="816" spans="1:4">
      <c r="A816" s="1654"/>
      <c r="B816" s="1654"/>
      <c r="C816" s="1654"/>
      <c r="D816" s="1654"/>
    </row>
    <row r="817" spans="1:4">
      <c r="A817" s="1654"/>
      <c r="B817" s="1654"/>
      <c r="C817" s="1654"/>
      <c r="D817" s="1654"/>
    </row>
    <row r="818" spans="1:4">
      <c r="A818" s="1654"/>
      <c r="B818" s="1654"/>
      <c r="C818" s="1654"/>
      <c r="D818" s="1654"/>
    </row>
    <row r="819" spans="1:4">
      <c r="A819" s="1654"/>
      <c r="B819" s="1654"/>
      <c r="C819" s="1654"/>
      <c r="D819" s="1654"/>
    </row>
    <row r="820" spans="1:4">
      <c r="A820" s="1654"/>
      <c r="B820" s="1654"/>
      <c r="C820" s="1654"/>
      <c r="D820" s="1654"/>
    </row>
    <row r="821" spans="1:4">
      <c r="A821" s="1654"/>
      <c r="B821" s="1654"/>
      <c r="C821" s="1654"/>
      <c r="D821" s="1654"/>
    </row>
    <row r="822" spans="1:4">
      <c r="A822" s="1654"/>
      <c r="B822" s="1654"/>
      <c r="C822" s="1654"/>
      <c r="D822" s="1654"/>
    </row>
    <row r="823" spans="1:4">
      <c r="A823" s="1654"/>
      <c r="B823" s="1654"/>
      <c r="C823" s="1654"/>
      <c r="D823" s="1654"/>
    </row>
    <row r="824" spans="1:4">
      <c r="A824" s="1654"/>
      <c r="B824" s="1654"/>
      <c r="C824" s="1654"/>
      <c r="D824" s="1654"/>
    </row>
    <row r="825" spans="1:4">
      <c r="A825" s="1654"/>
      <c r="B825" s="1654"/>
      <c r="C825" s="1654"/>
      <c r="D825" s="1654"/>
    </row>
    <row r="826" spans="1:4">
      <c r="A826" s="1654"/>
      <c r="B826" s="1654"/>
      <c r="C826" s="1654"/>
      <c r="D826" s="1654"/>
    </row>
    <row r="827" spans="1:4">
      <c r="A827" s="1654"/>
      <c r="B827" s="1654"/>
      <c r="C827" s="1654"/>
      <c r="D827" s="1654"/>
    </row>
    <row r="828" spans="1:4">
      <c r="A828" s="1654"/>
      <c r="B828" s="1654"/>
      <c r="C828" s="1654"/>
      <c r="D828" s="1654"/>
    </row>
    <row r="829" spans="1:4">
      <c r="A829" s="1654"/>
      <c r="B829" s="1654"/>
      <c r="C829" s="1654"/>
      <c r="D829" s="1654"/>
    </row>
    <row r="830" spans="1:4">
      <c r="A830" s="1654"/>
      <c r="B830" s="1654"/>
      <c r="C830" s="1654"/>
      <c r="D830" s="1654"/>
    </row>
    <row r="831" spans="1:4">
      <c r="A831" s="1654"/>
      <c r="B831" s="1654"/>
      <c r="C831" s="1654"/>
      <c r="D831" s="1654"/>
    </row>
    <row r="832" spans="1:4">
      <c r="A832" s="1654"/>
      <c r="B832" s="1654"/>
      <c r="C832" s="1654"/>
      <c r="D832" s="1654"/>
    </row>
    <row r="833" spans="1:4">
      <c r="A833" s="1654"/>
      <c r="B833" s="1654"/>
      <c r="C833" s="1654"/>
      <c r="D833" s="1654"/>
    </row>
    <row r="834" spans="1:4">
      <c r="A834" s="1654"/>
      <c r="B834" s="1654"/>
      <c r="C834" s="1654"/>
      <c r="D834" s="1654"/>
    </row>
    <row r="835" spans="1:4">
      <c r="A835" s="1654"/>
      <c r="B835" s="1654"/>
      <c r="C835" s="1654"/>
      <c r="D835" s="1654"/>
    </row>
    <row r="836" spans="1:4">
      <c r="A836" s="1654"/>
      <c r="B836" s="1654"/>
      <c r="C836" s="1654"/>
      <c r="D836" s="1654"/>
    </row>
    <row r="837" spans="1:4">
      <c r="A837" s="1654"/>
      <c r="B837" s="1654"/>
      <c r="C837" s="1654"/>
      <c r="D837" s="1654"/>
    </row>
    <row r="838" spans="1:4">
      <c r="A838" s="1654"/>
      <c r="B838" s="1654"/>
      <c r="C838" s="1654"/>
      <c r="D838" s="1654"/>
    </row>
    <row r="839" spans="1:4">
      <c r="A839" s="1654"/>
      <c r="B839" s="1654"/>
      <c r="C839" s="1654"/>
      <c r="D839" s="1654"/>
    </row>
    <row r="840" spans="1:4">
      <c r="A840" s="1654"/>
      <c r="B840" s="1654"/>
      <c r="C840" s="1654"/>
      <c r="D840" s="1654"/>
    </row>
    <row r="841" spans="1:4">
      <c r="A841" s="1654"/>
      <c r="B841" s="1654"/>
      <c r="C841" s="1654"/>
      <c r="D841" s="1654"/>
    </row>
    <row r="842" spans="1:4">
      <c r="A842" s="1654"/>
      <c r="B842" s="1654"/>
      <c r="C842" s="1654"/>
      <c r="D842" s="1654"/>
    </row>
    <row r="843" spans="1:4">
      <c r="A843" s="1654"/>
      <c r="B843" s="1654"/>
      <c r="C843" s="1654"/>
      <c r="D843" s="1654"/>
    </row>
    <row r="844" spans="1:4">
      <c r="A844" s="1654"/>
      <c r="B844" s="1654"/>
      <c r="C844" s="1654"/>
      <c r="D844" s="1654"/>
    </row>
    <row r="845" spans="1:4">
      <c r="A845" s="1654"/>
      <c r="B845" s="1654"/>
      <c r="C845" s="1654"/>
      <c r="D845" s="1654"/>
    </row>
    <row r="846" spans="1:4">
      <c r="A846" s="1654"/>
      <c r="B846" s="1654"/>
      <c r="C846" s="1654"/>
      <c r="D846" s="1654"/>
    </row>
    <row r="847" spans="1:4">
      <c r="A847" s="1654"/>
      <c r="B847" s="1654"/>
      <c r="C847" s="1654"/>
      <c r="D847" s="1654"/>
    </row>
    <row r="848" spans="1:4">
      <c r="A848" s="1654"/>
      <c r="B848" s="1654"/>
      <c r="C848" s="1654"/>
      <c r="D848" s="1654"/>
    </row>
    <row r="849" spans="1:4">
      <c r="A849" s="1654"/>
      <c r="B849" s="1654"/>
      <c r="C849" s="1654"/>
      <c r="D849" s="1654"/>
    </row>
    <row r="850" spans="1:4">
      <c r="A850" s="1654"/>
      <c r="B850" s="1654"/>
      <c r="C850" s="1654"/>
      <c r="D850" s="1654"/>
    </row>
    <row r="851" spans="1:4">
      <c r="A851" s="1654"/>
      <c r="B851" s="1654"/>
      <c r="C851" s="1654"/>
      <c r="D851" s="1654"/>
    </row>
    <row r="852" spans="1:4">
      <c r="A852" s="1654"/>
      <c r="B852" s="1654"/>
      <c r="C852" s="1654"/>
      <c r="D852" s="1654"/>
    </row>
    <row r="853" spans="1:4">
      <c r="A853" s="1654"/>
      <c r="B853" s="1654"/>
      <c r="C853" s="1654"/>
      <c r="D853" s="1654"/>
    </row>
    <row r="854" spans="1:4">
      <c r="A854" s="1654"/>
      <c r="B854" s="1654"/>
      <c r="C854" s="1654"/>
      <c r="D854" s="1654"/>
    </row>
    <row r="855" spans="1:4">
      <c r="A855" s="1654"/>
      <c r="B855" s="1654"/>
      <c r="C855" s="1654"/>
      <c r="D855" s="1654"/>
    </row>
    <row r="856" spans="1:4">
      <c r="A856" s="1654"/>
      <c r="B856" s="1654"/>
      <c r="C856" s="1654"/>
      <c r="D856" s="1654"/>
    </row>
    <row r="857" spans="1:4">
      <c r="A857" s="1654"/>
      <c r="B857" s="1654"/>
      <c r="C857" s="1654"/>
      <c r="D857" s="1654"/>
    </row>
    <row r="858" spans="1:4">
      <c r="A858" s="1654"/>
      <c r="B858" s="1654"/>
      <c r="C858" s="1654"/>
      <c r="D858" s="1654"/>
    </row>
    <row r="859" spans="1:4">
      <c r="A859" s="1654"/>
      <c r="B859" s="1654"/>
      <c r="C859" s="1654"/>
      <c r="D859" s="1654"/>
    </row>
    <row r="860" spans="1:4">
      <c r="A860" s="1654"/>
      <c r="B860" s="1654"/>
      <c r="C860" s="1654"/>
      <c r="D860" s="1654"/>
    </row>
    <row r="861" spans="1:4">
      <c r="A861" s="1654"/>
      <c r="B861" s="1654"/>
      <c r="C861" s="1654"/>
      <c r="D861" s="1654"/>
    </row>
    <row r="862" spans="1:4">
      <c r="A862" s="1654"/>
      <c r="B862" s="1654"/>
      <c r="C862" s="1654"/>
      <c r="D862" s="1654"/>
    </row>
    <row r="863" spans="1:4">
      <c r="A863" s="1654"/>
      <c r="B863" s="1654"/>
      <c r="C863" s="1654"/>
      <c r="D863" s="1654"/>
    </row>
    <row r="864" spans="1:4">
      <c r="A864" s="1654"/>
      <c r="B864" s="1654"/>
      <c r="C864" s="1654"/>
      <c r="D864" s="1654"/>
    </row>
    <row r="865" spans="1:4">
      <c r="A865" s="1654"/>
      <c r="B865" s="1654"/>
      <c r="C865" s="1654"/>
      <c r="D865" s="1654"/>
    </row>
    <row r="866" spans="1:4">
      <c r="A866" s="1654"/>
      <c r="B866" s="1654"/>
      <c r="C866" s="1654"/>
      <c r="D866" s="1654"/>
    </row>
    <row r="867" spans="1:4">
      <c r="A867" s="1654"/>
      <c r="B867" s="1654"/>
      <c r="C867" s="1654"/>
      <c r="D867" s="1654"/>
    </row>
    <row r="868" spans="1:4">
      <c r="A868" s="1654"/>
      <c r="B868" s="1654"/>
      <c r="C868" s="1654"/>
      <c r="D868" s="1654"/>
    </row>
    <row r="869" spans="1:4">
      <c r="A869" s="1654"/>
      <c r="B869" s="1654"/>
      <c r="C869" s="1654"/>
      <c r="D869" s="1654"/>
    </row>
    <row r="870" spans="1:4">
      <c r="A870" s="1654"/>
      <c r="B870" s="1654"/>
      <c r="C870" s="1654"/>
      <c r="D870" s="1654"/>
    </row>
    <row r="871" spans="1:4">
      <c r="A871" s="1654"/>
      <c r="B871" s="1654"/>
      <c r="C871" s="1654"/>
      <c r="D871" s="1654"/>
    </row>
    <row r="872" spans="1:4">
      <c r="A872" s="1654"/>
      <c r="B872" s="1654"/>
      <c r="C872" s="1654"/>
      <c r="D872" s="1654"/>
    </row>
    <row r="873" spans="1:4">
      <c r="A873" s="1654"/>
      <c r="B873" s="1654"/>
      <c r="C873" s="1654"/>
      <c r="D873" s="1654"/>
    </row>
    <row r="874" spans="1:4">
      <c r="A874" s="1654"/>
      <c r="B874" s="1654"/>
      <c r="C874" s="1654"/>
      <c r="D874" s="1654"/>
    </row>
    <row r="875" spans="1:4">
      <c r="A875" s="1654"/>
      <c r="B875" s="1654"/>
      <c r="C875" s="1654"/>
      <c r="D875" s="1654"/>
    </row>
    <row r="876" spans="1:4">
      <c r="A876" s="1654"/>
      <c r="B876" s="1654"/>
      <c r="C876" s="1654"/>
      <c r="D876" s="1654"/>
    </row>
    <row r="877" spans="1:4">
      <c r="A877" s="1654"/>
      <c r="B877" s="1654"/>
      <c r="C877" s="1654"/>
      <c r="D877" s="1654"/>
    </row>
    <row r="878" spans="1:4">
      <c r="A878" s="1654"/>
      <c r="B878" s="1654"/>
      <c r="C878" s="1654"/>
      <c r="D878" s="1654"/>
    </row>
    <row r="879" spans="1:4">
      <c r="A879" s="1654"/>
      <c r="B879" s="1654"/>
      <c r="C879" s="1654"/>
      <c r="D879" s="1654"/>
    </row>
    <row r="880" spans="1:4">
      <c r="A880" s="1654"/>
      <c r="B880" s="1654"/>
      <c r="C880" s="1654"/>
      <c r="D880" s="1654"/>
    </row>
    <row r="881" spans="1:4">
      <c r="A881" s="1654"/>
      <c r="B881" s="1654"/>
      <c r="C881" s="1654"/>
      <c r="D881" s="1654"/>
    </row>
    <row r="882" spans="1:4">
      <c r="A882" s="1654"/>
      <c r="B882" s="1654"/>
      <c r="C882" s="1654"/>
      <c r="D882" s="1654"/>
    </row>
    <row r="883" spans="1:4">
      <c r="A883" s="1654"/>
      <c r="B883" s="1654"/>
      <c r="C883" s="1654"/>
      <c r="D883" s="1654"/>
    </row>
    <row r="884" spans="1:4">
      <c r="A884" s="1654"/>
      <c r="B884" s="1654"/>
      <c r="C884" s="1654"/>
      <c r="D884" s="1654"/>
    </row>
    <row r="885" spans="1:4">
      <c r="A885" s="1654"/>
      <c r="B885" s="1654"/>
      <c r="C885" s="1654"/>
      <c r="D885" s="1654"/>
    </row>
    <row r="886" spans="1:4">
      <c r="A886" s="1654"/>
      <c r="B886" s="1654"/>
      <c r="C886" s="1654"/>
      <c r="D886" s="1654"/>
    </row>
    <row r="887" spans="1:4">
      <c r="A887" s="1654"/>
      <c r="B887" s="1654"/>
      <c r="C887" s="1654"/>
      <c r="D887" s="1654"/>
    </row>
    <row r="888" spans="1:4">
      <c r="A888" s="1654"/>
      <c r="B888" s="1654"/>
      <c r="C888" s="1654"/>
      <c r="D888" s="1654"/>
    </row>
    <row r="889" spans="1:4">
      <c r="A889" s="1654"/>
      <c r="B889" s="1654"/>
      <c r="C889" s="1654"/>
      <c r="D889" s="1654"/>
    </row>
    <row r="890" spans="1:4">
      <c r="A890" s="1654"/>
      <c r="B890" s="1654"/>
      <c r="C890" s="1654"/>
      <c r="D890" s="1654"/>
    </row>
    <row r="891" spans="1:4">
      <c r="A891" s="1654"/>
      <c r="B891" s="1654"/>
      <c r="C891" s="1654"/>
      <c r="D891" s="1654"/>
    </row>
    <row r="892" spans="1:4">
      <c r="A892" s="1654"/>
      <c r="B892" s="1654"/>
      <c r="C892" s="1654"/>
      <c r="D892" s="1654"/>
    </row>
    <row r="893" spans="1:4">
      <c r="A893" s="1654"/>
      <c r="B893" s="1654"/>
      <c r="C893" s="1654"/>
      <c r="D893" s="1654"/>
    </row>
    <row r="894" spans="1:4">
      <c r="A894" s="1654"/>
      <c r="B894" s="1654"/>
      <c r="C894" s="1654"/>
      <c r="D894" s="1654"/>
    </row>
    <row r="895" spans="1:4">
      <c r="A895" s="1654"/>
      <c r="B895" s="1654"/>
      <c r="C895" s="1654"/>
      <c r="D895" s="1654"/>
    </row>
    <row r="896" spans="1:4">
      <c r="A896" s="1654"/>
      <c r="B896" s="1654"/>
      <c r="C896" s="1654"/>
      <c r="D896" s="1654"/>
    </row>
    <row r="897" spans="1:4">
      <c r="A897" s="1654"/>
      <c r="B897" s="1654"/>
      <c r="C897" s="1654"/>
      <c r="D897" s="1654"/>
    </row>
    <row r="898" spans="1:4">
      <c r="A898" s="1654"/>
      <c r="B898" s="1654"/>
      <c r="C898" s="1654"/>
      <c r="D898" s="1654"/>
    </row>
    <row r="899" spans="1:4">
      <c r="A899" s="1654"/>
      <c r="B899" s="1654"/>
      <c r="C899" s="1654"/>
      <c r="D899" s="1654"/>
    </row>
    <row r="900" spans="1:4">
      <c r="A900" s="1654"/>
      <c r="B900" s="1654"/>
      <c r="C900" s="1654"/>
      <c r="D900" s="1654"/>
    </row>
    <row r="901" spans="1:4">
      <c r="A901" s="1654"/>
      <c r="B901" s="1654"/>
      <c r="C901" s="1654"/>
      <c r="D901" s="1654"/>
    </row>
    <row r="902" spans="1:4">
      <c r="A902" s="1654"/>
      <c r="B902" s="1654"/>
      <c r="C902" s="1654"/>
      <c r="D902" s="1654"/>
    </row>
    <row r="903" spans="1:4">
      <c r="A903" s="1654"/>
      <c r="B903" s="1654"/>
      <c r="C903" s="1654"/>
      <c r="D903" s="1654"/>
    </row>
    <row r="904" spans="1:4">
      <c r="A904" s="1654"/>
      <c r="B904" s="1654"/>
      <c r="C904" s="1654"/>
      <c r="D904" s="1654"/>
    </row>
    <row r="905" spans="1:4">
      <c r="A905" s="1654"/>
      <c r="B905" s="1654"/>
      <c r="C905" s="1654"/>
      <c r="D905" s="1654"/>
    </row>
    <row r="906" spans="1:4">
      <c r="A906" s="1654"/>
      <c r="B906" s="1654"/>
      <c r="C906" s="1654"/>
      <c r="D906" s="1654"/>
    </row>
    <row r="907" spans="1:4">
      <c r="A907" s="1654"/>
      <c r="B907" s="1654"/>
      <c r="C907" s="1654"/>
      <c r="D907" s="1654"/>
    </row>
    <row r="908" spans="1:4">
      <c r="A908" s="1654"/>
      <c r="B908" s="1654"/>
      <c r="C908" s="1654"/>
      <c r="D908" s="1654"/>
    </row>
    <row r="909" spans="1:4">
      <c r="A909" s="1654"/>
      <c r="B909" s="1654"/>
      <c r="C909" s="1654"/>
      <c r="D909" s="1654"/>
    </row>
    <row r="910" spans="1:4">
      <c r="A910" s="1654"/>
      <c r="B910" s="1654"/>
      <c r="C910" s="1654"/>
      <c r="D910" s="1654"/>
    </row>
    <row r="911" spans="1:4">
      <c r="A911" s="1654"/>
      <c r="B911" s="1654"/>
      <c r="C911" s="1654"/>
      <c r="D911" s="1654"/>
    </row>
    <row r="912" spans="1:4">
      <c r="A912" s="1654"/>
      <c r="B912" s="1654"/>
      <c r="C912" s="1654"/>
      <c r="D912" s="1654"/>
    </row>
    <row r="913" spans="1:4">
      <c r="A913" s="1654"/>
      <c r="B913" s="1654"/>
      <c r="C913" s="1654"/>
      <c r="D913" s="1654"/>
    </row>
    <row r="914" spans="1:4">
      <c r="A914" s="1654"/>
      <c r="B914" s="1654"/>
      <c r="C914" s="1654"/>
      <c r="D914" s="1654"/>
    </row>
    <row r="915" spans="1:4">
      <c r="A915" s="1654"/>
      <c r="B915" s="1654"/>
      <c r="C915" s="1654"/>
      <c r="D915" s="1654"/>
    </row>
    <row r="916" spans="1:4">
      <c r="A916" s="1654"/>
      <c r="B916" s="1654"/>
      <c r="C916" s="1654"/>
      <c r="D916" s="1654"/>
    </row>
    <row r="917" spans="1:4">
      <c r="A917" s="1654"/>
      <c r="B917" s="1654"/>
      <c r="C917" s="1654"/>
      <c r="D917" s="1654"/>
    </row>
    <row r="918" spans="1:4">
      <c r="A918" s="1654"/>
      <c r="B918" s="1654"/>
      <c r="C918" s="1654"/>
      <c r="D918" s="1654"/>
    </row>
    <row r="919" spans="1:4">
      <c r="A919" s="1654"/>
      <c r="B919" s="1654"/>
      <c r="C919" s="1654"/>
      <c r="D919" s="1654"/>
    </row>
    <row r="920" spans="1:4">
      <c r="A920" s="1654"/>
      <c r="B920" s="1654"/>
      <c r="C920" s="1654"/>
      <c r="D920" s="1654"/>
    </row>
    <row r="921" spans="1:4">
      <c r="A921" s="1654"/>
      <c r="B921" s="1654"/>
      <c r="C921" s="1654"/>
      <c r="D921" s="1654"/>
    </row>
    <row r="922" spans="1:4">
      <c r="A922" s="1654"/>
      <c r="B922" s="1654"/>
      <c r="C922" s="1654"/>
      <c r="D922" s="1654"/>
    </row>
    <row r="923" spans="1:4">
      <c r="A923" s="1654"/>
      <c r="B923" s="1654"/>
      <c r="C923" s="1654"/>
      <c r="D923" s="1654"/>
    </row>
    <row r="924" spans="1:4">
      <c r="A924" s="1654"/>
      <c r="B924" s="1654"/>
      <c r="C924" s="1654"/>
      <c r="D924" s="1654"/>
    </row>
    <row r="925" spans="1:4">
      <c r="A925" s="1654"/>
      <c r="B925" s="1654"/>
      <c r="C925" s="1654"/>
      <c r="D925" s="1654"/>
    </row>
    <row r="926" spans="1:4">
      <c r="A926" s="1654"/>
      <c r="B926" s="1654"/>
      <c r="C926" s="1654"/>
      <c r="D926" s="1654"/>
    </row>
    <row r="927" spans="1:4">
      <c r="A927" s="1654"/>
      <c r="B927" s="1654"/>
      <c r="C927" s="1654"/>
      <c r="D927" s="1654"/>
    </row>
    <row r="928" spans="1:4">
      <c r="A928" s="1654"/>
      <c r="B928" s="1654"/>
      <c r="C928" s="1654"/>
      <c r="D928" s="1654"/>
    </row>
    <row r="929" spans="1:4">
      <c r="A929" s="1654"/>
      <c r="B929" s="1654"/>
      <c r="C929" s="1654"/>
      <c r="D929" s="1654"/>
    </row>
    <row r="930" spans="1:4">
      <c r="A930" s="1654"/>
      <c r="B930" s="1654"/>
      <c r="C930" s="1654"/>
      <c r="D930" s="1654"/>
    </row>
    <row r="931" spans="1:4">
      <c r="A931" s="1654"/>
      <c r="B931" s="1654"/>
      <c r="C931" s="1654"/>
      <c r="D931" s="1654"/>
    </row>
    <row r="932" spans="1:4">
      <c r="A932" s="1654"/>
      <c r="B932" s="1654"/>
      <c r="C932" s="1654"/>
      <c r="D932" s="1654"/>
    </row>
    <row r="933" spans="1:4">
      <c r="A933" s="1654"/>
      <c r="B933" s="1654"/>
      <c r="C933" s="1654"/>
      <c r="D933" s="1654"/>
    </row>
    <row r="934" spans="1:4">
      <c r="A934" s="1654"/>
      <c r="B934" s="1654"/>
      <c r="C934" s="1654"/>
      <c r="D934" s="1654"/>
    </row>
    <row r="935" spans="1:4">
      <c r="A935" s="1654"/>
      <c r="B935" s="1654"/>
      <c r="C935" s="1654"/>
      <c r="D935" s="1654"/>
    </row>
    <row r="936" spans="1:4">
      <c r="A936" s="1654"/>
      <c r="B936" s="1654"/>
      <c r="C936" s="1654"/>
      <c r="D936" s="1654"/>
    </row>
    <row r="937" spans="1:4">
      <c r="A937" s="1654"/>
      <c r="B937" s="1654"/>
      <c r="C937" s="1654"/>
      <c r="D937" s="1654"/>
    </row>
    <row r="938" spans="1:4">
      <c r="A938" s="1654"/>
      <c r="B938" s="1654"/>
      <c r="C938" s="1654"/>
      <c r="D938" s="1654"/>
    </row>
    <row r="939" spans="1:4">
      <c r="A939" s="1654"/>
      <c r="B939" s="1654"/>
      <c r="C939" s="1654"/>
      <c r="D939" s="1654"/>
    </row>
    <row r="940" spans="1:4">
      <c r="A940" s="1654"/>
      <c r="B940" s="1654"/>
      <c r="C940" s="1654"/>
      <c r="D940" s="1654"/>
    </row>
    <row r="941" spans="1:4">
      <c r="A941" s="1654"/>
      <c r="B941" s="1654"/>
      <c r="C941" s="1654"/>
      <c r="D941" s="1654"/>
    </row>
    <row r="942" spans="1:4">
      <c r="A942" s="1654"/>
      <c r="B942" s="1654"/>
      <c r="C942" s="1654"/>
      <c r="D942" s="1654"/>
    </row>
    <row r="943" spans="1:4">
      <c r="A943" s="1654"/>
      <c r="B943" s="1654"/>
      <c r="C943" s="1654"/>
      <c r="D943" s="1654"/>
    </row>
    <row r="944" spans="1:4">
      <c r="A944" s="1654"/>
      <c r="B944" s="1654"/>
      <c r="C944" s="1654"/>
      <c r="D944" s="1654"/>
    </row>
    <row r="945" spans="1:4">
      <c r="A945" s="1654"/>
      <c r="B945" s="1654"/>
      <c r="C945" s="1654"/>
      <c r="D945" s="1654"/>
    </row>
    <row r="946" spans="1:4">
      <c r="A946" s="1654"/>
      <c r="B946" s="1654"/>
      <c r="C946" s="1654"/>
      <c r="D946" s="1654"/>
    </row>
    <row r="947" spans="1:4">
      <c r="A947" s="1654"/>
      <c r="B947" s="1654"/>
      <c r="C947" s="1654"/>
      <c r="D947" s="1654"/>
    </row>
    <row r="948" spans="1:4">
      <c r="A948" s="1654"/>
      <c r="B948" s="1654"/>
      <c r="C948" s="1654"/>
      <c r="D948" s="1654"/>
    </row>
    <row r="949" spans="1:4">
      <c r="A949" s="1654"/>
      <c r="B949" s="1654"/>
      <c r="C949" s="1654"/>
      <c r="D949" s="1654"/>
    </row>
    <row r="950" spans="1:4">
      <c r="A950" s="1654"/>
      <c r="B950" s="1654"/>
      <c r="C950" s="1654"/>
      <c r="D950" s="1654"/>
    </row>
    <row r="951" spans="1:4">
      <c r="A951" s="1654"/>
      <c r="B951" s="1654"/>
      <c r="C951" s="1654"/>
      <c r="D951" s="1654"/>
    </row>
    <row r="952" spans="1:4">
      <c r="A952" s="1654"/>
      <c r="B952" s="1654"/>
      <c r="C952" s="1654"/>
      <c r="D952" s="1654"/>
    </row>
    <row r="953" spans="1:4">
      <c r="A953" s="1654"/>
      <c r="B953" s="1654"/>
      <c r="C953" s="1654"/>
      <c r="D953" s="1654"/>
    </row>
    <row r="954" spans="1:4">
      <c r="A954" s="1654"/>
      <c r="B954" s="1654"/>
      <c r="C954" s="1654"/>
      <c r="D954" s="1654"/>
    </row>
    <row r="955" spans="1:4">
      <c r="A955" s="1654"/>
      <c r="B955" s="1654"/>
      <c r="C955" s="1654"/>
      <c r="D955" s="1654"/>
    </row>
    <row r="956" spans="1:4">
      <c r="A956" s="1654"/>
      <c r="B956" s="1654"/>
      <c r="C956" s="1654"/>
      <c r="D956" s="1654"/>
    </row>
    <row r="957" spans="1:4">
      <c r="A957" s="1654"/>
      <c r="B957" s="1654"/>
      <c r="C957" s="1654"/>
      <c r="D957" s="1654"/>
    </row>
    <row r="958" spans="1:4">
      <c r="A958" s="1654"/>
      <c r="B958" s="1654"/>
      <c r="C958" s="1654"/>
      <c r="D958" s="1654"/>
    </row>
    <row r="959" spans="1:4">
      <c r="A959" s="1654"/>
      <c r="B959" s="1654"/>
      <c r="C959" s="1654"/>
      <c r="D959" s="1654"/>
    </row>
    <row r="960" spans="1:4">
      <c r="A960" s="1654"/>
      <c r="B960" s="1654"/>
      <c r="C960" s="1654"/>
      <c r="D960" s="1654"/>
    </row>
    <row r="961" spans="1:4">
      <c r="A961" s="1654"/>
      <c r="B961" s="1654"/>
      <c r="C961" s="1654"/>
      <c r="D961" s="1654"/>
    </row>
    <row r="962" spans="1:4">
      <c r="A962" s="1654"/>
      <c r="B962" s="1654"/>
      <c r="C962" s="1654"/>
      <c r="D962" s="1654"/>
    </row>
    <row r="963" spans="1:4">
      <c r="A963" s="1654"/>
      <c r="B963" s="1654"/>
      <c r="C963" s="1654"/>
      <c r="D963" s="1654"/>
    </row>
    <row r="964" spans="1:4">
      <c r="A964" s="1654"/>
      <c r="B964" s="1654"/>
      <c r="C964" s="1654"/>
      <c r="D964" s="1654"/>
    </row>
    <row r="965" spans="1:4">
      <c r="A965" s="1654"/>
      <c r="B965" s="1654"/>
      <c r="C965" s="1654"/>
      <c r="D965" s="1654"/>
    </row>
    <row r="966" spans="1:4">
      <c r="A966" s="1654"/>
      <c r="B966" s="1654"/>
      <c r="C966" s="1654"/>
      <c r="D966" s="1654"/>
    </row>
    <row r="967" spans="1:4">
      <c r="A967" s="1654"/>
      <c r="B967" s="1654"/>
      <c r="C967" s="1654"/>
      <c r="D967" s="1654"/>
    </row>
    <row r="968" spans="1:4">
      <c r="A968" s="1654"/>
      <c r="B968" s="1654"/>
      <c r="C968" s="1654"/>
      <c r="D968" s="1654"/>
    </row>
    <row r="969" spans="1:4">
      <c r="A969" s="1654"/>
      <c r="B969" s="1654"/>
      <c r="C969" s="1654"/>
      <c r="D969" s="1654"/>
    </row>
    <row r="970" spans="1:4">
      <c r="A970" s="1654"/>
      <c r="B970" s="1654"/>
      <c r="C970" s="1654"/>
      <c r="D970" s="1654"/>
    </row>
    <row r="971" spans="1:4">
      <c r="A971" s="1654"/>
      <c r="B971" s="1654"/>
      <c r="C971" s="1654"/>
      <c r="D971" s="1654"/>
    </row>
    <row r="972" spans="1:4">
      <c r="A972" s="1654"/>
      <c r="B972" s="1654"/>
      <c r="C972" s="1654"/>
      <c r="D972" s="1654"/>
    </row>
    <row r="973" spans="1:4">
      <c r="A973" s="1654"/>
      <c r="B973" s="1654"/>
      <c r="C973" s="1654"/>
      <c r="D973" s="1654"/>
    </row>
    <row r="974" spans="1:4">
      <c r="A974" s="1654"/>
      <c r="B974" s="1654"/>
      <c r="C974" s="1654"/>
      <c r="D974" s="1654"/>
    </row>
    <row r="975" spans="1:4">
      <c r="A975" s="1654"/>
      <c r="B975" s="1654"/>
      <c r="C975" s="1654"/>
      <c r="D975" s="1654"/>
    </row>
    <row r="976" spans="1:4">
      <c r="A976" s="1654"/>
      <c r="B976" s="1654"/>
      <c r="C976" s="1654"/>
      <c r="D976" s="1654"/>
    </row>
    <row r="977" spans="1:4">
      <c r="A977" s="1654"/>
      <c r="B977" s="1654"/>
      <c r="C977" s="1654"/>
      <c r="D977" s="1654"/>
    </row>
    <row r="978" spans="1:4">
      <c r="A978" s="1654"/>
      <c r="B978" s="1654"/>
      <c r="C978" s="1654"/>
      <c r="D978" s="1654"/>
    </row>
    <row r="979" spans="1:4">
      <c r="A979" s="1654"/>
      <c r="B979" s="1654"/>
      <c r="C979" s="1654"/>
      <c r="D979" s="1654"/>
    </row>
    <row r="980" spans="1:4">
      <c r="A980" s="1654"/>
      <c r="B980" s="1654"/>
      <c r="C980" s="1654"/>
      <c r="D980" s="1654"/>
    </row>
    <row r="981" spans="1:4">
      <c r="A981" s="1654"/>
      <c r="B981" s="1654"/>
      <c r="C981" s="1654"/>
      <c r="D981" s="1654"/>
    </row>
    <row r="982" spans="1:4">
      <c r="A982" s="1654"/>
      <c r="B982" s="1654"/>
      <c r="C982" s="1654"/>
      <c r="D982" s="1654"/>
    </row>
    <row r="983" spans="1:4">
      <c r="A983" s="1654"/>
      <c r="B983" s="1654"/>
      <c r="C983" s="1654"/>
      <c r="D983" s="1654"/>
    </row>
    <row r="984" spans="1:4">
      <c r="A984" s="1654"/>
      <c r="B984" s="1654"/>
      <c r="C984" s="1654"/>
      <c r="D984" s="1654"/>
    </row>
    <row r="985" spans="1:4">
      <c r="A985" s="1654"/>
      <c r="B985" s="1654"/>
      <c r="C985" s="1654"/>
      <c r="D985" s="1654"/>
    </row>
    <row r="986" spans="1:4">
      <c r="A986" s="1654"/>
      <c r="B986" s="1654"/>
      <c r="C986" s="1654"/>
      <c r="D986" s="1654"/>
    </row>
    <row r="987" spans="1:4">
      <c r="A987" s="1654"/>
      <c r="B987" s="1654"/>
      <c r="C987" s="1654"/>
      <c r="D987" s="1654"/>
    </row>
    <row r="988" spans="1:4">
      <c r="A988" s="1654"/>
      <c r="B988" s="1654"/>
      <c r="C988" s="1654"/>
      <c r="D988" s="1654"/>
    </row>
    <row r="989" spans="1:4">
      <c r="A989" s="1654"/>
      <c r="B989" s="1654"/>
      <c r="C989" s="1654"/>
      <c r="D989" s="1654"/>
    </row>
    <row r="990" spans="1:4">
      <c r="A990" s="1654"/>
      <c r="B990" s="1654"/>
      <c r="C990" s="1654"/>
      <c r="D990" s="1654"/>
    </row>
    <row r="991" spans="1:4">
      <c r="A991" s="1654"/>
      <c r="B991" s="1654"/>
      <c r="C991" s="1654"/>
      <c r="D991" s="1654"/>
    </row>
    <row r="992" spans="1:4">
      <c r="A992" s="1654"/>
      <c r="B992" s="1654"/>
      <c r="C992" s="1654"/>
      <c r="D992" s="1654"/>
    </row>
    <row r="993" spans="1:4">
      <c r="A993" s="1654"/>
      <c r="B993" s="1654"/>
      <c r="C993" s="1654"/>
      <c r="D993" s="1654"/>
    </row>
    <row r="994" spans="1:4">
      <c r="A994" s="1654"/>
      <c r="B994" s="1654"/>
      <c r="C994" s="1654"/>
      <c r="D994" s="1654"/>
    </row>
    <row r="995" spans="1:4">
      <c r="A995" s="1654"/>
      <c r="B995" s="1654"/>
      <c r="C995" s="1654"/>
      <c r="D995" s="1654"/>
    </row>
    <row r="996" spans="1:4">
      <c r="A996" s="1654"/>
      <c r="B996" s="1654"/>
      <c r="C996" s="1654"/>
      <c r="D996" s="1654"/>
    </row>
    <row r="997" spans="1:4">
      <c r="A997" s="1654"/>
      <c r="B997" s="1654"/>
      <c r="C997" s="1654"/>
      <c r="D997" s="1654"/>
    </row>
    <row r="998" spans="1:4">
      <c r="A998" s="1654"/>
      <c r="B998" s="1654"/>
      <c r="C998" s="1654"/>
      <c r="D998" s="1654"/>
    </row>
    <row r="999" spans="1:4">
      <c r="A999" s="1654"/>
      <c r="B999" s="1654"/>
      <c r="C999" s="1654"/>
      <c r="D999" s="1654"/>
    </row>
    <row r="1000" spans="1:4">
      <c r="A1000" s="1654"/>
      <c r="B1000" s="1654"/>
      <c r="C1000" s="1654"/>
      <c r="D1000" s="1654"/>
    </row>
    <row r="1001" spans="1:4">
      <c r="A1001" s="1654"/>
      <c r="B1001" s="1654"/>
      <c r="C1001" s="1654"/>
      <c r="D1001" s="1654"/>
    </row>
    <row r="1002" spans="1:4">
      <c r="A1002" s="1654"/>
      <c r="B1002" s="1654"/>
      <c r="C1002" s="1654"/>
      <c r="D1002" s="1654"/>
    </row>
    <row r="1003" spans="1:4">
      <c r="A1003" s="1654"/>
      <c r="B1003" s="1654"/>
      <c r="C1003" s="1654"/>
      <c r="D1003" s="1654"/>
    </row>
    <row r="1004" spans="1:4">
      <c r="A1004" s="1654"/>
      <c r="B1004" s="1654"/>
      <c r="C1004" s="1654"/>
      <c r="D1004" s="1654"/>
    </row>
    <row r="1005" spans="1:4">
      <c r="A1005" s="1654"/>
      <c r="B1005" s="1654"/>
      <c r="C1005" s="1654"/>
      <c r="D1005" s="1654"/>
    </row>
    <row r="1006" spans="1:4">
      <c r="A1006" s="1654"/>
      <c r="B1006" s="1654"/>
      <c r="C1006" s="1654"/>
      <c r="D1006" s="1654"/>
    </row>
    <row r="1007" spans="1:4">
      <c r="A1007" s="1654"/>
      <c r="B1007" s="1654"/>
      <c r="C1007" s="1654"/>
      <c r="D1007" s="1654"/>
    </row>
    <row r="1008" spans="1:4">
      <c r="A1008" s="1654"/>
      <c r="B1008" s="1654"/>
      <c r="C1008" s="1654"/>
      <c r="D1008" s="1654"/>
    </row>
    <row r="1009" spans="1:4">
      <c r="A1009" s="1654"/>
      <c r="B1009" s="1654"/>
      <c r="C1009" s="1654"/>
      <c r="D1009" s="1654"/>
    </row>
    <row r="1010" spans="1:4">
      <c r="A1010" s="1654"/>
      <c r="B1010" s="1654"/>
      <c r="C1010" s="1654"/>
      <c r="D1010" s="1654"/>
    </row>
    <row r="1011" spans="1:4">
      <c r="A1011" s="1654"/>
      <c r="B1011" s="1654"/>
      <c r="C1011" s="1654"/>
      <c r="D1011" s="1654"/>
    </row>
    <row r="1012" spans="1:4">
      <c r="A1012" s="1654"/>
      <c r="B1012" s="1654"/>
      <c r="C1012" s="1654"/>
      <c r="D1012" s="1654"/>
    </row>
    <row r="1013" spans="1:4">
      <c r="A1013" s="1654"/>
      <c r="B1013" s="1654"/>
      <c r="C1013" s="1654"/>
      <c r="D1013" s="1654"/>
    </row>
    <row r="1014" spans="1:4">
      <c r="A1014" s="1654"/>
      <c r="B1014" s="1654"/>
      <c r="C1014" s="1654"/>
      <c r="D1014" s="1654"/>
    </row>
    <row r="1015" spans="1:4">
      <c r="A1015" s="1654"/>
      <c r="B1015" s="1654"/>
      <c r="C1015" s="1654"/>
      <c r="D1015" s="1654"/>
    </row>
    <row r="1016" spans="1:4">
      <c r="A1016" s="1654"/>
      <c r="B1016" s="1654"/>
      <c r="C1016" s="1654"/>
      <c r="D1016" s="1654"/>
    </row>
    <row r="1017" spans="1:4">
      <c r="A1017" s="1654"/>
      <c r="B1017" s="1654"/>
      <c r="C1017" s="1654"/>
      <c r="D1017" s="1654"/>
    </row>
    <row r="1018" spans="1:4">
      <c r="A1018" s="1654"/>
      <c r="B1018" s="1654"/>
      <c r="C1018" s="1654"/>
      <c r="D1018" s="1654"/>
    </row>
    <row r="1019" spans="1:4">
      <c r="A1019" s="1654"/>
      <c r="B1019" s="1654"/>
      <c r="C1019" s="1654"/>
      <c r="D1019" s="1654"/>
    </row>
    <row r="1020" spans="1:4">
      <c r="A1020" s="1654"/>
      <c r="B1020" s="1654"/>
      <c r="C1020" s="1654"/>
      <c r="D1020" s="1654"/>
    </row>
    <row r="1021" spans="1:4">
      <c r="A1021" s="1654"/>
      <c r="B1021" s="1654"/>
      <c r="C1021" s="1654"/>
      <c r="D1021" s="1654"/>
    </row>
    <row r="1022" spans="1:4">
      <c r="A1022" s="1654"/>
      <c r="B1022" s="1654"/>
      <c r="C1022" s="1654"/>
      <c r="D1022" s="1654"/>
    </row>
    <row r="1023" spans="1:4">
      <c r="A1023" s="1654"/>
      <c r="B1023" s="1654"/>
      <c r="C1023" s="1654"/>
      <c r="D1023" s="1654"/>
    </row>
    <row r="1024" spans="1:4">
      <c r="A1024" s="1654"/>
      <c r="B1024" s="1654"/>
      <c r="C1024" s="1654"/>
      <c r="D1024" s="1654"/>
    </row>
    <row r="1025" spans="1:4">
      <c r="A1025" s="1654"/>
      <c r="B1025" s="1654"/>
      <c r="C1025" s="1654"/>
      <c r="D1025" s="1654"/>
    </row>
    <row r="1026" spans="1:4">
      <c r="A1026" s="1654"/>
      <c r="B1026" s="1654"/>
      <c r="C1026" s="1654"/>
      <c r="D1026" s="1654"/>
    </row>
    <row r="1027" spans="1:4">
      <c r="A1027" s="1654"/>
      <c r="B1027" s="1654"/>
      <c r="C1027" s="1654"/>
      <c r="D1027" s="1654"/>
    </row>
    <row r="1028" spans="1:4">
      <c r="A1028" s="1654"/>
      <c r="B1028" s="1654"/>
      <c r="C1028" s="1654"/>
      <c r="D1028" s="1654"/>
    </row>
    <row r="1029" spans="1:4">
      <c r="A1029" s="1654"/>
      <c r="B1029" s="1654"/>
      <c r="C1029" s="1654"/>
      <c r="D1029" s="1654"/>
    </row>
    <row r="1030" spans="1:4">
      <c r="A1030" s="1654"/>
      <c r="B1030" s="1654"/>
      <c r="C1030" s="1654"/>
      <c r="D1030" s="1654"/>
    </row>
    <row r="1031" spans="1:4">
      <c r="A1031" s="1654"/>
      <c r="B1031" s="1654"/>
      <c r="C1031" s="1654"/>
      <c r="D1031" s="1654"/>
    </row>
    <row r="1032" spans="1:4">
      <c r="A1032" s="1654"/>
      <c r="B1032" s="1654"/>
      <c r="C1032" s="1654"/>
      <c r="D1032" s="1654"/>
    </row>
    <row r="1033" spans="1:4">
      <c r="A1033" s="1654"/>
      <c r="B1033" s="1654"/>
      <c r="C1033" s="1654"/>
      <c r="D1033" s="1654"/>
    </row>
    <row r="1034" spans="1:4">
      <c r="A1034" s="1654"/>
      <c r="B1034" s="1654"/>
      <c r="C1034" s="1654"/>
      <c r="D1034" s="1654"/>
    </row>
    <row r="1035" spans="1:4">
      <c r="A1035" s="1654"/>
      <c r="B1035" s="1654"/>
      <c r="C1035" s="1654"/>
      <c r="D1035" s="1654"/>
    </row>
    <row r="1036" spans="1:4">
      <c r="A1036" s="1654"/>
      <c r="B1036" s="1654"/>
      <c r="C1036" s="1654"/>
      <c r="D1036" s="1654"/>
    </row>
    <row r="1037" spans="1:4">
      <c r="A1037" s="1654"/>
      <c r="B1037" s="1654"/>
      <c r="C1037" s="1654"/>
      <c r="D1037" s="1654"/>
    </row>
    <row r="1038" spans="1:4">
      <c r="A1038" s="1654"/>
      <c r="B1038" s="1654"/>
      <c r="C1038" s="1654"/>
      <c r="D1038" s="1654"/>
    </row>
    <row r="1039" spans="1:4">
      <c r="A1039" s="1654"/>
      <c r="B1039" s="1654"/>
      <c r="C1039" s="1654"/>
      <c r="D1039" s="1654"/>
    </row>
    <row r="1040" spans="1:4">
      <c r="A1040" s="1654"/>
      <c r="B1040" s="1654"/>
      <c r="C1040" s="1654"/>
      <c r="D1040" s="1654"/>
    </row>
    <row r="1041" spans="1:4">
      <c r="A1041" s="1654"/>
      <c r="B1041" s="1654"/>
      <c r="C1041" s="1654"/>
      <c r="D1041" s="1654"/>
    </row>
    <row r="1042" spans="1:4">
      <c r="A1042" s="1654"/>
      <c r="B1042" s="1654"/>
      <c r="C1042" s="1654"/>
      <c r="D1042" s="1654"/>
    </row>
    <row r="1043" spans="1:4">
      <c r="A1043" s="1654"/>
      <c r="B1043" s="1654"/>
      <c r="C1043" s="1654"/>
      <c r="D1043" s="1654"/>
    </row>
    <row r="1044" spans="1:4">
      <c r="A1044" s="1654"/>
      <c r="B1044" s="1654"/>
      <c r="C1044" s="1654"/>
      <c r="D1044" s="1654"/>
    </row>
    <row r="1045" spans="1:4">
      <c r="A1045" s="1654"/>
      <c r="B1045" s="1654"/>
      <c r="C1045" s="1654"/>
      <c r="D1045" s="1654"/>
    </row>
    <row r="1046" spans="1:4">
      <c r="A1046" s="1654"/>
      <c r="B1046" s="1654"/>
      <c r="C1046" s="1654"/>
      <c r="D1046" s="1654"/>
    </row>
    <row r="1047" spans="1:4">
      <c r="A1047" s="1654"/>
      <c r="B1047" s="1654"/>
      <c r="C1047" s="1654"/>
      <c r="D1047" s="1654"/>
    </row>
    <row r="1048" spans="1:4">
      <c r="A1048" s="1654"/>
      <c r="B1048" s="1654"/>
      <c r="C1048" s="1654"/>
      <c r="D1048" s="1654"/>
    </row>
    <row r="1049" spans="1:4">
      <c r="A1049" s="1654"/>
      <c r="B1049" s="1654"/>
      <c r="C1049" s="1654"/>
      <c r="D1049" s="1654"/>
    </row>
    <row r="1050" spans="1:4">
      <c r="A1050" s="1654"/>
      <c r="B1050" s="1654"/>
      <c r="C1050" s="1654"/>
      <c r="D1050" s="1654"/>
    </row>
    <row r="1051" spans="1:4">
      <c r="A1051" s="1654"/>
      <c r="B1051" s="1654"/>
      <c r="C1051" s="1654"/>
      <c r="D1051" s="1654"/>
    </row>
    <row r="1052" spans="1:4">
      <c r="A1052" s="1654"/>
      <c r="B1052" s="1654"/>
      <c r="C1052" s="1654"/>
      <c r="D1052" s="1654"/>
    </row>
    <row r="1053" spans="1:4">
      <c r="A1053" s="1654"/>
      <c r="B1053" s="1654"/>
      <c r="C1053" s="1654"/>
      <c r="D1053" s="1654"/>
    </row>
    <row r="1054" spans="1:4">
      <c r="A1054" s="1654"/>
      <c r="B1054" s="1654"/>
      <c r="C1054" s="1654"/>
      <c r="D1054" s="1654"/>
    </row>
    <row r="1055" spans="1:4">
      <c r="A1055" s="1654"/>
      <c r="B1055" s="1654"/>
      <c r="C1055" s="1654"/>
      <c r="D1055" s="1654"/>
    </row>
    <row r="1056" spans="1:4">
      <c r="A1056" s="1654"/>
      <c r="B1056" s="1654"/>
      <c r="C1056" s="1654"/>
      <c r="D1056" s="1654"/>
    </row>
    <row r="1057" spans="1:4">
      <c r="A1057" s="1654"/>
      <c r="B1057" s="1654"/>
      <c r="C1057" s="1654"/>
      <c r="D1057" s="1654"/>
    </row>
    <row r="1058" spans="1:4">
      <c r="A1058" s="1654"/>
      <c r="B1058" s="1654"/>
      <c r="C1058" s="1654"/>
      <c r="D1058" s="1654"/>
    </row>
    <row r="1059" spans="1:4">
      <c r="A1059" s="1654"/>
      <c r="B1059" s="1654"/>
      <c r="C1059" s="1654"/>
      <c r="D1059" s="1654"/>
    </row>
    <row r="1060" spans="1:4">
      <c r="A1060" s="1654"/>
      <c r="B1060" s="1654"/>
      <c r="C1060" s="1654"/>
      <c r="D1060" s="1654"/>
    </row>
    <row r="1061" spans="1:4">
      <c r="A1061" s="1654"/>
      <c r="B1061" s="1654"/>
      <c r="C1061" s="1654"/>
      <c r="D1061" s="1654"/>
    </row>
    <row r="1062" spans="1:4">
      <c r="A1062" s="1654"/>
      <c r="B1062" s="1654"/>
      <c r="C1062" s="1654"/>
      <c r="D1062" s="1654"/>
    </row>
    <row r="1063" spans="1:4">
      <c r="A1063" s="1654"/>
      <c r="B1063" s="1654"/>
      <c r="C1063" s="1654"/>
      <c r="D1063" s="1654"/>
    </row>
    <row r="1064" spans="1:4">
      <c r="A1064" s="1654"/>
      <c r="B1064" s="1654"/>
      <c r="C1064" s="1654"/>
      <c r="D1064" s="1654"/>
    </row>
    <row r="1065" spans="1:4">
      <c r="A1065" s="1654"/>
      <c r="B1065" s="1654"/>
      <c r="C1065" s="1654"/>
      <c r="D1065" s="1654"/>
    </row>
    <row r="1066" spans="1:4">
      <c r="A1066" s="1654"/>
      <c r="B1066" s="1654"/>
      <c r="C1066" s="1654"/>
      <c r="D1066" s="1654"/>
    </row>
    <row r="1067" spans="1:4">
      <c r="A1067" s="1654"/>
      <c r="B1067" s="1654"/>
      <c r="C1067" s="1654"/>
      <c r="D1067" s="1654"/>
    </row>
    <row r="1068" spans="1:4">
      <c r="A1068" s="1654"/>
      <c r="B1068" s="1654"/>
      <c r="C1068" s="1654"/>
      <c r="D1068" s="1654"/>
    </row>
    <row r="1069" spans="1:4">
      <c r="A1069" s="1654"/>
      <c r="B1069" s="1654"/>
      <c r="C1069" s="1654"/>
      <c r="D1069" s="1654"/>
    </row>
    <row r="1070" spans="1:4">
      <c r="A1070" s="1654"/>
      <c r="B1070" s="1654"/>
      <c r="C1070" s="1654"/>
      <c r="D1070" s="1654"/>
    </row>
    <row r="1071" spans="1:4">
      <c r="A1071" s="1654"/>
      <c r="B1071" s="1654"/>
      <c r="C1071" s="1654"/>
      <c r="D1071" s="1654"/>
    </row>
    <row r="1072" spans="1:4">
      <c r="A1072" s="1654"/>
      <c r="B1072" s="1654"/>
      <c r="C1072" s="1654"/>
      <c r="D1072" s="1654"/>
    </row>
    <row r="1073" spans="1:4">
      <c r="A1073" s="1654"/>
      <c r="B1073" s="1654"/>
      <c r="C1073" s="1654"/>
      <c r="D1073" s="1654"/>
    </row>
    <row r="1074" spans="1:4">
      <c r="A1074" s="1654"/>
      <c r="B1074" s="1654"/>
      <c r="C1074" s="1654"/>
      <c r="D1074" s="1654"/>
    </row>
    <row r="1075" spans="1:4">
      <c r="A1075" s="1654"/>
      <c r="B1075" s="1654"/>
      <c r="C1075" s="1654"/>
      <c r="D1075" s="1654"/>
    </row>
    <row r="1076" spans="1:4">
      <c r="A1076" s="1654"/>
      <c r="B1076" s="1654"/>
      <c r="C1076" s="1654"/>
      <c r="D1076" s="1654"/>
    </row>
    <row r="1077" spans="1:4">
      <c r="A1077" s="1654"/>
      <c r="B1077" s="1654"/>
      <c r="C1077" s="1654"/>
      <c r="D1077" s="1654"/>
    </row>
    <row r="1078" spans="1:4">
      <c r="A1078" s="1654"/>
      <c r="B1078" s="1654"/>
      <c r="C1078" s="1654"/>
      <c r="D1078" s="1654"/>
    </row>
    <row r="1079" spans="1:4">
      <c r="A1079" s="1654"/>
      <c r="B1079" s="1654"/>
      <c r="C1079" s="1654"/>
      <c r="D1079" s="1654"/>
    </row>
    <row r="1080" spans="1:4">
      <c r="A1080" s="1654"/>
      <c r="B1080" s="1654"/>
      <c r="C1080" s="1654"/>
      <c r="D1080" s="1654"/>
    </row>
    <row r="1081" spans="1:4">
      <c r="A1081" s="1654"/>
      <c r="B1081" s="1654"/>
      <c r="C1081" s="1654"/>
      <c r="D1081" s="1654"/>
    </row>
    <row r="1082" spans="1:4">
      <c r="A1082" s="1654"/>
      <c r="B1082" s="1654"/>
      <c r="C1082" s="1654"/>
      <c r="D1082" s="1654"/>
    </row>
    <row r="1083" spans="1:4">
      <c r="A1083" s="1654"/>
      <c r="B1083" s="1654"/>
      <c r="C1083" s="1654"/>
      <c r="D1083" s="1654"/>
    </row>
    <row r="1084" spans="1:4">
      <c r="A1084" s="1654"/>
      <c r="B1084" s="1654"/>
      <c r="C1084" s="1654"/>
      <c r="D1084" s="1654"/>
    </row>
    <row r="1085" spans="1:4">
      <c r="A1085" s="1654"/>
      <c r="B1085" s="1654"/>
      <c r="C1085" s="1654"/>
      <c r="D1085" s="1654"/>
    </row>
    <row r="1086" spans="1:4">
      <c r="A1086" s="1654"/>
      <c r="B1086" s="1654"/>
      <c r="C1086" s="1654"/>
      <c r="D1086" s="1654"/>
    </row>
    <row r="1087" spans="1:4">
      <c r="A1087" s="1654"/>
      <c r="B1087" s="1654"/>
      <c r="C1087" s="1654"/>
      <c r="D1087" s="1654"/>
    </row>
    <row r="1088" spans="1:4">
      <c r="A1088" s="1654"/>
      <c r="B1088" s="1654"/>
      <c r="C1088" s="1654"/>
      <c r="D1088" s="1654"/>
    </row>
    <row r="1089" spans="1:4">
      <c r="A1089" s="1654"/>
      <c r="B1089" s="1654"/>
      <c r="C1089" s="1654"/>
      <c r="D1089" s="1654"/>
    </row>
    <row r="1090" spans="1:4">
      <c r="A1090" s="1654"/>
      <c r="B1090" s="1654"/>
      <c r="C1090" s="1654"/>
      <c r="D1090" s="1654"/>
    </row>
    <row r="1091" spans="1:4">
      <c r="A1091" s="1654"/>
      <c r="B1091" s="1654"/>
      <c r="C1091" s="1654"/>
      <c r="D1091" s="1654"/>
    </row>
    <row r="1092" spans="1:4">
      <c r="A1092" s="1654"/>
      <c r="B1092" s="1654"/>
      <c r="C1092" s="1654"/>
      <c r="D1092" s="1654"/>
    </row>
    <row r="1093" spans="1:4">
      <c r="A1093" s="1654"/>
      <c r="B1093" s="1654"/>
      <c r="C1093" s="1654"/>
      <c r="D1093" s="1654"/>
    </row>
    <row r="1094" spans="1:4">
      <c r="A1094" s="1654"/>
      <c r="B1094" s="1654"/>
      <c r="C1094" s="1654"/>
      <c r="D1094" s="1654"/>
    </row>
    <row r="1095" spans="1:4">
      <c r="A1095" s="1654"/>
      <c r="B1095" s="1654"/>
      <c r="C1095" s="1654"/>
      <c r="D1095" s="1654"/>
    </row>
    <row r="1096" spans="1:4">
      <c r="A1096" s="1654"/>
      <c r="B1096" s="1654"/>
      <c r="C1096" s="1654"/>
      <c r="D1096" s="1654"/>
    </row>
    <row r="1097" spans="1:4">
      <c r="A1097" s="1654"/>
      <c r="B1097" s="1654"/>
      <c r="C1097" s="1654"/>
      <c r="D1097" s="1654"/>
    </row>
    <row r="1098" spans="1:4">
      <c r="A1098" s="1654"/>
      <c r="B1098" s="1654"/>
      <c r="C1098" s="1654"/>
      <c r="D1098" s="1654"/>
    </row>
    <row r="1099" spans="1:4">
      <c r="A1099" s="1654"/>
      <c r="B1099" s="1654"/>
      <c r="C1099" s="1654"/>
      <c r="D1099" s="1654"/>
    </row>
    <row r="1100" spans="1:4">
      <c r="A1100" s="1654"/>
      <c r="B1100" s="1654"/>
      <c r="C1100" s="1654"/>
      <c r="D1100" s="1654"/>
    </row>
    <row r="1101" spans="1:4">
      <c r="A1101" s="1654"/>
      <c r="B1101" s="1654"/>
      <c r="C1101" s="1654"/>
      <c r="D1101" s="1654"/>
    </row>
    <row r="1102" spans="1:4">
      <c r="A1102" s="1654"/>
      <c r="B1102" s="1654"/>
      <c r="C1102" s="1654"/>
      <c r="D1102" s="1654"/>
    </row>
    <row r="1103" spans="1:4">
      <c r="A1103" s="1654"/>
      <c r="B1103" s="1654"/>
      <c r="C1103" s="1654"/>
      <c r="D1103" s="1654"/>
    </row>
    <row r="1104" spans="1:4">
      <c r="A1104" s="1654"/>
      <c r="B1104" s="1654"/>
      <c r="C1104" s="1654"/>
      <c r="D1104" s="1654"/>
    </row>
    <row r="1105" spans="1:4">
      <c r="A1105" s="1654"/>
      <c r="B1105" s="1654"/>
      <c r="C1105" s="1654"/>
      <c r="D1105" s="1654"/>
    </row>
    <row r="1106" spans="1:4">
      <c r="A1106" s="1654"/>
      <c r="B1106" s="1654"/>
      <c r="C1106" s="1654"/>
      <c r="D1106" s="1654"/>
    </row>
    <row r="1107" spans="1:4">
      <c r="A1107" s="1654"/>
      <c r="B1107" s="1654"/>
      <c r="C1107" s="1654"/>
      <c r="D1107" s="1654"/>
    </row>
    <row r="1108" spans="1:4">
      <c r="A1108" s="1654"/>
      <c r="B1108" s="1654"/>
      <c r="C1108" s="1654"/>
      <c r="D1108" s="1654"/>
    </row>
    <row r="1109" spans="1:4">
      <c r="A1109" s="1654"/>
      <c r="B1109" s="1654"/>
      <c r="C1109" s="1654"/>
      <c r="D1109" s="1654"/>
    </row>
    <row r="1110" spans="1:4">
      <c r="A1110" s="1654"/>
      <c r="B1110" s="1654"/>
      <c r="C1110" s="1654"/>
      <c r="D1110" s="1654"/>
    </row>
    <row r="1111" spans="1:4">
      <c r="A1111" s="1654"/>
      <c r="B1111" s="1654"/>
      <c r="C1111" s="1654"/>
      <c r="D1111" s="1654"/>
    </row>
    <row r="1112" spans="1:4">
      <c r="A1112" s="1654"/>
      <c r="B1112" s="1654"/>
      <c r="C1112" s="1654"/>
      <c r="D1112" s="1654"/>
    </row>
    <row r="1113" spans="1:4">
      <c r="A1113" s="1654"/>
      <c r="B1113" s="1654"/>
      <c r="C1113" s="1654"/>
      <c r="D1113" s="1654"/>
    </row>
    <row r="1114" spans="1:4">
      <c r="A1114" s="1654"/>
      <c r="B1114" s="1654"/>
      <c r="C1114" s="1654"/>
      <c r="D1114" s="1654"/>
    </row>
    <row r="1115" spans="1:4">
      <c r="A1115" s="1654"/>
      <c r="B1115" s="1654"/>
      <c r="C1115" s="1654"/>
      <c r="D1115" s="1654"/>
    </row>
    <row r="1116" spans="1:4">
      <c r="A1116" s="1654"/>
      <c r="B1116" s="1654"/>
      <c r="C1116" s="1654"/>
      <c r="D1116" s="1654"/>
    </row>
    <row r="1117" spans="1:4">
      <c r="A1117" s="1654"/>
      <c r="B1117" s="1654"/>
      <c r="C1117" s="1654"/>
      <c r="D1117" s="1654"/>
    </row>
    <row r="1118" spans="1:4">
      <c r="A1118" s="1654"/>
      <c r="B1118" s="1654"/>
      <c r="C1118" s="1654"/>
      <c r="D1118" s="1654"/>
    </row>
    <row r="1119" spans="1:4">
      <c r="A1119" s="1654"/>
      <c r="B1119" s="1654"/>
      <c r="C1119" s="1654"/>
      <c r="D1119" s="1654"/>
    </row>
    <row r="1120" spans="1:4">
      <c r="A1120" s="1654"/>
      <c r="B1120" s="1654"/>
      <c r="C1120" s="1654"/>
      <c r="D1120" s="1654"/>
    </row>
    <row r="1121" spans="1:4">
      <c r="A1121" s="1654"/>
      <c r="B1121" s="1654"/>
      <c r="C1121" s="1654"/>
      <c r="D1121" s="1654"/>
    </row>
    <row r="1122" spans="1:4">
      <c r="A1122" s="1654"/>
      <c r="B1122" s="1654"/>
      <c r="C1122" s="1654"/>
      <c r="D1122" s="1654"/>
    </row>
    <row r="1123" spans="1:4">
      <c r="A1123" s="1654"/>
      <c r="B1123" s="1654"/>
      <c r="C1123" s="1654"/>
      <c r="D1123" s="1654"/>
    </row>
    <row r="1124" spans="1:4">
      <c r="A1124" s="1654"/>
      <c r="B1124" s="1654"/>
      <c r="C1124" s="1654"/>
      <c r="D1124" s="1654"/>
    </row>
    <row r="1125" spans="1:4">
      <c r="A1125" s="1654"/>
      <c r="B1125" s="1654"/>
      <c r="C1125" s="1654"/>
      <c r="D1125" s="1654"/>
    </row>
    <row r="1126" spans="1:4">
      <c r="A1126" s="1654"/>
      <c r="B1126" s="1654"/>
      <c r="C1126" s="1654"/>
      <c r="D1126" s="1654"/>
    </row>
    <row r="1127" spans="1:4">
      <c r="A1127" s="1654"/>
      <c r="B1127" s="1654"/>
      <c r="C1127" s="1654"/>
      <c r="D1127" s="1654"/>
    </row>
    <row r="1128" spans="1:4">
      <c r="A1128" s="1654"/>
      <c r="B1128" s="1654"/>
      <c r="C1128" s="1654"/>
      <c r="D1128" s="1654"/>
    </row>
    <row r="1129" spans="1:4">
      <c r="A1129" s="1654"/>
      <c r="B1129" s="1654"/>
      <c r="C1129" s="1654"/>
      <c r="D1129" s="1654"/>
    </row>
    <row r="1130" spans="1:4">
      <c r="A1130" s="1654"/>
      <c r="B1130" s="1654"/>
      <c r="C1130" s="1654"/>
      <c r="D1130" s="1654"/>
    </row>
    <row r="1131" spans="1:4">
      <c r="A1131" s="1654"/>
      <c r="B1131" s="1654"/>
      <c r="C1131" s="1654"/>
      <c r="D1131" s="1654"/>
    </row>
    <row r="1132" spans="1:4">
      <c r="A1132" s="1654"/>
      <c r="B1132" s="1654"/>
      <c r="C1132" s="1654"/>
      <c r="D1132" s="1654"/>
    </row>
    <row r="1133" spans="1:4">
      <c r="A1133" s="1654"/>
      <c r="B1133" s="1654"/>
      <c r="C1133" s="1654"/>
      <c r="D1133" s="1654"/>
    </row>
    <row r="1134" spans="1:4">
      <c r="A1134" s="1654"/>
      <c r="B1134" s="1654"/>
      <c r="C1134" s="1654"/>
      <c r="D1134" s="1654"/>
    </row>
    <row r="1135" spans="1:4">
      <c r="A1135" s="1654"/>
      <c r="B1135" s="1654"/>
      <c r="C1135" s="1654"/>
      <c r="D1135" s="1654"/>
    </row>
    <row r="1136" spans="1:4">
      <c r="A1136" s="1654"/>
      <c r="B1136" s="1654"/>
      <c r="C1136" s="1654"/>
      <c r="D1136" s="1654"/>
    </row>
    <row r="1137" spans="1:4">
      <c r="A1137" s="1654"/>
      <c r="B1137" s="1654"/>
      <c r="C1137" s="1654"/>
      <c r="D1137" s="1654"/>
    </row>
    <row r="1138" spans="1:4">
      <c r="A1138" s="1654"/>
      <c r="B1138" s="1654"/>
      <c r="C1138" s="1654"/>
      <c r="D1138" s="1654"/>
    </row>
    <row r="1139" spans="1:4">
      <c r="A1139" s="1654"/>
      <c r="B1139" s="1654"/>
      <c r="C1139" s="1654"/>
      <c r="D1139" s="1654"/>
    </row>
    <row r="1140" spans="1:4">
      <c r="A1140" s="1654"/>
      <c r="B1140" s="1654"/>
      <c r="C1140" s="1654"/>
      <c r="D1140" s="1654"/>
    </row>
    <row r="1141" spans="1:4">
      <c r="A1141" s="1654"/>
      <c r="B1141" s="1654"/>
      <c r="C1141" s="1654"/>
      <c r="D1141" s="1654"/>
    </row>
    <row r="1142" spans="1:4">
      <c r="A1142" s="1654"/>
      <c r="B1142" s="1654"/>
      <c r="C1142" s="1654"/>
      <c r="D1142" s="1654"/>
    </row>
    <row r="1143" spans="1:4">
      <c r="A1143" s="1654"/>
      <c r="B1143" s="1654"/>
      <c r="C1143" s="1654"/>
      <c r="D1143" s="1654"/>
    </row>
    <row r="1144" spans="1:4">
      <c r="A1144" s="1654"/>
      <c r="B1144" s="1654"/>
      <c r="C1144" s="1654"/>
      <c r="D1144" s="1654"/>
    </row>
    <row r="1145" spans="1:4">
      <c r="A1145" s="1654"/>
      <c r="B1145" s="1654"/>
      <c r="C1145" s="1654"/>
      <c r="D1145" s="1654"/>
    </row>
    <row r="1146" spans="1:4">
      <c r="A1146" s="1654"/>
      <c r="B1146" s="1654"/>
      <c r="C1146" s="1654"/>
      <c r="D1146" s="1654"/>
    </row>
    <row r="1147" spans="1:4">
      <c r="A1147" s="1654"/>
      <c r="B1147" s="1654"/>
      <c r="C1147" s="1654"/>
      <c r="D1147" s="1654"/>
    </row>
    <row r="1148" spans="1:4">
      <c r="A1148" s="1654"/>
      <c r="B1148" s="1654"/>
      <c r="C1148" s="1654"/>
      <c r="D1148" s="1654"/>
    </row>
    <row r="1149" spans="1:4">
      <c r="A1149" s="1654"/>
      <c r="B1149" s="1654"/>
      <c r="C1149" s="1654"/>
      <c r="D1149" s="1654"/>
    </row>
    <row r="1150" spans="1:4">
      <c r="A1150" s="1654"/>
      <c r="B1150" s="1654"/>
      <c r="C1150" s="1654"/>
      <c r="D1150" s="1654"/>
    </row>
    <row r="1151" spans="1:4">
      <c r="A1151" s="1654"/>
      <c r="B1151" s="1654"/>
      <c r="C1151" s="1654"/>
      <c r="D1151" s="1654"/>
    </row>
    <row r="1152" spans="1:4">
      <c r="A1152" s="1654"/>
      <c r="B1152" s="1654"/>
      <c r="C1152" s="1654"/>
      <c r="D1152" s="1654"/>
    </row>
    <row r="1153" spans="1:4">
      <c r="A1153" s="1654"/>
      <c r="B1153" s="1654"/>
      <c r="C1153" s="1654"/>
      <c r="D1153" s="1654"/>
    </row>
    <row r="1154" spans="1:4">
      <c r="A1154" s="1654"/>
      <c r="B1154" s="1654"/>
      <c r="C1154" s="1654"/>
      <c r="D1154" s="1654"/>
    </row>
    <row r="1155" spans="1:4">
      <c r="A1155" s="1654"/>
      <c r="B1155" s="1654"/>
      <c r="C1155" s="1654"/>
      <c r="D1155" s="1654"/>
    </row>
    <row r="1156" spans="1:4">
      <c r="A1156" s="1654"/>
      <c r="B1156" s="1654"/>
      <c r="C1156" s="1654"/>
      <c r="D1156" s="1654"/>
    </row>
    <row r="1157" spans="1:4">
      <c r="A1157" s="1654"/>
      <c r="B1157" s="1654"/>
      <c r="C1157" s="1654"/>
      <c r="D1157" s="1654"/>
    </row>
    <row r="1158" spans="1:4">
      <c r="A1158" s="1654"/>
      <c r="B1158" s="1654"/>
      <c r="C1158" s="1654"/>
      <c r="D1158" s="1654"/>
    </row>
    <row r="1159" spans="1:4">
      <c r="A1159" s="1654"/>
      <c r="B1159" s="1654"/>
      <c r="C1159" s="1654"/>
      <c r="D1159" s="1654"/>
    </row>
    <row r="1160" spans="1:4">
      <c r="A1160" s="1654"/>
      <c r="B1160" s="1654"/>
      <c r="C1160" s="1654"/>
      <c r="D1160" s="1654"/>
    </row>
    <row r="1161" spans="1:4">
      <c r="A1161" s="1654"/>
      <c r="B1161" s="1654"/>
      <c r="C1161" s="1654"/>
      <c r="D1161" s="1654"/>
    </row>
    <row r="1162" spans="1:4">
      <c r="A1162" s="1654"/>
      <c r="B1162" s="1654"/>
      <c r="C1162" s="1654"/>
      <c r="D1162" s="1654"/>
    </row>
    <row r="1163" spans="1:4">
      <c r="A1163" s="1654"/>
      <c r="B1163" s="1654"/>
      <c r="C1163" s="1654"/>
      <c r="D1163" s="1654"/>
    </row>
    <row r="1164" spans="1:4">
      <c r="A1164" s="1654"/>
      <c r="B1164" s="1654"/>
      <c r="C1164" s="1654"/>
      <c r="D1164" s="1654"/>
    </row>
    <row r="1165" spans="1:4">
      <c r="A1165" s="1654"/>
      <c r="B1165" s="1654"/>
      <c r="C1165" s="1654"/>
      <c r="D1165" s="1654"/>
    </row>
    <row r="1166" spans="1:4">
      <c r="A1166" s="1654"/>
      <c r="B1166" s="1654"/>
      <c r="C1166" s="1654"/>
      <c r="D1166" s="1654"/>
    </row>
    <row r="1167" spans="1:4">
      <c r="A1167" s="1654"/>
      <c r="B1167" s="1654"/>
      <c r="C1167" s="1654"/>
      <c r="D1167" s="1654"/>
    </row>
    <row r="1168" spans="1:4">
      <c r="A1168" s="1654"/>
      <c r="B1168" s="1654"/>
      <c r="C1168" s="1654"/>
      <c r="D1168" s="1654"/>
    </row>
    <row r="1169" spans="1:4">
      <c r="A1169" s="1654"/>
      <c r="B1169" s="1654"/>
      <c r="C1169" s="1654"/>
      <c r="D1169" s="1654"/>
    </row>
    <row r="1170" spans="1:4">
      <c r="A1170" s="1654"/>
      <c r="B1170" s="1654"/>
      <c r="C1170" s="1654"/>
      <c r="D1170" s="1654"/>
    </row>
    <row r="1171" spans="1:4">
      <c r="A1171" s="1654"/>
      <c r="B1171" s="1654"/>
      <c r="C1171" s="1654"/>
      <c r="D1171" s="1654"/>
    </row>
    <row r="1172" spans="1:4">
      <c r="A1172" s="1654"/>
      <c r="B1172" s="1654"/>
      <c r="C1172" s="1654"/>
      <c r="D1172" s="1654"/>
    </row>
    <row r="1173" spans="1:4">
      <c r="A1173" s="1654"/>
      <c r="B1173" s="1654"/>
      <c r="C1173" s="1654"/>
      <c r="D1173" s="1654"/>
    </row>
    <row r="1174" spans="1:4">
      <c r="A1174" s="1654"/>
      <c r="B1174" s="1654"/>
      <c r="C1174" s="1654"/>
      <c r="D1174" s="1654"/>
    </row>
    <row r="1175" spans="1:4">
      <c r="A1175" s="1654"/>
      <c r="B1175" s="1654"/>
      <c r="C1175" s="1654"/>
      <c r="D1175" s="1654"/>
    </row>
    <row r="1176" spans="1:4">
      <c r="A1176" s="1654"/>
      <c r="B1176" s="1654"/>
      <c r="C1176" s="1654"/>
      <c r="D1176" s="1654"/>
    </row>
    <row r="1177" spans="1:4">
      <c r="A1177" s="1654"/>
      <c r="B1177" s="1654"/>
      <c r="C1177" s="1654"/>
      <c r="D1177" s="1654"/>
    </row>
    <row r="1178" spans="1:4">
      <c r="A1178" s="1654"/>
      <c r="B1178" s="1654"/>
      <c r="C1178" s="1654"/>
      <c r="D1178" s="1654"/>
    </row>
    <row r="1179" spans="1:4">
      <c r="A1179" s="1654"/>
      <c r="B1179" s="1654"/>
      <c r="C1179" s="1654"/>
      <c r="D1179" s="1654"/>
    </row>
    <row r="1180" spans="1:4">
      <c r="A1180" s="1654"/>
      <c r="B1180" s="1654"/>
      <c r="C1180" s="1654"/>
      <c r="D1180" s="1654"/>
    </row>
    <row r="1181" spans="1:4">
      <c r="A1181" s="1654"/>
      <c r="B1181" s="1654"/>
      <c r="C1181" s="1654"/>
      <c r="D1181" s="1654"/>
    </row>
    <row r="1182" spans="1:4">
      <c r="A1182" s="1654"/>
      <c r="B1182" s="1654"/>
      <c r="C1182" s="1654"/>
      <c r="D1182" s="1654"/>
    </row>
    <row r="1183" spans="1:4">
      <c r="A1183" s="1654"/>
      <c r="B1183" s="1654"/>
      <c r="C1183" s="1654"/>
      <c r="D1183" s="1654"/>
    </row>
    <row r="1184" spans="1:4">
      <c r="A1184" s="1654"/>
      <c r="B1184" s="1654"/>
      <c r="C1184" s="1654"/>
      <c r="D1184" s="1654"/>
    </row>
    <row r="1185" spans="1:4">
      <c r="A1185" s="1654"/>
      <c r="B1185" s="1654"/>
      <c r="C1185" s="1654"/>
      <c r="D1185" s="1654"/>
    </row>
    <row r="1186" spans="1:4">
      <c r="A1186" s="1654"/>
      <c r="B1186" s="1654"/>
      <c r="C1186" s="1654"/>
      <c r="D1186" s="1654"/>
    </row>
    <row r="1187" spans="1:4">
      <c r="A1187" s="1654"/>
      <c r="B1187" s="1654"/>
      <c r="C1187" s="1654"/>
      <c r="D1187" s="1654"/>
    </row>
    <row r="1188" spans="1:4">
      <c r="A1188" s="1654"/>
      <c r="B1188" s="1654"/>
      <c r="C1188" s="1654"/>
      <c r="D1188" s="1654"/>
    </row>
    <row r="1189" spans="1:4">
      <c r="A1189" s="1654"/>
      <c r="B1189" s="1654"/>
      <c r="C1189" s="1654"/>
      <c r="D1189" s="1654"/>
    </row>
    <row r="1190" spans="1:4">
      <c r="A1190" s="1654"/>
      <c r="B1190" s="1654"/>
      <c r="C1190" s="1654"/>
      <c r="D1190" s="1654"/>
    </row>
    <row r="1191" spans="1:4">
      <c r="A1191" s="1654"/>
      <c r="B1191" s="1654"/>
      <c r="C1191" s="1654"/>
      <c r="D1191" s="1654"/>
    </row>
    <row r="1192" spans="1:4">
      <c r="A1192" s="1654"/>
      <c r="B1192" s="1654"/>
      <c r="C1192" s="1654"/>
      <c r="D1192" s="1654"/>
    </row>
    <row r="1193" spans="1:4">
      <c r="A1193" s="1654"/>
      <c r="B1193" s="1654"/>
      <c r="C1193" s="1654"/>
      <c r="D1193" s="1654"/>
    </row>
    <row r="1194" spans="1:4">
      <c r="A1194" s="1654"/>
      <c r="B1194" s="1654"/>
      <c r="C1194" s="1654"/>
      <c r="D1194" s="1654"/>
    </row>
    <row r="1195" spans="1:4">
      <c r="A1195" s="1654"/>
      <c r="B1195" s="1654"/>
      <c r="C1195" s="1654"/>
      <c r="D1195" s="1654"/>
    </row>
    <row r="1196" spans="1:4">
      <c r="A1196" s="1654"/>
      <c r="B1196" s="1654"/>
      <c r="C1196" s="1654"/>
      <c r="D1196" s="1654"/>
    </row>
    <row r="1197" spans="1:4">
      <c r="A1197" s="1654"/>
      <c r="B1197" s="1654"/>
      <c r="C1197" s="1654"/>
      <c r="D1197" s="1654"/>
    </row>
    <row r="1198" spans="1:4">
      <c r="A1198" s="1654"/>
      <c r="B1198" s="1654"/>
      <c r="C1198" s="1654"/>
      <c r="D1198" s="1654"/>
    </row>
    <row r="1199" spans="1:4">
      <c r="A1199" s="1654"/>
      <c r="B1199" s="1654"/>
      <c r="C1199" s="1654"/>
      <c r="D1199" s="1654"/>
    </row>
    <row r="1200" spans="1:4">
      <c r="A1200" s="1654"/>
      <c r="B1200" s="1654"/>
      <c r="C1200" s="1654"/>
      <c r="D1200" s="1654"/>
    </row>
    <row r="1201" spans="1:4">
      <c r="A1201" s="1654"/>
      <c r="B1201" s="1654"/>
      <c r="C1201" s="1654"/>
      <c r="D1201" s="1654"/>
    </row>
    <row r="1202" spans="1:4">
      <c r="A1202" s="1654"/>
      <c r="B1202" s="1654"/>
      <c r="C1202" s="1654"/>
      <c r="D1202" s="1654"/>
    </row>
    <row r="1203" spans="1:4">
      <c r="A1203" s="1654"/>
      <c r="B1203" s="1654"/>
      <c r="C1203" s="1654"/>
      <c r="D1203" s="1654"/>
    </row>
    <row r="1204" spans="1:4">
      <c r="A1204" s="1654"/>
      <c r="B1204" s="1654"/>
      <c r="C1204" s="1654"/>
      <c r="D1204" s="1654"/>
    </row>
    <row r="1205" spans="1:4">
      <c r="A1205" s="1654"/>
      <c r="B1205" s="1654"/>
      <c r="C1205" s="1654"/>
      <c r="D1205" s="1654"/>
    </row>
    <row r="1206" spans="1:4">
      <c r="A1206" s="1654"/>
      <c r="B1206" s="1654"/>
      <c r="C1206" s="1654"/>
      <c r="D1206" s="1654"/>
    </row>
    <row r="1207" spans="1:4">
      <c r="A1207" s="1654"/>
      <c r="B1207" s="1654"/>
      <c r="C1207" s="1654"/>
      <c r="D1207" s="1654"/>
    </row>
    <row r="1208" spans="1:4">
      <c r="A1208" s="1654"/>
      <c r="B1208" s="1654"/>
      <c r="C1208" s="1654"/>
      <c r="D1208" s="1654"/>
    </row>
    <row r="1209" spans="1:4">
      <c r="A1209" s="1654"/>
      <c r="B1209" s="1654"/>
      <c r="C1209" s="1654"/>
      <c r="D1209" s="1654"/>
    </row>
    <row r="1210" spans="1:4">
      <c r="A1210" s="1654"/>
      <c r="B1210" s="1654"/>
      <c r="C1210" s="1654"/>
      <c r="D1210" s="1654"/>
    </row>
    <row r="1211" spans="1:4">
      <c r="A1211" s="1654"/>
      <c r="B1211" s="1654"/>
      <c r="C1211" s="1654"/>
      <c r="D1211" s="1654"/>
    </row>
    <row r="1212" spans="1:4">
      <c r="A1212" s="1654"/>
      <c r="B1212" s="1654"/>
      <c r="C1212" s="1654"/>
      <c r="D1212" s="1654"/>
    </row>
    <row r="1213" spans="1:4">
      <c r="A1213" s="1654"/>
      <c r="B1213" s="1654"/>
      <c r="C1213" s="1654"/>
      <c r="D1213" s="1654"/>
    </row>
    <row r="1214" spans="1:4">
      <c r="A1214" s="1654"/>
      <c r="B1214" s="1654"/>
      <c r="C1214" s="1654"/>
      <c r="D1214" s="1654"/>
    </row>
    <row r="1215" spans="1:4">
      <c r="A1215" s="1654"/>
      <c r="B1215" s="1654"/>
      <c r="C1215" s="1654"/>
      <c r="D1215" s="1654"/>
    </row>
    <row r="1216" spans="1:4">
      <c r="A1216" s="1654"/>
      <c r="B1216" s="1654"/>
      <c r="C1216" s="1654"/>
      <c r="D1216" s="1654"/>
    </row>
    <row r="1217" spans="1:4">
      <c r="A1217" s="1654"/>
      <c r="B1217" s="1654"/>
      <c r="C1217" s="1654"/>
      <c r="D1217" s="1654"/>
    </row>
    <row r="1218" spans="1:4">
      <c r="A1218" s="1654"/>
      <c r="B1218" s="1654"/>
      <c r="C1218" s="1654"/>
      <c r="D1218" s="1654"/>
    </row>
    <row r="1219" spans="1:4">
      <c r="A1219" s="1654"/>
      <c r="B1219" s="1654"/>
      <c r="C1219" s="1654"/>
      <c r="D1219" s="1654"/>
    </row>
    <row r="1220" spans="1:4">
      <c r="A1220" s="1654"/>
      <c r="B1220" s="1654"/>
      <c r="C1220" s="1654"/>
      <c r="D1220" s="1654"/>
    </row>
    <row r="1221" spans="1:4">
      <c r="A1221" s="1654"/>
      <c r="B1221" s="1654"/>
      <c r="C1221" s="1654"/>
      <c r="D1221" s="1654"/>
    </row>
    <row r="1222" spans="1:4">
      <c r="A1222" s="1654"/>
      <c r="B1222" s="1654"/>
      <c r="C1222" s="1654"/>
      <c r="D1222" s="1654"/>
    </row>
    <row r="1223" spans="1:4">
      <c r="A1223" s="1654"/>
      <c r="B1223" s="1654"/>
      <c r="C1223" s="1654"/>
      <c r="D1223" s="1654"/>
    </row>
    <row r="1224" spans="1:4">
      <c r="A1224" s="1654"/>
      <c r="B1224" s="1654"/>
      <c r="C1224" s="1654"/>
      <c r="D1224" s="1654"/>
    </row>
    <row r="1225" spans="1:4">
      <c r="A1225" s="1654"/>
      <c r="B1225" s="1654"/>
      <c r="C1225" s="1654"/>
      <c r="D1225" s="1654"/>
    </row>
    <row r="1226" spans="1:4">
      <c r="A1226" s="1654"/>
      <c r="B1226" s="1654"/>
      <c r="C1226" s="1654"/>
      <c r="D1226" s="1654"/>
    </row>
    <row r="1227" spans="1:4">
      <c r="A1227" s="1654"/>
      <c r="B1227" s="1654"/>
      <c r="C1227" s="1654"/>
      <c r="D1227" s="1654"/>
    </row>
    <row r="1228" spans="1:4">
      <c r="A1228" s="1654"/>
      <c r="B1228" s="1654"/>
      <c r="C1228" s="1654"/>
      <c r="D1228" s="1654"/>
    </row>
    <row r="1229" spans="1:4">
      <c r="A1229" s="1654"/>
      <c r="B1229" s="1654"/>
      <c r="C1229" s="1654"/>
      <c r="D1229" s="1654"/>
    </row>
    <row r="1230" spans="1:4">
      <c r="A1230" s="1654"/>
      <c r="B1230" s="1654"/>
      <c r="C1230" s="1654"/>
      <c r="D1230" s="1654"/>
    </row>
    <row r="1231" spans="1:4">
      <c r="A1231" s="1654"/>
      <c r="B1231" s="1654"/>
      <c r="C1231" s="1654"/>
      <c r="D1231" s="1654"/>
    </row>
    <row r="1232" spans="1:4">
      <c r="A1232" s="1654"/>
      <c r="B1232" s="1654"/>
      <c r="C1232" s="1654"/>
      <c r="D1232" s="1654"/>
    </row>
    <row r="1233" spans="1:4">
      <c r="A1233" s="1654"/>
      <c r="B1233" s="1654"/>
      <c r="C1233" s="1654"/>
      <c r="D1233" s="1654"/>
    </row>
    <row r="1234" spans="1:4">
      <c r="A1234" s="1654"/>
      <c r="B1234" s="1654"/>
      <c r="C1234" s="1654"/>
      <c r="D1234" s="1654"/>
    </row>
    <row r="1235" spans="1:4">
      <c r="A1235" s="1654"/>
      <c r="B1235" s="1654"/>
      <c r="C1235" s="1654"/>
      <c r="D1235" s="1654"/>
    </row>
    <row r="1236" spans="1:4">
      <c r="A1236" s="1654"/>
      <c r="B1236" s="1654"/>
      <c r="C1236" s="1654"/>
      <c r="D1236" s="1654"/>
    </row>
    <row r="1237" spans="1:4">
      <c r="A1237" s="1654"/>
      <c r="B1237" s="1654"/>
      <c r="C1237" s="1654"/>
      <c r="D1237" s="1654"/>
    </row>
    <row r="1238" spans="1:4">
      <c r="A1238" s="1654"/>
      <c r="B1238" s="1654"/>
      <c r="C1238" s="1654"/>
      <c r="D1238" s="1654"/>
    </row>
    <row r="1239" spans="1:4">
      <c r="A1239" s="1654"/>
      <c r="B1239" s="1654"/>
      <c r="C1239" s="1654"/>
      <c r="D1239" s="1654"/>
    </row>
    <row r="1240" spans="1:4">
      <c r="A1240" s="1654"/>
      <c r="B1240" s="1654"/>
      <c r="C1240" s="1654"/>
      <c r="D1240" s="1654"/>
    </row>
    <row r="1241" spans="1:4">
      <c r="A1241" s="1654"/>
      <c r="B1241" s="1654"/>
      <c r="C1241" s="1654"/>
      <c r="D1241" s="1654"/>
    </row>
    <row r="1242" spans="1:4">
      <c r="A1242" s="1654"/>
      <c r="B1242" s="1654"/>
      <c r="C1242" s="1654"/>
      <c r="D1242" s="1654"/>
    </row>
    <row r="1243" spans="1:4">
      <c r="A1243" s="1654"/>
      <c r="B1243" s="1654"/>
      <c r="C1243" s="1654"/>
      <c r="D1243" s="1654"/>
    </row>
    <row r="1244" spans="1:4">
      <c r="A1244" s="1654"/>
      <c r="B1244" s="1654"/>
      <c r="C1244" s="1654"/>
      <c r="D1244" s="1654"/>
    </row>
    <row r="1245" spans="1:4">
      <c r="A1245" s="1654"/>
      <c r="B1245" s="1654"/>
      <c r="C1245" s="1654"/>
      <c r="D1245" s="1654"/>
    </row>
    <row r="1246" spans="1:4">
      <c r="A1246" s="1654"/>
      <c r="B1246" s="1654"/>
      <c r="C1246" s="1654"/>
      <c r="D1246" s="1654"/>
    </row>
    <row r="1247" spans="1:4">
      <c r="A1247" s="1654"/>
      <c r="B1247" s="1654"/>
      <c r="C1247" s="1654"/>
      <c r="D1247" s="1654"/>
    </row>
    <row r="1248" spans="1:4">
      <c r="A1248" s="1654"/>
      <c r="B1248" s="1654"/>
      <c r="C1248" s="1654"/>
      <c r="D1248" s="1654"/>
    </row>
    <row r="1249" spans="1:4">
      <c r="A1249" s="1654"/>
      <c r="B1249" s="1654"/>
      <c r="C1249" s="1654"/>
      <c r="D1249" s="1654"/>
    </row>
    <row r="1250" spans="1:4">
      <c r="A1250" s="1654"/>
      <c r="B1250" s="1654"/>
      <c r="C1250" s="1654"/>
      <c r="D1250" s="1654"/>
    </row>
    <row r="1251" spans="1:4">
      <c r="A1251" s="1654"/>
      <c r="B1251" s="1654"/>
      <c r="C1251" s="1654"/>
      <c r="D1251" s="1654"/>
    </row>
    <row r="1252" spans="1:4">
      <c r="A1252" s="1654"/>
      <c r="B1252" s="1654"/>
      <c r="C1252" s="1654"/>
      <c r="D1252" s="1654"/>
    </row>
    <row r="1253" spans="1:4">
      <c r="A1253" s="1654"/>
      <c r="B1253" s="1654"/>
      <c r="C1253" s="1654"/>
      <c r="D1253" s="1654"/>
    </row>
    <row r="1254" spans="1:4">
      <c r="A1254" s="1654"/>
      <c r="B1254" s="1654"/>
      <c r="C1254" s="1654"/>
      <c r="D1254" s="1654"/>
    </row>
    <row r="1255" spans="1:4">
      <c r="A1255" s="1654"/>
      <c r="B1255" s="1654"/>
      <c r="C1255" s="1654"/>
      <c r="D1255" s="1654"/>
    </row>
    <row r="1256" spans="1:4">
      <c r="A1256" s="1654"/>
      <c r="B1256" s="1654"/>
      <c r="C1256" s="1654"/>
      <c r="D1256" s="1654"/>
    </row>
    <row r="1257" spans="1:4">
      <c r="A1257" s="1654"/>
      <c r="B1257" s="1654"/>
      <c r="C1257" s="1654"/>
      <c r="D1257" s="1654"/>
    </row>
    <row r="1258" spans="1:4">
      <c r="A1258" s="1654"/>
      <c r="B1258" s="1654"/>
      <c r="C1258" s="1654"/>
      <c r="D1258" s="1654"/>
    </row>
    <row r="1259" spans="1:4">
      <c r="A1259" s="1654"/>
      <c r="B1259" s="1654"/>
      <c r="C1259" s="1654"/>
      <c r="D1259" s="1654"/>
    </row>
    <row r="1260" spans="1:4">
      <c r="A1260" s="1654"/>
      <c r="B1260" s="1654"/>
      <c r="C1260" s="1654"/>
      <c r="D1260" s="1654"/>
    </row>
    <row r="1261" spans="1:4">
      <c r="A1261" s="1654"/>
      <c r="B1261" s="1654"/>
      <c r="C1261" s="1654"/>
      <c r="D1261" s="1654"/>
    </row>
    <row r="1262" spans="1:4">
      <c r="A1262" s="1654"/>
      <c r="B1262" s="1654"/>
      <c r="C1262" s="1654"/>
      <c r="D1262" s="1654"/>
    </row>
    <row r="1263" spans="1:4">
      <c r="A1263" s="1654"/>
      <c r="B1263" s="1654"/>
      <c r="C1263" s="1654"/>
      <c r="D1263" s="1654"/>
    </row>
    <row r="1264" spans="1:4">
      <c r="A1264" s="1654"/>
      <c r="B1264" s="1654"/>
      <c r="C1264" s="1654"/>
      <c r="D1264" s="1654"/>
    </row>
    <row r="1265" spans="1:4">
      <c r="A1265" s="1654"/>
      <c r="B1265" s="1654"/>
      <c r="C1265" s="1654"/>
      <c r="D1265" s="1654"/>
    </row>
    <row r="1266" spans="1:4">
      <c r="A1266" s="1654"/>
      <c r="B1266" s="1654"/>
      <c r="C1266" s="1654"/>
      <c r="D1266" s="1654"/>
    </row>
    <row r="1267" spans="1:4">
      <c r="A1267" s="1654"/>
      <c r="B1267" s="1654"/>
      <c r="C1267" s="1654"/>
      <c r="D1267" s="1654"/>
    </row>
    <row r="1268" spans="1:4">
      <c r="A1268" s="1654"/>
      <c r="B1268" s="1654"/>
      <c r="C1268" s="1654"/>
      <c r="D1268" s="1654"/>
    </row>
    <row r="1269" spans="1:4">
      <c r="A1269" s="1654"/>
      <c r="B1269" s="1654"/>
      <c r="C1269" s="1654"/>
      <c r="D1269" s="1654"/>
    </row>
    <row r="1270" spans="1:4">
      <c r="A1270" s="1654"/>
      <c r="B1270" s="1654"/>
      <c r="C1270" s="1654"/>
      <c r="D1270" s="1654"/>
    </row>
    <row r="1271" spans="1:4">
      <c r="A1271" s="1654"/>
      <c r="B1271" s="1654"/>
      <c r="C1271" s="1654"/>
      <c r="D1271" s="1654"/>
    </row>
    <row r="1272" spans="1:4">
      <c r="A1272" s="1654"/>
      <c r="B1272" s="1654"/>
      <c r="C1272" s="1654"/>
      <c r="D1272" s="1654"/>
    </row>
    <row r="1273" spans="1:4">
      <c r="A1273" s="1654"/>
      <c r="B1273" s="1654"/>
      <c r="C1273" s="1654"/>
      <c r="D1273" s="1654"/>
    </row>
    <row r="1274" spans="1:4">
      <c r="A1274" s="1654"/>
      <c r="B1274" s="1654"/>
      <c r="C1274" s="1654"/>
      <c r="D1274" s="1654"/>
    </row>
    <row r="1275" spans="1:4">
      <c r="A1275" s="1654"/>
      <c r="B1275" s="1654"/>
      <c r="C1275" s="1654"/>
      <c r="D1275" s="1654"/>
    </row>
    <row r="1276" spans="1:4">
      <c r="A1276" s="1654"/>
      <c r="B1276" s="1654"/>
      <c r="C1276" s="1654"/>
      <c r="D1276" s="1654"/>
    </row>
    <row r="1277" spans="1:4">
      <c r="A1277" s="1654"/>
      <c r="B1277" s="1654"/>
      <c r="C1277" s="1654"/>
      <c r="D1277" s="1654"/>
    </row>
    <row r="1278" spans="1:4">
      <c r="A1278" s="1654"/>
      <c r="B1278" s="1654"/>
      <c r="C1278" s="1654"/>
      <c r="D1278" s="1654"/>
    </row>
    <row r="1279" spans="1:4">
      <c r="A1279" s="1654"/>
      <c r="B1279" s="1654"/>
      <c r="C1279" s="1654"/>
      <c r="D1279" s="1654"/>
    </row>
    <row r="1280" spans="1:4">
      <c r="A1280" s="1654"/>
      <c r="B1280" s="1654"/>
      <c r="C1280" s="1654"/>
      <c r="D1280" s="1654"/>
    </row>
    <row r="1281" spans="1:4">
      <c r="A1281" s="1654"/>
      <c r="B1281" s="1654"/>
      <c r="C1281" s="1654"/>
      <c r="D1281" s="1654"/>
    </row>
    <row r="1282" spans="1:4">
      <c r="A1282" s="1654"/>
      <c r="B1282" s="1654"/>
      <c r="C1282" s="1654"/>
      <c r="D1282" s="1654"/>
    </row>
    <row r="1283" spans="1:4">
      <c r="A1283" s="1654"/>
      <c r="B1283" s="1654"/>
      <c r="C1283" s="1654"/>
      <c r="D1283" s="1654"/>
    </row>
    <row r="1284" spans="1:4">
      <c r="A1284" s="1654"/>
      <c r="B1284" s="1654"/>
      <c r="C1284" s="1654"/>
      <c r="D1284" s="1654"/>
    </row>
    <row r="1285" spans="1:4">
      <c r="A1285" s="1654"/>
      <c r="B1285" s="1654"/>
      <c r="C1285" s="1654"/>
      <c r="D1285" s="1654"/>
    </row>
    <row r="1286" spans="1:4">
      <c r="A1286" s="1654"/>
      <c r="B1286" s="1654"/>
      <c r="C1286" s="1654"/>
      <c r="D1286" s="1654"/>
    </row>
    <row r="1287" spans="1:4">
      <c r="A1287" s="1654"/>
      <c r="B1287" s="1654"/>
      <c r="C1287" s="1654"/>
      <c r="D1287" s="1654"/>
    </row>
    <row r="1288" spans="1:4">
      <c r="A1288" s="1654"/>
      <c r="B1288" s="1654"/>
      <c r="C1288" s="1654"/>
      <c r="D1288" s="1654"/>
    </row>
    <row r="1289" spans="1:4">
      <c r="A1289" s="1654"/>
      <c r="B1289" s="1654"/>
      <c r="C1289" s="1654"/>
      <c r="D1289" s="1654"/>
    </row>
    <row r="1290" spans="1:4">
      <c r="A1290" s="1654"/>
      <c r="B1290" s="1654"/>
      <c r="C1290" s="1654"/>
      <c r="D1290" s="1654"/>
    </row>
    <row r="1291" spans="1:4">
      <c r="A1291" s="1654"/>
      <c r="B1291" s="1654"/>
      <c r="C1291" s="1654"/>
      <c r="D1291" s="1654"/>
    </row>
    <row r="1292" spans="1:4">
      <c r="A1292" s="1654"/>
      <c r="B1292" s="1654"/>
      <c r="C1292" s="1654"/>
      <c r="D1292" s="1654"/>
    </row>
    <row r="1293" spans="1:4">
      <c r="A1293" s="1654"/>
      <c r="B1293" s="1654"/>
      <c r="C1293" s="1654"/>
      <c r="D1293" s="1654"/>
    </row>
    <row r="1294" spans="1:4">
      <c r="A1294" s="1654"/>
      <c r="B1294" s="1654"/>
      <c r="C1294" s="1654"/>
      <c r="D1294" s="1654"/>
    </row>
    <row r="1295" spans="1:4">
      <c r="A1295" s="1654"/>
      <c r="B1295" s="1654"/>
      <c r="C1295" s="1654"/>
      <c r="D1295" s="1654"/>
    </row>
    <row r="1296" spans="1:4">
      <c r="A1296" s="1654"/>
      <c r="B1296" s="1654"/>
      <c r="C1296" s="1654"/>
      <c r="D1296" s="1654"/>
    </row>
    <row r="1297" spans="1:4">
      <c r="A1297" s="1654"/>
      <c r="B1297" s="1654"/>
      <c r="C1297" s="1654"/>
      <c r="D1297" s="1654"/>
    </row>
    <row r="1298" spans="1:4">
      <c r="A1298" s="1654"/>
      <c r="B1298" s="1654"/>
      <c r="C1298" s="1654"/>
      <c r="D1298" s="1654"/>
    </row>
    <row r="1299" spans="1:4">
      <c r="A1299" s="1654"/>
      <c r="B1299" s="1654"/>
      <c r="C1299" s="1654"/>
      <c r="D1299" s="1654"/>
    </row>
    <row r="1300" spans="1:4">
      <c r="A1300" s="1654"/>
      <c r="B1300" s="1654"/>
      <c r="C1300" s="1654"/>
      <c r="D1300" s="1654"/>
    </row>
    <row r="1301" spans="1:4">
      <c r="A1301" s="1654"/>
      <c r="B1301" s="1654"/>
      <c r="C1301" s="1654"/>
      <c r="D1301" s="1654"/>
    </row>
    <row r="1302" spans="1:4">
      <c r="A1302" s="1654"/>
      <c r="B1302" s="1654"/>
      <c r="C1302" s="1654"/>
      <c r="D1302" s="1654"/>
    </row>
    <row r="1303" spans="1:4">
      <c r="A1303" s="1654"/>
      <c r="B1303" s="1654"/>
      <c r="C1303" s="1654"/>
      <c r="D1303" s="1654"/>
    </row>
    <row r="1304" spans="1:4">
      <c r="A1304" s="1654"/>
      <c r="B1304" s="1654"/>
      <c r="C1304" s="1654"/>
      <c r="D1304" s="1654"/>
    </row>
    <row r="1305" spans="1:4">
      <c r="A1305" s="1654"/>
      <c r="B1305" s="1654"/>
      <c r="C1305" s="1654"/>
      <c r="D1305" s="1654"/>
    </row>
    <row r="1306" spans="1:4">
      <c r="A1306" s="1654"/>
      <c r="B1306" s="1654"/>
      <c r="C1306" s="1654"/>
      <c r="D1306" s="1654"/>
    </row>
    <row r="1307" spans="1:4">
      <c r="A1307" s="1654"/>
      <c r="B1307" s="1654"/>
      <c r="C1307" s="1654"/>
      <c r="D1307" s="1654"/>
    </row>
    <row r="1308" spans="1:4">
      <c r="A1308" s="1654"/>
      <c r="B1308" s="1654"/>
      <c r="C1308" s="1654"/>
      <c r="D1308" s="1654"/>
    </row>
    <row r="1309" spans="1:4">
      <c r="A1309" s="1654"/>
      <c r="B1309" s="1654"/>
      <c r="C1309" s="1654"/>
      <c r="D1309" s="1654"/>
    </row>
    <row r="1310" spans="1:4">
      <c r="A1310" s="1654"/>
      <c r="B1310" s="1654"/>
      <c r="C1310" s="1654"/>
      <c r="D1310" s="1654"/>
    </row>
    <row r="1311" spans="1:4">
      <c r="A1311" s="1654"/>
      <c r="B1311" s="1654"/>
      <c r="C1311" s="1654"/>
      <c r="D1311" s="1654"/>
    </row>
    <row r="1312" spans="1:4">
      <c r="A1312" s="1654"/>
      <c r="B1312" s="1654"/>
      <c r="C1312" s="1654"/>
      <c r="D1312" s="1654"/>
    </row>
    <row r="1313" spans="1:4">
      <c r="A1313" s="1654"/>
      <c r="B1313" s="1654"/>
      <c r="C1313" s="1654"/>
      <c r="D1313" s="1654"/>
    </row>
    <row r="1314" spans="1:4">
      <c r="A1314" s="1654"/>
      <c r="B1314" s="1654"/>
      <c r="C1314" s="1654"/>
      <c r="D1314" s="1654"/>
    </row>
    <row r="1315" spans="1:4">
      <c r="A1315" s="1654"/>
      <c r="B1315" s="1654"/>
      <c r="C1315" s="1654"/>
      <c r="D1315" s="1654"/>
    </row>
    <row r="1316" spans="1:4">
      <c r="A1316" s="1654"/>
      <c r="B1316" s="1654"/>
      <c r="C1316" s="1654"/>
      <c r="D1316" s="1654"/>
    </row>
    <row r="1317" spans="1:4">
      <c r="A1317" s="1654"/>
      <c r="B1317" s="1654"/>
      <c r="C1317" s="1654"/>
      <c r="D1317" s="1654"/>
    </row>
    <row r="1318" spans="1:4">
      <c r="A1318" s="1654"/>
      <c r="B1318" s="1654"/>
      <c r="C1318" s="1654"/>
      <c r="D1318" s="1654"/>
    </row>
    <row r="1319" spans="1:4">
      <c r="A1319" s="1654"/>
      <c r="B1319" s="1654"/>
      <c r="C1319" s="1654"/>
      <c r="D1319" s="1654"/>
    </row>
    <row r="1320" spans="1:4">
      <c r="A1320" s="1654"/>
      <c r="B1320" s="1654"/>
      <c r="C1320" s="1654"/>
      <c r="D1320" s="1654"/>
    </row>
    <row r="1321" spans="1:4">
      <c r="A1321" s="1654"/>
      <c r="B1321" s="1654"/>
      <c r="C1321" s="1654"/>
      <c r="D1321" s="1654"/>
    </row>
    <row r="1322" spans="1:4">
      <c r="A1322" s="1654"/>
      <c r="B1322" s="1654"/>
      <c r="C1322" s="1654"/>
      <c r="D1322" s="1654"/>
    </row>
    <row r="1323" spans="1:4">
      <c r="A1323" s="1654"/>
      <c r="B1323" s="1654"/>
      <c r="C1323" s="1654"/>
      <c r="D1323" s="1654"/>
    </row>
    <row r="1324" spans="1:4">
      <c r="A1324" s="1654"/>
      <c r="B1324" s="1654"/>
      <c r="C1324" s="1654"/>
      <c r="D1324" s="1654"/>
    </row>
    <row r="1325" spans="1:4">
      <c r="A1325" s="1654"/>
      <c r="B1325" s="1654"/>
      <c r="C1325" s="1654"/>
      <c r="D1325" s="1654"/>
    </row>
    <row r="1326" spans="1:4">
      <c r="A1326" s="1654"/>
      <c r="B1326" s="1654"/>
      <c r="C1326" s="1654"/>
      <c r="D1326" s="1654"/>
    </row>
    <row r="1327" spans="1:4">
      <c r="A1327" s="1654"/>
      <c r="B1327" s="1654"/>
      <c r="C1327" s="1654"/>
      <c r="D1327" s="1654"/>
    </row>
    <row r="1328" spans="1:4">
      <c r="A1328" s="1654"/>
      <c r="B1328" s="1654"/>
      <c r="C1328" s="1654"/>
      <c r="D1328" s="1654"/>
    </row>
    <row r="1329" spans="1:4">
      <c r="A1329" s="1654"/>
      <c r="B1329" s="1654"/>
      <c r="C1329" s="1654"/>
      <c r="D1329" s="1654"/>
    </row>
    <row r="1330" spans="1:4">
      <c r="A1330" s="1654"/>
      <c r="B1330" s="1654"/>
      <c r="C1330" s="1654"/>
      <c r="D1330" s="1654"/>
    </row>
    <row r="1331" spans="1:4">
      <c r="A1331" s="1654"/>
      <c r="B1331" s="1654"/>
      <c r="C1331" s="1654"/>
      <c r="D1331" s="1654"/>
    </row>
    <row r="1332" spans="1:4">
      <c r="A1332" s="1654"/>
      <c r="B1332" s="1654"/>
      <c r="C1332" s="1654"/>
      <c r="D1332" s="1654"/>
    </row>
    <row r="1333" spans="1:4">
      <c r="A1333" s="1654"/>
      <c r="B1333" s="1654"/>
      <c r="C1333" s="1654"/>
      <c r="D1333" s="1654"/>
    </row>
    <row r="1334" spans="1:4">
      <c r="A1334" s="1654"/>
      <c r="B1334" s="1654"/>
      <c r="C1334" s="1654"/>
      <c r="D1334" s="1654"/>
    </row>
    <row r="1335" spans="1:4">
      <c r="A1335" s="1654"/>
      <c r="B1335" s="1654"/>
      <c r="C1335" s="1654"/>
      <c r="D1335" s="1654"/>
    </row>
    <row r="1336" spans="1:4">
      <c r="A1336" s="1654"/>
      <c r="B1336" s="1654"/>
      <c r="C1336" s="1654"/>
      <c r="D1336" s="1654"/>
    </row>
    <row r="1337" spans="1:4">
      <c r="A1337" s="1654"/>
      <c r="B1337" s="1654"/>
      <c r="C1337" s="1654"/>
      <c r="D1337" s="1654"/>
    </row>
    <row r="1338" spans="1:4">
      <c r="A1338" s="1654"/>
      <c r="B1338" s="1654"/>
      <c r="C1338" s="1654"/>
      <c r="D1338" s="1654"/>
    </row>
    <row r="1339" spans="1:4">
      <c r="A1339" s="1654"/>
      <c r="B1339" s="1654"/>
      <c r="C1339" s="1654"/>
      <c r="D1339" s="1654"/>
    </row>
    <row r="1340" spans="1:4">
      <c r="A1340" s="1654"/>
      <c r="B1340" s="1654"/>
      <c r="C1340" s="1654"/>
      <c r="D1340" s="1654"/>
    </row>
    <row r="1341" spans="1:4">
      <c r="A1341" s="1654"/>
      <c r="B1341" s="1654"/>
      <c r="C1341" s="1654"/>
      <c r="D1341" s="1654"/>
    </row>
    <row r="1342" spans="1:4">
      <c r="A1342" s="1654"/>
      <c r="B1342" s="1654"/>
      <c r="C1342" s="1654"/>
      <c r="D1342" s="1654"/>
    </row>
    <row r="1343" spans="1:4">
      <c r="A1343" s="1654"/>
      <c r="B1343" s="1654"/>
      <c r="C1343" s="1654"/>
      <c r="D1343" s="1654"/>
    </row>
    <row r="1344" spans="1:4">
      <c r="A1344" s="1654"/>
      <c r="B1344" s="1654"/>
      <c r="C1344" s="1654"/>
      <c r="D1344" s="1654"/>
    </row>
    <row r="1345" spans="1:4">
      <c r="A1345" s="1654"/>
      <c r="B1345" s="1654"/>
      <c r="C1345" s="1654"/>
      <c r="D1345" s="1654"/>
    </row>
    <row r="1346" spans="1:4">
      <c r="A1346" s="1654"/>
      <c r="B1346" s="1654"/>
      <c r="C1346" s="1654"/>
      <c r="D1346" s="1654"/>
    </row>
    <row r="1347" spans="1:4">
      <c r="A1347" s="1654"/>
      <c r="B1347" s="1654"/>
      <c r="C1347" s="1654"/>
      <c r="D1347" s="1654"/>
    </row>
    <row r="1348" spans="1:4">
      <c r="A1348" s="1654"/>
      <c r="B1348" s="1654"/>
      <c r="C1348" s="1654"/>
      <c r="D1348" s="1654"/>
    </row>
    <row r="1349" spans="1:4">
      <c r="A1349" s="1654"/>
      <c r="B1349" s="1654"/>
      <c r="C1349" s="1654"/>
      <c r="D1349" s="1654"/>
    </row>
    <row r="1350" spans="1:4">
      <c r="A1350" s="1654"/>
      <c r="B1350" s="1654"/>
      <c r="C1350" s="1654"/>
      <c r="D1350" s="1654"/>
    </row>
    <row r="1351" spans="1:4">
      <c r="A1351" s="1654"/>
      <c r="B1351" s="1654"/>
      <c r="C1351" s="1654"/>
      <c r="D1351" s="1654"/>
    </row>
    <row r="1352" spans="1:4">
      <c r="A1352" s="1654"/>
      <c r="B1352" s="1654"/>
      <c r="C1352" s="1654"/>
      <c r="D1352" s="1654"/>
    </row>
    <row r="1353" spans="1:4">
      <c r="A1353" s="1654"/>
      <c r="B1353" s="1654"/>
      <c r="C1353" s="1654"/>
      <c r="D1353" s="1654"/>
    </row>
    <row r="1354" spans="1:4">
      <c r="A1354" s="1654"/>
      <c r="B1354" s="1654"/>
      <c r="C1354" s="1654"/>
      <c r="D1354" s="1654"/>
    </row>
    <row r="1355" spans="1:4">
      <c r="A1355" s="1654"/>
      <c r="B1355" s="1654"/>
      <c r="C1355" s="1654"/>
      <c r="D1355" s="1654"/>
    </row>
    <row r="1356" spans="1:4">
      <c r="A1356" s="1654"/>
      <c r="B1356" s="1654"/>
      <c r="C1356" s="1654"/>
      <c r="D1356" s="1654"/>
    </row>
    <row r="1357" spans="1:4">
      <c r="A1357" s="1654"/>
      <c r="B1357" s="1654"/>
      <c r="C1357" s="1654"/>
      <c r="D1357" s="1654"/>
    </row>
    <row r="1358" spans="1:4">
      <c r="A1358" s="1654"/>
      <c r="B1358" s="1654"/>
      <c r="C1358" s="1654"/>
      <c r="D1358" s="1654"/>
    </row>
    <row r="1359" spans="1:4">
      <c r="A1359" s="1654"/>
      <c r="B1359" s="1654"/>
      <c r="C1359" s="1654"/>
      <c r="D1359" s="1654"/>
    </row>
    <row r="1360" spans="1:4">
      <c r="A1360" s="1654"/>
      <c r="B1360" s="1654"/>
      <c r="C1360" s="1654"/>
      <c r="D1360" s="1654"/>
    </row>
    <row r="1361" spans="1:4">
      <c r="A1361" s="1654"/>
      <c r="B1361" s="1654"/>
      <c r="C1361" s="1654"/>
      <c r="D1361" s="1654"/>
    </row>
    <row r="1362" spans="1:4">
      <c r="A1362" s="1654"/>
      <c r="B1362" s="1654"/>
      <c r="C1362" s="1654"/>
      <c r="D1362" s="1654"/>
    </row>
    <row r="1363" spans="1:4">
      <c r="A1363" s="1654"/>
      <c r="B1363" s="1654"/>
      <c r="C1363" s="1654"/>
      <c r="D1363" s="1654"/>
    </row>
    <row r="1364" spans="1:4">
      <c r="A1364" s="1654"/>
      <c r="B1364" s="1654"/>
      <c r="C1364" s="1654"/>
      <c r="D1364" s="1654"/>
    </row>
    <row r="1365" spans="1:4">
      <c r="A1365" s="1654"/>
      <c r="B1365" s="1654"/>
      <c r="C1365" s="1654"/>
      <c r="D1365" s="1654"/>
    </row>
    <row r="1366" spans="1:4">
      <c r="A1366" s="1654"/>
      <c r="B1366" s="1654"/>
      <c r="C1366" s="1654"/>
      <c r="D1366" s="1654"/>
    </row>
    <row r="1367" spans="1:4">
      <c r="A1367" s="1654"/>
      <c r="B1367" s="1654"/>
      <c r="C1367" s="1654"/>
      <c r="D1367" s="1654"/>
    </row>
    <row r="1368" spans="1:4">
      <c r="A1368" s="1654"/>
      <c r="B1368" s="1654"/>
      <c r="C1368" s="1654"/>
      <c r="D1368" s="1654"/>
    </row>
    <row r="1369" spans="1:4">
      <c r="A1369" s="1654"/>
      <c r="B1369" s="1654"/>
      <c r="C1369" s="1654"/>
      <c r="D1369" s="1654"/>
    </row>
    <row r="1370" spans="1:4">
      <c r="A1370" s="1654"/>
      <c r="B1370" s="1654"/>
      <c r="C1370" s="1654"/>
      <c r="D1370" s="1654"/>
    </row>
    <row r="1371" spans="1:4">
      <c r="A1371" s="1654"/>
      <c r="B1371" s="1654"/>
      <c r="C1371" s="1654"/>
      <c r="D1371" s="1654"/>
    </row>
    <row r="1372" spans="1:4">
      <c r="A1372" s="1654"/>
      <c r="B1372" s="1654"/>
      <c r="C1372" s="1654"/>
      <c r="D1372" s="1654"/>
    </row>
    <row r="1373" spans="1:4">
      <c r="A1373" s="1654"/>
      <c r="B1373" s="1654"/>
      <c r="C1373" s="1654"/>
      <c r="D1373" s="1654"/>
    </row>
    <row r="1374" spans="1:4">
      <c r="A1374" s="1654"/>
      <c r="B1374" s="1654"/>
      <c r="C1374" s="1654"/>
      <c r="D1374" s="1654"/>
    </row>
    <row r="1375" spans="1:4">
      <c r="A1375" s="1654"/>
      <c r="B1375" s="1654"/>
      <c r="C1375" s="1654"/>
      <c r="D1375" s="1654"/>
    </row>
    <row r="1376" spans="1:4">
      <c r="A1376" s="1654"/>
      <c r="B1376" s="1654"/>
      <c r="C1376" s="1654"/>
      <c r="D1376" s="1654"/>
    </row>
    <row r="1377" spans="1:4">
      <c r="A1377" s="1654"/>
      <c r="B1377" s="1654"/>
      <c r="C1377" s="1654"/>
      <c r="D1377" s="1654"/>
    </row>
    <row r="1378" spans="1:4">
      <c r="A1378" s="1654"/>
      <c r="B1378" s="1654"/>
      <c r="C1378" s="1654"/>
      <c r="D1378" s="1654"/>
    </row>
    <row r="1379" spans="1:4">
      <c r="A1379" s="1654"/>
      <c r="B1379" s="1654"/>
      <c r="C1379" s="1654"/>
      <c r="D1379" s="1654"/>
    </row>
    <row r="1380" spans="1:4">
      <c r="A1380" s="1654"/>
      <c r="B1380" s="1654"/>
      <c r="C1380" s="1654"/>
      <c r="D1380" s="1654"/>
    </row>
    <row r="1381" spans="1:4">
      <c r="A1381" s="1654"/>
      <c r="B1381" s="1654"/>
      <c r="C1381" s="1654"/>
      <c r="D1381" s="1654"/>
    </row>
    <row r="1382" spans="1:4">
      <c r="A1382" s="1654"/>
      <c r="B1382" s="1654"/>
      <c r="C1382" s="1654"/>
      <c r="D1382" s="1654"/>
    </row>
    <row r="1383" spans="1:4">
      <c r="A1383" s="1654"/>
      <c r="B1383" s="1654"/>
      <c r="C1383" s="1654"/>
      <c r="D1383" s="1654"/>
    </row>
    <row r="1384" spans="1:4">
      <c r="A1384" s="1654"/>
      <c r="B1384" s="1654"/>
      <c r="C1384" s="1654"/>
      <c r="D1384" s="1654"/>
    </row>
    <row r="1385" spans="1:4">
      <c r="A1385" s="1654"/>
      <c r="B1385" s="1654"/>
      <c r="C1385" s="1654"/>
      <c r="D1385" s="1654"/>
    </row>
    <row r="1386" spans="1:4">
      <c r="A1386" s="1654"/>
      <c r="B1386" s="1654"/>
      <c r="C1386" s="1654"/>
      <c r="D1386" s="1654"/>
    </row>
    <row r="1387" spans="1:4">
      <c r="A1387" s="1654"/>
      <c r="B1387" s="1654"/>
      <c r="C1387" s="1654"/>
      <c r="D1387" s="1654"/>
    </row>
    <row r="1388" spans="1:4">
      <c r="A1388" s="1654"/>
      <c r="B1388" s="1654"/>
      <c r="C1388" s="1654"/>
      <c r="D1388" s="1654"/>
    </row>
    <row r="1389" spans="1:4">
      <c r="A1389" s="1654"/>
      <c r="B1389" s="1654"/>
      <c r="C1389" s="1654"/>
      <c r="D1389" s="1654"/>
    </row>
    <row r="1390" spans="1:4">
      <c r="A1390" s="1654"/>
      <c r="B1390" s="1654"/>
      <c r="C1390" s="1654"/>
      <c r="D1390" s="1654"/>
    </row>
    <row r="1391" spans="1:4">
      <c r="A1391" s="1654"/>
      <c r="B1391" s="1654"/>
      <c r="C1391" s="1654"/>
      <c r="D1391" s="1654"/>
    </row>
    <row r="1392" spans="1:4">
      <c r="A1392" s="1654"/>
      <c r="B1392" s="1654"/>
      <c r="C1392" s="1654"/>
      <c r="D1392" s="1654"/>
    </row>
    <row r="1393" spans="1:4">
      <c r="A1393" s="1654"/>
      <c r="B1393" s="1654"/>
      <c r="C1393" s="1654"/>
      <c r="D1393" s="1654"/>
    </row>
    <row r="1394" spans="1:4">
      <c r="A1394" s="1654"/>
      <c r="B1394" s="1654"/>
      <c r="C1394" s="1654"/>
      <c r="D1394" s="1654"/>
    </row>
    <row r="1395" spans="1:4">
      <c r="A1395" s="1654"/>
      <c r="B1395" s="1654"/>
      <c r="C1395" s="1654"/>
      <c r="D1395" s="1654"/>
    </row>
    <row r="1396" spans="1:4">
      <c r="A1396" s="1654"/>
      <c r="B1396" s="1654"/>
      <c r="C1396" s="1654"/>
      <c r="D1396" s="1654"/>
    </row>
    <row r="1397" spans="1:4">
      <c r="A1397" s="1654"/>
      <c r="B1397" s="1654"/>
      <c r="C1397" s="1654"/>
      <c r="D1397" s="1654"/>
    </row>
    <row r="1398" spans="1:4">
      <c r="A1398" s="1654"/>
      <c r="B1398" s="1654"/>
      <c r="C1398" s="1654"/>
      <c r="D1398" s="1654"/>
    </row>
    <row r="1399" spans="1:4">
      <c r="A1399" s="1654"/>
      <c r="B1399" s="1654"/>
      <c r="C1399" s="1654"/>
      <c r="D1399" s="1654"/>
    </row>
    <row r="1400" spans="1:4">
      <c r="A1400" s="1654"/>
      <c r="B1400" s="1654"/>
      <c r="C1400" s="1654"/>
      <c r="D1400" s="1654"/>
    </row>
    <row r="1401" spans="1:4">
      <c r="A1401" s="1654"/>
      <c r="B1401" s="1654"/>
      <c r="C1401" s="1654"/>
      <c r="D1401" s="1654"/>
    </row>
    <row r="1402" spans="1:4">
      <c r="A1402" s="1654"/>
      <c r="B1402" s="1654"/>
      <c r="C1402" s="1654"/>
      <c r="D1402" s="1654"/>
    </row>
    <row r="1403" spans="1:4">
      <c r="A1403" s="1654"/>
      <c r="B1403" s="1654"/>
      <c r="C1403" s="1654"/>
      <c r="D1403" s="1654"/>
    </row>
    <row r="1404" spans="1:4">
      <c r="A1404" s="1654"/>
      <c r="B1404" s="1654"/>
      <c r="C1404" s="1654"/>
      <c r="D1404" s="1654"/>
    </row>
    <row r="1405" spans="1:4">
      <c r="A1405" s="1654"/>
      <c r="B1405" s="1654"/>
      <c r="C1405" s="1654"/>
      <c r="D1405" s="1654"/>
    </row>
    <row r="1406" spans="1:4">
      <c r="A1406" s="1654"/>
      <c r="B1406" s="1654"/>
      <c r="C1406" s="1654"/>
      <c r="D1406" s="1654"/>
    </row>
    <row r="1407" spans="1:4">
      <c r="A1407" s="1654"/>
      <c r="B1407" s="1654"/>
      <c r="C1407" s="1654"/>
      <c r="D1407" s="1654"/>
    </row>
    <row r="1408" spans="1:4">
      <c r="A1408" s="1654"/>
      <c r="B1408" s="1654"/>
      <c r="C1408" s="1654"/>
      <c r="D1408" s="1654"/>
    </row>
    <row r="1409" spans="1:4">
      <c r="A1409" s="1654"/>
      <c r="B1409" s="1654"/>
      <c r="C1409" s="1654"/>
      <c r="D1409" s="1654"/>
    </row>
    <row r="1410" spans="1:4">
      <c r="A1410" s="1654"/>
      <c r="B1410" s="1654"/>
      <c r="C1410" s="1654"/>
      <c r="D1410" s="1654"/>
    </row>
    <row r="1411" spans="1:4">
      <c r="A1411" s="1654"/>
      <c r="B1411" s="1654"/>
      <c r="C1411" s="1654"/>
      <c r="D1411" s="1654"/>
    </row>
    <row r="1412" spans="1:4">
      <c r="A1412" s="1654"/>
      <c r="B1412" s="1654"/>
      <c r="C1412" s="1654"/>
      <c r="D1412" s="1654"/>
    </row>
    <row r="1413" spans="1:4">
      <c r="A1413" s="1654"/>
      <c r="B1413" s="1654"/>
      <c r="C1413" s="1654"/>
      <c r="D1413" s="1654"/>
    </row>
    <row r="1414" spans="1:4">
      <c r="A1414" s="1654"/>
      <c r="B1414" s="1654"/>
      <c r="C1414" s="1654"/>
      <c r="D1414" s="1654"/>
    </row>
    <row r="1415" spans="1:4">
      <c r="A1415" s="1654"/>
      <c r="B1415" s="1654"/>
      <c r="C1415" s="1654"/>
      <c r="D1415" s="1654"/>
    </row>
    <row r="1416" spans="1:4">
      <c r="A1416" s="1654"/>
      <c r="B1416" s="1654"/>
      <c r="C1416" s="1654"/>
      <c r="D1416" s="1654"/>
    </row>
    <row r="1417" spans="1:4">
      <c r="A1417" s="1654"/>
      <c r="B1417" s="1654"/>
      <c r="C1417" s="1654"/>
      <c r="D1417" s="1654"/>
    </row>
    <row r="1418" spans="1:4">
      <c r="A1418" s="1654"/>
      <c r="B1418" s="1654"/>
      <c r="C1418" s="1654"/>
      <c r="D1418" s="1654"/>
    </row>
    <row r="1419" spans="1:4">
      <c r="A1419" s="1654"/>
      <c r="B1419" s="1654"/>
      <c r="C1419" s="1654"/>
      <c r="D1419" s="1654"/>
    </row>
    <row r="1420" spans="1:4">
      <c r="A1420" s="1654"/>
      <c r="B1420" s="1654"/>
      <c r="C1420" s="1654"/>
      <c r="D1420" s="1654"/>
    </row>
    <row r="1421" spans="1:4">
      <c r="A1421" s="1654"/>
      <c r="B1421" s="1654"/>
      <c r="C1421" s="1654"/>
      <c r="D1421" s="1654"/>
    </row>
    <row r="1422" spans="1:4">
      <c r="A1422" s="1654"/>
      <c r="B1422" s="1654"/>
      <c r="C1422" s="1654"/>
      <c r="D1422" s="1654"/>
    </row>
    <row r="1423" spans="1:4">
      <c r="A1423" s="1654"/>
      <c r="B1423" s="1654"/>
      <c r="C1423" s="1654"/>
      <c r="D1423" s="1654"/>
    </row>
    <row r="1424" spans="1:4">
      <c r="A1424" s="1654"/>
      <c r="B1424" s="1654"/>
      <c r="C1424" s="1654"/>
      <c r="D1424" s="1654"/>
    </row>
    <row r="1425" spans="1:4">
      <c r="A1425" s="1654"/>
      <c r="B1425" s="1654"/>
      <c r="C1425" s="1654"/>
      <c r="D1425" s="1654"/>
    </row>
    <row r="1426" spans="1:4">
      <c r="A1426" s="1654"/>
      <c r="B1426" s="1654"/>
      <c r="C1426" s="1654"/>
      <c r="D1426" s="1654"/>
    </row>
    <row r="1427" spans="1:4">
      <c r="A1427" s="1654"/>
      <c r="B1427" s="1654"/>
      <c r="C1427" s="1654"/>
      <c r="D1427" s="1654"/>
    </row>
    <row r="1428" spans="1:4">
      <c r="A1428" s="1654"/>
      <c r="B1428" s="1654"/>
      <c r="C1428" s="1654"/>
      <c r="D1428" s="1654"/>
    </row>
    <row r="1429" spans="1:4">
      <c r="A1429" s="1654"/>
      <c r="B1429" s="1654"/>
      <c r="C1429" s="1654"/>
      <c r="D1429" s="1654"/>
    </row>
    <row r="1430" spans="1:4">
      <c r="A1430" s="1654"/>
      <c r="B1430" s="1654"/>
      <c r="C1430" s="1654"/>
      <c r="D1430" s="1654"/>
    </row>
    <row r="1431" spans="1:4">
      <c r="A1431" s="1654"/>
      <c r="B1431" s="1654"/>
      <c r="C1431" s="1654"/>
      <c r="D1431" s="1654"/>
    </row>
    <row r="1432" spans="1:4">
      <c r="A1432" s="1654"/>
      <c r="B1432" s="1654"/>
      <c r="C1432" s="1654"/>
      <c r="D1432" s="1654"/>
    </row>
    <row r="1433" spans="1:4">
      <c r="A1433" s="1654"/>
      <c r="B1433" s="1654"/>
      <c r="C1433" s="1654"/>
      <c r="D1433" s="1654"/>
    </row>
    <row r="1434" spans="1:4">
      <c r="A1434" s="1654"/>
      <c r="B1434" s="1654"/>
      <c r="C1434" s="1654"/>
      <c r="D1434" s="1654"/>
    </row>
    <row r="1435" spans="1:4">
      <c r="A1435" s="1654"/>
      <c r="B1435" s="1654"/>
      <c r="C1435" s="1654"/>
      <c r="D1435" s="1654"/>
    </row>
    <row r="1436" spans="1:4">
      <c r="A1436" s="1654"/>
      <c r="B1436" s="1654"/>
      <c r="C1436" s="1654"/>
      <c r="D1436" s="1654"/>
    </row>
    <row r="1437" spans="1:4">
      <c r="A1437" s="1654"/>
      <c r="B1437" s="1654"/>
      <c r="C1437" s="1654"/>
      <c r="D1437" s="1654"/>
    </row>
    <row r="1438" spans="1:4">
      <c r="A1438" s="1654"/>
      <c r="B1438" s="1654"/>
      <c r="C1438" s="1654"/>
      <c r="D1438" s="1654"/>
    </row>
    <row r="1439" spans="1:4">
      <c r="A1439" s="1654"/>
      <c r="B1439" s="1654"/>
      <c r="C1439" s="1654"/>
      <c r="D1439" s="1654"/>
    </row>
    <row r="1440" spans="1:4">
      <c r="A1440" s="1654"/>
      <c r="B1440" s="1654"/>
      <c r="C1440" s="1654"/>
      <c r="D1440" s="1654"/>
    </row>
    <row r="1441" spans="1:4">
      <c r="A1441" s="1654"/>
      <c r="B1441" s="1654"/>
      <c r="C1441" s="1654"/>
      <c r="D1441" s="1654"/>
    </row>
    <row r="1442" spans="1:4">
      <c r="A1442" s="1654"/>
      <c r="B1442" s="1654"/>
      <c r="C1442" s="1654"/>
      <c r="D1442" s="1654"/>
    </row>
    <row r="1443" spans="1:4">
      <c r="A1443" s="1654"/>
      <c r="B1443" s="1654"/>
      <c r="C1443" s="1654"/>
      <c r="D1443" s="1654"/>
    </row>
    <row r="1444" spans="1:4">
      <c r="A1444" s="1654"/>
      <c r="B1444" s="1654"/>
      <c r="C1444" s="1654"/>
      <c r="D1444" s="1654"/>
    </row>
    <row r="1445" spans="1:4">
      <c r="A1445" s="1654"/>
      <c r="B1445" s="1654"/>
      <c r="C1445" s="1654"/>
      <c r="D1445" s="1654"/>
    </row>
    <row r="1446" spans="1:4">
      <c r="A1446" s="1654"/>
      <c r="B1446" s="1654"/>
      <c r="C1446" s="1654"/>
      <c r="D1446" s="1654"/>
    </row>
    <row r="1447" spans="1:4">
      <c r="A1447" s="1654"/>
      <c r="B1447" s="1654"/>
      <c r="C1447" s="1654"/>
      <c r="D1447" s="1654"/>
    </row>
    <row r="1448" spans="1:4">
      <c r="A1448" s="1654"/>
      <c r="B1448" s="1654"/>
      <c r="C1448" s="1654"/>
      <c r="D1448" s="1654"/>
    </row>
    <row r="1449" spans="1:4">
      <c r="A1449" s="1654"/>
      <c r="B1449" s="1654"/>
      <c r="C1449" s="1654"/>
      <c r="D1449" s="1654"/>
    </row>
    <row r="1450" spans="1:4">
      <c r="A1450" s="1654"/>
      <c r="B1450" s="1654"/>
      <c r="C1450" s="1654"/>
      <c r="D1450" s="1654"/>
    </row>
    <row r="1451" spans="1:4">
      <c r="A1451" s="1654"/>
      <c r="B1451" s="1654"/>
      <c r="C1451" s="1654"/>
      <c r="D1451" s="1654"/>
    </row>
    <row r="1452" spans="1:4">
      <c r="A1452" s="1654"/>
      <c r="B1452" s="1654"/>
      <c r="C1452" s="1654"/>
      <c r="D1452" s="1654"/>
    </row>
    <row r="1453" spans="1:4">
      <c r="A1453" s="1654"/>
      <c r="B1453" s="1654"/>
      <c r="C1453" s="1654"/>
      <c r="D1453" s="1654"/>
    </row>
    <row r="1454" spans="1:4">
      <c r="A1454" s="1654"/>
      <c r="B1454" s="1654"/>
      <c r="C1454" s="1654"/>
      <c r="D1454" s="1654"/>
    </row>
    <row r="1455" spans="1:4">
      <c r="A1455" s="1654"/>
      <c r="B1455" s="1654"/>
      <c r="C1455" s="1654"/>
      <c r="D1455" s="1654"/>
    </row>
    <row r="1456" spans="1:4">
      <c r="A1456" s="1654"/>
      <c r="B1456" s="1654"/>
      <c r="C1456" s="1654"/>
      <c r="D1456" s="1654"/>
    </row>
    <row r="1457" spans="1:4">
      <c r="A1457" s="1654"/>
      <c r="B1457" s="1654"/>
      <c r="C1457" s="1654"/>
      <c r="D1457" s="1654"/>
    </row>
    <row r="1458" spans="1:4">
      <c r="A1458" s="1654"/>
      <c r="B1458" s="1654"/>
      <c r="C1458" s="1654"/>
      <c r="D1458" s="1654"/>
    </row>
    <row r="1459" spans="1:4">
      <c r="A1459" s="1654"/>
      <c r="B1459" s="1654"/>
      <c r="C1459" s="1654"/>
      <c r="D1459" s="1654"/>
    </row>
    <row r="1460" spans="1:4">
      <c r="A1460" s="1654"/>
      <c r="B1460" s="1654"/>
      <c r="C1460" s="1654"/>
      <c r="D1460" s="1654"/>
    </row>
    <row r="1461" spans="1:4">
      <c r="A1461" s="1654"/>
      <c r="B1461" s="1654"/>
      <c r="C1461" s="1654"/>
      <c r="D1461" s="1654"/>
    </row>
    <row r="1462" spans="1:4">
      <c r="A1462" s="1654"/>
      <c r="B1462" s="1654"/>
      <c r="C1462" s="1654"/>
      <c r="D1462" s="1654"/>
    </row>
    <row r="1463" spans="1:4">
      <c r="A1463" s="1654"/>
      <c r="B1463" s="1654"/>
      <c r="C1463" s="1654"/>
      <c r="D1463" s="1654"/>
    </row>
    <row r="1464" spans="1:4">
      <c r="A1464" s="1654"/>
      <c r="B1464" s="1654"/>
      <c r="C1464" s="1654"/>
      <c r="D1464" s="1654"/>
    </row>
    <row r="1465" spans="1:4">
      <c r="A1465" s="1654"/>
      <c r="B1465" s="1654"/>
      <c r="C1465" s="1654"/>
      <c r="D1465" s="1654"/>
    </row>
    <row r="1466" spans="1:4">
      <c r="A1466" s="1654"/>
      <c r="B1466" s="1654"/>
      <c r="C1466" s="1654"/>
      <c r="D1466" s="1654"/>
    </row>
    <row r="1467" spans="1:4">
      <c r="A1467" s="1654"/>
      <c r="B1467" s="1654"/>
      <c r="C1467" s="1654"/>
      <c r="D1467" s="1654"/>
    </row>
    <row r="1468" spans="1:4">
      <c r="A1468" s="1654"/>
      <c r="B1468" s="1654"/>
      <c r="C1468" s="1654"/>
      <c r="D1468" s="1654"/>
    </row>
    <row r="1469" spans="1:4">
      <c r="A1469" s="1654"/>
      <c r="B1469" s="1654"/>
      <c r="C1469" s="1654"/>
      <c r="D1469" s="1654"/>
    </row>
    <row r="1470" spans="1:4">
      <c r="A1470" s="1654"/>
      <c r="B1470" s="1654"/>
      <c r="C1470" s="1654"/>
      <c r="D1470" s="1654"/>
    </row>
    <row r="1471" spans="1:4">
      <c r="A1471" s="1654"/>
      <c r="B1471" s="1654"/>
      <c r="C1471" s="1654"/>
      <c r="D1471" s="1654"/>
    </row>
    <row r="1472" spans="1:4">
      <c r="A1472" s="1654"/>
      <c r="B1472" s="1654"/>
      <c r="C1472" s="1654"/>
      <c r="D1472" s="1654"/>
    </row>
    <row r="1473" spans="1:4">
      <c r="A1473" s="1654"/>
      <c r="B1473" s="1654"/>
      <c r="C1473" s="1654"/>
      <c r="D1473" s="1654"/>
    </row>
    <row r="1474" spans="1:4">
      <c r="A1474" s="1654"/>
      <c r="B1474" s="1654"/>
      <c r="C1474" s="1654"/>
      <c r="D1474" s="1654"/>
    </row>
    <row r="1475" spans="1:4">
      <c r="A1475" s="1654"/>
      <c r="B1475" s="1654"/>
      <c r="C1475" s="1654"/>
      <c r="D1475" s="1654"/>
    </row>
    <row r="1476" spans="1:4">
      <c r="A1476" s="1654"/>
      <c r="B1476" s="1654"/>
      <c r="C1476" s="1654"/>
      <c r="D1476" s="1654"/>
    </row>
    <row r="1477" spans="1:4">
      <c r="A1477" s="1654"/>
      <c r="B1477" s="1654"/>
      <c r="C1477" s="1654"/>
      <c r="D1477" s="1654"/>
    </row>
    <row r="1478" spans="1:4">
      <c r="A1478" s="1654"/>
      <c r="B1478" s="1654"/>
      <c r="C1478" s="1654"/>
      <c r="D1478" s="1654"/>
    </row>
    <row r="1479" spans="1:4">
      <c r="A1479" s="1654"/>
      <c r="B1479" s="1654"/>
      <c r="C1479" s="1654"/>
      <c r="D1479" s="1654"/>
    </row>
    <row r="1480" spans="1:4">
      <c r="A1480" s="1654"/>
      <c r="B1480" s="1654"/>
      <c r="C1480" s="1654"/>
      <c r="D1480" s="1654"/>
    </row>
    <row r="1481" spans="1:4">
      <c r="A1481" s="1654"/>
      <c r="B1481" s="1654"/>
      <c r="C1481" s="1654"/>
      <c r="D1481" s="1654"/>
    </row>
    <row r="1482" spans="1:4">
      <c r="A1482" s="1654"/>
      <c r="B1482" s="1654"/>
      <c r="C1482" s="1654"/>
      <c r="D1482" s="1654"/>
    </row>
    <row r="1483" spans="1:4">
      <c r="A1483" s="1654"/>
      <c r="B1483" s="1654"/>
      <c r="C1483" s="1654"/>
      <c r="D1483" s="1654"/>
    </row>
    <row r="1484" spans="1:4">
      <c r="A1484" s="1654"/>
      <c r="B1484" s="1654"/>
      <c r="C1484" s="1654"/>
      <c r="D1484" s="1654"/>
    </row>
    <row r="1485" spans="1:4">
      <c r="A1485" s="1654"/>
      <c r="B1485" s="1654"/>
      <c r="C1485" s="1654"/>
      <c r="D1485" s="1654"/>
    </row>
    <row r="1486" spans="1:4">
      <c r="A1486" s="1654"/>
      <c r="B1486" s="1654"/>
      <c r="C1486" s="1654"/>
      <c r="D1486" s="1654"/>
    </row>
    <row r="1487" spans="1:4">
      <c r="A1487" s="1654"/>
      <c r="B1487" s="1654"/>
      <c r="C1487" s="1654"/>
      <c r="D1487" s="1654"/>
    </row>
    <row r="1488" spans="1:4">
      <c r="A1488" s="1654"/>
      <c r="B1488" s="1654"/>
      <c r="C1488" s="1654"/>
      <c r="D1488" s="1654"/>
    </row>
    <row r="1489" spans="1:4">
      <c r="A1489" s="1654"/>
      <c r="B1489" s="1654"/>
      <c r="C1489" s="1654"/>
      <c r="D1489" s="1654"/>
    </row>
    <row r="1490" spans="1:4">
      <c r="A1490" s="1654"/>
      <c r="B1490" s="1654"/>
      <c r="C1490" s="1654"/>
      <c r="D1490" s="1654"/>
    </row>
    <row r="1491" spans="1:4">
      <c r="A1491" s="1654"/>
      <c r="B1491" s="1654"/>
      <c r="C1491" s="1654"/>
      <c r="D1491" s="1654"/>
    </row>
    <row r="1492" spans="1:4">
      <c r="A1492" s="1654"/>
      <c r="B1492" s="1654"/>
      <c r="C1492" s="1654"/>
      <c r="D1492" s="1654"/>
    </row>
    <row r="1493" spans="1:4">
      <c r="A1493" s="1654"/>
      <c r="B1493" s="1654"/>
      <c r="C1493" s="1654"/>
      <c r="D1493" s="1654"/>
    </row>
    <row r="1494" spans="1:4">
      <c r="A1494" s="1654"/>
      <c r="B1494" s="1654"/>
      <c r="C1494" s="1654"/>
      <c r="D1494" s="1654"/>
    </row>
    <row r="1495" spans="1:4">
      <c r="A1495" s="1654"/>
      <c r="B1495" s="1654"/>
      <c r="C1495" s="1654"/>
      <c r="D1495" s="1654"/>
    </row>
    <row r="1496" spans="1:4">
      <c r="A1496" s="1654"/>
      <c r="B1496" s="1654"/>
      <c r="C1496" s="1654"/>
      <c r="D1496" s="1654"/>
    </row>
    <row r="1497" spans="1:4">
      <c r="A1497" s="1654"/>
      <c r="B1497" s="1654"/>
      <c r="C1497" s="1654"/>
      <c r="D1497" s="1654"/>
    </row>
    <row r="1498" spans="1:4">
      <c r="A1498" s="1654"/>
      <c r="B1498" s="1654"/>
      <c r="C1498" s="1654"/>
      <c r="D1498" s="1654"/>
    </row>
    <row r="1499" spans="1:4">
      <c r="A1499" s="1654"/>
      <c r="B1499" s="1654"/>
      <c r="C1499" s="1654"/>
      <c r="D1499" s="1654"/>
    </row>
    <row r="1500" spans="1:4">
      <c r="A1500" s="1654"/>
      <c r="B1500" s="1654"/>
      <c r="C1500" s="1654"/>
      <c r="D1500" s="1654"/>
    </row>
    <row r="1501" spans="1:4">
      <c r="A1501" s="1654"/>
      <c r="B1501" s="1654"/>
      <c r="C1501" s="1654"/>
      <c r="D1501" s="1654"/>
    </row>
    <row r="1502" spans="1:4">
      <c r="A1502" s="1654"/>
      <c r="B1502" s="1654"/>
      <c r="C1502" s="1654"/>
      <c r="D1502" s="1654"/>
    </row>
    <row r="1503" spans="1:4">
      <c r="A1503" s="1654"/>
      <c r="B1503" s="1654"/>
      <c r="C1503" s="1654"/>
      <c r="D1503" s="1654"/>
    </row>
    <row r="1504" spans="1:4">
      <c r="A1504" s="1654"/>
      <c r="B1504" s="1654"/>
      <c r="C1504" s="1654"/>
      <c r="D1504" s="1654"/>
    </row>
    <row r="1505" spans="1:4">
      <c r="A1505" s="1654"/>
      <c r="B1505" s="1654"/>
      <c r="C1505" s="1654"/>
      <c r="D1505" s="1654"/>
    </row>
    <row r="1506" spans="1:4">
      <c r="A1506" s="1654"/>
      <c r="B1506" s="1654"/>
      <c r="C1506" s="1654"/>
      <c r="D1506" s="1654"/>
    </row>
    <row r="1507" spans="1:4">
      <c r="A1507" s="1654"/>
      <c r="B1507" s="1654"/>
      <c r="C1507" s="1654"/>
      <c r="D1507" s="1654"/>
    </row>
    <row r="1508" spans="1:4">
      <c r="A1508" s="1654"/>
      <c r="B1508" s="1654"/>
      <c r="C1508" s="1654"/>
      <c r="D1508" s="1654"/>
    </row>
    <row r="1509" spans="1:4">
      <c r="A1509" s="1654"/>
      <c r="B1509" s="1654"/>
      <c r="C1509" s="1654"/>
      <c r="D1509" s="1654"/>
    </row>
    <row r="1510" spans="1:4">
      <c r="A1510" s="1654"/>
      <c r="B1510" s="1654"/>
      <c r="C1510" s="1654"/>
      <c r="D1510" s="1654"/>
    </row>
    <row r="1511" spans="1:4">
      <c r="A1511" s="1654"/>
      <c r="B1511" s="1654"/>
      <c r="C1511" s="1654"/>
      <c r="D1511" s="1654"/>
    </row>
    <row r="1512" spans="1:4">
      <c r="A1512" s="1654"/>
      <c r="B1512" s="1654"/>
      <c r="C1512" s="1654"/>
      <c r="D1512" s="1654"/>
    </row>
    <row r="1513" spans="1:4">
      <c r="A1513" s="1654"/>
      <c r="B1513" s="1654"/>
      <c r="C1513" s="1654"/>
      <c r="D1513" s="1654"/>
    </row>
    <row r="1514" spans="1:4">
      <c r="A1514" s="1654"/>
      <c r="B1514" s="1654"/>
      <c r="C1514" s="1654"/>
      <c r="D1514" s="1654"/>
    </row>
    <row r="1515" spans="1:4">
      <c r="A1515" s="1654"/>
      <c r="B1515" s="1654"/>
      <c r="C1515" s="1654"/>
      <c r="D1515" s="1654"/>
    </row>
    <row r="1516" spans="1:4">
      <c r="A1516" s="1654"/>
      <c r="B1516" s="1654"/>
      <c r="C1516" s="1654"/>
      <c r="D1516" s="1654"/>
    </row>
    <row r="1517" spans="1:4">
      <c r="A1517" s="1654"/>
      <c r="B1517" s="1654"/>
      <c r="C1517" s="1654"/>
      <c r="D1517" s="1654"/>
    </row>
    <row r="1518" spans="1:4">
      <c r="A1518" s="1654"/>
      <c r="B1518" s="1654"/>
      <c r="C1518" s="1654"/>
      <c r="D1518" s="1654"/>
    </row>
    <row r="1519" spans="1:4">
      <c r="A1519" s="1654"/>
      <c r="B1519" s="1654"/>
      <c r="C1519" s="1654"/>
      <c r="D1519" s="1654"/>
    </row>
    <row r="1520" spans="1:4">
      <c r="A1520" s="1654"/>
      <c r="B1520" s="1654"/>
      <c r="C1520" s="1654"/>
      <c r="D1520" s="1654"/>
    </row>
    <row r="1521" spans="1:4">
      <c r="A1521" s="1654"/>
      <c r="B1521" s="1654"/>
      <c r="C1521" s="1654"/>
      <c r="D1521" s="1654"/>
    </row>
    <row r="1522" spans="1:4">
      <c r="A1522" s="1654"/>
      <c r="B1522" s="1654"/>
      <c r="C1522" s="1654"/>
      <c r="D1522" s="1654"/>
    </row>
    <row r="1523" spans="1:4">
      <c r="A1523" s="1654"/>
      <c r="B1523" s="1654"/>
      <c r="C1523" s="1654"/>
      <c r="D1523" s="1654"/>
    </row>
    <row r="1524" spans="1:4">
      <c r="A1524" s="1654"/>
      <c r="B1524" s="1654"/>
      <c r="C1524" s="1654"/>
      <c r="D1524" s="1654"/>
    </row>
    <row r="1525" spans="1:4">
      <c r="A1525" s="1654"/>
      <c r="B1525" s="1654"/>
      <c r="C1525" s="1654"/>
      <c r="D1525" s="1654"/>
    </row>
    <row r="1526" spans="1:4">
      <c r="A1526" s="1654"/>
      <c r="B1526" s="1654"/>
      <c r="C1526" s="1654"/>
      <c r="D1526" s="1654"/>
    </row>
    <row r="1527" spans="1:4">
      <c r="A1527" s="1654"/>
      <c r="B1527" s="1654"/>
      <c r="C1527" s="1654"/>
      <c r="D1527" s="1654"/>
    </row>
    <row r="1528" spans="1:4">
      <c r="A1528" s="1654"/>
      <c r="B1528" s="1654"/>
      <c r="C1528" s="1654"/>
      <c r="D1528" s="1654"/>
    </row>
    <row r="1529" spans="1:4">
      <c r="A1529" s="1654"/>
      <c r="B1529" s="1654"/>
      <c r="C1529" s="1654"/>
      <c r="D1529" s="1654"/>
    </row>
    <row r="1530" spans="1:4">
      <c r="A1530" s="1654"/>
      <c r="B1530" s="1654"/>
      <c r="C1530" s="1654"/>
      <c r="D1530" s="1654"/>
    </row>
    <row r="1531" spans="1:4">
      <c r="A1531" s="1654"/>
      <c r="B1531" s="1654"/>
      <c r="C1531" s="1654"/>
      <c r="D1531" s="1654"/>
    </row>
    <row r="1532" spans="1:4">
      <c r="A1532" s="1654"/>
      <c r="B1532" s="1654"/>
      <c r="C1532" s="1654"/>
      <c r="D1532" s="1654"/>
    </row>
    <row r="1533" spans="1:4">
      <c r="A1533" s="1654"/>
      <c r="B1533" s="1654"/>
      <c r="C1533" s="1654"/>
      <c r="D1533" s="1654"/>
    </row>
    <row r="1534" spans="1:4">
      <c r="A1534" s="1654"/>
      <c r="B1534" s="1654"/>
      <c r="C1534" s="1654"/>
      <c r="D1534" s="1654"/>
    </row>
    <row r="1535" spans="1:4">
      <c r="A1535" s="1654"/>
      <c r="B1535" s="1654"/>
      <c r="C1535" s="1654"/>
      <c r="D1535" s="1654"/>
    </row>
    <row r="1536" spans="1:4">
      <c r="A1536" s="1654"/>
      <c r="B1536" s="1654"/>
      <c r="C1536" s="1654"/>
      <c r="D1536" s="1654"/>
    </row>
    <row r="1537" spans="1:4">
      <c r="A1537" s="1654"/>
      <c r="B1537" s="1654"/>
      <c r="C1537" s="1654"/>
      <c r="D1537" s="1654"/>
    </row>
    <row r="1538" spans="1:4">
      <c r="A1538" s="1654"/>
      <c r="B1538" s="1654"/>
      <c r="C1538" s="1654"/>
      <c r="D1538" s="1654"/>
    </row>
    <row r="1539" spans="1:4">
      <c r="A1539" s="1654"/>
      <c r="B1539" s="1654"/>
      <c r="C1539" s="1654"/>
      <c r="D1539" s="1654"/>
    </row>
    <row r="1540" spans="1:4">
      <c r="A1540" s="1654"/>
      <c r="B1540" s="1654"/>
      <c r="C1540" s="1654"/>
      <c r="D1540" s="1654"/>
    </row>
    <row r="1541" spans="1:4">
      <c r="A1541" s="1654"/>
      <c r="B1541" s="1654"/>
      <c r="C1541" s="1654"/>
      <c r="D1541" s="1654"/>
    </row>
    <row r="1542" spans="1:4">
      <c r="A1542" s="1654"/>
      <c r="B1542" s="1654"/>
      <c r="C1542" s="1654"/>
      <c r="D1542" s="1654"/>
    </row>
    <row r="1543" spans="1:4">
      <c r="A1543" s="1654"/>
      <c r="B1543" s="1654"/>
      <c r="C1543" s="1654"/>
      <c r="D1543" s="1654"/>
    </row>
    <row r="1544" spans="1:4">
      <c r="A1544" s="1654"/>
      <c r="B1544" s="1654"/>
      <c r="C1544" s="1654"/>
      <c r="D1544" s="1654"/>
    </row>
    <row r="1545" spans="1:4">
      <c r="A1545" s="1654"/>
      <c r="B1545" s="1654"/>
      <c r="C1545" s="1654"/>
      <c r="D1545" s="1654"/>
    </row>
    <row r="1546" spans="1:4">
      <c r="A1546" s="1654"/>
      <c r="B1546" s="1654"/>
      <c r="C1546" s="1654"/>
      <c r="D1546" s="1654"/>
    </row>
    <row r="1547" spans="1:4">
      <c r="A1547" s="1654"/>
      <c r="B1547" s="1654"/>
      <c r="C1547" s="1654"/>
      <c r="D1547" s="1654"/>
    </row>
    <row r="1548" spans="1:4">
      <c r="A1548" s="1654"/>
      <c r="B1548" s="1654"/>
      <c r="C1548" s="1654"/>
      <c r="D1548" s="1654"/>
    </row>
    <row r="1549" spans="1:4">
      <c r="A1549" s="1654"/>
      <c r="B1549" s="1654"/>
      <c r="C1549" s="1654"/>
      <c r="D1549" s="1654"/>
    </row>
    <row r="1550" spans="1:4">
      <c r="A1550" s="1654"/>
      <c r="B1550" s="1654"/>
      <c r="C1550" s="1654"/>
      <c r="D1550" s="1654"/>
    </row>
    <row r="1551" spans="1:4">
      <c r="A1551" s="1654"/>
      <c r="B1551" s="1654"/>
      <c r="C1551" s="1654"/>
      <c r="D1551" s="1654"/>
    </row>
    <row r="1552" spans="1:4">
      <c r="A1552" s="1654"/>
      <c r="B1552" s="1654"/>
      <c r="C1552" s="1654"/>
      <c r="D1552" s="1654"/>
    </row>
    <row r="1553" spans="1:4">
      <c r="A1553" s="1654"/>
      <c r="B1553" s="1654"/>
      <c r="C1553" s="1654"/>
      <c r="D1553" s="1654"/>
    </row>
    <row r="1554" spans="1:4">
      <c r="A1554" s="1654"/>
      <c r="B1554" s="1654"/>
      <c r="C1554" s="1654"/>
      <c r="D1554" s="1654"/>
    </row>
    <row r="1555" spans="1:4">
      <c r="A1555" s="1654"/>
      <c r="B1555" s="1654"/>
      <c r="C1555" s="1654"/>
      <c r="D1555" s="1654"/>
    </row>
    <row r="1556" spans="1:4">
      <c r="A1556" s="1654"/>
      <c r="B1556" s="1654"/>
      <c r="C1556" s="1654"/>
      <c r="D1556" s="1654"/>
    </row>
    <row r="1557" spans="1:4">
      <c r="A1557" s="1654"/>
      <c r="B1557" s="1654"/>
      <c r="C1557" s="1654"/>
      <c r="D1557" s="1654"/>
    </row>
    <row r="1558" spans="1:4">
      <c r="A1558" s="1654"/>
      <c r="B1558" s="1654"/>
      <c r="C1558" s="1654"/>
      <c r="D1558" s="1654"/>
    </row>
    <row r="1559" spans="1:4">
      <c r="A1559" s="1654"/>
      <c r="B1559" s="1654"/>
      <c r="C1559" s="1654"/>
      <c r="D1559" s="1654"/>
    </row>
    <row r="1560" spans="1:4">
      <c r="A1560" s="1654"/>
      <c r="B1560" s="1654"/>
      <c r="C1560" s="1654"/>
      <c r="D1560" s="1654"/>
    </row>
    <row r="1561" spans="1:4">
      <c r="A1561" s="1654"/>
      <c r="B1561" s="1654"/>
      <c r="C1561" s="1654"/>
      <c r="D1561" s="1654"/>
    </row>
    <row r="1562" spans="1:4">
      <c r="A1562" s="1654"/>
      <c r="B1562" s="1654"/>
      <c r="C1562" s="1654"/>
      <c r="D1562" s="1654"/>
    </row>
    <row r="1563" spans="1:4">
      <c r="A1563" s="1654"/>
      <c r="B1563" s="1654"/>
      <c r="C1563" s="1654"/>
      <c r="D1563" s="1654"/>
    </row>
    <row r="1564" spans="1:4">
      <c r="A1564" s="1654"/>
      <c r="B1564" s="1654"/>
      <c r="C1564" s="1654"/>
      <c r="D1564" s="1654"/>
    </row>
    <row r="1565" spans="1:4">
      <c r="A1565" s="1654"/>
      <c r="B1565" s="1654"/>
      <c r="C1565" s="1654"/>
      <c r="D1565" s="1654"/>
    </row>
    <row r="1566" spans="1:4">
      <c r="A1566" s="1654"/>
      <c r="B1566" s="1654"/>
      <c r="C1566" s="1654"/>
      <c r="D1566" s="1654"/>
    </row>
    <row r="1567" spans="1:4">
      <c r="A1567" s="1654"/>
      <c r="B1567" s="1654"/>
      <c r="C1567" s="1654"/>
      <c r="D1567" s="1654"/>
    </row>
    <row r="1568" spans="1:4">
      <c r="A1568" s="1654"/>
      <c r="B1568" s="1654"/>
      <c r="C1568" s="1654"/>
      <c r="D1568" s="1654"/>
    </row>
    <row r="1569" spans="1:4">
      <c r="A1569" s="1654"/>
      <c r="B1569" s="1654"/>
      <c r="C1569" s="1654"/>
      <c r="D1569" s="1654"/>
    </row>
    <row r="1570" spans="1:4">
      <c r="A1570" s="1654"/>
      <c r="B1570" s="1654"/>
      <c r="C1570" s="1654"/>
      <c r="D1570" s="1654"/>
    </row>
    <row r="1571" spans="1:4">
      <c r="A1571" s="1654"/>
      <c r="B1571" s="1654"/>
      <c r="C1571" s="1654"/>
      <c r="D1571" s="1654"/>
    </row>
    <row r="1572" spans="1:4">
      <c r="A1572" s="1654"/>
      <c r="B1572" s="1654"/>
      <c r="C1572" s="1654"/>
      <c r="D1572" s="1654"/>
    </row>
    <row r="1573" spans="1:4">
      <c r="A1573" s="1654"/>
      <c r="B1573" s="1654"/>
      <c r="C1573" s="1654"/>
      <c r="D1573" s="1654"/>
    </row>
    <row r="1574" spans="1:4">
      <c r="A1574" s="1654"/>
      <c r="B1574" s="1654"/>
      <c r="C1574" s="1654"/>
      <c r="D1574" s="1654"/>
    </row>
    <row r="1575" spans="1:4">
      <c r="A1575" s="1654"/>
      <c r="B1575" s="1654"/>
      <c r="C1575" s="1654"/>
      <c r="D1575" s="1654"/>
    </row>
    <row r="1576" spans="1:4">
      <c r="A1576" s="1654"/>
      <c r="B1576" s="1654"/>
      <c r="C1576" s="1654"/>
      <c r="D1576" s="1654"/>
    </row>
    <row r="1577" spans="1:4">
      <c r="A1577" s="1654"/>
      <c r="B1577" s="1654"/>
      <c r="C1577" s="1654"/>
      <c r="D1577" s="1654"/>
    </row>
    <row r="1578" spans="1:4">
      <c r="A1578" s="1654"/>
      <c r="B1578" s="1654"/>
      <c r="C1578" s="1654"/>
      <c r="D1578" s="1654"/>
    </row>
    <row r="1579" spans="1:4">
      <c r="A1579" s="1654"/>
      <c r="B1579" s="1654"/>
      <c r="C1579" s="1654"/>
      <c r="D1579" s="1654"/>
    </row>
    <row r="1580" spans="1:4">
      <c r="A1580" s="1654"/>
      <c r="B1580" s="1654"/>
      <c r="C1580" s="1654"/>
      <c r="D1580" s="1654"/>
    </row>
    <row r="1581" spans="1:4">
      <c r="A1581" s="1654"/>
      <c r="B1581" s="1654"/>
      <c r="C1581" s="1654"/>
      <c r="D1581" s="1654"/>
    </row>
    <row r="1582" spans="1:4">
      <c r="A1582" s="1654"/>
      <c r="B1582" s="1654"/>
      <c r="C1582" s="1654"/>
      <c r="D1582" s="1654"/>
    </row>
    <row r="1583" spans="1:4">
      <c r="A1583" s="1654"/>
      <c r="B1583" s="1654"/>
      <c r="C1583" s="1654"/>
      <c r="D1583" s="1654"/>
    </row>
    <row r="1584" spans="1:4">
      <c r="A1584" s="1654"/>
      <c r="B1584" s="1654"/>
      <c r="C1584" s="1654"/>
      <c r="D1584" s="1654"/>
    </row>
    <row r="1585" spans="1:4">
      <c r="A1585" s="1654"/>
      <c r="B1585" s="1654"/>
      <c r="C1585" s="1654"/>
      <c r="D1585" s="1654"/>
    </row>
    <row r="1586" spans="1:4">
      <c r="A1586" s="1654"/>
      <c r="B1586" s="1654"/>
      <c r="C1586" s="1654"/>
      <c r="D1586" s="1654"/>
    </row>
    <row r="1587" spans="1:4">
      <c r="A1587" s="1654"/>
      <c r="B1587" s="1654"/>
      <c r="C1587" s="1654"/>
      <c r="D1587" s="1654"/>
    </row>
    <row r="1588" spans="1:4">
      <c r="A1588" s="1654"/>
      <c r="B1588" s="1654"/>
      <c r="C1588" s="1654"/>
      <c r="D1588" s="1654"/>
    </row>
    <row r="1589" spans="1:4">
      <c r="A1589" s="1654"/>
      <c r="B1589" s="1654"/>
      <c r="C1589" s="1654"/>
      <c r="D1589" s="1654"/>
    </row>
    <row r="1590" spans="1:4">
      <c r="A1590" s="1654"/>
      <c r="B1590" s="1654"/>
      <c r="C1590" s="1654"/>
      <c r="D1590" s="1654"/>
    </row>
    <row r="1591" spans="1:4">
      <c r="A1591" s="1654"/>
      <c r="B1591" s="1654"/>
      <c r="C1591" s="1654"/>
      <c r="D1591" s="1654"/>
    </row>
    <row r="1592" spans="1:4">
      <c r="A1592" s="1654"/>
      <c r="B1592" s="1654"/>
      <c r="C1592" s="1654"/>
      <c r="D1592" s="1654"/>
    </row>
    <row r="1593" spans="1:4">
      <c r="A1593" s="1654"/>
      <c r="B1593" s="1654"/>
      <c r="C1593" s="1654"/>
      <c r="D1593" s="1654"/>
    </row>
    <row r="1594" spans="1:4">
      <c r="A1594" s="1654"/>
      <c r="B1594" s="1654"/>
      <c r="C1594" s="1654"/>
      <c r="D1594" s="1654"/>
    </row>
    <row r="1595" spans="1:4">
      <c r="A1595" s="1654"/>
      <c r="B1595" s="1654"/>
      <c r="C1595" s="1654"/>
      <c r="D1595" s="1654"/>
    </row>
    <row r="1596" spans="1:4">
      <c r="A1596" s="1654"/>
      <c r="B1596" s="1654"/>
      <c r="C1596" s="1654"/>
      <c r="D1596" s="1654"/>
    </row>
    <row r="1597" spans="1:4">
      <c r="A1597" s="1654"/>
      <c r="B1597" s="1654"/>
      <c r="C1597" s="1654"/>
      <c r="D1597" s="1654"/>
    </row>
    <row r="1598" spans="1:4">
      <c r="A1598" s="1654"/>
      <c r="B1598" s="1654"/>
      <c r="C1598" s="1654"/>
      <c r="D1598" s="1654"/>
    </row>
    <row r="1599" spans="1:4">
      <c r="A1599" s="1654"/>
      <c r="B1599" s="1654"/>
      <c r="C1599" s="1654"/>
      <c r="D1599" s="1654"/>
    </row>
    <row r="1600" spans="1:4">
      <c r="A1600" s="1654"/>
      <c r="B1600" s="1654"/>
      <c r="C1600" s="1654"/>
      <c r="D1600" s="1654"/>
    </row>
    <row r="1601" spans="1:4">
      <c r="A1601" s="1654"/>
      <c r="B1601" s="1654"/>
      <c r="C1601" s="1654"/>
      <c r="D1601" s="1654"/>
    </row>
    <row r="1602" spans="1:4">
      <c r="A1602" s="1654"/>
      <c r="B1602" s="1654"/>
      <c r="C1602" s="1654"/>
      <c r="D1602" s="1654"/>
    </row>
    <row r="1603" spans="1:4">
      <c r="A1603" s="1654"/>
      <c r="B1603" s="1654"/>
      <c r="C1603" s="1654"/>
      <c r="D1603" s="1654"/>
    </row>
    <row r="1604" spans="1:4">
      <c r="A1604" s="1654"/>
      <c r="B1604" s="1654"/>
      <c r="C1604" s="1654"/>
      <c r="D1604" s="1654"/>
    </row>
    <row r="1605" spans="1:4">
      <c r="A1605" s="1654"/>
      <c r="B1605" s="1654"/>
      <c r="C1605" s="1654"/>
      <c r="D1605" s="1654"/>
    </row>
    <row r="1606" spans="1:4">
      <c r="A1606" s="1654"/>
      <c r="B1606" s="1654"/>
      <c r="C1606" s="1654"/>
      <c r="D1606" s="1654"/>
    </row>
    <row r="1607" spans="1:4">
      <c r="A1607" s="1654"/>
      <c r="B1607" s="1654"/>
      <c r="C1607" s="1654"/>
      <c r="D1607" s="1654"/>
    </row>
    <row r="1608" spans="1:4">
      <c r="A1608" s="1654"/>
      <c r="B1608" s="1654"/>
      <c r="C1608" s="1654"/>
      <c r="D1608" s="1654"/>
    </row>
    <row r="1609" spans="1:4">
      <c r="A1609" s="1654"/>
      <c r="B1609" s="1654"/>
      <c r="C1609" s="1654"/>
      <c r="D1609" s="1654"/>
    </row>
    <row r="1610" spans="1:4">
      <c r="A1610" s="1654"/>
      <c r="B1610" s="1654"/>
      <c r="C1610" s="1654"/>
      <c r="D1610" s="1654"/>
    </row>
    <row r="1611" spans="1:4">
      <c r="A1611" s="1654"/>
      <c r="B1611" s="1654"/>
      <c r="C1611" s="1654"/>
      <c r="D1611" s="1654"/>
    </row>
    <row r="1612" spans="1:4">
      <c r="A1612" s="1654"/>
      <c r="B1612" s="1654"/>
      <c r="C1612" s="1654"/>
      <c r="D1612" s="1654"/>
    </row>
    <row r="1613" spans="1:4">
      <c r="A1613" s="1654"/>
      <c r="B1613" s="1654"/>
      <c r="C1613" s="1654"/>
      <c r="D1613" s="1654"/>
    </row>
    <row r="1614" spans="1:4">
      <c r="A1614" s="1654"/>
      <c r="B1614" s="1654"/>
      <c r="C1614" s="1654"/>
      <c r="D1614" s="1654"/>
    </row>
    <row r="1615" spans="1:4">
      <c r="A1615" s="1654"/>
      <c r="B1615" s="1654"/>
      <c r="C1615" s="1654"/>
      <c r="D1615" s="1654"/>
    </row>
    <row r="1616" spans="1:4">
      <c r="A1616" s="1654"/>
      <c r="B1616" s="1654"/>
      <c r="C1616" s="1654"/>
      <c r="D1616" s="1654"/>
    </row>
    <row r="1617" spans="1:4">
      <c r="A1617" s="1654"/>
      <c r="B1617" s="1654"/>
      <c r="C1617" s="1654"/>
      <c r="D1617" s="1654"/>
    </row>
    <row r="1618" spans="1:4">
      <c r="A1618" s="1654"/>
      <c r="B1618" s="1654"/>
      <c r="C1618" s="1654"/>
      <c r="D1618" s="1654"/>
    </row>
    <row r="1619" spans="1:4">
      <c r="A1619" s="1654"/>
      <c r="B1619" s="1654"/>
      <c r="C1619" s="1654"/>
      <c r="D1619" s="1654"/>
    </row>
    <row r="1620" spans="1:4">
      <c r="A1620" s="1654"/>
      <c r="B1620" s="1654"/>
      <c r="C1620" s="1654"/>
      <c r="D1620" s="1654"/>
    </row>
    <row r="1621" spans="1:4">
      <c r="A1621" s="1654"/>
      <c r="B1621" s="1654"/>
      <c r="C1621" s="1654"/>
      <c r="D1621" s="1654"/>
    </row>
    <row r="1622" spans="1:4">
      <c r="A1622" s="1654"/>
      <c r="B1622" s="1654"/>
      <c r="C1622" s="1654"/>
      <c r="D1622" s="1654"/>
    </row>
    <row r="1623" spans="1:4">
      <c r="A1623" s="1654"/>
      <c r="B1623" s="1654"/>
      <c r="C1623" s="1654"/>
      <c r="D1623" s="1654"/>
    </row>
    <row r="1624" spans="1:4">
      <c r="A1624" s="1654"/>
      <c r="B1624" s="1654"/>
      <c r="C1624" s="1654"/>
      <c r="D1624" s="1654"/>
    </row>
    <row r="1625" spans="1:4">
      <c r="A1625" s="1654"/>
      <c r="B1625" s="1654"/>
      <c r="C1625" s="1654"/>
      <c r="D1625" s="1654"/>
    </row>
    <row r="1626" spans="1:4">
      <c r="A1626" s="1654"/>
      <c r="B1626" s="1654"/>
      <c r="C1626" s="1654"/>
      <c r="D1626" s="1654"/>
    </row>
    <row r="1627" spans="1:4">
      <c r="A1627" s="1654"/>
      <c r="B1627" s="1654"/>
      <c r="C1627" s="1654"/>
      <c r="D1627" s="1654"/>
    </row>
    <row r="1628" spans="1:4">
      <c r="A1628" s="1654"/>
      <c r="B1628" s="1654"/>
      <c r="C1628" s="1654"/>
      <c r="D1628" s="1654"/>
    </row>
    <row r="1629" spans="1:4">
      <c r="A1629" s="1654"/>
      <c r="B1629" s="1654"/>
      <c r="C1629" s="1654"/>
      <c r="D1629" s="1654"/>
    </row>
    <row r="1630" spans="1:4">
      <c r="A1630" s="1654"/>
      <c r="B1630" s="1654"/>
      <c r="C1630" s="1654"/>
      <c r="D1630" s="1654"/>
    </row>
    <row r="1631" spans="1:4">
      <c r="A1631" s="1654"/>
      <c r="B1631" s="1654"/>
      <c r="C1631" s="1654"/>
      <c r="D1631" s="1654"/>
    </row>
    <row r="1632" spans="1:4">
      <c r="A1632" s="1654"/>
      <c r="B1632" s="1654"/>
      <c r="C1632" s="1654"/>
      <c r="D1632" s="1654"/>
    </row>
    <row r="1633" spans="1:4">
      <c r="A1633" s="1654"/>
      <c r="B1633" s="1654"/>
      <c r="C1633" s="1654"/>
      <c r="D1633" s="1654"/>
    </row>
    <row r="1634" spans="1:4">
      <c r="A1634" s="1654"/>
      <c r="B1634" s="1654"/>
      <c r="C1634" s="1654"/>
      <c r="D1634" s="1654"/>
    </row>
    <row r="1635" spans="1:4">
      <c r="A1635" s="1654"/>
      <c r="B1635" s="1654"/>
      <c r="C1635" s="1654"/>
      <c r="D1635" s="1654"/>
    </row>
    <row r="1636" spans="1:4">
      <c r="A1636" s="1654"/>
      <c r="B1636" s="1654"/>
      <c r="C1636" s="1654"/>
      <c r="D1636" s="1654"/>
    </row>
    <row r="1637" spans="1:4">
      <c r="A1637" s="1654"/>
      <c r="B1637" s="1654"/>
      <c r="C1637" s="1654"/>
      <c r="D1637" s="1654"/>
    </row>
    <row r="1638" spans="1:4">
      <c r="A1638" s="1654"/>
      <c r="B1638" s="1654"/>
      <c r="C1638" s="1654"/>
      <c r="D1638" s="1654"/>
    </row>
    <row r="1639" spans="1:4">
      <c r="A1639" s="1654"/>
      <c r="B1639" s="1654"/>
      <c r="C1639" s="1654"/>
      <c r="D1639" s="1654"/>
    </row>
    <row r="1640" spans="1:4">
      <c r="A1640" s="1654"/>
      <c r="B1640" s="1654"/>
      <c r="C1640" s="1654"/>
      <c r="D1640" s="1654"/>
    </row>
    <row r="1641" spans="1:4">
      <c r="A1641" s="1654"/>
      <c r="B1641" s="1654"/>
      <c r="C1641" s="1654"/>
      <c r="D1641" s="1654"/>
    </row>
    <row r="1642" spans="1:4">
      <c r="A1642" s="1654"/>
      <c r="B1642" s="1654"/>
      <c r="C1642" s="1654"/>
      <c r="D1642" s="1654"/>
    </row>
    <row r="1643" spans="1:4">
      <c r="A1643" s="1654"/>
      <c r="B1643" s="1654"/>
      <c r="C1643" s="1654"/>
      <c r="D1643" s="1654"/>
    </row>
    <row r="1644" spans="1:4">
      <c r="A1644" s="1654"/>
      <c r="B1644" s="1654"/>
      <c r="C1644" s="1654"/>
      <c r="D1644" s="1654"/>
    </row>
    <row r="1645" spans="1:4">
      <c r="A1645" s="1654"/>
      <c r="B1645" s="1654"/>
      <c r="C1645" s="1654"/>
      <c r="D1645" s="1654"/>
    </row>
    <row r="1646" spans="1:4">
      <c r="A1646" s="1654"/>
      <c r="B1646" s="1654"/>
      <c r="C1646" s="1654"/>
      <c r="D1646" s="1654"/>
    </row>
    <row r="1647" spans="1:4">
      <c r="A1647" s="1654"/>
      <c r="B1647" s="1654"/>
      <c r="C1647" s="1654"/>
      <c r="D1647" s="1654"/>
    </row>
    <row r="1648" spans="1:4">
      <c r="A1648" s="1654"/>
      <c r="B1648" s="1654"/>
      <c r="C1648" s="1654"/>
      <c r="D1648" s="1654"/>
    </row>
    <row r="1649" spans="1:4">
      <c r="A1649" s="1654"/>
      <c r="B1649" s="1654"/>
      <c r="C1649" s="1654"/>
      <c r="D1649" s="1654"/>
    </row>
    <row r="1650" spans="1:4">
      <c r="A1650" s="1654"/>
      <c r="B1650" s="1654"/>
      <c r="C1650" s="1654"/>
      <c r="D1650" s="1654"/>
    </row>
    <row r="1651" spans="1:4">
      <c r="A1651" s="1654"/>
      <c r="B1651" s="1654"/>
      <c r="C1651" s="1654"/>
      <c r="D1651" s="1654"/>
    </row>
    <row r="1652" spans="1:4">
      <c r="A1652" s="1654"/>
      <c r="B1652" s="1654"/>
      <c r="C1652" s="1654"/>
      <c r="D1652" s="1654"/>
    </row>
    <row r="1653" spans="1:4">
      <c r="A1653" s="1654"/>
      <c r="B1653" s="1654"/>
      <c r="C1653" s="1654"/>
      <c r="D1653" s="1654"/>
    </row>
    <row r="1654" spans="1:4">
      <c r="A1654" s="1654"/>
      <c r="B1654" s="1654"/>
      <c r="C1654" s="1654"/>
      <c r="D1654" s="1654"/>
    </row>
    <row r="1655" spans="1:4">
      <c r="A1655" s="1654"/>
      <c r="B1655" s="1654"/>
      <c r="C1655" s="1654"/>
      <c r="D1655" s="1654"/>
    </row>
    <row r="1656" spans="1:4">
      <c r="A1656" s="1654"/>
      <c r="B1656" s="1654"/>
      <c r="C1656" s="1654"/>
      <c r="D1656" s="1654"/>
    </row>
    <row r="1657" spans="1:4">
      <c r="A1657" s="1654"/>
      <c r="B1657" s="1654"/>
      <c r="C1657" s="1654"/>
      <c r="D1657" s="1654"/>
    </row>
    <row r="1658" spans="1:4">
      <c r="A1658" s="1654"/>
      <c r="B1658" s="1654"/>
      <c r="C1658" s="1654"/>
      <c r="D1658" s="1654"/>
    </row>
    <row r="1659" spans="1:4">
      <c r="A1659" s="1654"/>
      <c r="B1659" s="1654"/>
      <c r="C1659" s="1654"/>
      <c r="D1659" s="1654"/>
    </row>
    <row r="1660" spans="1:4">
      <c r="A1660" s="1654"/>
      <c r="B1660" s="1654"/>
      <c r="C1660" s="1654"/>
      <c r="D1660" s="1654"/>
    </row>
    <row r="1661" spans="1:4">
      <c r="A1661" s="1654"/>
      <c r="B1661" s="1654"/>
      <c r="C1661" s="1654"/>
      <c r="D1661" s="1654"/>
    </row>
    <row r="1662" spans="1:4">
      <c r="A1662" s="1654"/>
      <c r="B1662" s="1654"/>
      <c r="C1662" s="1654"/>
      <c r="D1662" s="1654"/>
    </row>
    <row r="1663" spans="1:4">
      <c r="A1663" s="1654"/>
      <c r="B1663" s="1654"/>
      <c r="C1663" s="1654"/>
      <c r="D1663" s="1654"/>
    </row>
    <row r="1664" spans="1:4">
      <c r="A1664" s="1654"/>
      <c r="B1664" s="1654"/>
      <c r="C1664" s="1654"/>
      <c r="D1664" s="1654"/>
    </row>
    <row r="1665" spans="1:4">
      <c r="A1665" s="1654"/>
      <c r="B1665" s="1654"/>
      <c r="C1665" s="1654"/>
      <c r="D1665" s="1654"/>
    </row>
    <row r="1666" spans="1:4">
      <c r="A1666" s="1654"/>
      <c r="B1666" s="1654"/>
      <c r="C1666" s="1654"/>
      <c r="D1666" s="1654"/>
    </row>
    <row r="1667" spans="1:4">
      <c r="A1667" s="1654"/>
      <c r="B1667" s="1654"/>
      <c r="C1667" s="1654"/>
      <c r="D1667" s="1654"/>
    </row>
    <row r="1668" spans="1:4">
      <c r="A1668" s="1654"/>
      <c r="B1668" s="1654"/>
      <c r="C1668" s="1654"/>
      <c r="D1668" s="1654"/>
    </row>
    <row r="1669" spans="1:4">
      <c r="A1669" s="1654"/>
      <c r="B1669" s="1654"/>
      <c r="C1669" s="1654"/>
      <c r="D1669" s="1654"/>
    </row>
    <row r="1670" spans="1:4">
      <c r="A1670" s="1654"/>
      <c r="B1670" s="1654"/>
      <c r="C1670" s="1654"/>
      <c r="D1670" s="1654"/>
    </row>
    <row r="1671" spans="1:4">
      <c r="A1671" s="1654"/>
      <c r="B1671" s="1654"/>
      <c r="C1671" s="1654"/>
      <c r="D1671" s="1654"/>
    </row>
    <row r="1672" spans="1:4">
      <c r="A1672" s="1654"/>
      <c r="B1672" s="1654"/>
      <c r="C1672" s="1654"/>
      <c r="D1672" s="1654"/>
    </row>
    <row r="1673" spans="1:4">
      <c r="A1673" s="1654"/>
      <c r="B1673" s="1654"/>
      <c r="C1673" s="1654"/>
      <c r="D1673" s="1654"/>
    </row>
    <row r="1674" spans="1:4">
      <c r="A1674" s="1654"/>
      <c r="B1674" s="1654"/>
      <c r="C1674" s="1654"/>
      <c r="D1674" s="1654"/>
    </row>
    <row r="1675" spans="1:4">
      <c r="A1675" s="1654"/>
      <c r="B1675" s="1654"/>
      <c r="C1675" s="1654"/>
      <c r="D1675" s="1654"/>
    </row>
    <row r="1676" spans="1:4">
      <c r="A1676" s="1654"/>
      <c r="B1676" s="1654"/>
      <c r="C1676" s="1654"/>
      <c r="D1676" s="1654"/>
    </row>
    <row r="1677" spans="1:4">
      <c r="A1677" s="1654"/>
      <c r="B1677" s="1654"/>
      <c r="C1677" s="1654"/>
      <c r="D1677" s="1654"/>
    </row>
    <row r="1678" spans="1:4">
      <c r="A1678" s="1654"/>
      <c r="B1678" s="1654"/>
      <c r="C1678" s="1654"/>
      <c r="D1678" s="1654"/>
    </row>
    <row r="1679" spans="1:4">
      <c r="A1679" s="1654"/>
      <c r="B1679" s="1654"/>
      <c r="C1679" s="1654"/>
      <c r="D1679" s="1654"/>
    </row>
    <row r="1680" spans="1:4">
      <c r="A1680" s="1654"/>
      <c r="B1680" s="1654"/>
      <c r="C1680" s="1654"/>
      <c r="D1680" s="1654"/>
    </row>
    <row r="1681" spans="1:4">
      <c r="A1681" s="1654"/>
      <c r="B1681" s="1654"/>
      <c r="C1681" s="1654"/>
      <c r="D1681" s="1654"/>
    </row>
    <row r="1682" spans="1:4">
      <c r="A1682" s="1654"/>
      <c r="B1682" s="1654"/>
      <c r="C1682" s="1654"/>
      <c r="D1682" s="1654"/>
    </row>
    <row r="1683" spans="1:4">
      <c r="A1683" s="1654"/>
      <c r="B1683" s="1654"/>
      <c r="C1683" s="1654"/>
      <c r="D1683" s="1654"/>
    </row>
    <row r="1684" spans="1:4">
      <c r="A1684" s="1654"/>
      <c r="B1684" s="1654"/>
      <c r="C1684" s="1654"/>
      <c r="D1684" s="1654"/>
    </row>
    <row r="1685" spans="1:4">
      <c r="A1685" s="1654"/>
      <c r="B1685" s="1654"/>
      <c r="C1685" s="1654"/>
      <c r="D1685" s="1654"/>
    </row>
    <row r="1686" spans="1:4">
      <c r="A1686" s="1654"/>
      <c r="B1686" s="1654"/>
      <c r="C1686" s="1654"/>
      <c r="D1686" s="1654"/>
    </row>
    <row r="1687" spans="1:4">
      <c r="A1687" s="1654"/>
      <c r="B1687" s="1654"/>
      <c r="C1687" s="1654"/>
      <c r="D1687" s="1654"/>
    </row>
    <row r="1688" spans="1:4">
      <c r="A1688" s="1654"/>
      <c r="B1688" s="1654"/>
      <c r="C1688" s="1654"/>
      <c r="D1688" s="1654"/>
    </row>
    <row r="1689" spans="1:4">
      <c r="A1689" s="1654"/>
      <c r="B1689" s="1654"/>
      <c r="C1689" s="1654"/>
      <c r="D1689" s="1654"/>
    </row>
    <row r="1690" spans="1:4">
      <c r="A1690" s="1654"/>
      <c r="B1690" s="1654"/>
      <c r="C1690" s="1654"/>
      <c r="D1690" s="1654"/>
    </row>
    <row r="1691" spans="1:4">
      <c r="A1691" s="1654"/>
      <c r="B1691" s="1654"/>
      <c r="C1691" s="1654"/>
      <c r="D1691" s="1654"/>
    </row>
    <row r="1692" spans="1:4">
      <c r="A1692" s="1654"/>
      <c r="B1692" s="1654"/>
      <c r="C1692" s="1654"/>
      <c r="D1692" s="1654"/>
    </row>
    <row r="1693" spans="1:4">
      <c r="A1693" s="1654"/>
      <c r="B1693" s="1654"/>
      <c r="C1693" s="1654"/>
      <c r="D1693" s="1654"/>
    </row>
    <row r="1694" spans="1:4">
      <c r="A1694" s="1654"/>
      <c r="B1694" s="1654"/>
      <c r="C1694" s="1654"/>
      <c r="D1694" s="1654"/>
    </row>
    <row r="1695" spans="1:4">
      <c r="A1695" s="1654"/>
      <c r="B1695" s="1654"/>
      <c r="C1695" s="1654"/>
      <c r="D1695" s="1654"/>
    </row>
    <row r="1696" spans="1:4">
      <c r="A1696" s="1654"/>
      <c r="B1696" s="1654"/>
      <c r="C1696" s="1654"/>
      <c r="D1696" s="1654"/>
    </row>
    <row r="1697" spans="1:4">
      <c r="A1697" s="1654"/>
      <c r="B1697" s="1654"/>
      <c r="C1697" s="1654"/>
      <c r="D1697" s="1654"/>
    </row>
    <row r="1698" spans="1:4">
      <c r="A1698" s="1654"/>
      <c r="B1698" s="1654"/>
      <c r="C1698" s="1654"/>
      <c r="D1698" s="1654"/>
    </row>
    <row r="1699" spans="1:4">
      <c r="A1699" s="1654"/>
      <c r="B1699" s="1654"/>
      <c r="C1699" s="1654"/>
      <c r="D1699" s="1654"/>
    </row>
    <row r="1700" spans="1:4">
      <c r="A1700" s="1654"/>
      <c r="B1700" s="1654"/>
      <c r="C1700" s="1654"/>
      <c r="D1700" s="1654"/>
    </row>
    <row r="1701" spans="1:4">
      <c r="A1701" s="1654"/>
      <c r="B1701" s="1654"/>
      <c r="C1701" s="1654"/>
      <c r="D1701" s="1654"/>
    </row>
    <row r="1702" spans="1:4">
      <c r="A1702" s="1654"/>
      <c r="B1702" s="1654"/>
      <c r="C1702" s="1654"/>
      <c r="D1702" s="1654"/>
    </row>
    <row r="1703" spans="1:4">
      <c r="A1703" s="1654"/>
      <c r="B1703" s="1654"/>
      <c r="C1703" s="1654"/>
      <c r="D1703" s="1654"/>
    </row>
    <row r="1704" spans="1:4">
      <c r="A1704" s="1654"/>
      <c r="B1704" s="1654"/>
      <c r="C1704" s="1654"/>
      <c r="D1704" s="1654"/>
    </row>
    <row r="1705" spans="1:4">
      <c r="A1705" s="1654"/>
      <c r="B1705" s="1654"/>
      <c r="C1705" s="1654"/>
      <c r="D1705" s="1654"/>
    </row>
    <row r="1706" spans="1:4">
      <c r="A1706" s="1654"/>
      <c r="B1706" s="1654"/>
      <c r="C1706" s="1654"/>
      <c r="D1706" s="1654"/>
    </row>
    <row r="1707" spans="1:4">
      <c r="A1707" s="1654"/>
      <c r="B1707" s="1654"/>
      <c r="C1707" s="1654"/>
      <c r="D1707" s="1654"/>
    </row>
    <row r="1708" spans="1:4">
      <c r="A1708" s="1654"/>
      <c r="B1708" s="1654"/>
      <c r="C1708" s="1654"/>
      <c r="D1708" s="1654"/>
    </row>
    <row r="1709" spans="1:4">
      <c r="A1709" s="1654"/>
      <c r="B1709" s="1654"/>
      <c r="C1709" s="1654"/>
      <c r="D1709" s="1654"/>
    </row>
    <row r="1710" spans="1:4">
      <c r="A1710" s="1654"/>
      <c r="B1710" s="1654"/>
      <c r="C1710" s="1654"/>
      <c r="D1710" s="1654"/>
    </row>
    <row r="1711" spans="1:4">
      <c r="A1711" s="1654"/>
      <c r="B1711" s="1654"/>
      <c r="C1711" s="1654"/>
      <c r="D1711" s="1654"/>
    </row>
    <row r="1712" spans="1:4">
      <c r="A1712" s="1654"/>
      <c r="B1712" s="1654"/>
      <c r="C1712" s="1654"/>
      <c r="D1712" s="1654"/>
    </row>
    <row r="1713" spans="1:4">
      <c r="A1713" s="1654"/>
      <c r="B1713" s="1654"/>
      <c r="C1713" s="1654"/>
      <c r="D1713" s="1654"/>
    </row>
    <row r="1714" spans="1:4">
      <c r="A1714" s="1654"/>
      <c r="B1714" s="1654"/>
      <c r="C1714" s="1654"/>
      <c r="D1714" s="1654"/>
    </row>
    <row r="1715" spans="1:4">
      <c r="A1715" s="1654"/>
      <c r="B1715" s="1654"/>
      <c r="C1715" s="1654"/>
      <c r="D1715" s="1654"/>
    </row>
    <row r="1716" spans="1:4">
      <c r="A1716" s="1654"/>
      <c r="B1716" s="1654"/>
      <c r="C1716" s="1654"/>
      <c r="D1716" s="1654"/>
    </row>
    <row r="1717" spans="1:4">
      <c r="A1717" s="1654"/>
      <c r="B1717" s="1654"/>
      <c r="C1717" s="1654"/>
      <c r="D1717" s="1654"/>
    </row>
    <row r="1718" spans="1:4">
      <c r="A1718" s="1654"/>
      <c r="B1718" s="1654"/>
      <c r="C1718" s="1654"/>
      <c r="D1718" s="1654"/>
    </row>
    <row r="1719" spans="1:4">
      <c r="A1719" s="1654"/>
      <c r="B1719" s="1654"/>
      <c r="C1719" s="1654"/>
      <c r="D1719" s="1654"/>
    </row>
    <row r="1720" spans="1:4">
      <c r="A1720" s="1654"/>
      <c r="B1720" s="1654"/>
      <c r="C1720" s="1654"/>
      <c r="D1720" s="1654"/>
    </row>
    <row r="1721" spans="1:4">
      <c r="A1721" s="1654"/>
      <c r="B1721" s="1654"/>
      <c r="C1721" s="1654"/>
      <c r="D1721" s="1654"/>
    </row>
    <row r="1722" spans="1:4">
      <c r="A1722" s="1654"/>
      <c r="B1722" s="1654"/>
      <c r="C1722" s="1654"/>
      <c r="D1722" s="1654"/>
    </row>
    <row r="1723" spans="1:4">
      <c r="A1723" s="1654"/>
      <c r="B1723" s="1654"/>
      <c r="C1723" s="1654"/>
      <c r="D1723" s="1654"/>
    </row>
    <row r="1724" spans="1:4">
      <c r="A1724" s="1654"/>
      <c r="B1724" s="1654"/>
      <c r="C1724" s="1654"/>
      <c r="D1724" s="1654"/>
    </row>
    <row r="1725" spans="1:4">
      <c r="A1725" s="1654"/>
      <c r="B1725" s="1654"/>
      <c r="C1725" s="1654"/>
      <c r="D1725" s="1654"/>
    </row>
    <row r="1726" spans="1:4">
      <c r="A1726" s="1654"/>
      <c r="B1726" s="1654"/>
      <c r="C1726" s="1654"/>
      <c r="D1726" s="1654"/>
    </row>
    <row r="1727" spans="1:4">
      <c r="A1727" s="1654"/>
      <c r="B1727" s="1654"/>
      <c r="C1727" s="1654"/>
      <c r="D1727" s="1654"/>
    </row>
    <row r="1728" spans="1:4">
      <c r="A1728" s="1654"/>
      <c r="B1728" s="1654"/>
      <c r="C1728" s="1654"/>
      <c r="D1728" s="1654"/>
    </row>
    <row r="1729" spans="1:4">
      <c r="A1729" s="1654"/>
      <c r="B1729" s="1654"/>
      <c r="C1729" s="1654"/>
      <c r="D1729" s="1654"/>
    </row>
    <row r="1730" spans="1:4">
      <c r="A1730" s="1654"/>
      <c r="B1730" s="1654"/>
      <c r="C1730" s="1654"/>
      <c r="D1730" s="1654"/>
    </row>
    <row r="1731" spans="1:4">
      <c r="A1731" s="1654"/>
      <c r="B1731" s="1654"/>
      <c r="C1731" s="1654"/>
      <c r="D1731" s="1654"/>
    </row>
    <row r="1732" spans="1:4">
      <c r="A1732" s="1654"/>
      <c r="B1732" s="1654"/>
      <c r="C1732" s="1654"/>
      <c r="D1732" s="1654"/>
    </row>
    <row r="1733" spans="1:4">
      <c r="A1733" s="1654"/>
      <c r="B1733" s="1654"/>
      <c r="C1733" s="1654"/>
      <c r="D1733" s="1654"/>
    </row>
    <row r="1734" spans="1:4">
      <c r="A1734" s="1654"/>
      <c r="B1734" s="1654"/>
      <c r="C1734" s="1654"/>
      <c r="D1734" s="1654"/>
    </row>
    <row r="1735" spans="1:4">
      <c r="A1735" s="1654"/>
      <c r="B1735" s="1654"/>
      <c r="C1735" s="1654"/>
      <c r="D1735" s="1654"/>
    </row>
    <row r="1736" spans="1:4">
      <c r="A1736" s="1654"/>
      <c r="B1736" s="1654"/>
      <c r="C1736" s="1654"/>
      <c r="D1736" s="1654"/>
    </row>
    <row r="1737" spans="1:4">
      <c r="A1737" s="1654"/>
      <c r="B1737" s="1654"/>
      <c r="C1737" s="1654"/>
      <c r="D1737" s="1654"/>
    </row>
    <row r="1738" spans="1:4">
      <c r="A1738" s="1654"/>
      <c r="B1738" s="1654"/>
      <c r="C1738" s="1654"/>
      <c r="D1738" s="1654"/>
    </row>
    <row r="1739" spans="1:4">
      <c r="A1739" s="1654"/>
      <c r="B1739" s="1654"/>
      <c r="C1739" s="1654"/>
      <c r="D1739" s="1654"/>
    </row>
    <row r="1740" spans="1:4">
      <c r="A1740" s="1654"/>
      <c r="B1740" s="1654"/>
      <c r="C1740" s="1654"/>
      <c r="D1740" s="1654"/>
    </row>
    <row r="1741" spans="1:4">
      <c r="A1741" s="1654"/>
      <c r="B1741" s="1654"/>
      <c r="C1741" s="1654"/>
      <c r="D1741" s="1654"/>
    </row>
    <row r="1742" spans="1:4">
      <c r="A1742" s="1654"/>
      <c r="B1742" s="1654"/>
      <c r="C1742" s="1654"/>
      <c r="D1742" s="1654"/>
    </row>
    <row r="1743" spans="1:4">
      <c r="A1743" s="1654"/>
      <c r="B1743" s="1654"/>
      <c r="C1743" s="1654"/>
      <c r="D1743" s="1654"/>
    </row>
    <row r="1744" spans="1:4">
      <c r="A1744" s="1654"/>
      <c r="B1744" s="1654"/>
      <c r="C1744" s="1654"/>
      <c r="D1744" s="1654"/>
    </row>
    <row r="1745" spans="1:4">
      <c r="A1745" s="1654"/>
      <c r="B1745" s="1654"/>
      <c r="C1745" s="1654"/>
      <c r="D1745" s="1654"/>
    </row>
    <row r="1746" spans="1:4">
      <c r="A1746" s="1654"/>
      <c r="B1746" s="1654"/>
      <c r="C1746" s="1654"/>
      <c r="D1746" s="1654"/>
    </row>
    <row r="1747" spans="1:4">
      <c r="A1747" s="1654"/>
      <c r="B1747" s="1654"/>
      <c r="C1747" s="1654"/>
      <c r="D1747" s="1654"/>
    </row>
    <row r="1748" spans="1:4">
      <c r="A1748" s="1654"/>
      <c r="B1748" s="1654"/>
      <c r="C1748" s="1654"/>
      <c r="D1748" s="1654"/>
    </row>
    <row r="1749" spans="1:4">
      <c r="A1749" s="1654"/>
      <c r="B1749" s="1654"/>
      <c r="C1749" s="1654"/>
      <c r="D1749" s="1654"/>
    </row>
    <row r="1750" spans="1:4">
      <c r="A1750" s="1654"/>
      <c r="B1750" s="1654"/>
      <c r="C1750" s="1654"/>
      <c r="D1750" s="1654"/>
    </row>
    <row r="1751" spans="1:4">
      <c r="A1751" s="1654"/>
      <c r="B1751" s="1654"/>
      <c r="C1751" s="1654"/>
      <c r="D1751" s="1654"/>
    </row>
    <row r="1752" spans="1:4">
      <c r="A1752" s="1654"/>
      <c r="B1752" s="1654"/>
      <c r="C1752" s="1654"/>
      <c r="D1752" s="1654"/>
    </row>
    <row r="1753" spans="1:4">
      <c r="A1753" s="1654"/>
      <c r="B1753" s="1654"/>
      <c r="C1753" s="1654"/>
      <c r="D1753" s="1654"/>
    </row>
    <row r="1754" spans="1:4">
      <c r="A1754" s="1654"/>
      <c r="B1754" s="1654"/>
      <c r="C1754" s="1654"/>
      <c r="D1754" s="1654"/>
    </row>
    <row r="1755" spans="1:4">
      <c r="A1755" s="1654"/>
      <c r="B1755" s="1654"/>
      <c r="C1755" s="1654"/>
      <c r="D1755" s="1654"/>
    </row>
    <row r="1756" spans="1:4">
      <c r="A1756" s="1654"/>
      <c r="B1756" s="1654"/>
      <c r="C1756" s="1654"/>
      <c r="D1756" s="1654"/>
    </row>
    <row r="1757" spans="1:4">
      <c r="A1757" s="1654"/>
      <c r="B1757" s="1654"/>
      <c r="C1757" s="1654"/>
      <c r="D1757" s="1654"/>
    </row>
    <row r="1758" spans="1:4">
      <c r="A1758" s="1654"/>
      <c r="B1758" s="1654"/>
      <c r="C1758" s="1654"/>
      <c r="D1758" s="1654"/>
    </row>
    <row r="1759" spans="1:4">
      <c r="A1759" s="1654"/>
      <c r="B1759" s="1654"/>
      <c r="C1759" s="1654"/>
      <c r="D1759" s="1654"/>
    </row>
    <row r="1760" spans="1:4">
      <c r="A1760" s="1654"/>
      <c r="B1760" s="1654"/>
      <c r="C1760" s="1654"/>
      <c r="D1760" s="1654"/>
    </row>
    <row r="1761" spans="1:4">
      <c r="A1761" s="1654"/>
      <c r="B1761" s="1654"/>
      <c r="C1761" s="1654"/>
      <c r="D1761" s="1654"/>
    </row>
    <row r="1762" spans="1:4">
      <c r="A1762" s="1654"/>
      <c r="B1762" s="1654"/>
      <c r="C1762" s="1654"/>
      <c r="D1762" s="1654"/>
    </row>
    <row r="1763" spans="1:4">
      <c r="A1763" s="1654"/>
      <c r="B1763" s="1654"/>
      <c r="C1763" s="1654"/>
      <c r="D1763" s="1654"/>
    </row>
    <row r="1764" spans="1:4">
      <c r="A1764" s="1654"/>
      <c r="B1764" s="1654"/>
      <c r="C1764" s="1654"/>
      <c r="D1764" s="1654"/>
    </row>
    <row r="1765" spans="1:4">
      <c r="A1765" s="1654"/>
      <c r="B1765" s="1654"/>
      <c r="C1765" s="1654"/>
      <c r="D1765" s="1654"/>
    </row>
    <row r="1766" spans="1:4">
      <c r="A1766" s="1654"/>
      <c r="B1766" s="1654"/>
      <c r="C1766" s="1654"/>
      <c r="D1766" s="1654"/>
    </row>
    <row r="1767" spans="1:4">
      <c r="A1767" s="1654"/>
      <c r="B1767" s="1654"/>
      <c r="C1767" s="1654"/>
      <c r="D1767" s="1654"/>
    </row>
    <row r="1768" spans="1:4">
      <c r="A1768" s="1654"/>
      <c r="B1768" s="1654"/>
      <c r="C1768" s="1654"/>
      <c r="D1768" s="1654"/>
    </row>
    <row r="1769" spans="1:4">
      <c r="A1769" s="1654"/>
      <c r="B1769" s="1654"/>
      <c r="C1769" s="1654"/>
      <c r="D1769" s="1654"/>
    </row>
    <row r="1770" spans="1:4">
      <c r="A1770" s="1654"/>
      <c r="B1770" s="1654"/>
      <c r="C1770" s="1654"/>
      <c r="D1770" s="1654"/>
    </row>
    <row r="1771" spans="1:4">
      <c r="A1771" s="1654"/>
      <c r="B1771" s="1654"/>
      <c r="C1771" s="1654"/>
      <c r="D1771" s="1654"/>
    </row>
    <row r="1772" spans="1:4">
      <c r="A1772" s="1654"/>
      <c r="B1772" s="1654"/>
      <c r="C1772" s="1654"/>
      <c r="D1772" s="1654"/>
    </row>
    <row r="1773" spans="1:4">
      <c r="A1773" s="1654"/>
      <c r="B1773" s="1654"/>
      <c r="C1773" s="1654"/>
      <c r="D1773" s="1654"/>
    </row>
    <row r="1774" spans="1:4">
      <c r="A1774" s="1654"/>
      <c r="B1774" s="1654"/>
      <c r="C1774" s="1654"/>
      <c r="D1774" s="1654"/>
    </row>
    <row r="1775" spans="1:4">
      <c r="A1775" s="1654"/>
      <c r="B1775" s="1654"/>
      <c r="C1775" s="1654"/>
      <c r="D1775" s="1654"/>
    </row>
    <row r="1776" spans="1:4">
      <c r="A1776" s="1654"/>
      <c r="B1776" s="1654"/>
      <c r="C1776" s="1654"/>
      <c r="D1776" s="1654"/>
    </row>
    <row r="1777" spans="1:4">
      <c r="A1777" s="1654"/>
      <c r="B1777" s="1654"/>
      <c r="C1777" s="1654"/>
      <c r="D1777" s="1654"/>
    </row>
    <row r="1778" spans="1:4">
      <c r="A1778" s="1654"/>
      <c r="B1778" s="1654"/>
      <c r="C1778" s="1654"/>
      <c r="D1778" s="1654"/>
    </row>
    <row r="1779" spans="1:4">
      <c r="A1779" s="1654"/>
      <c r="B1779" s="1654"/>
      <c r="C1779" s="1654"/>
      <c r="D1779" s="1654"/>
    </row>
    <row r="1780" spans="1:4">
      <c r="A1780" s="1654"/>
      <c r="B1780" s="1654"/>
      <c r="C1780" s="1654"/>
      <c r="D1780" s="1654"/>
    </row>
    <row r="1781" spans="1:4">
      <c r="A1781" s="1654"/>
      <c r="B1781" s="1654"/>
      <c r="C1781" s="1654"/>
      <c r="D1781" s="1654"/>
    </row>
    <row r="1782" spans="1:4">
      <c r="A1782" s="1654"/>
      <c r="B1782" s="1654"/>
      <c r="C1782" s="1654"/>
      <c r="D1782" s="1654"/>
    </row>
    <row r="1783" spans="1:4">
      <c r="A1783" s="1654"/>
      <c r="B1783" s="1654"/>
      <c r="C1783" s="1654"/>
      <c r="D1783" s="1654"/>
    </row>
    <row r="1784" spans="1:4">
      <c r="A1784" s="1654"/>
      <c r="B1784" s="1654"/>
      <c r="C1784" s="1654"/>
      <c r="D1784" s="1654"/>
    </row>
    <row r="1785" spans="1:4">
      <c r="A1785" s="1654"/>
      <c r="B1785" s="1654"/>
      <c r="C1785" s="1654"/>
      <c r="D1785" s="1654"/>
    </row>
    <row r="1786" spans="1:4">
      <c r="A1786" s="1654"/>
      <c r="B1786" s="1654"/>
      <c r="C1786" s="1654"/>
      <c r="D1786" s="1654"/>
    </row>
    <row r="1787" spans="1:4">
      <c r="A1787" s="1654"/>
      <c r="B1787" s="1654"/>
      <c r="C1787" s="1654"/>
      <c r="D1787" s="1654"/>
    </row>
    <row r="1788" spans="1:4">
      <c r="A1788" s="1654"/>
      <c r="B1788" s="1654"/>
      <c r="C1788" s="1654"/>
      <c r="D1788" s="1654"/>
    </row>
    <row r="1789" spans="1:4">
      <c r="A1789" s="1654"/>
      <c r="B1789" s="1654"/>
      <c r="C1789" s="1654"/>
      <c r="D1789" s="1654"/>
    </row>
    <row r="1790" spans="1:4">
      <c r="A1790" s="1654"/>
      <c r="B1790" s="1654"/>
      <c r="C1790" s="1654"/>
      <c r="D1790" s="1654"/>
    </row>
    <row r="1791" spans="1:4">
      <c r="A1791" s="1654"/>
      <c r="B1791" s="1654"/>
      <c r="C1791" s="1654"/>
      <c r="D1791" s="1654"/>
    </row>
  </sheetData>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T69"/>
  <sheetViews>
    <sheetView view="pageBreakPreview" zoomScale="60" zoomScaleNormal="100" workbookViewId="0">
      <pane ySplit="10" topLeftCell="A26" activePane="bottomLeft" state="frozen"/>
      <selection pane="bottomLeft"/>
    </sheetView>
  </sheetViews>
  <sheetFormatPr defaultColWidth="10.25" defaultRowHeight="15.75"/>
  <cols>
    <col min="1" max="1" width="21.625" style="3" customWidth="1"/>
    <col min="2" max="2" width="5.875" style="3" customWidth="1"/>
    <col min="3" max="3" width="14.875" style="3" customWidth="1"/>
    <col min="4" max="4" width="11.625" style="3" bestFit="1" customWidth="1"/>
    <col min="5" max="5" width="2.625" style="3" customWidth="1"/>
    <col min="6" max="6" width="14.375" style="3" customWidth="1"/>
    <col min="7" max="7" width="11.875" style="3" customWidth="1"/>
    <col min="8" max="8" width="2.125" style="3" bestFit="1" customWidth="1"/>
    <col min="9" max="9" width="14.12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4" width="14.125" style="3" bestFit="1" customWidth="1"/>
    <col min="25" max="25" width="6.125" style="68" bestFit="1" customWidth="1"/>
    <col min="26" max="26" width="9" style="68" bestFit="1" customWidth="1"/>
    <col min="27" max="27" width="8.125" style="68" bestFit="1" customWidth="1"/>
    <col min="28" max="28" width="9.5" style="3" bestFit="1" customWidth="1"/>
    <col min="29" max="29" width="10" style="3" bestFit="1" customWidth="1"/>
    <col min="30" max="30" width="6.625" style="3" bestFit="1" customWidth="1"/>
    <col min="31" max="31" width="8.25" style="3" bestFit="1" customWidth="1"/>
    <col min="32" max="32" width="14.75" style="3" customWidth="1"/>
    <col min="33" max="33" width="13.25" style="3" bestFit="1" customWidth="1"/>
    <col min="34" max="34" width="13"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4" ht="18">
      <c r="A1" s="1668"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8">
      <c r="A2" s="1668" t="s">
        <v>1235</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8">
      <c r="A3" s="1668"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8">
      <c r="A4" s="1669" t="s">
        <v>900</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670" t="s">
        <v>294</v>
      </c>
      <c r="E9" s="1671"/>
      <c r="F9" s="1672"/>
      <c r="G9" s="1670" t="s">
        <v>294</v>
      </c>
      <c r="H9" s="1671"/>
      <c r="I9" s="1672"/>
      <c r="J9" s="222"/>
      <c r="K9" s="222" t="s">
        <v>753</v>
      </c>
      <c r="L9" s="220"/>
      <c r="M9" s="222" t="s">
        <v>754</v>
      </c>
      <c r="N9" s="222"/>
      <c r="O9" s="222" t="s">
        <v>700</v>
      </c>
      <c r="P9" s="220"/>
      <c r="Q9" s="222" t="s">
        <v>700</v>
      </c>
      <c r="R9" s="222"/>
      <c r="S9" s="222" t="s">
        <v>755</v>
      </c>
      <c r="T9" s="220"/>
      <c r="U9" s="222" t="s">
        <v>755</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No.__(RMM-7) p1-8'!C737</f>
        <v>1004.1593541188699</v>
      </c>
      <c r="D15" s="303">
        <f>'Exhibit No.__(RMM-7) p1-8'!G737</f>
        <v>0</v>
      </c>
      <c r="E15" s="290"/>
      <c r="F15" s="287">
        <f>D15*C15</f>
        <v>0</v>
      </c>
      <c r="G15" s="267">
        <f>'Exhibit No.__(RMM-7)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No.__(RMM-7) p1-8'!G738</f>
        <v>0</v>
      </c>
      <c r="H16" s="290"/>
      <c r="I16" s="287"/>
      <c r="J16" s="287"/>
      <c r="K16" s="303"/>
      <c r="L16" s="290"/>
      <c r="M16" s="287"/>
      <c r="N16" s="287"/>
      <c r="O16" s="303"/>
      <c r="P16" s="290"/>
      <c r="Q16" s="287"/>
      <c r="R16" s="287"/>
      <c r="S16" s="303"/>
      <c r="T16" s="290"/>
      <c r="U16" s="287"/>
      <c r="V16" s="287"/>
      <c r="W16" s="40" t="s">
        <v>1097</v>
      </c>
      <c r="X16" s="287"/>
      <c r="Y16" s="287"/>
      <c r="AB16" s="581"/>
      <c r="AD16" s="621"/>
      <c r="AE16" s="83"/>
      <c r="AF16" s="621"/>
      <c r="AG16" s="83"/>
      <c r="AH16" s="83"/>
      <c r="AI16" s="204"/>
      <c r="AM16" s="20"/>
      <c r="AN16" s="20"/>
      <c r="AO16" s="20"/>
      <c r="AP16" s="20"/>
      <c r="AQ16" s="20"/>
      <c r="AR16" s="20"/>
    </row>
    <row r="17" spans="1:44">
      <c r="A17" s="275" t="s">
        <v>433</v>
      </c>
      <c r="B17" s="1"/>
      <c r="C17" s="285">
        <f>'Exhibit No.__(RMM-7) p1-8'!C739</f>
        <v>3684.9125050247599</v>
      </c>
      <c r="D17" s="303">
        <f>'Exhibit No.__(RMM-7) p1-8'!G739</f>
        <v>0</v>
      </c>
      <c r="E17" s="290"/>
      <c r="F17" s="287">
        <f>D17*C17</f>
        <v>0</v>
      </c>
      <c r="G17" s="267">
        <f>'Exhibit No.__(RMM-7)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975</v>
      </c>
      <c r="X17" s="53"/>
      <c r="AA17" s="665"/>
      <c r="AB17" s="1270"/>
      <c r="AD17" s="621"/>
      <c r="AE17" s="83"/>
      <c r="AF17" s="621"/>
      <c r="AG17" s="83"/>
      <c r="AH17" s="83"/>
      <c r="AI17" s="204"/>
      <c r="AM17" s="20"/>
      <c r="AN17" s="20"/>
      <c r="AO17" s="20"/>
      <c r="AP17" s="20"/>
      <c r="AQ17" s="20"/>
      <c r="AR17" s="20"/>
    </row>
    <row r="18" spans="1:44">
      <c r="A18" s="275" t="s">
        <v>434</v>
      </c>
      <c r="B18" s="1"/>
      <c r="C18" s="285">
        <f>'Exhibit No.__(RMM-7) p1-8'!C740</f>
        <v>434.32336072732699</v>
      </c>
      <c r="D18" s="303">
        <f>'Exhibit No.__(RMM-7) p1-8'!G740</f>
        <v>452</v>
      </c>
      <c r="E18" s="290"/>
      <c r="F18" s="287">
        <f>D18*C18</f>
        <v>196314.15904875181</v>
      </c>
      <c r="G18" s="267">
        <f>'Exhibit No.__(RMM-7) p1-8'!G740</f>
        <v>452</v>
      </c>
      <c r="H18" s="290"/>
      <c r="I18" s="287">
        <f>G18*C18</f>
        <v>196314.15904875181</v>
      </c>
      <c r="J18" s="287"/>
      <c r="K18" s="303" t="e">
        <f>#REF!</f>
        <v>#REF!</v>
      </c>
      <c r="L18" s="290"/>
      <c r="M18" s="287" t="e">
        <f>#REF!</f>
        <v>#REF!</v>
      </c>
      <c r="N18" s="287"/>
      <c r="O18" s="303" t="e">
        <f>#REF!</f>
        <v>#REF!</v>
      </c>
      <c r="P18" s="290"/>
      <c r="Q18" s="287" t="e">
        <f>#REF!</f>
        <v>#REF!</v>
      </c>
      <c r="R18" s="287"/>
      <c r="S18" s="303" t="e">
        <f>#REF!</f>
        <v>#REF!</v>
      </c>
      <c r="T18" s="290"/>
      <c r="U18" s="287" t="e">
        <f>#REF!</f>
        <v>#REF!</v>
      </c>
      <c r="V18" s="287"/>
      <c r="W18" s="1490">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No.__(RMM-7) p1-8'!C741</f>
        <v>12.301399719748961</v>
      </c>
      <c r="D19" s="303">
        <f>'Exhibit No.__(RMM-7) p1-8'!G741</f>
        <v>1835</v>
      </c>
      <c r="E19" s="290"/>
      <c r="F19" s="287">
        <f>D19*C19</f>
        <v>22573.068485739343</v>
      </c>
      <c r="G19" s="267">
        <f>'Exhibit No.__(RMM-7) p1-8'!G741</f>
        <v>1835</v>
      </c>
      <c r="H19" s="290"/>
      <c r="I19" s="287">
        <f>G19*C19</f>
        <v>22573.068485739343</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No.__(RMM-7)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No.__(RMM-7)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No.__(RMM-7)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No.__(RMM-7) p1-8'!C746</f>
        <v>3761.26073350857</v>
      </c>
      <c r="D24" s="267">
        <f>'Exhibit No.__(RMM-7) p1-8'!G746</f>
        <v>31.75</v>
      </c>
      <c r="E24" s="290"/>
      <c r="F24" s="287">
        <f>D24*C24</f>
        <v>119420.0282888971</v>
      </c>
      <c r="G24" s="267">
        <f>'Exhibit No.__(RMM-7) p1-8'!G746</f>
        <v>31.75</v>
      </c>
      <c r="H24" s="290"/>
      <c r="I24" s="287">
        <f>G24*C24</f>
        <v>119420.0282888971</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No.__(RMM-7) p1-8'!C748</f>
        <v>53905.583708849605</v>
      </c>
      <c r="D26" s="267">
        <f>'Exhibit No.__(RMM-7) p1-8'!G748</f>
        <v>31.75</v>
      </c>
      <c r="E26" s="290"/>
      <c r="F26" s="287">
        <f>D26*C26</f>
        <v>1711502.2827559749</v>
      </c>
      <c r="G26" s="267">
        <f>'Exhibit No.__(RMM-7) p1-8'!G748</f>
        <v>31.75</v>
      </c>
      <c r="H26" s="290"/>
      <c r="I26" s="287">
        <f>G26*C26</f>
        <v>1711502.2827559749</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No.__(RMM-7) p1-8'!C749</f>
        <v>42010.213231439397</v>
      </c>
      <c r="D27" s="267">
        <f>'Exhibit No.__(RMM-7) p1-8'!G749</f>
        <v>22.09</v>
      </c>
      <c r="E27" s="290"/>
      <c r="F27" s="287">
        <f>D27*C27</f>
        <v>928005.61028249632</v>
      </c>
      <c r="G27" s="267">
        <f>'Exhibit No.__(RMM-7) p1-8'!G749</f>
        <v>22.09</v>
      </c>
      <c r="H27" s="290"/>
      <c r="I27" s="287">
        <f>G27*C27</f>
        <v>928005.61028249632</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No.__(RMM-7) p1-8'!C750</f>
        <v>4739.8709296392499</v>
      </c>
      <c r="D28" s="267">
        <f>'Exhibit No.__(RMM-7) p1-8'!G750</f>
        <v>17.27</v>
      </c>
      <c r="E28" s="290"/>
      <c r="F28" s="287">
        <f>D28*C28</f>
        <v>81857.570954869851</v>
      </c>
      <c r="G28" s="267">
        <f>'Exhibit No.__(RMM-7) p1-8'!G750</f>
        <v>17.27</v>
      </c>
      <c r="H28" s="290"/>
      <c r="I28" s="287">
        <f>G28*C28</f>
        <v>81857.570954869851</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No.__(RMM-7) p1-8'!C751</f>
        <v>525.633292205354</v>
      </c>
      <c r="D29" s="267">
        <f>'Exhibit No.__(RMM-7) p1-8'!G751</f>
        <v>95.25</v>
      </c>
      <c r="E29" s="290"/>
      <c r="F29" s="287">
        <f>D29*C29</f>
        <v>50066.571082559967</v>
      </c>
      <c r="G29" s="267">
        <f>'Exhibit No.__(RMM-7) p1-8'!G751</f>
        <v>95.25</v>
      </c>
      <c r="H29" s="290"/>
      <c r="I29" s="287">
        <f>G29*C29</f>
        <v>50066.571082559967</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No.__(RMM-7) p1-8'!C752</f>
        <v>989.09305134899591</v>
      </c>
      <c r="D30" s="267">
        <f>'Exhibit No.__(RMM-7) p1-8'!G752</f>
        <v>190.5</v>
      </c>
      <c r="E30" s="290"/>
      <c r="F30" s="287">
        <f>D30*C30</f>
        <v>188422.22628198372</v>
      </c>
      <c r="G30" s="267">
        <f>'Exhibit No.__(RMM-7) p1-8'!G752</f>
        <v>190.5</v>
      </c>
      <c r="H30" s="290"/>
      <c r="I30" s="287">
        <f>G30*C30</f>
        <v>188422.22628198372</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No.__(RMM-7) p1-8'!C754</f>
        <v>499.05232194267103</v>
      </c>
      <c r="D32" s="329">
        <f>-D24</f>
        <v>-31.75</v>
      </c>
      <c r="E32" s="290"/>
      <c r="F32" s="287">
        <f>D32*C32</f>
        <v>-15844.911221679806</v>
      </c>
      <c r="G32" s="329">
        <f>-G24</f>
        <v>-31.75</v>
      </c>
      <c r="H32" s="290"/>
      <c r="I32" s="287">
        <f>G32*C32</f>
        <v>-15844.911221679806</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5" thickBot="1">
      <c r="A33" s="275" t="s">
        <v>444</v>
      </c>
      <c r="B33" s="1"/>
      <c r="C33" s="285">
        <f>'Exhibit No.__(RMM-7) p1-8'!C755</f>
        <v>1531.5181812492169</v>
      </c>
      <c r="D33" s="329">
        <f>-D26</f>
        <v>-31.75</v>
      </c>
      <c r="E33" s="290"/>
      <c r="F33" s="287">
        <f>D33*C33</f>
        <v>-48625.702254662639</v>
      </c>
      <c r="G33" s="329">
        <f>-G26</f>
        <v>-31.75</v>
      </c>
      <c r="H33" s="290"/>
      <c r="I33" s="287">
        <f>G33*C33</f>
        <v>-48625.702254662639</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5" thickBot="1">
      <c r="A34" s="275" t="s">
        <v>1223</v>
      </c>
      <c r="B34" s="1"/>
      <c r="C34" s="285"/>
      <c r="D34" s="329"/>
      <c r="E34" s="290"/>
      <c r="F34" s="287"/>
      <c r="G34" s="1665">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5" thickBot="1">
      <c r="A36" s="275" t="s">
        <v>445</v>
      </c>
      <c r="B36" s="1"/>
      <c r="C36" s="285">
        <f>'Exhibit No.__(RMM-7) p1-8'!C757</f>
        <v>156050797.84020001</v>
      </c>
      <c r="D36" s="349">
        <f>'Exhibit No.__(RMM-7) p1-8'!G757</f>
        <v>6.9349999999999996</v>
      </c>
      <c r="E36" s="287" t="s">
        <v>355</v>
      </c>
      <c r="F36" s="287">
        <f>D36*C36/100</f>
        <v>10822122.83021787</v>
      </c>
      <c r="G36" s="349">
        <f>'Exhibit No.__(RMM-7) p1-8'!G757</f>
        <v>6.9349999999999996</v>
      </c>
      <c r="H36" s="287" t="s">
        <v>355</v>
      </c>
      <c r="I36" s="287">
        <f>G36*C36/100</f>
        <v>10822122.83021787</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10822122.83021787</v>
      </c>
      <c r="W36" s="287">
        <f>V36</f>
        <v>10822122.83021787</v>
      </c>
      <c r="X36" s="287">
        <f>'Exhibit No.__(RMM-7) p1-8'!X757</f>
        <v>10822116</v>
      </c>
      <c r="Y36" s="1320" t="s">
        <v>31</v>
      </c>
      <c r="Z36" s="55" t="s">
        <v>31</v>
      </c>
      <c r="AA36" s="14"/>
      <c r="AB36" s="68"/>
      <c r="AK36" s="20"/>
      <c r="AL36" s="20"/>
      <c r="AM36" s="20"/>
      <c r="AN36" s="20"/>
      <c r="AO36" s="20"/>
      <c r="AP36" s="20"/>
      <c r="AQ36" s="20"/>
      <c r="AR36" s="20"/>
    </row>
    <row r="37" spans="1:46" ht="16.5" thickBot="1">
      <c r="A37" s="275" t="s">
        <v>976</v>
      </c>
      <c r="B37" s="1"/>
      <c r="C37" s="285">
        <f>C36*'[59]Hourly Loads'!$AG$8769</f>
        <v>40963996.431895107</v>
      </c>
      <c r="D37" s="348">
        <v>0</v>
      </c>
      <c r="E37" s="287" t="s">
        <v>355</v>
      </c>
      <c r="F37" s="287">
        <f>ROUND(D37/100*C37,0)</f>
        <v>0</v>
      </c>
      <c r="G37" s="1673">
        <f>G36+3.66</f>
        <v>10.594999999999999</v>
      </c>
      <c r="H37" s="287" t="s">
        <v>355</v>
      </c>
      <c r="I37" s="287">
        <f>C37*G37/100</f>
        <v>4340135.4219592866</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9"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5" thickBot="1">
      <c r="A38" s="275" t="s">
        <v>977</v>
      </c>
      <c r="B38" s="1"/>
      <c r="C38" s="285">
        <f>C36-C37</f>
        <v>115086801.4083049</v>
      </c>
      <c r="D38" s="348">
        <v>0</v>
      </c>
      <c r="E38" s="287" t="s">
        <v>355</v>
      </c>
      <c r="F38" s="287">
        <f>ROUND(D38/100*C38,0)</f>
        <v>0</v>
      </c>
      <c r="G38" s="1673">
        <f>G37/W18</f>
        <v>5.6376622138961645</v>
      </c>
      <c r="H38" s="287" t="s">
        <v>355</v>
      </c>
      <c r="I38" s="287">
        <f>G38*C38/100</f>
        <v>6488205.1161777247</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10828340.538137011</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No.__(RMM-7) p1-8'!C760</f>
        <v>66643</v>
      </c>
      <c r="D39" s="577">
        <f>'Exhibit No.__(RMM-7) p1-8'!G760</f>
        <v>58</v>
      </c>
      <c r="E39" s="289" t="s">
        <v>355</v>
      </c>
      <c r="F39" s="287">
        <f>D39*C39/100</f>
        <v>38652.94</v>
      </c>
      <c r="G39" s="575">
        <f>'Exhibit No.__(RMM-7) p1-8'!G760</f>
        <v>58</v>
      </c>
      <c r="H39" s="289" t="s">
        <v>355</v>
      </c>
      <c r="I39" s="287">
        <f>G39*C39/100</f>
        <v>38652.94</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603">
        <f>G37/G38</f>
        <v>1.8793250815709726</v>
      </c>
      <c r="X39" s="83" t="s">
        <v>31</v>
      </c>
      <c r="Y39" s="68" t="s">
        <v>31</v>
      </c>
      <c r="Z39" s="55" t="s">
        <v>31</v>
      </c>
      <c r="AA39" s="14"/>
      <c r="AB39" s="68"/>
      <c r="AK39" s="20"/>
      <c r="AL39" s="20"/>
      <c r="AM39" s="20"/>
      <c r="AN39" s="20"/>
      <c r="AO39" s="20"/>
      <c r="AP39" s="20"/>
      <c r="AQ39" s="20"/>
      <c r="AR39" s="20"/>
    </row>
    <row r="40" spans="1:46" s="902" customFormat="1" hidden="1">
      <c r="A40" s="827" t="s">
        <v>764</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742</v>
      </c>
      <c r="AB40" s="909"/>
      <c r="AC40" s="909"/>
      <c r="AH40" s="903"/>
      <c r="AI40" s="903"/>
      <c r="AJ40" s="903"/>
      <c r="AK40" s="903"/>
      <c r="AL40" s="903"/>
      <c r="AM40" s="903"/>
      <c r="AN40" s="903"/>
      <c r="AO40" s="903"/>
      <c r="AP40" s="903"/>
      <c r="AQ40" s="903"/>
      <c r="AR40" s="903"/>
      <c r="AT40" s="908"/>
    </row>
    <row r="41" spans="1:46" s="902" customFormat="1" hidden="1">
      <c r="A41" s="995" t="s">
        <v>750</v>
      </c>
      <c r="B41" s="996"/>
      <c r="C41" s="1002"/>
      <c r="D41" s="1007">
        <f>D36</f>
        <v>6.9349999999999996</v>
      </c>
      <c r="E41" s="1003" t="s">
        <v>355</v>
      </c>
      <c r="F41" s="999"/>
      <c r="G41" s="1000">
        <f>G36+G40</f>
        <v>6.9349999999999996</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No.__(RMM-7)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No.__(RMM-7)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No.__(RMM-7) p1-8'!C767</f>
        <v>0</v>
      </c>
      <c r="D46" s="350">
        <f>D18</f>
        <v>452</v>
      </c>
      <c r="E46" s="290"/>
      <c r="F46" s="287">
        <f>D46*C46</f>
        <v>0</v>
      </c>
      <c r="G46" s="350">
        <f>G18</f>
        <v>452</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No.__(RMM-7) p1-8'!C768</f>
        <v>0</v>
      </c>
      <c r="D47" s="350">
        <f>D19</f>
        <v>1835</v>
      </c>
      <c r="E47" s="290"/>
      <c r="F47" s="287">
        <f>D47*C47</f>
        <v>0</v>
      </c>
      <c r="G47" s="350">
        <f>G19</f>
        <v>1835</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No.__(RMM-7) p1-8'!C769</f>
        <v>0</v>
      </c>
      <c r="D48" s="350">
        <f>D24</f>
        <v>31.75</v>
      </c>
      <c r="E48" s="290"/>
      <c r="F48" s="287">
        <f>D48*C48</f>
        <v>0</v>
      </c>
      <c r="G48" s="350">
        <f>G24</f>
        <v>31.75</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No.__(RMM-7) p1-8'!C771</f>
        <v>39</v>
      </c>
      <c r="D50" s="350">
        <f>D26</f>
        <v>31.75</v>
      </c>
      <c r="E50" s="290"/>
      <c r="F50" s="287">
        <f>D50*C50*D42</f>
        <v>-12.3825</v>
      </c>
      <c r="G50" s="350">
        <f>G26</f>
        <v>31.75</v>
      </c>
      <c r="H50" s="290"/>
      <c r="I50" s="287">
        <f>G50*C50*$G$42</f>
        <v>-12.3825</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No.__(RMM-7) p1-8'!C772</f>
        <v>0</v>
      </c>
      <c r="D51" s="350">
        <f>D27</f>
        <v>22.09</v>
      </c>
      <c r="E51" s="290"/>
      <c r="F51" s="287">
        <f>D51*C51</f>
        <v>0</v>
      </c>
      <c r="G51" s="350">
        <f>G27</f>
        <v>22.09</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No.__(RMM-7) p1-8'!C773</f>
        <v>0</v>
      </c>
      <c r="D52" s="350">
        <f>D28</f>
        <v>17.27</v>
      </c>
      <c r="E52" s="290"/>
      <c r="F52" s="287">
        <f>D52*C52</f>
        <v>0</v>
      </c>
      <c r="G52" s="350">
        <f>G28</f>
        <v>17.27</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No.__(RMM-7) p1-8'!C774</f>
        <v>0</v>
      </c>
      <c r="D53" s="350">
        <f>D29</f>
        <v>95.25</v>
      </c>
      <c r="E53" s="290"/>
      <c r="F53" s="287">
        <f>D53*C53</f>
        <v>0</v>
      </c>
      <c r="G53" s="319">
        <f>G29</f>
        <v>95.25</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No.__(RMM-7) p1-8'!C775</f>
        <v>0</v>
      </c>
      <c r="D54" s="319">
        <f>D30</f>
        <v>190.5</v>
      </c>
      <c r="E54" s="290"/>
      <c r="F54" s="287">
        <f>D54*C54</f>
        <v>0</v>
      </c>
      <c r="G54" s="319">
        <f>G30</f>
        <v>190.5</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No.__(RMM-7) p1-8'!C777</f>
        <v>0</v>
      </c>
      <c r="D56" s="329">
        <f>D32</f>
        <v>-31.75</v>
      </c>
      <c r="E56" s="290"/>
      <c r="F56" s="287">
        <f>D56*C56</f>
        <v>0</v>
      </c>
      <c r="G56" s="329">
        <f>G32</f>
        <v>-31.75</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No.__(RMM-7) p1-8'!C778</f>
        <v>0</v>
      </c>
      <c r="D57" s="329">
        <f>D33</f>
        <v>-31.75</v>
      </c>
      <c r="E57" s="290"/>
      <c r="F57" s="287">
        <f>D57*C57</f>
        <v>0</v>
      </c>
      <c r="G57" s="329">
        <f>G33</f>
        <v>-31.75</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No.__(RMM-7) p1-8'!C780</f>
        <v>9458</v>
      </c>
      <c r="D59" s="351">
        <f>D36</f>
        <v>6.9349999999999996</v>
      </c>
      <c r="E59" s="287" t="s">
        <v>355</v>
      </c>
      <c r="F59" s="287">
        <f>ROUND(D59*C59/100*D42,0)</f>
        <v>-7</v>
      </c>
      <c r="G59" s="351">
        <f>G36</f>
        <v>6.9349999999999996</v>
      </c>
      <c r="H59" s="287" t="s">
        <v>355</v>
      </c>
      <c r="I59" s="287">
        <f>G59*C59*$G$42/100</f>
        <v>-6.5591229999999996</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976</v>
      </c>
      <c r="B60" s="1"/>
      <c r="C60" s="285">
        <f>C59*'[59]Hourly Loads'!$AG$8769</f>
        <v>2482.7651227365709</v>
      </c>
      <c r="D60" s="348">
        <v>0</v>
      </c>
      <c r="E60" s="287" t="s">
        <v>355</v>
      </c>
      <c r="F60" s="287">
        <f>ROUND(D60/100*C60,0)</f>
        <v>0</v>
      </c>
      <c r="G60" s="348">
        <f>G37</f>
        <v>10.594999999999999</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977</v>
      </c>
      <c r="B61" s="1"/>
      <c r="C61" s="285">
        <f>C59-C60</f>
        <v>6975.2348772634286</v>
      </c>
      <c r="D61" s="348">
        <v>0</v>
      </c>
      <c r="E61" s="287" t="s">
        <v>355</v>
      </c>
      <c r="F61" s="287">
        <f>ROUND(D61/100*C61,0)</f>
        <v>0</v>
      </c>
      <c r="G61" s="348">
        <f>G38</f>
        <v>5.6376622138961645</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No.__(RMM-7) p1-8'!C783</f>
        <v>0</v>
      </c>
      <c r="D62" s="341">
        <f>D39</f>
        <v>58</v>
      </c>
      <c r="E62" s="289" t="s">
        <v>355</v>
      </c>
      <c r="F62" s="287">
        <f>ROUND(D62*C62,0)</f>
        <v>0</v>
      </c>
      <c r="G62" s="341">
        <f>G39</f>
        <v>58</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No.__(RMM-7)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No.__(RMM-7)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764</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No.__(RMM-7) p1-8'!C787</f>
        <v>156050797.84020001</v>
      </c>
      <c r="D66" s="290"/>
      <c r="E66" s="289"/>
      <c r="F66" s="2">
        <f>SUM(F15:F65)</f>
        <v>14095027.291422799</v>
      </c>
      <c r="G66" s="2"/>
      <c r="H66" s="289"/>
      <c r="I66" s="2">
        <f>SUM(I15:I65)-I36-I59</f>
        <v>14101244.599341948</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No.__(RMM-7) p1-8'!C788</f>
        <v>8745000</v>
      </c>
      <c r="D67" s="275"/>
      <c r="E67" s="275"/>
      <c r="F67" s="276">
        <f>'Exhibit No.__(RMM-7)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15268027.291422799</v>
      </c>
      <c r="G68" s="308"/>
      <c r="H68" s="311"/>
      <c r="I68" s="310">
        <f>SUM(I66:I67)</f>
        <v>15274244.599341948</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5" thickTop="1">
      <c r="A69" s="1"/>
      <c r="B69" s="1"/>
      <c r="C69" s="26"/>
      <c r="D69" s="317" t="s">
        <v>31</v>
      </c>
      <c r="E69" s="23"/>
      <c r="F69" s="288"/>
      <c r="G69" s="352" t="s">
        <v>31</v>
      </c>
      <c r="H69" s="23"/>
      <c r="I69" s="238">
        <f>I68-F68</f>
        <v>6217.3079191483557</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79" orientation="portrait" r:id="rId1"/>
  <headerFooter alignWithMargins="0"/>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G154"/>
  <sheetViews>
    <sheetView view="pageBreakPreview" zoomScale="60" zoomScaleNormal="60" workbookViewId="0">
      <selection activeCell="X32" sqref="X32"/>
    </sheetView>
  </sheetViews>
  <sheetFormatPr defaultColWidth="10.25" defaultRowHeight="15.75"/>
  <cols>
    <col min="1" max="1" width="25.125" style="1300" customWidth="1"/>
    <col min="2" max="3" width="14.625" style="1300" customWidth="1"/>
    <col min="4" max="4" width="2.25" style="1450" customWidth="1"/>
    <col min="5" max="5" width="18.875" style="1300" bestFit="1" customWidth="1"/>
    <col min="6" max="6" width="2.25" style="1300" customWidth="1"/>
    <col min="7" max="7" width="20.625" style="1300" customWidth="1"/>
    <col min="8" max="8" width="25.25" style="1300" customWidth="1"/>
    <col min="9" max="9" width="13.25" style="1300" bestFit="1" customWidth="1"/>
    <col min="10" max="10" width="2.25" style="1300" customWidth="1"/>
    <col min="11" max="11" width="19.25" style="1300" customWidth="1"/>
    <col min="12" max="12" width="15.75" style="1300" bestFit="1" customWidth="1"/>
    <col min="13" max="14" width="2.25" style="1300" customWidth="1"/>
    <col min="15" max="15" width="42.25" style="1300" bestFit="1" customWidth="1"/>
    <col min="16" max="16" width="16.625" style="1300" bestFit="1" customWidth="1"/>
    <col min="17" max="17" width="18.125" style="1300" customWidth="1"/>
    <col min="18" max="18" width="2.25" style="1300" customWidth="1"/>
    <col min="19" max="37" width="13.75" style="1300" customWidth="1"/>
    <col min="38" max="16384" width="10.25" style="1300"/>
  </cols>
  <sheetData>
    <row r="1" spans="1:24" ht="18" customHeight="1">
      <c r="A1" s="1668" t="s">
        <v>178</v>
      </c>
      <c r="B1" s="1668"/>
      <c r="C1" s="1668"/>
      <c r="D1" s="1668"/>
      <c r="E1" s="1668"/>
      <c r="F1" s="1477"/>
      <c r="G1" s="1477"/>
      <c r="H1" s="1477"/>
      <c r="I1" s="1477"/>
      <c r="J1" s="1477"/>
      <c r="K1" s="1477"/>
      <c r="L1" s="1298"/>
      <c r="M1" s="1298"/>
    </row>
    <row r="2" spans="1:24" ht="18" customHeight="1">
      <c r="A2" s="1668" t="s">
        <v>1238</v>
      </c>
      <c r="B2" s="1668"/>
      <c r="C2" s="1668"/>
      <c r="D2" s="1668"/>
      <c r="E2" s="1668"/>
      <c r="F2" s="1477"/>
      <c r="G2" s="1477"/>
      <c r="H2" s="1477"/>
      <c r="I2" s="1477"/>
      <c r="J2" s="1477"/>
      <c r="K2" s="1477"/>
      <c r="L2" s="1298"/>
      <c r="M2" s="1298"/>
    </row>
    <row r="3" spans="1:24" ht="18" customHeight="1">
      <c r="A3" s="1668" t="s">
        <v>327</v>
      </c>
      <c r="B3" s="1668"/>
      <c r="C3" s="1668"/>
      <c r="D3" s="1668"/>
      <c r="E3" s="1668"/>
      <c r="F3" s="1477"/>
      <c r="G3" s="1477"/>
      <c r="H3" s="1477"/>
      <c r="I3" s="1477"/>
      <c r="J3" s="1477"/>
      <c r="K3" s="1477"/>
      <c r="L3" s="1298"/>
      <c r="M3" s="1298"/>
    </row>
    <row r="4" spans="1:24" ht="18">
      <c r="A4" s="1669" t="s">
        <v>900</v>
      </c>
      <c r="B4" s="1669"/>
      <c r="C4" s="1669"/>
      <c r="D4" s="1669"/>
      <c r="E4" s="1669"/>
      <c r="F4" s="1477"/>
      <c r="G4" s="1477"/>
      <c r="H4" s="1477"/>
      <c r="I4" s="1477"/>
      <c r="J4" s="1477"/>
      <c r="K4" s="1477"/>
      <c r="L4" s="1298"/>
      <c r="M4" s="1298"/>
    </row>
    <row r="5" spans="1:24" ht="18" customHeight="1">
      <c r="A5" s="1607"/>
      <c r="B5" s="1607"/>
      <c r="C5" s="1607"/>
      <c r="D5" s="1439"/>
      <c r="E5" s="1607"/>
      <c r="F5" s="1298"/>
      <c r="G5" s="1298"/>
      <c r="H5" s="1298"/>
      <c r="I5" s="1298"/>
      <c r="J5" s="1298"/>
      <c r="K5" s="1298"/>
      <c r="L5" s="1298"/>
      <c r="M5" s="1298"/>
    </row>
    <row r="6" spans="1:24" ht="18" customHeight="1">
      <c r="A6" s="1439" t="s">
        <v>1121</v>
      </c>
      <c r="B6" s="1607"/>
      <c r="C6" s="1607"/>
      <c r="D6" s="1439"/>
      <c r="E6" s="1607"/>
      <c r="F6" s="1298"/>
      <c r="G6" s="1298"/>
      <c r="H6" s="1298"/>
      <c r="I6" s="1298"/>
      <c r="J6" s="1298"/>
      <c r="K6" s="1298"/>
      <c r="L6" s="1298"/>
      <c r="M6" s="1298"/>
    </row>
    <row r="7" spans="1:24" ht="18" customHeight="1">
      <c r="A7" s="1439" t="s">
        <v>1122</v>
      </c>
      <c r="D7" s="1440"/>
      <c r="F7" s="1298"/>
      <c r="G7" s="1298"/>
      <c r="H7" s="1298"/>
      <c r="I7" s="1298"/>
      <c r="J7" s="1298"/>
      <c r="K7" s="1298"/>
    </row>
    <row r="8" spans="1:24" ht="18" customHeight="1">
      <c r="A8" s="1304"/>
      <c r="D8" s="1440"/>
      <c r="F8" s="1298"/>
      <c r="G8" s="1298"/>
      <c r="H8" s="1298"/>
      <c r="I8" s="1298"/>
      <c r="J8" s="1298"/>
      <c r="K8" s="1441" t="s">
        <v>31</v>
      </c>
      <c r="M8" s="1298"/>
      <c r="P8" s="1298" t="s">
        <v>1236</v>
      </c>
    </row>
    <row r="9" spans="1:24" ht="18" customHeight="1">
      <c r="A9" s="1677" t="s">
        <v>368</v>
      </c>
      <c r="B9" s="1312" t="s">
        <v>31</v>
      </c>
      <c r="C9" s="1317"/>
      <c r="D9" s="1442"/>
      <c r="E9" s="1312"/>
      <c r="F9" s="1298"/>
      <c r="G9" s="1677" t="s">
        <v>1123</v>
      </c>
      <c r="H9" s="1298"/>
      <c r="I9" s="1298"/>
      <c r="J9" s="1298"/>
      <c r="K9" s="1298"/>
      <c r="M9" s="1298"/>
      <c r="P9" s="1679">
        <v>50</v>
      </c>
      <c r="S9" s="1314"/>
      <c r="T9" s="1314"/>
    </row>
    <row r="10" spans="1:24" ht="18" customHeight="1">
      <c r="A10" s="1678" t="s">
        <v>1124</v>
      </c>
      <c r="B10" s="1312"/>
      <c r="C10" s="1317"/>
      <c r="D10" s="1442"/>
      <c r="E10" s="1312"/>
      <c r="F10" s="1298"/>
      <c r="G10" s="1660" t="s">
        <v>1125</v>
      </c>
      <c r="H10" s="1298"/>
      <c r="I10" s="1298"/>
      <c r="J10" s="1298"/>
      <c r="K10" s="1298"/>
      <c r="L10" s="1298"/>
      <c r="M10" s="1298"/>
      <c r="N10" s="1443"/>
      <c r="O10" s="1298"/>
      <c r="P10" s="1298"/>
      <c r="Q10" s="1298"/>
      <c r="S10" s="1314"/>
      <c r="T10" s="1314"/>
    </row>
    <row r="11" spans="1:24" ht="18" customHeight="1">
      <c r="A11" s="1312"/>
      <c r="B11" s="1312"/>
      <c r="C11" s="1317"/>
      <c r="D11" s="1442"/>
      <c r="E11" s="1444"/>
      <c r="F11" s="1298"/>
      <c r="G11" s="1298"/>
      <c r="H11" s="1298"/>
      <c r="I11" s="1298"/>
      <c r="J11" s="1298"/>
      <c r="K11" s="1298"/>
      <c r="L11" s="1298"/>
      <c r="M11" s="1298"/>
      <c r="N11" s="1298"/>
      <c r="O11" s="1298"/>
      <c r="P11" s="1298"/>
      <c r="Q11" s="1298"/>
      <c r="S11" s="1314"/>
      <c r="T11" s="1314"/>
    </row>
    <row r="12" spans="1:24" ht="18" customHeight="1">
      <c r="A12" s="1312"/>
      <c r="B12" s="1445" t="s">
        <v>31</v>
      </c>
      <c r="C12" s="1446" t="s">
        <v>294</v>
      </c>
      <c r="D12" s="1442"/>
      <c r="E12" s="1444" t="s">
        <v>540</v>
      </c>
      <c r="F12" s="1298"/>
      <c r="G12" s="1298"/>
      <c r="H12" s="1298"/>
      <c r="I12" s="1444" t="s">
        <v>294</v>
      </c>
      <c r="J12" s="1444"/>
      <c r="K12" s="1444" t="s">
        <v>540</v>
      </c>
      <c r="L12" s="1358"/>
      <c r="M12" s="1298"/>
      <c r="N12" s="1298"/>
      <c r="O12" s="1298"/>
      <c r="P12" s="1441" t="s">
        <v>31</v>
      </c>
      <c r="S12" s="1314"/>
      <c r="T12" s="1314"/>
    </row>
    <row r="13" spans="1:24" ht="18" customHeight="1" thickBot="1">
      <c r="A13" s="1312"/>
      <c r="B13" s="1447" t="s">
        <v>329</v>
      </c>
      <c r="C13" s="1444" t="s">
        <v>13</v>
      </c>
      <c r="D13" s="1442"/>
      <c r="E13" s="1444" t="s">
        <v>1</v>
      </c>
      <c r="F13" s="1298"/>
      <c r="G13" s="1298"/>
      <c r="H13" s="1445" t="s">
        <v>329</v>
      </c>
      <c r="I13" s="1444" t="s">
        <v>13</v>
      </c>
      <c r="J13" s="1444"/>
      <c r="K13" s="1444" t="s">
        <v>1</v>
      </c>
      <c r="L13" s="1358"/>
      <c r="M13" s="1298"/>
      <c r="N13" s="1660"/>
      <c r="O13" s="1315" t="s">
        <v>31</v>
      </c>
      <c r="P13" s="1314" t="s">
        <v>31</v>
      </c>
      <c r="S13" s="1314"/>
      <c r="T13" s="1314"/>
    </row>
    <row r="14" spans="1:24" ht="18" customHeight="1" thickBot="1">
      <c r="A14" s="1312" t="s">
        <v>370</v>
      </c>
      <c r="B14" s="1449"/>
      <c r="C14" s="1449"/>
      <c r="D14" s="1449"/>
      <c r="E14" s="1449"/>
      <c r="F14" s="1298"/>
      <c r="G14" s="1298" t="s">
        <v>374</v>
      </c>
      <c r="H14" s="1313">
        <f>B22+B38+B39+B40+(B16+B15)*12</f>
        <v>255182.95496838793</v>
      </c>
      <c r="I14" s="1674">
        <f ca="1">ROUND(P42,0)</f>
        <v>17</v>
      </c>
      <c r="J14" s="1298"/>
      <c r="K14" s="1317">
        <f ca="1">H14*I14</f>
        <v>4338110.2344625946</v>
      </c>
      <c r="L14" s="1317"/>
      <c r="M14" s="1298"/>
      <c r="N14" s="1298"/>
      <c r="O14" s="1298"/>
      <c r="P14" s="1315"/>
      <c r="Q14" s="1661"/>
      <c r="S14" s="1314"/>
      <c r="T14" s="1314"/>
    </row>
    <row r="15" spans="1:24" ht="18" customHeight="1" thickBot="1">
      <c r="A15" s="1312" t="s">
        <v>371</v>
      </c>
      <c r="B15" s="1313">
        <f>'Exhibit No.__(RMM-7) p1-8'!C185</f>
        <v>3</v>
      </c>
      <c r="C15" s="1718">
        <f ca="1">'Exhibit No.__(RMM-7) p1-8'!G185</f>
        <v>119.39999999999999</v>
      </c>
      <c r="D15" s="1442"/>
      <c r="E15" s="1317">
        <f ca="1">ROUND(B15*C15,0)</f>
        <v>358</v>
      </c>
      <c r="G15" s="1451" t="str">
        <f>"1st "&amp;TEXT(P9,"0")&amp;" kWh per kW"</f>
        <v>1st 50 kWh per kW</v>
      </c>
      <c r="H15" s="1313">
        <f>[60]Sheet1!$AU$2+B45*P9</f>
        <v>227813540</v>
      </c>
      <c r="I15" s="1675">
        <f>P18*100</f>
        <v>19.25</v>
      </c>
      <c r="J15" s="1453" t="s">
        <v>355</v>
      </c>
      <c r="K15" s="1317">
        <f>H15*I15/100</f>
        <v>43854106.450000003</v>
      </c>
      <c r="L15" s="1317"/>
      <c r="M15" s="1298"/>
      <c r="N15" s="1298"/>
      <c r="O15" s="1298"/>
      <c r="P15" s="1315"/>
      <c r="Q15" s="1661"/>
      <c r="S15" s="1298"/>
      <c r="T15" s="1298"/>
      <c r="U15" s="1298"/>
      <c r="V15" s="1298"/>
      <c r="X15" s="1314"/>
    </row>
    <row r="16" spans="1:24" ht="18" customHeight="1" thickBot="1">
      <c r="A16" s="1312" t="s">
        <v>372</v>
      </c>
      <c r="B16" s="1313">
        <f>'Exhibit No.__(RMM-7) p1-8'!C186</f>
        <v>74.671232876712295</v>
      </c>
      <c r="C16" s="1718">
        <f ca="1">'Exhibit No.__(RMM-7) p1-8'!G186</f>
        <v>177.96</v>
      </c>
      <c r="D16" s="1442"/>
      <c r="E16" s="1317">
        <f ca="1">ROUND(B16*C16,0)</f>
        <v>13288</v>
      </c>
      <c r="F16" s="1314"/>
      <c r="G16" s="1451" t="s">
        <v>1239</v>
      </c>
      <c r="H16" s="1313">
        <f>B28+B50-H15</f>
        <v>1263305805.5994661</v>
      </c>
      <c r="I16" s="1675">
        <f>P19*100</f>
        <v>7.8369999999999997</v>
      </c>
      <c r="J16" s="1453" t="s">
        <v>355</v>
      </c>
      <c r="K16" s="1317">
        <f t="shared" ref="K16:K17" si="0">H16*I16/100</f>
        <v>99005275.984830156</v>
      </c>
      <c r="L16" s="1317"/>
      <c r="M16" s="1298"/>
      <c r="N16" s="1298"/>
      <c r="P16" s="1477"/>
      <c r="Q16" s="1662"/>
      <c r="S16" s="1298"/>
      <c r="T16" s="1298"/>
      <c r="U16" s="1298"/>
      <c r="V16" s="1298"/>
      <c r="X16" s="1314"/>
    </row>
    <row r="17" spans="1:27" ht="18" customHeight="1" thickBot="1">
      <c r="A17" s="1312" t="s">
        <v>373</v>
      </c>
      <c r="B17" s="1313">
        <f>'Exhibit No.__(RMM-7) p1-8'!C187</f>
        <v>2454.0986301369899</v>
      </c>
      <c r="C17" s="1718">
        <f ca="1">'Exhibit No.__(RMM-7) p1-8'!G187</f>
        <v>12.600000000000001</v>
      </c>
      <c r="D17" s="1442"/>
      <c r="E17" s="1317">
        <f ca="1">ROUND(B17*C17,0)</f>
        <v>30922</v>
      </c>
      <c r="F17" s="1314"/>
      <c r="G17" s="1451" t="s">
        <v>1240</v>
      </c>
      <c r="H17" s="1313">
        <f>B28+B50-B56-B58</f>
        <v>1042929515.8305777</v>
      </c>
      <c r="I17" s="1676">
        <f>P20*100</f>
        <v>-1.8658290316346495</v>
      </c>
      <c r="J17" s="1453" t="s">
        <v>355</v>
      </c>
      <c r="K17" s="1317">
        <f t="shared" si="0"/>
        <v>-19459281.685853608</v>
      </c>
      <c r="M17" s="1298"/>
      <c r="N17" s="1298"/>
      <c r="O17" s="1456" t="s">
        <v>1237</v>
      </c>
      <c r="P17" s="1477"/>
      <c r="Q17" s="1298"/>
      <c r="S17" s="1298"/>
      <c r="T17" s="1298"/>
      <c r="U17" s="1298"/>
      <c r="V17" s="1298"/>
      <c r="X17" s="1314"/>
    </row>
    <row r="18" spans="1:27" ht="18" customHeight="1">
      <c r="A18" s="1312" t="s">
        <v>374</v>
      </c>
      <c r="B18" s="1454"/>
      <c r="C18" s="1718" t="s">
        <v>31</v>
      </c>
      <c r="D18" s="1442"/>
      <c r="E18" s="1317"/>
      <c r="F18" s="1314"/>
      <c r="G18" s="1450"/>
      <c r="J18" s="1298"/>
      <c r="K18" s="1298"/>
      <c r="L18" s="1452" t="s">
        <v>31</v>
      </c>
      <c r="M18" s="1298"/>
      <c r="N18" s="1443"/>
      <c r="O18" s="1478" t="s">
        <v>1126</v>
      </c>
      <c r="P18" s="1479">
        <v>0.1925</v>
      </c>
      <c r="Q18" s="1456"/>
      <c r="S18" s="1298"/>
      <c r="T18" s="1298"/>
      <c r="U18" s="1298"/>
      <c r="V18" s="1298"/>
      <c r="X18" s="1314"/>
    </row>
    <row r="19" spans="1:27" ht="18" customHeight="1">
      <c r="A19" s="1312" t="s">
        <v>371</v>
      </c>
      <c r="B19" s="1454">
        <f>'Exhibit No.__(RMM-7) p1-8'!C189</f>
        <v>173160.33350720091</v>
      </c>
      <c r="C19" s="1718">
        <f ca="1">'Exhibit No.__(RMM-7) p1-8'!G189</f>
        <v>9.9499999999999993</v>
      </c>
      <c r="D19" s="1453"/>
      <c r="E19" s="1317">
        <f ca="1">ROUND(B19*C19,0)</f>
        <v>1722945</v>
      </c>
      <c r="F19" s="1314"/>
      <c r="G19" s="1458"/>
      <c r="I19" s="1298"/>
      <c r="J19" s="1459" t="s">
        <v>1129</v>
      </c>
      <c r="K19" s="1460">
        <f ca="1">SUM(K14:K17)</f>
        <v>127738210.98343915</v>
      </c>
      <c r="L19" s="1300" t="s">
        <v>31</v>
      </c>
      <c r="N19" s="1298"/>
      <c r="O19" s="1478" t="s">
        <v>1127</v>
      </c>
      <c r="P19" s="1479">
        <v>7.8369999999999995E-2</v>
      </c>
      <c r="Q19" s="1663"/>
      <c r="S19" s="1298"/>
      <c r="T19" s="1298"/>
      <c r="U19" s="1298"/>
      <c r="V19" s="1298"/>
      <c r="X19" s="1314"/>
    </row>
    <row r="20" spans="1:27" ht="18" customHeight="1">
      <c r="A20" s="1312" t="s">
        <v>372</v>
      </c>
      <c r="B20" s="1454">
        <f>'Exhibit No.__(RMM-7) p1-8'!C190</f>
        <v>68177.199999999793</v>
      </c>
      <c r="C20" s="1718">
        <f ca="1">'Exhibit No.__(RMM-7) p1-8'!G190</f>
        <v>14.83</v>
      </c>
      <c r="D20" s="1457"/>
      <c r="E20" s="1317">
        <f ca="1">ROUND(B20*C20,0)</f>
        <v>1011068</v>
      </c>
      <c r="F20" s="1314"/>
      <c r="I20" s="1298"/>
      <c r="L20" s="1298"/>
      <c r="M20" s="1298"/>
      <c r="N20" s="1298"/>
      <c r="O20" s="1478" t="s">
        <v>1128</v>
      </c>
      <c r="P20" s="1742">
        <f>-'TOU Scalars'!G6/100</f>
        <v>-1.8658290316346495E-2</v>
      </c>
      <c r="Q20" s="1663"/>
      <c r="S20" s="1314"/>
      <c r="T20" s="1314"/>
    </row>
    <row r="21" spans="1:27" ht="18" customHeight="1">
      <c r="A21" s="1312" t="s">
        <v>373</v>
      </c>
      <c r="B21" s="1454">
        <f>'Exhibit No.__(RMM-7) p1-8'!C191</f>
        <v>1269889</v>
      </c>
      <c r="C21" s="1718">
        <f ca="1">'Exhibit No.__(RMM-7) p1-8'!G191</f>
        <v>1.05</v>
      </c>
      <c r="D21" s="1457"/>
      <c r="E21" s="1317">
        <f ca="1">ROUND(B21*C21,0)</f>
        <v>1333383</v>
      </c>
      <c r="F21" s="1458"/>
      <c r="J21" s="1315" t="s">
        <v>1130</v>
      </c>
      <c r="K21" s="1461">
        <f>SUM(K16:K17)</f>
        <v>79545994.298976541</v>
      </c>
      <c r="L21" s="1298"/>
      <c r="M21" s="1298"/>
      <c r="N21" s="1298"/>
      <c r="O21" s="1298"/>
      <c r="P21" s="1315"/>
      <c r="Q21" s="1663"/>
      <c r="S21" s="1314"/>
      <c r="T21" s="1314"/>
    </row>
    <row r="22" spans="1:27" ht="18" customHeight="1">
      <c r="A22" s="1312" t="s">
        <v>375</v>
      </c>
      <c r="B22" s="1454">
        <f>SUM(B19:B20)</f>
        <v>241337.53350720071</v>
      </c>
      <c r="C22" s="1718"/>
      <c r="D22" s="1453"/>
      <c r="E22" s="1317"/>
      <c r="I22" s="1298"/>
      <c r="J22" s="1298"/>
      <c r="K22" s="1298"/>
      <c r="L22" s="1298"/>
      <c r="M22" s="1298"/>
      <c r="N22" s="1298"/>
      <c r="O22" s="1298"/>
      <c r="P22" s="1315"/>
      <c r="Q22" s="1663"/>
      <c r="S22" s="1314"/>
      <c r="T22" s="1314"/>
    </row>
    <row r="23" spans="1:27" ht="18" customHeight="1">
      <c r="A23" s="1312" t="s">
        <v>343</v>
      </c>
      <c r="B23" s="1454"/>
      <c r="C23" s="1718"/>
      <c r="D23" s="1453"/>
      <c r="E23" s="1317"/>
      <c r="I23" s="1298"/>
      <c r="J23" s="1298"/>
      <c r="K23" s="1298"/>
      <c r="L23" s="1317" t="s">
        <v>31</v>
      </c>
      <c r="M23" s="1298"/>
      <c r="N23" s="1298"/>
      <c r="O23" s="1298"/>
      <c r="P23" s="1315"/>
      <c r="Q23" s="1663"/>
      <c r="S23" s="1314"/>
      <c r="T23" s="1314"/>
    </row>
    <row r="24" spans="1:27" ht="18" customHeight="1">
      <c r="A24" s="1312" t="s">
        <v>376</v>
      </c>
      <c r="B24" s="1454">
        <f>'Exhibit No.__(RMM-7) p1-8'!C194</f>
        <v>793943.2</v>
      </c>
      <c r="C24" s="1718">
        <f ca="1">'Exhibit No.__(RMM-7) p1-8'!G194</f>
        <v>3.83</v>
      </c>
      <c r="D24" s="1453"/>
      <c r="E24" s="1317">
        <f ca="1">ROUND(B24*C24,0)</f>
        <v>3040802</v>
      </c>
      <c r="L24" s="1298"/>
      <c r="M24" s="1298"/>
      <c r="N24" s="1298"/>
      <c r="O24" s="1298"/>
      <c r="P24" s="1315"/>
      <c r="Q24" s="1663"/>
      <c r="T24" s="1314"/>
    </row>
    <row r="25" spans="1:27" ht="18" customHeight="1">
      <c r="A25" s="1312" t="s">
        <v>378</v>
      </c>
      <c r="B25" s="1454">
        <f>'Exhibit No.__(RMM-7) p1-8'!C195</f>
        <v>136614732.84604526</v>
      </c>
      <c r="C25" s="1452">
        <f ca="1">'Exhibit No.__(RMM-7) p1-8'!G195</f>
        <v>10.959558947088164</v>
      </c>
      <c r="D25" s="1453" t="s">
        <v>355</v>
      </c>
      <c r="E25" s="1317">
        <f ca="1">ROUND(B25*C25/100,0)</f>
        <v>14972372</v>
      </c>
      <c r="F25" s="1462"/>
      <c r="L25" s="1298"/>
      <c r="M25" s="1298"/>
      <c r="N25" s="1298"/>
      <c r="O25" s="1298"/>
      <c r="P25" s="1315"/>
      <c r="Q25" s="1663"/>
      <c r="V25" s="1444"/>
      <c r="W25" s="1480">
        <v>15</v>
      </c>
      <c r="X25" s="1480"/>
      <c r="Y25" s="1480"/>
      <c r="Z25" s="1480"/>
      <c r="AA25" s="1300" t="s">
        <v>31</v>
      </c>
    </row>
    <row r="26" spans="1:27" ht="18" customHeight="1">
      <c r="A26" s="1312" t="s">
        <v>379</v>
      </c>
      <c r="B26" s="1454">
        <f>'Exhibit No.__(RMM-7) p1-8'!C196</f>
        <v>291321756.15769178</v>
      </c>
      <c r="C26" s="1452">
        <f ca="1">'Exhibit No.__(RMM-7) p1-8'!G196</f>
        <v>7.4139999999999997</v>
      </c>
      <c r="D26" s="1453" t="s">
        <v>355</v>
      </c>
      <c r="E26" s="1317">
        <f ca="1">ROUND(B26*C26/100,0)</f>
        <v>21598595</v>
      </c>
      <c r="I26" s="1298"/>
      <c r="J26" s="1298"/>
      <c r="K26" s="1298"/>
      <c r="L26" s="1298"/>
      <c r="M26" s="1298"/>
      <c r="N26" s="1298"/>
      <c r="O26" s="1298"/>
      <c r="P26" s="1315"/>
      <c r="Q26" s="1663"/>
      <c r="S26" s="1481"/>
      <c r="T26" s="1481"/>
      <c r="U26" s="1481"/>
      <c r="W26" s="1482" t="s">
        <v>1245</v>
      </c>
      <c r="X26" s="1482"/>
      <c r="Y26" s="1482" t="s">
        <v>1246</v>
      </c>
      <c r="Z26" s="1482"/>
      <c r="AA26" s="1358" t="s">
        <v>1140</v>
      </c>
    </row>
    <row r="27" spans="1:27" ht="18" customHeight="1">
      <c r="A27" s="1312" t="s">
        <v>380</v>
      </c>
      <c r="B27" s="1454">
        <f>'Exhibit No.__(RMM-7) p1-8'!C197</f>
        <v>122057286.54865542</v>
      </c>
      <c r="C27" s="1452">
        <f ca="1">'Exhibit No.__(RMM-7) p1-8'!G197</f>
        <v>6.8929999999999998</v>
      </c>
      <c r="D27" s="1453" t="s">
        <v>355</v>
      </c>
      <c r="E27" s="1317">
        <f ca="1">ROUND(B27*C27/100,0)</f>
        <v>8413409</v>
      </c>
      <c r="G27" s="1298"/>
      <c r="H27" s="1315"/>
      <c r="I27" s="1465"/>
      <c r="J27" s="1298"/>
      <c r="K27" s="1465"/>
      <c r="L27" s="1298"/>
      <c r="M27" s="1298"/>
      <c r="N27" s="1298"/>
      <c r="O27" s="1298"/>
      <c r="P27" s="1315"/>
      <c r="Q27" s="1663"/>
      <c r="S27" s="1358" t="s">
        <v>512</v>
      </c>
      <c r="T27" s="1358" t="s">
        <v>1136</v>
      </c>
      <c r="U27" s="1358" t="s">
        <v>1137</v>
      </c>
      <c r="V27" s="1444" t="s">
        <v>1138</v>
      </c>
      <c r="W27" s="1485" t="s">
        <v>1139</v>
      </c>
      <c r="X27" s="1485" t="s">
        <v>1140</v>
      </c>
      <c r="Y27" s="1485" t="s">
        <v>1139</v>
      </c>
      <c r="Z27" s="1485" t="s">
        <v>1140</v>
      </c>
      <c r="AA27" s="1358" t="s">
        <v>1267</v>
      </c>
    </row>
    <row r="28" spans="1:27" ht="18" customHeight="1">
      <c r="A28" s="1312" t="s">
        <v>1131</v>
      </c>
      <c r="B28" s="1454">
        <f>SUM(B25:B27)</f>
        <v>549993775.55239248</v>
      </c>
      <c r="C28" s="1719"/>
      <c r="D28" s="1463"/>
      <c r="E28" s="1464"/>
      <c r="G28" s="1298"/>
      <c r="H28" s="1315"/>
      <c r="I28" s="1465"/>
      <c r="J28" s="1298"/>
      <c r="K28" s="1465"/>
      <c r="L28" s="1298"/>
      <c r="M28" s="1298"/>
      <c r="N28" s="1298"/>
      <c r="O28" s="1298"/>
      <c r="P28" s="1298"/>
      <c r="Q28" s="1298"/>
      <c r="S28" s="1486">
        <v>150</v>
      </c>
      <c r="T28" s="679">
        <f>S28*V28*730</f>
        <v>1095</v>
      </c>
      <c r="U28" s="679">
        <f t="shared" ref="U28:U91" si="1">T28*$B$57</f>
        <v>329.12715205879931</v>
      </c>
      <c r="V28" s="1451">
        <v>0.01</v>
      </c>
      <c r="W28" s="1487">
        <f t="shared" ref="W28:W59" ca="1" si="2">IF(T28&lt;=1000,T28*$P$35,IF(T28&lt;=9000,1000*$P$35+(T28-1000)*$P$35,1000*$P$35+8000*$P$35+(T28-9000)*$P$35))+IF((S28-$W$25)&gt;0,(S28*$P$34),0)</f>
        <v>948.41251216001729</v>
      </c>
      <c r="X28" s="1487">
        <f t="shared" ref="X28:X59" ca="1" si="3">W28/T28</f>
        <v>0.86613014809134004</v>
      </c>
      <c r="Y28" s="1487">
        <f t="shared" ref="Y28:Y59" si="4">MIN(S28*$P$9,T28)*$P$18+(T28-MIN(S28*$P$9,T28))*$P$19+(T28-U28)*$P$20</f>
        <v>196.49762205770597</v>
      </c>
      <c r="Z28" s="1487">
        <f t="shared" ref="Z28:Z59" si="5">Y28/T28</f>
        <v>0.17944988315772234</v>
      </c>
      <c r="AA28" s="1692">
        <f ca="1">X28-Z28</f>
        <v>0.68668026493361767</v>
      </c>
    </row>
    <row r="29" spans="1:27" ht="18" customHeight="1">
      <c r="A29" s="1300" t="s">
        <v>1133</v>
      </c>
      <c r="B29" s="1454">
        <f>[60]Sheet1!$AV$2</f>
        <v>1946327</v>
      </c>
      <c r="F29" s="1298"/>
      <c r="G29" s="1298"/>
      <c r="H29" s="1315"/>
      <c r="I29" s="1465"/>
      <c r="J29" s="1298"/>
      <c r="K29" s="1465"/>
      <c r="L29" s="1298"/>
      <c r="M29" s="1298"/>
      <c r="N29" s="1298"/>
      <c r="O29" s="1298"/>
      <c r="S29" s="1489">
        <f t="shared" ref="S29:S60" si="6">$S$28</f>
        <v>150</v>
      </c>
      <c r="T29" s="679">
        <f t="shared" ref="T29:T92" si="7">S29*V29*730</f>
        <v>2190</v>
      </c>
      <c r="U29" s="679">
        <f t="shared" si="1"/>
        <v>658.25430411759862</v>
      </c>
      <c r="V29" s="1451">
        <v>0.02</v>
      </c>
      <c r="W29" s="1487">
        <f t="shared" ca="1" si="2"/>
        <v>1019.4588974360464</v>
      </c>
      <c r="X29" s="1487">
        <f t="shared" ca="1" si="3"/>
        <v>0.46550634586120843</v>
      </c>
      <c r="Y29" s="1487">
        <f t="shared" si="4"/>
        <v>392.99524411541194</v>
      </c>
      <c r="Z29" s="1487">
        <f t="shared" si="5"/>
        <v>0.17944988315772234</v>
      </c>
      <c r="AA29" s="1692">
        <f t="shared" ref="AA29:AA92" ca="1" si="8">X29-Z29</f>
        <v>0.28605646270348606</v>
      </c>
    </row>
    <row r="30" spans="1:27" ht="18" customHeight="1">
      <c r="F30" s="1298"/>
      <c r="G30" s="1298"/>
      <c r="H30" s="1298"/>
      <c r="I30" s="1298"/>
      <c r="J30" s="1298"/>
      <c r="K30" s="1298"/>
      <c r="L30" s="1298"/>
      <c r="M30" s="1298"/>
      <c r="N30" s="1298"/>
      <c r="O30" s="1298"/>
      <c r="S30" s="1489">
        <f t="shared" si="6"/>
        <v>150</v>
      </c>
      <c r="T30" s="679">
        <f t="shared" si="7"/>
        <v>3285</v>
      </c>
      <c r="U30" s="679">
        <f t="shared" si="1"/>
        <v>987.38145617639782</v>
      </c>
      <c r="V30" s="1451">
        <v>0.03</v>
      </c>
      <c r="W30" s="1487">
        <f t="shared" ca="1" si="2"/>
        <v>1090.5052827120755</v>
      </c>
      <c r="X30" s="1487">
        <f t="shared" ca="1" si="3"/>
        <v>0.33196507845116457</v>
      </c>
      <c r="Y30" s="1487">
        <f t="shared" si="4"/>
        <v>589.49286617311805</v>
      </c>
      <c r="Z30" s="1487">
        <f t="shared" si="5"/>
        <v>0.1794498831577224</v>
      </c>
      <c r="AA30" s="1692">
        <f t="shared" ca="1" si="8"/>
        <v>0.15251519529344218</v>
      </c>
    </row>
    <row r="31" spans="1:27" ht="18" customHeight="1">
      <c r="F31" s="1298"/>
      <c r="G31" s="1298"/>
      <c r="H31" s="1298"/>
      <c r="I31" s="1298"/>
      <c r="J31" s="1298"/>
      <c r="K31" s="1298"/>
      <c r="L31" s="1298"/>
      <c r="M31" s="1298"/>
      <c r="N31" s="1298"/>
      <c r="O31" s="1298"/>
      <c r="S31" s="1489">
        <f t="shared" si="6"/>
        <v>150</v>
      </c>
      <c r="T31" s="679">
        <f t="shared" si="7"/>
        <v>4380</v>
      </c>
      <c r="U31" s="679">
        <f t="shared" si="1"/>
        <v>1316.5086082351972</v>
      </c>
      <c r="V31" s="1451">
        <v>0.04</v>
      </c>
      <c r="W31" s="1487">
        <f t="shared" ca="1" si="2"/>
        <v>1161.5516679881046</v>
      </c>
      <c r="X31" s="1487">
        <f t="shared" ca="1" si="3"/>
        <v>0.26519444474614257</v>
      </c>
      <c r="Y31" s="1487">
        <f t="shared" si="4"/>
        <v>785.99048823082387</v>
      </c>
      <c r="Z31" s="1487">
        <f t="shared" si="5"/>
        <v>0.17944988315772234</v>
      </c>
      <c r="AA31" s="1692">
        <f t="shared" ca="1" si="8"/>
        <v>8.5744561588420226E-2</v>
      </c>
    </row>
    <row r="32" spans="1:27" ht="18" customHeight="1">
      <c r="A32" s="1677" t="s">
        <v>417</v>
      </c>
      <c r="B32" s="1312"/>
      <c r="C32" s="1455"/>
      <c r="D32" s="1442"/>
      <c r="E32" s="1312"/>
      <c r="F32" s="1298"/>
      <c r="G32" s="1298"/>
      <c r="H32" s="1298"/>
      <c r="I32" s="1298"/>
      <c r="J32" s="1298"/>
      <c r="K32" s="1466" t="s">
        <v>31</v>
      </c>
      <c r="L32" s="1298"/>
      <c r="M32" s="1298"/>
      <c r="N32" s="1298"/>
      <c r="O32" s="1298"/>
      <c r="S32" s="1489">
        <f t="shared" si="6"/>
        <v>150</v>
      </c>
      <c r="T32" s="679">
        <f t="shared" si="7"/>
        <v>5475</v>
      </c>
      <c r="U32" s="679">
        <f t="shared" si="1"/>
        <v>1645.6357602939963</v>
      </c>
      <c r="V32" s="1451">
        <v>0.05</v>
      </c>
      <c r="W32" s="1487">
        <f t="shared" ca="1" si="2"/>
        <v>1232.5980532641336</v>
      </c>
      <c r="X32" s="1487">
        <f t="shared" ca="1" si="3"/>
        <v>0.22513206452312942</v>
      </c>
      <c r="Y32" s="1487">
        <f t="shared" si="4"/>
        <v>982.48811028852992</v>
      </c>
      <c r="Z32" s="1487">
        <f t="shared" si="5"/>
        <v>0.17944988315772237</v>
      </c>
      <c r="AA32" s="1692">
        <f t="shared" ca="1" si="8"/>
        <v>4.5682181365407054E-2</v>
      </c>
    </row>
    <row r="33" spans="1:28" ht="18" customHeight="1">
      <c r="A33" s="1677" t="s">
        <v>1132</v>
      </c>
      <c r="B33" s="1312"/>
      <c r="C33" s="1455"/>
      <c r="D33" s="1442"/>
      <c r="E33" s="1312"/>
      <c r="F33" s="1298"/>
      <c r="L33" s="1298"/>
      <c r="M33" s="1298"/>
      <c r="N33" s="1298"/>
      <c r="O33" s="1660" t="s">
        <v>1230</v>
      </c>
      <c r="P33" s="1298"/>
      <c r="Q33" s="1298"/>
      <c r="R33" s="1468"/>
      <c r="S33" s="1489">
        <f t="shared" si="6"/>
        <v>150</v>
      </c>
      <c r="T33" s="679">
        <f t="shared" si="7"/>
        <v>6570</v>
      </c>
      <c r="U33" s="679">
        <f t="shared" si="1"/>
        <v>1974.7629123527956</v>
      </c>
      <c r="V33" s="1451">
        <v>0.06</v>
      </c>
      <c r="W33" s="1487">
        <f t="shared" ca="1" si="2"/>
        <v>1303.6444385401628</v>
      </c>
      <c r="X33" s="1487">
        <f t="shared" ca="1" si="3"/>
        <v>0.19842381104112067</v>
      </c>
      <c r="Y33" s="1487">
        <f t="shared" si="4"/>
        <v>1178.9857323462361</v>
      </c>
      <c r="Z33" s="1487">
        <f t="shared" si="5"/>
        <v>0.1794498831577224</v>
      </c>
      <c r="AA33" s="1692">
        <f t="shared" ca="1" si="8"/>
        <v>1.8973927883398273E-2</v>
      </c>
    </row>
    <row r="34" spans="1:28" ht="18" customHeight="1">
      <c r="A34" s="1346"/>
      <c r="B34" s="1312"/>
      <c r="C34" s="1455"/>
      <c r="D34" s="1442"/>
      <c r="E34" s="1444"/>
      <c r="F34" s="1298"/>
      <c r="G34" s="1602" t="s">
        <v>31</v>
      </c>
      <c r="L34" s="1452"/>
      <c r="N34" s="1298"/>
      <c r="O34" s="1448" t="s">
        <v>1243</v>
      </c>
      <c r="P34" s="1476">
        <f ca="1">Q34/(B29+B45)</f>
        <v>5.8491075125599217</v>
      </c>
      <c r="Q34" s="1474">
        <f ca="1">(E24+E45+E46)+SUM(E15:E21,E38:E43)-K14</f>
        <v>26650117.765537404</v>
      </c>
      <c r="S34" s="1489">
        <f t="shared" si="6"/>
        <v>150</v>
      </c>
      <c r="T34" s="679">
        <f t="shared" si="7"/>
        <v>7665.0000000000009</v>
      </c>
      <c r="U34" s="679">
        <f t="shared" si="1"/>
        <v>2303.8900644115952</v>
      </c>
      <c r="V34" s="1451">
        <v>7.0000000000000007E-2</v>
      </c>
      <c r="W34" s="1487">
        <f t="shared" ca="1" si="2"/>
        <v>1374.6908238161918</v>
      </c>
      <c r="X34" s="1487">
        <f t="shared" ca="1" si="3"/>
        <v>0.17934648712540008</v>
      </c>
      <c r="Y34" s="1487">
        <f t="shared" si="4"/>
        <v>1356.6519044039419</v>
      </c>
      <c r="Z34" s="1487">
        <f t="shared" si="5"/>
        <v>0.17699307298159708</v>
      </c>
      <c r="AA34" s="1692">
        <f t="shared" ca="1" si="8"/>
        <v>2.3534141438029954E-3</v>
      </c>
      <c r="AB34" s="1300" t="s">
        <v>1277</v>
      </c>
    </row>
    <row r="35" spans="1:28" ht="18" customHeight="1">
      <c r="A35" s="1467"/>
      <c r="B35" s="1445"/>
      <c r="C35" s="1446" t="s">
        <v>190</v>
      </c>
      <c r="D35" s="1442"/>
      <c r="E35" s="1444" t="s">
        <v>540</v>
      </c>
      <c r="F35" s="1298"/>
      <c r="G35" s="628"/>
      <c r="N35" s="1298"/>
      <c r="O35" s="1448" t="s">
        <v>1244</v>
      </c>
      <c r="P35" s="1681">
        <f ca="1">Q35/(B28+B50)</f>
        <v>6.4882543631076775E-2</v>
      </c>
      <c r="Q35" s="1474">
        <f ca="1">E25+E26+E27+E48+E49</f>
        <v>96747616</v>
      </c>
      <c r="S35" s="1489">
        <f t="shared" si="6"/>
        <v>150</v>
      </c>
      <c r="T35" s="679">
        <f t="shared" si="7"/>
        <v>8760</v>
      </c>
      <c r="U35" s="679">
        <f t="shared" si="1"/>
        <v>2633.0172164703945</v>
      </c>
      <c r="V35" s="1451">
        <v>0.08</v>
      </c>
      <c r="W35" s="1487">
        <f t="shared" ca="1" si="2"/>
        <v>1445.7372090922208</v>
      </c>
      <c r="X35" s="1487">
        <f t="shared" ca="1" si="3"/>
        <v>0.16503849418860969</v>
      </c>
      <c r="Y35" s="1487">
        <f t="shared" si="4"/>
        <v>1428.1771764616478</v>
      </c>
      <c r="Z35" s="1487">
        <f t="shared" si="5"/>
        <v>0.16303392425361277</v>
      </c>
      <c r="AA35" s="1692">
        <f t="shared" ca="1" si="8"/>
        <v>2.0045699349969248E-3</v>
      </c>
    </row>
    <row r="36" spans="1:28" ht="18" customHeight="1">
      <c r="A36" s="1467"/>
      <c r="B36" s="1447" t="s">
        <v>329</v>
      </c>
      <c r="C36" s="1444" t="s">
        <v>13</v>
      </c>
      <c r="D36" s="1442"/>
      <c r="E36" s="1444" t="s">
        <v>1</v>
      </c>
      <c r="G36" s="628"/>
      <c r="H36" s="1448"/>
      <c r="I36" s="1664"/>
      <c r="K36" s="1314"/>
      <c r="N36" s="1298"/>
      <c r="O36" s="1298"/>
      <c r="P36" s="1469"/>
      <c r="Q36" s="1470"/>
      <c r="S36" s="1489">
        <f t="shared" si="6"/>
        <v>150</v>
      </c>
      <c r="T36" s="679">
        <f t="shared" si="7"/>
        <v>9855</v>
      </c>
      <c r="U36" s="679">
        <f t="shared" si="1"/>
        <v>2962.1443685291933</v>
      </c>
      <c r="V36" s="1451">
        <v>0.09</v>
      </c>
      <c r="W36" s="1487">
        <f t="shared" ca="1" si="2"/>
        <v>1516.7835943682499</v>
      </c>
      <c r="X36" s="1487">
        <f t="shared" ca="1" si="3"/>
        <v>0.15391005523777268</v>
      </c>
      <c r="Y36" s="1487">
        <f t="shared" si="4"/>
        <v>1499.7024485193538</v>
      </c>
      <c r="Z36" s="1487">
        <f t="shared" si="5"/>
        <v>0.15217680857629159</v>
      </c>
      <c r="AA36" s="1692">
        <f t="shared" ca="1" si="8"/>
        <v>1.733246661481086E-3</v>
      </c>
    </row>
    <row r="37" spans="1:28" ht="18" customHeight="1">
      <c r="A37" s="1467" t="s">
        <v>374</v>
      </c>
      <c r="D37" s="1300"/>
      <c r="F37" s="1314"/>
      <c r="G37" s="628"/>
      <c r="H37" s="628"/>
      <c r="N37" s="1298"/>
      <c r="O37" s="1298"/>
      <c r="P37" s="1472"/>
      <c r="Q37" s="1465"/>
      <c r="S37" s="1489">
        <f t="shared" si="6"/>
        <v>150</v>
      </c>
      <c r="T37" s="679">
        <f t="shared" si="7"/>
        <v>10950</v>
      </c>
      <c r="U37" s="679">
        <f t="shared" si="1"/>
        <v>3291.2715205879927</v>
      </c>
      <c r="V37" s="1451">
        <v>0.1</v>
      </c>
      <c r="W37" s="1487">
        <f t="shared" ca="1" si="2"/>
        <v>1587.8299796442789</v>
      </c>
      <c r="X37" s="1487">
        <f t="shared" ca="1" si="3"/>
        <v>0.14500730407710311</v>
      </c>
      <c r="Y37" s="1487">
        <f t="shared" si="4"/>
        <v>1571.2277205770597</v>
      </c>
      <c r="Z37" s="1487">
        <f t="shared" si="5"/>
        <v>0.14349111603443468</v>
      </c>
      <c r="AA37" s="1692">
        <f t="shared" ca="1" si="8"/>
        <v>1.516188042668426E-3</v>
      </c>
    </row>
    <row r="38" spans="1:28" ht="18" customHeight="1">
      <c r="A38" s="1467" t="s">
        <v>402</v>
      </c>
      <c r="B38" s="1454">
        <f>'Exhibit No.__(RMM-7) p1-8'!C619</f>
        <v>197.73333333333301</v>
      </c>
      <c r="C38" s="1718">
        <f ca="1">'Exhibit No.__(RMM-7) p1-8'!G619</f>
        <v>250</v>
      </c>
      <c r="D38" s="1453"/>
      <c r="E38" s="1455">
        <f ca="1">ROUND(B38*C38,0)</f>
        <v>49433</v>
      </c>
      <c r="F38" s="1314"/>
      <c r="G38" s="1473"/>
      <c r="H38" s="1473"/>
      <c r="N38" s="1298"/>
      <c r="O38" s="1298"/>
      <c r="P38" s="1472"/>
      <c r="Q38" s="1465"/>
      <c r="S38" s="1489">
        <f t="shared" si="6"/>
        <v>150</v>
      </c>
      <c r="T38" s="679">
        <f t="shared" si="7"/>
        <v>12045</v>
      </c>
      <c r="U38" s="679">
        <f t="shared" si="1"/>
        <v>3620.398672646792</v>
      </c>
      <c r="V38" s="1451">
        <v>0.11</v>
      </c>
      <c r="W38" s="1487">
        <f t="shared" ca="1" si="2"/>
        <v>1658.8763649203079</v>
      </c>
      <c r="X38" s="1487">
        <f t="shared" ca="1" si="3"/>
        <v>0.13772323494564614</v>
      </c>
      <c r="Y38" s="1487">
        <f t="shared" si="4"/>
        <v>1642.7529926347659</v>
      </c>
      <c r="Z38" s="1487">
        <f t="shared" si="5"/>
        <v>0.13638464031836994</v>
      </c>
      <c r="AA38" s="1692">
        <f t="shared" ca="1" si="8"/>
        <v>1.3385946272762017E-3</v>
      </c>
    </row>
    <row r="39" spans="1:28" ht="18" customHeight="1">
      <c r="A39" s="1467" t="s">
        <v>403</v>
      </c>
      <c r="B39" s="1454">
        <f>'Exhibit No.__(RMM-7) p1-8'!C620</f>
        <v>8799.3000000000029</v>
      </c>
      <c r="C39" s="1718">
        <f ca="1">'Exhibit No.__(RMM-7) p1-8'!G620</f>
        <v>93</v>
      </c>
      <c r="D39" s="1453"/>
      <c r="E39" s="1455">
        <f ca="1">ROUND(B39*C39,0)</f>
        <v>818335</v>
      </c>
      <c r="F39" s="1314"/>
      <c r="N39" s="1298"/>
      <c r="O39" s="1298"/>
      <c r="P39" s="1472"/>
      <c r="Q39" s="1465"/>
      <c r="S39" s="1489">
        <f t="shared" si="6"/>
        <v>150</v>
      </c>
      <c r="T39" s="679">
        <f t="shared" si="7"/>
        <v>13140</v>
      </c>
      <c r="U39" s="679">
        <f t="shared" si="1"/>
        <v>3949.5258247055913</v>
      </c>
      <c r="V39" s="1451">
        <v>0.12</v>
      </c>
      <c r="W39" s="1487">
        <f t="shared" ca="1" si="2"/>
        <v>1729.9227501963369</v>
      </c>
      <c r="X39" s="1487">
        <f t="shared" ca="1" si="3"/>
        <v>0.13165317733609869</v>
      </c>
      <c r="Y39" s="1487">
        <f t="shared" si="4"/>
        <v>1714.278264692472</v>
      </c>
      <c r="Z39" s="1487">
        <f t="shared" si="5"/>
        <v>0.13046257722164931</v>
      </c>
      <c r="AA39" s="1692">
        <f t="shared" ca="1" si="8"/>
        <v>1.1906001144493805E-3</v>
      </c>
    </row>
    <row r="40" spans="1:28" ht="18" customHeight="1">
      <c r="A40" s="1467" t="s">
        <v>404</v>
      </c>
      <c r="B40" s="1454">
        <f>'Exhibit No.__(RMM-7) p1-8'!C621</f>
        <v>3916.333333333333</v>
      </c>
      <c r="C40" s="1718">
        <f ca="1">'Exhibit No.__(RMM-7) p1-8'!G621</f>
        <v>186</v>
      </c>
      <c r="D40" s="1457"/>
      <c r="E40" s="1455">
        <f ca="1">ROUND(B40*C40,0)</f>
        <v>728438</v>
      </c>
      <c r="F40" s="1314"/>
      <c r="M40" s="1298"/>
      <c r="N40" s="1298"/>
      <c r="O40" s="1680" t="s">
        <v>1241</v>
      </c>
      <c r="P40" s="1474">
        <f ca="1">SUM(E19:E20,E38:E40)+SUM(E15:E16)</f>
        <v>4343865</v>
      </c>
      <c r="S40" s="1489">
        <f t="shared" si="6"/>
        <v>150</v>
      </c>
      <c r="T40" s="679">
        <f t="shared" si="7"/>
        <v>14235</v>
      </c>
      <c r="U40" s="679">
        <f t="shared" si="1"/>
        <v>4278.6529767643906</v>
      </c>
      <c r="V40" s="1451">
        <v>0.13</v>
      </c>
      <c r="W40" s="1487">
        <f t="shared" ca="1" si="2"/>
        <v>1800.9691354723661</v>
      </c>
      <c r="X40" s="1487">
        <f t="shared" ca="1" si="3"/>
        <v>0.1265169747434047</v>
      </c>
      <c r="Y40" s="1487">
        <f t="shared" si="4"/>
        <v>1785.8035367501777</v>
      </c>
      <c r="Z40" s="1487">
        <f t="shared" si="5"/>
        <v>0.12545160075519338</v>
      </c>
      <c r="AA40" s="1692">
        <f t="shared" ca="1" si="8"/>
        <v>1.0653739882113267E-3</v>
      </c>
    </row>
    <row r="41" spans="1:28" ht="18" customHeight="1">
      <c r="A41" s="1467" t="s">
        <v>375</v>
      </c>
      <c r="B41" s="1454"/>
      <c r="C41" s="1718"/>
      <c r="D41" s="1453"/>
      <c r="E41" s="1455"/>
      <c r="M41" s="1298"/>
      <c r="N41" s="1298"/>
      <c r="O41" s="1680" t="s">
        <v>1242</v>
      </c>
      <c r="P41" s="679">
        <f>SUM(B19:B20,B38:B40)+12*SUM(B15:B16)</f>
        <v>255182.95496838793</v>
      </c>
      <c r="S41" s="1489">
        <f t="shared" si="6"/>
        <v>150</v>
      </c>
      <c r="T41" s="679">
        <f t="shared" si="7"/>
        <v>15330.000000000002</v>
      </c>
      <c r="U41" s="679">
        <f t="shared" si="1"/>
        <v>4607.7801288231904</v>
      </c>
      <c r="V41" s="1451">
        <v>0.14000000000000001</v>
      </c>
      <c r="W41" s="1487">
        <f t="shared" ca="1" si="2"/>
        <v>1872.0155207483954</v>
      </c>
      <c r="X41" s="1487">
        <f t="shared" ca="1" si="3"/>
        <v>0.12211451537823843</v>
      </c>
      <c r="Y41" s="1487">
        <f t="shared" si="4"/>
        <v>1857.3288088078837</v>
      </c>
      <c r="Z41" s="1487">
        <f t="shared" si="5"/>
        <v>0.12115647806965972</v>
      </c>
      <c r="AA41" s="1692">
        <f t="shared" ca="1" si="8"/>
        <v>9.5803730857871305E-4</v>
      </c>
    </row>
    <row r="42" spans="1:28" ht="18" customHeight="1">
      <c r="A42" s="1467" t="s">
        <v>403</v>
      </c>
      <c r="B42" s="1454">
        <f>'Exhibit No.__(RMM-7) p1-8'!C623</f>
        <v>1525091.6666666705</v>
      </c>
      <c r="C42" s="1718">
        <f ca="1">'Exhibit No.__(RMM-7) p1-8'!G623</f>
        <v>1.82</v>
      </c>
      <c r="D42" s="1453" t="s">
        <v>31</v>
      </c>
      <c r="E42" s="1455">
        <f ca="1">ROUND(B42*C42,0)</f>
        <v>2775667</v>
      </c>
      <c r="M42" s="1298"/>
      <c r="N42" s="1298"/>
      <c r="O42" s="1475" t="s">
        <v>1134</v>
      </c>
      <c r="P42" s="1515">
        <f ca="1">P40/P41</f>
        <v>17.022551527934606</v>
      </c>
      <c r="S42" s="1489">
        <f t="shared" si="6"/>
        <v>150</v>
      </c>
      <c r="T42" s="679">
        <f t="shared" si="7"/>
        <v>16425</v>
      </c>
      <c r="U42" s="679">
        <f t="shared" si="1"/>
        <v>4936.9072808819892</v>
      </c>
      <c r="V42" s="1451">
        <v>0.15</v>
      </c>
      <c r="W42" s="1487">
        <f t="shared" ca="1" si="2"/>
        <v>1943.0619060244242</v>
      </c>
      <c r="X42" s="1487">
        <f t="shared" ca="1" si="3"/>
        <v>0.11829905059509432</v>
      </c>
      <c r="Y42" s="1487">
        <f t="shared" si="4"/>
        <v>1928.8540808655896</v>
      </c>
      <c r="Z42" s="1487">
        <f t="shared" si="5"/>
        <v>0.11743403840886391</v>
      </c>
      <c r="AA42" s="1692">
        <f t="shared" ca="1" si="8"/>
        <v>8.6501218623041831E-4</v>
      </c>
    </row>
    <row r="43" spans="1:28" ht="18" customHeight="1">
      <c r="A43" s="1467" t="s">
        <v>404</v>
      </c>
      <c r="B43" s="1454">
        <f>'Exhibit No.__(RMM-7) p1-8'!C624</f>
        <v>1976417.4</v>
      </c>
      <c r="C43" s="1718">
        <f ca="1">'Exhibit No.__(RMM-7) p1-8'!G624</f>
        <v>1.5</v>
      </c>
      <c r="D43" s="1453" t="s">
        <v>31</v>
      </c>
      <c r="E43" s="1455">
        <f ca="1">ROUND(B43*C43,0)</f>
        <v>2964626</v>
      </c>
      <c r="M43" s="1298"/>
      <c r="N43" s="1298"/>
      <c r="O43" s="1298"/>
      <c r="P43" s="1471"/>
      <c r="Q43" s="1474"/>
      <c r="S43" s="1489">
        <f t="shared" si="6"/>
        <v>150</v>
      </c>
      <c r="T43" s="679">
        <f t="shared" si="7"/>
        <v>17520</v>
      </c>
      <c r="U43" s="679">
        <f t="shared" si="1"/>
        <v>5266.034432940789</v>
      </c>
      <c r="V43" s="1451">
        <v>0.16</v>
      </c>
      <c r="W43" s="1487">
        <f t="shared" ca="1" si="2"/>
        <v>2014.1082913004534</v>
      </c>
      <c r="X43" s="1487">
        <f t="shared" ca="1" si="3"/>
        <v>0.11496051890984323</v>
      </c>
      <c r="Y43" s="1487">
        <f t="shared" si="4"/>
        <v>2000.3793529232955</v>
      </c>
      <c r="Z43" s="1487">
        <f t="shared" si="5"/>
        <v>0.11417690370566755</v>
      </c>
      <c r="AA43" s="1692">
        <f t="shared" ca="1" si="8"/>
        <v>7.8361520417567776E-4</v>
      </c>
    </row>
    <row r="44" spans="1:28" ht="18" customHeight="1">
      <c r="A44" s="1346" t="s">
        <v>405</v>
      </c>
      <c r="B44" s="1454"/>
      <c r="C44" s="1718"/>
      <c r="D44" s="1453"/>
      <c r="E44" s="1455"/>
      <c r="M44" s="1298"/>
      <c r="N44" s="1298"/>
      <c r="O44" s="1298"/>
      <c r="P44" s="1469"/>
      <c r="Q44" s="1470"/>
      <c r="S44" s="1489">
        <f t="shared" si="6"/>
        <v>150</v>
      </c>
      <c r="T44" s="679">
        <f t="shared" si="7"/>
        <v>18615.000000000004</v>
      </c>
      <c r="U44" s="679">
        <f t="shared" si="1"/>
        <v>5595.1615849995887</v>
      </c>
      <c r="V44" s="1451">
        <v>0.17</v>
      </c>
      <c r="W44" s="1487">
        <f t="shared" ca="1" si="2"/>
        <v>2085.1546765764824</v>
      </c>
      <c r="X44" s="1487">
        <f t="shared" ca="1" si="3"/>
        <v>0.11201475565815106</v>
      </c>
      <c r="Y44" s="1487">
        <f t="shared" si="4"/>
        <v>2071.9046249810017</v>
      </c>
      <c r="Z44" s="1487">
        <f t="shared" si="5"/>
        <v>0.11130296132049429</v>
      </c>
      <c r="AA44" s="1692">
        <f t="shared" ca="1" si="8"/>
        <v>7.1179433765676536E-4</v>
      </c>
    </row>
    <row r="45" spans="1:28" ht="18" customHeight="1">
      <c r="A45" s="1346" t="s">
        <v>406</v>
      </c>
      <c r="B45" s="1454">
        <f>'Exhibit No.__(RMM-7) p1-8'!C626</f>
        <v>2609943.7999999998</v>
      </c>
      <c r="C45" s="1718">
        <f ca="1">'Exhibit No.__(RMM-7) p1-8'!G626</f>
        <v>6.31</v>
      </c>
      <c r="D45" s="1453"/>
      <c r="E45" s="1455">
        <f ca="1">ROUND(B45*C45,0)</f>
        <v>16468745</v>
      </c>
      <c r="M45" s="1298"/>
      <c r="N45" s="1298"/>
      <c r="O45" s="1298"/>
      <c r="P45" s="1472"/>
      <c r="Q45" s="1465"/>
      <c r="S45" s="1489">
        <f t="shared" si="6"/>
        <v>150</v>
      </c>
      <c r="T45" s="679">
        <f t="shared" si="7"/>
        <v>19710</v>
      </c>
      <c r="U45" s="679">
        <f t="shared" si="1"/>
        <v>5924.2887370583867</v>
      </c>
      <c r="V45" s="1451">
        <v>0.18</v>
      </c>
      <c r="W45" s="1487">
        <f t="shared" ca="1" si="2"/>
        <v>2156.2010618525114</v>
      </c>
      <c r="X45" s="1487">
        <f t="shared" ca="1" si="3"/>
        <v>0.10939629943442473</v>
      </c>
      <c r="Y45" s="1487">
        <f t="shared" si="4"/>
        <v>2143.4298970387076</v>
      </c>
      <c r="Z45" s="1487">
        <f t="shared" si="5"/>
        <v>0.10874834586700698</v>
      </c>
      <c r="AA45" s="1692">
        <f t="shared" ca="1" si="8"/>
        <v>6.4795356741775834E-4</v>
      </c>
    </row>
    <row r="46" spans="1:28" ht="18" customHeight="1">
      <c r="A46" s="1346" t="s">
        <v>422</v>
      </c>
      <c r="B46" s="1454">
        <f>'Exhibit No.__(RMM-7) p1-8'!C627</f>
        <v>4788.8500000000004</v>
      </c>
      <c r="C46" s="1718">
        <f ca="1">'Exhibit No.__(RMM-7) p1-8'!G627</f>
        <v>6.31</v>
      </c>
      <c r="D46" s="1453"/>
      <c r="E46" s="1455">
        <f ca="1">ROUND(B46*C46,0)</f>
        <v>30218</v>
      </c>
      <c r="K46" s="1314"/>
      <c r="M46" s="1298"/>
      <c r="N46" s="1298"/>
      <c r="O46" s="1298"/>
      <c r="P46" s="1472"/>
      <c r="Q46" s="1465"/>
      <c r="S46" s="1489">
        <f t="shared" si="6"/>
        <v>150</v>
      </c>
      <c r="T46" s="679">
        <f t="shared" si="7"/>
        <v>20805</v>
      </c>
      <c r="U46" s="679">
        <f t="shared" si="1"/>
        <v>6253.4158891171865</v>
      </c>
      <c r="V46" s="1451">
        <v>0.19</v>
      </c>
      <c r="W46" s="1487">
        <f t="shared" ca="1" si="2"/>
        <v>2227.2474471285404</v>
      </c>
      <c r="X46" s="1487">
        <f t="shared" ca="1" si="3"/>
        <v>0.10705347018161694</v>
      </c>
      <c r="Y46" s="1487">
        <f t="shared" si="4"/>
        <v>2214.9551690964136</v>
      </c>
      <c r="Z46" s="1487">
        <f t="shared" si="5"/>
        <v>0.10646263730336042</v>
      </c>
      <c r="AA46" s="1692">
        <f t="shared" ca="1" si="8"/>
        <v>5.9083287825652253E-4</v>
      </c>
    </row>
    <row r="47" spans="1:28" ht="18" customHeight="1">
      <c r="A47" s="1467" t="s">
        <v>407</v>
      </c>
      <c r="B47" s="1454"/>
      <c r="C47" s="1718"/>
      <c r="D47" s="1453"/>
      <c r="E47" s="1455"/>
      <c r="M47" s="1298"/>
      <c r="N47" s="1298"/>
      <c r="O47" s="1298"/>
      <c r="S47" s="1489">
        <f t="shared" si="6"/>
        <v>150</v>
      </c>
      <c r="T47" s="679">
        <f t="shared" si="7"/>
        <v>21900</v>
      </c>
      <c r="U47" s="679">
        <f t="shared" si="1"/>
        <v>6582.5430411759853</v>
      </c>
      <c r="V47" s="1451">
        <v>0.2</v>
      </c>
      <c r="W47" s="1487">
        <f t="shared" ca="1" si="2"/>
        <v>2298.2938324045695</v>
      </c>
      <c r="X47" s="1487">
        <f t="shared" ca="1" si="3"/>
        <v>0.10494492385408993</v>
      </c>
      <c r="Y47" s="1487">
        <f t="shared" si="4"/>
        <v>2286.4804411541199</v>
      </c>
      <c r="Z47" s="1487">
        <f t="shared" si="5"/>
        <v>0.10440549959607853</v>
      </c>
      <c r="AA47" s="1692">
        <f t="shared" ca="1" si="8"/>
        <v>5.3942425801140059E-4</v>
      </c>
    </row>
    <row r="48" spans="1:28" ht="18" customHeight="1">
      <c r="A48" s="1467" t="s">
        <v>408</v>
      </c>
      <c r="B48" s="1454">
        <f>'Exhibit No.__(RMM-7) p1-8'!C629</f>
        <v>409227417.07850456</v>
      </c>
      <c r="C48" s="1720">
        <f ca="1">'Exhibit No.__(RMM-7) p1-8'!G629</f>
        <v>5.6420000000000003</v>
      </c>
      <c r="D48" s="1453" t="s">
        <v>355</v>
      </c>
      <c r="E48" s="1455">
        <f ca="1">ROUND(B48*C48/100,0)</f>
        <v>23088611</v>
      </c>
      <c r="K48" s="679"/>
      <c r="S48" s="1489">
        <f t="shared" si="6"/>
        <v>150</v>
      </c>
      <c r="T48" s="679">
        <f t="shared" si="7"/>
        <v>22995</v>
      </c>
      <c r="U48" s="679">
        <f t="shared" si="1"/>
        <v>6911.6701932347851</v>
      </c>
      <c r="V48" s="1451">
        <v>0.21</v>
      </c>
      <c r="W48" s="1487">
        <f t="shared" ca="1" si="2"/>
        <v>2369.3402176805985</v>
      </c>
      <c r="X48" s="1487">
        <f t="shared" ca="1" si="3"/>
        <v>0.10303719146251787</v>
      </c>
      <c r="Y48" s="1487">
        <f t="shared" si="4"/>
        <v>2358.0057132118254</v>
      </c>
      <c r="Z48" s="1487">
        <f t="shared" si="5"/>
        <v>0.1025442797656806</v>
      </c>
      <c r="AA48" s="1692">
        <f t="shared" ca="1" si="8"/>
        <v>4.929116968372671E-4</v>
      </c>
    </row>
    <row r="49" spans="1:27" ht="18" customHeight="1">
      <c r="A49" s="1467" t="s">
        <v>380</v>
      </c>
      <c r="B49" s="1454">
        <f>'Exhibit No.__(RMM-7) p1-8'!C630</f>
        <v>531898152.96856904</v>
      </c>
      <c r="C49" s="1720">
        <f ca="1">'Exhibit No.__(RMM-7) p1-8'!G630</f>
        <v>5.391</v>
      </c>
      <c r="D49" s="1453" t="s">
        <v>355</v>
      </c>
      <c r="E49" s="1455">
        <f ca="1">ROUND(B49*C49/100,0)</f>
        <v>28674629</v>
      </c>
      <c r="S49" s="1489">
        <f t="shared" si="6"/>
        <v>150</v>
      </c>
      <c r="T49" s="679">
        <f t="shared" si="7"/>
        <v>24090</v>
      </c>
      <c r="U49" s="679">
        <f t="shared" si="1"/>
        <v>7240.7973452935839</v>
      </c>
      <c r="V49" s="1451">
        <v>0.22</v>
      </c>
      <c r="W49" s="1487">
        <f t="shared" ca="1" si="2"/>
        <v>2440.3866029566279</v>
      </c>
      <c r="X49" s="1487">
        <f t="shared" ca="1" si="3"/>
        <v>0.10130288928836148</v>
      </c>
      <c r="Y49" s="1487">
        <f t="shared" si="4"/>
        <v>2429.5309852695318</v>
      </c>
      <c r="Z49" s="1487">
        <f t="shared" si="5"/>
        <v>0.10085226173804615</v>
      </c>
      <c r="AA49" s="1692">
        <f t="shared" ca="1" si="8"/>
        <v>4.5062755031533008E-4</v>
      </c>
    </row>
    <row r="50" spans="1:27" ht="18" customHeight="1">
      <c r="A50" s="1312" t="s">
        <v>1131</v>
      </c>
      <c r="B50" s="1483">
        <f>SUM(B48:B49)</f>
        <v>941125570.0470736</v>
      </c>
      <c r="H50" s="1448"/>
      <c r="I50" s="1448"/>
      <c r="J50" s="1475"/>
      <c r="K50" s="1476"/>
      <c r="S50" s="1489">
        <f t="shared" si="6"/>
        <v>150</v>
      </c>
      <c r="T50" s="679">
        <f t="shared" si="7"/>
        <v>25185</v>
      </c>
      <c r="U50" s="679">
        <f t="shared" si="1"/>
        <v>7569.9244973523837</v>
      </c>
      <c r="V50" s="1451">
        <v>0.23</v>
      </c>
      <c r="W50" s="1487">
        <f t="shared" ca="1" si="2"/>
        <v>2511.4329882326565</v>
      </c>
      <c r="X50" s="1487">
        <f t="shared" ca="1" si="3"/>
        <v>9.9719395998914301E-2</v>
      </c>
      <c r="Y50" s="1487">
        <f t="shared" si="4"/>
        <v>2501.0562573272373</v>
      </c>
      <c r="Z50" s="1487">
        <f t="shared" si="5"/>
        <v>9.9307375712814658E-2</v>
      </c>
      <c r="AA50" s="1692">
        <f t="shared" ca="1" si="8"/>
        <v>4.1202028609964303E-4</v>
      </c>
    </row>
    <row r="51" spans="1:27" ht="18" customHeight="1">
      <c r="S51" s="1489">
        <f t="shared" si="6"/>
        <v>150</v>
      </c>
      <c r="T51" s="679">
        <f t="shared" si="7"/>
        <v>26280</v>
      </c>
      <c r="U51" s="679">
        <f t="shared" si="1"/>
        <v>7899.0516494111826</v>
      </c>
      <c r="V51" s="1451">
        <v>0.24</v>
      </c>
      <c r="W51" s="1487">
        <f t="shared" ca="1" si="2"/>
        <v>2582.479373508686</v>
      </c>
      <c r="X51" s="1487">
        <f t="shared" ca="1" si="3"/>
        <v>9.8267860483587752E-2</v>
      </c>
      <c r="Y51" s="1487">
        <f t="shared" si="4"/>
        <v>2572.5815293849437</v>
      </c>
      <c r="Z51" s="1487">
        <f t="shared" si="5"/>
        <v>9.7891230189685832E-2</v>
      </c>
      <c r="AA51" s="1692">
        <f t="shared" ca="1" si="8"/>
        <v>3.7663029390191949E-4</v>
      </c>
    </row>
    <row r="52" spans="1:27" ht="18" customHeight="1">
      <c r="R52" s="1475"/>
      <c r="S52" s="1489">
        <f t="shared" si="6"/>
        <v>150</v>
      </c>
      <c r="T52" s="679">
        <f t="shared" si="7"/>
        <v>27375</v>
      </c>
      <c r="U52" s="679">
        <f t="shared" si="1"/>
        <v>8228.1788014699814</v>
      </c>
      <c r="V52" s="1451">
        <v>0.25</v>
      </c>
      <c r="W52" s="1487">
        <f t="shared" ca="1" si="2"/>
        <v>2653.525758784715</v>
      </c>
      <c r="X52" s="1487">
        <f t="shared" ca="1" si="3"/>
        <v>9.6932447809487302E-2</v>
      </c>
      <c r="Y52" s="1487">
        <f t="shared" si="4"/>
        <v>2644.1068014426496</v>
      </c>
      <c r="Z52" s="1487">
        <f t="shared" si="5"/>
        <v>9.6588376308407289E-2</v>
      </c>
      <c r="AA52" s="1692">
        <f t="shared" ca="1" si="8"/>
        <v>3.4407150108001217E-4</v>
      </c>
    </row>
    <row r="53" spans="1:27" ht="18" customHeight="1">
      <c r="B53" s="1483"/>
      <c r="D53" s="1475" t="s">
        <v>1135</v>
      </c>
      <c r="E53" s="1484">
        <f ca="1">SUM(E15:E27,E38:E49)</f>
        <v>127735844</v>
      </c>
      <c r="R53" s="1444"/>
      <c r="S53" s="1489">
        <f t="shared" si="6"/>
        <v>150</v>
      </c>
      <c r="T53" s="679">
        <f t="shared" si="7"/>
        <v>28470</v>
      </c>
      <c r="U53" s="679">
        <f t="shared" si="1"/>
        <v>8557.3059535287812</v>
      </c>
      <c r="V53" s="1451">
        <v>0.26</v>
      </c>
      <c r="W53" s="1487">
        <f t="shared" ca="1" si="2"/>
        <v>2724.572144060744</v>
      </c>
      <c r="X53" s="1487">
        <f t="shared" ca="1" si="3"/>
        <v>9.5699759187240746E-2</v>
      </c>
      <c r="Y53" s="1487">
        <f t="shared" si="4"/>
        <v>2715.6320735003551</v>
      </c>
      <c r="Z53" s="1487">
        <f t="shared" si="5"/>
        <v>9.5385741956457853E-2</v>
      </c>
      <c r="AA53" s="1692">
        <f t="shared" ca="1" si="8"/>
        <v>3.1401723078289256E-4</v>
      </c>
    </row>
    <row r="54" spans="1:27" ht="18" customHeight="1">
      <c r="B54" s="1483"/>
      <c r="S54" s="1489">
        <f t="shared" si="6"/>
        <v>150</v>
      </c>
      <c r="T54" s="679">
        <f t="shared" si="7"/>
        <v>29565</v>
      </c>
      <c r="U54" s="679">
        <f t="shared" si="1"/>
        <v>8886.4331055875809</v>
      </c>
      <c r="V54" s="1451">
        <v>0.27</v>
      </c>
      <c r="W54" s="1487">
        <f t="shared" ca="1" si="2"/>
        <v>2795.618529336773</v>
      </c>
      <c r="X54" s="1487">
        <f t="shared" ca="1" si="3"/>
        <v>9.4558380833308739E-2</v>
      </c>
      <c r="Y54" s="1487">
        <f t="shared" si="4"/>
        <v>2787.1573455580615</v>
      </c>
      <c r="Z54" s="1487">
        <f t="shared" si="5"/>
        <v>9.4272191630578775E-2</v>
      </c>
      <c r="AA54" s="1692">
        <f t="shared" ca="1" si="8"/>
        <v>2.8618920272996395E-4</v>
      </c>
    </row>
    <row r="55" spans="1:27" ht="18" customHeight="1">
      <c r="A55" s="1488" t="s">
        <v>1144</v>
      </c>
      <c r="B55" s="669">
        <v>0.30057274160620939</v>
      </c>
      <c r="R55" s="1458"/>
      <c r="S55" s="1489">
        <f t="shared" si="6"/>
        <v>150</v>
      </c>
      <c r="T55" s="679">
        <f t="shared" si="7"/>
        <v>30660.000000000004</v>
      </c>
      <c r="U55" s="679">
        <f t="shared" si="1"/>
        <v>9215.5602576463807</v>
      </c>
      <c r="V55" s="1451">
        <v>0.28000000000000003</v>
      </c>
      <c r="W55" s="1487">
        <f t="shared" ca="1" si="2"/>
        <v>2866.664914612802</v>
      </c>
      <c r="X55" s="1487">
        <f t="shared" ca="1" si="3"/>
        <v>9.349852950465759E-2</v>
      </c>
      <c r="Y55" s="1487">
        <f t="shared" si="4"/>
        <v>2858.6826176157679</v>
      </c>
      <c r="Z55" s="1487">
        <f t="shared" si="5"/>
        <v>9.3238180613691046E-2</v>
      </c>
      <c r="AA55" s="1692">
        <f t="shared" ca="1" si="8"/>
        <v>2.6034889096654412E-4</v>
      </c>
    </row>
    <row r="56" spans="1:27" ht="18" customHeight="1">
      <c r="A56" s="1488" t="s">
        <v>1141</v>
      </c>
      <c r="B56" s="1454">
        <f>B28*B55</f>
        <v>165313136.9841328</v>
      </c>
      <c r="P56" s="1471"/>
      <c r="Q56" s="1513"/>
      <c r="R56" s="1458"/>
      <c r="S56" s="1489">
        <f t="shared" si="6"/>
        <v>150</v>
      </c>
      <c r="T56" s="679">
        <f t="shared" si="7"/>
        <v>31755</v>
      </c>
      <c r="U56" s="679">
        <f t="shared" si="1"/>
        <v>9544.6874097051787</v>
      </c>
      <c r="V56" s="1451">
        <v>0.28999999999999998</v>
      </c>
      <c r="W56" s="1487">
        <f t="shared" ca="1" si="2"/>
        <v>2937.711299888831</v>
      </c>
      <c r="X56" s="1487">
        <f t="shared" ca="1" si="3"/>
        <v>9.2511771371085849E-2</v>
      </c>
      <c r="Y56" s="1487">
        <f t="shared" si="4"/>
        <v>2930.2078896734733</v>
      </c>
      <c r="Z56" s="1487">
        <f t="shared" si="5"/>
        <v>9.2275480701416265E-2</v>
      </c>
      <c r="AA56" s="1692">
        <f t="shared" ca="1" si="8"/>
        <v>2.3629066966958379E-4</v>
      </c>
    </row>
    <row r="57" spans="1:27" ht="18" customHeight="1">
      <c r="A57" s="1488" t="s">
        <v>1144</v>
      </c>
      <c r="B57" s="669">
        <f>B55</f>
        <v>0.30057274160620939</v>
      </c>
      <c r="P57" s="1471"/>
      <c r="Q57" s="1466"/>
      <c r="R57" s="1458"/>
      <c r="S57" s="1489">
        <f t="shared" si="6"/>
        <v>150</v>
      </c>
      <c r="T57" s="679">
        <f t="shared" si="7"/>
        <v>32850</v>
      </c>
      <c r="U57" s="679">
        <f t="shared" si="1"/>
        <v>9873.8145617639784</v>
      </c>
      <c r="V57" s="1451">
        <v>0.3</v>
      </c>
      <c r="W57" s="1487">
        <f t="shared" ca="1" si="2"/>
        <v>3008.7576851648605</v>
      </c>
      <c r="X57" s="1487">
        <f t="shared" ca="1" si="3"/>
        <v>9.1590797113085556E-2</v>
      </c>
      <c r="Y57" s="1487">
        <f t="shared" si="4"/>
        <v>3001.7331617311797</v>
      </c>
      <c r="Z57" s="1487">
        <f t="shared" si="5"/>
        <v>9.1376960783293146E-2</v>
      </c>
      <c r="AA57" s="1692">
        <f t="shared" ca="1" si="8"/>
        <v>2.1383632979241063E-4</v>
      </c>
    </row>
    <row r="58" spans="1:27" ht="18" customHeight="1">
      <c r="A58" s="1488" t="s">
        <v>1142</v>
      </c>
      <c r="B58" s="1454">
        <f>SUM(B48:B49)*B57</f>
        <v>282876692.78475559</v>
      </c>
      <c r="P58" s="1489"/>
      <c r="Q58" s="679"/>
      <c r="R58" s="1458"/>
      <c r="S58" s="1489">
        <f t="shared" si="6"/>
        <v>150</v>
      </c>
      <c r="T58" s="679">
        <f t="shared" si="7"/>
        <v>33945</v>
      </c>
      <c r="U58" s="679">
        <f t="shared" si="1"/>
        <v>10202.941713822778</v>
      </c>
      <c r="V58" s="1451">
        <v>0.31</v>
      </c>
      <c r="W58" s="1487">
        <f t="shared" ca="1" si="2"/>
        <v>3079.8040704408891</v>
      </c>
      <c r="X58" s="1487">
        <f t="shared" ca="1" si="3"/>
        <v>9.072924054914977E-2</v>
      </c>
      <c r="Y58" s="1487">
        <f t="shared" si="4"/>
        <v>3073.2584337888857</v>
      </c>
      <c r="Z58" s="1487">
        <f t="shared" si="5"/>
        <v>9.0536409892145703E-2</v>
      </c>
      <c r="AA58" s="1692">
        <f t="shared" ca="1" si="8"/>
        <v>1.9283065700406721E-4</v>
      </c>
    </row>
    <row r="59" spans="1:27" ht="18" customHeight="1">
      <c r="D59" s="1300"/>
      <c r="P59" s="1489"/>
      <c r="Q59" s="679"/>
      <c r="R59" s="1458"/>
      <c r="S59" s="1489">
        <f t="shared" si="6"/>
        <v>150</v>
      </c>
      <c r="T59" s="679">
        <f t="shared" si="7"/>
        <v>35040</v>
      </c>
      <c r="U59" s="679">
        <f t="shared" si="1"/>
        <v>10532.068865881578</v>
      </c>
      <c r="V59" s="1451">
        <v>0.32</v>
      </c>
      <c r="W59" s="1487">
        <f t="shared" ca="1" si="2"/>
        <v>3150.8504557169185</v>
      </c>
      <c r="X59" s="1487">
        <f t="shared" ca="1" si="3"/>
        <v>8.9921531270460001E-2</v>
      </c>
      <c r="Y59" s="1487">
        <f t="shared" si="4"/>
        <v>3144.7837058465916</v>
      </c>
      <c r="Z59" s="1487">
        <f t="shared" si="5"/>
        <v>8.9748393431694967E-2</v>
      </c>
      <c r="AA59" s="1692">
        <f t="shared" ca="1" si="8"/>
        <v>1.7313783876503341E-4</v>
      </c>
    </row>
    <row r="60" spans="1:27" ht="18" customHeight="1">
      <c r="A60" s="1448" t="s">
        <v>1143</v>
      </c>
      <c r="P60" s="1489"/>
      <c r="Q60" s="679"/>
      <c r="R60" s="1458"/>
      <c r="S60" s="1489">
        <f t="shared" si="6"/>
        <v>150</v>
      </c>
      <c r="T60" s="679">
        <f t="shared" si="7"/>
        <v>36135</v>
      </c>
      <c r="U60" s="679">
        <f t="shared" si="1"/>
        <v>10861.196017940376</v>
      </c>
      <c r="V60" s="1451">
        <v>0.33</v>
      </c>
      <c r="W60" s="1487">
        <f t="shared" ref="W60:W91" ca="1" si="9">IF(T60&lt;=1000,T60*$P$35,IF(T60&lt;=9000,1000*$P$35+(T60-1000)*$P$35,1000*$P$35+8000*$P$35+(T60-9000)*$P$35))+IF((S60-$W$25)&gt;0,(S60*$P$34),0)</f>
        <v>3221.8968409929475</v>
      </c>
      <c r="X60" s="1487">
        <f t="shared" ref="X60:X91" ca="1" si="10">W60/T60</f>
        <v>8.9162774069266565E-2</v>
      </c>
      <c r="Y60" s="1487">
        <f t="shared" ref="Y60:Y91" si="11">MIN(S60*$P$9,T60)*$P$18+(T60-MIN(S60*$P$9,T60))*$P$19+(T60-U60)*$P$20</f>
        <v>3216.3089779042975</v>
      </c>
      <c r="Z60" s="1487">
        <f t="shared" ref="Z60:Z91" si="12">Y60/T60</f>
        <v>8.9008135544604891E-2</v>
      </c>
      <c r="AA60" s="1692">
        <f t="shared" ca="1" si="8"/>
        <v>1.5463852466167383E-4</v>
      </c>
    </row>
    <row r="61" spans="1:27" ht="18" customHeight="1">
      <c r="A61" s="1300" t="s">
        <v>1162</v>
      </c>
      <c r="P61" s="1489"/>
      <c r="Q61" s="679"/>
      <c r="R61" s="1458"/>
      <c r="S61" s="1489">
        <f t="shared" ref="S61:S92" si="13">$S$28</f>
        <v>150</v>
      </c>
      <c r="T61" s="679">
        <f t="shared" si="7"/>
        <v>37230.000000000007</v>
      </c>
      <c r="U61" s="679">
        <f t="shared" si="1"/>
        <v>11190.323169999177</v>
      </c>
      <c r="V61" s="1451">
        <v>0.34</v>
      </c>
      <c r="W61" s="1487">
        <f t="shared" ca="1" si="9"/>
        <v>3292.943226268977</v>
      </c>
      <c r="X61" s="1487">
        <f t="shared" ca="1" si="10"/>
        <v>8.8448649644613922E-2</v>
      </c>
      <c r="Y61" s="1487">
        <f t="shared" si="11"/>
        <v>3287.8342499620035</v>
      </c>
      <c r="Z61" s="1487">
        <f t="shared" si="12"/>
        <v>8.8311422239108317E-2</v>
      </c>
      <c r="AA61" s="1692">
        <f t="shared" ca="1" si="8"/>
        <v>1.3722740550560497E-4</v>
      </c>
    </row>
    <row r="62" spans="1:27" ht="18" customHeight="1">
      <c r="A62" s="1300" t="s">
        <v>1231</v>
      </c>
      <c r="P62" s="1489"/>
      <c r="Q62" s="679"/>
      <c r="R62" s="1458"/>
      <c r="S62" s="1489">
        <f t="shared" si="13"/>
        <v>150</v>
      </c>
      <c r="T62" s="679">
        <f t="shared" si="7"/>
        <v>38325</v>
      </c>
      <c r="U62" s="679">
        <f t="shared" si="1"/>
        <v>11519.450322057975</v>
      </c>
      <c r="V62" s="1451">
        <v>0.35</v>
      </c>
      <c r="W62" s="1487">
        <f t="shared" ca="1" si="9"/>
        <v>3363.9896115450056</v>
      </c>
      <c r="X62" s="1487">
        <f t="shared" ca="1" si="10"/>
        <v>8.7775332329941433E-2</v>
      </c>
      <c r="Y62" s="1487">
        <f t="shared" si="11"/>
        <v>3359.3595220197089</v>
      </c>
      <c r="Z62" s="1487">
        <f t="shared" si="12"/>
        <v>8.7654521122497303E-2</v>
      </c>
      <c r="AA62" s="1692">
        <f t="shared" ca="1" si="8"/>
        <v>1.2081120744412976E-4</v>
      </c>
    </row>
    <row r="63" spans="1:27" ht="18" customHeight="1">
      <c r="P63" s="1489"/>
      <c r="Q63" s="679"/>
      <c r="R63" s="1458"/>
      <c r="S63" s="1489">
        <f t="shared" si="13"/>
        <v>150</v>
      </c>
      <c r="T63" s="679">
        <f t="shared" si="7"/>
        <v>39420</v>
      </c>
      <c r="U63" s="679">
        <f t="shared" si="1"/>
        <v>11848.577474116773</v>
      </c>
      <c r="V63" s="1451">
        <v>0.36</v>
      </c>
      <c r="W63" s="1487">
        <f t="shared" ca="1" si="9"/>
        <v>3435.0359968210346</v>
      </c>
      <c r="X63" s="1487">
        <f t="shared" ca="1" si="10"/>
        <v>8.7139421532750755E-2</v>
      </c>
      <c r="Y63" s="1487">
        <f t="shared" si="11"/>
        <v>3430.8847940774153</v>
      </c>
      <c r="Z63" s="1487">
        <f t="shared" si="12"/>
        <v>8.7034114512364674E-2</v>
      </c>
      <c r="AA63" s="1692">
        <f t="shared" ca="1" si="8"/>
        <v>1.0530702038608064E-4</v>
      </c>
    </row>
    <row r="64" spans="1:27" ht="18" customHeight="1">
      <c r="P64" s="1489"/>
      <c r="Q64" s="679"/>
      <c r="R64" s="1458"/>
      <c r="S64" s="1489">
        <f t="shared" si="13"/>
        <v>150</v>
      </c>
      <c r="T64" s="679">
        <f t="shared" si="7"/>
        <v>40515</v>
      </c>
      <c r="U64" s="679">
        <f t="shared" si="1"/>
        <v>12177.704626175573</v>
      </c>
      <c r="V64" s="1451">
        <v>0.37</v>
      </c>
      <c r="W64" s="1487">
        <f t="shared" ca="1" si="9"/>
        <v>3506.0823820970641</v>
      </c>
      <c r="X64" s="1487">
        <f t="shared" ca="1" si="10"/>
        <v>8.6537884292164982E-2</v>
      </c>
      <c r="Y64" s="1487">
        <f t="shared" si="11"/>
        <v>3502.4100661351213</v>
      </c>
      <c r="Z64" s="1487">
        <f t="shared" si="12"/>
        <v>8.6447243394671636E-2</v>
      </c>
      <c r="AA64" s="1692">
        <f t="shared" ca="1" si="8"/>
        <v>9.0640897493346473E-5</v>
      </c>
    </row>
    <row r="65" spans="16:28" ht="18" customHeight="1">
      <c r="P65" s="1489"/>
      <c r="Q65" s="679"/>
      <c r="R65" s="1458"/>
      <c r="S65" s="1489">
        <f t="shared" si="13"/>
        <v>150</v>
      </c>
      <c r="T65" s="679">
        <f t="shared" si="7"/>
        <v>41610</v>
      </c>
      <c r="U65" s="679">
        <f t="shared" si="1"/>
        <v>12506.831778234373</v>
      </c>
      <c r="V65" s="1451">
        <v>0.38</v>
      </c>
      <c r="W65" s="1487">
        <f t="shared" ca="1" si="9"/>
        <v>3577.1287673730926</v>
      </c>
      <c r="X65" s="1487">
        <f t="shared" ca="1" si="10"/>
        <v>8.5968006906346858E-2</v>
      </c>
      <c r="Y65" s="1487">
        <f t="shared" si="11"/>
        <v>3573.9353381928267</v>
      </c>
      <c r="Z65" s="1487">
        <f t="shared" si="12"/>
        <v>8.5891260230541375E-2</v>
      </c>
      <c r="AA65" s="1692">
        <f t="shared" ca="1" si="8"/>
        <v>7.6746675805483555E-5</v>
      </c>
    </row>
    <row r="66" spans="16:28" ht="18" customHeight="1">
      <c r="P66" s="1489"/>
      <c r="Q66" s="679"/>
      <c r="R66" s="1458"/>
      <c r="S66" s="1489">
        <f t="shared" si="13"/>
        <v>150</v>
      </c>
      <c r="T66" s="679">
        <f t="shared" si="7"/>
        <v>42705</v>
      </c>
      <c r="U66" s="679">
        <f t="shared" si="1"/>
        <v>12835.958930293173</v>
      </c>
      <c r="V66" s="1451">
        <v>0.39</v>
      </c>
      <c r="W66" s="1487">
        <f t="shared" ca="1" si="9"/>
        <v>3648.1751526491221</v>
      </c>
      <c r="X66" s="1487">
        <f t="shared" ca="1" si="10"/>
        <v>8.5427354001852765E-2</v>
      </c>
      <c r="Y66" s="1487">
        <f t="shared" si="11"/>
        <v>3645.4606102505331</v>
      </c>
      <c r="Z66" s="1487">
        <f t="shared" si="12"/>
        <v>8.5363789023546022E-2</v>
      </c>
      <c r="AA66" s="1692">
        <f t="shared" ca="1" si="8"/>
        <v>6.3564978306743236E-5</v>
      </c>
    </row>
    <row r="67" spans="16:28" ht="18" customHeight="1">
      <c r="P67" s="1489"/>
      <c r="Q67" s="679"/>
      <c r="R67" s="1458"/>
      <c r="S67" s="1489">
        <f t="shared" si="13"/>
        <v>150</v>
      </c>
      <c r="T67" s="679">
        <f t="shared" si="7"/>
        <v>43800</v>
      </c>
      <c r="U67" s="679">
        <f t="shared" si="1"/>
        <v>13165.086082351971</v>
      </c>
      <c r="V67" s="1451">
        <v>0.4</v>
      </c>
      <c r="W67" s="1487">
        <f t="shared" ca="1" si="9"/>
        <v>3719.2215379251511</v>
      </c>
      <c r="X67" s="1487">
        <f t="shared" ca="1" si="10"/>
        <v>8.4913733742583361E-2</v>
      </c>
      <c r="Y67" s="1487">
        <f t="shared" si="11"/>
        <v>3716.9858823082395</v>
      </c>
      <c r="Z67" s="1487">
        <f t="shared" si="12"/>
        <v>8.4862691376900445E-2</v>
      </c>
      <c r="AA67" s="1692">
        <f t="shared" ca="1" si="8"/>
        <v>5.1042365682915647E-5</v>
      </c>
    </row>
    <row r="68" spans="16:28" ht="18" customHeight="1">
      <c r="P68" s="1489"/>
      <c r="Q68" s="679"/>
      <c r="R68" s="1458"/>
      <c r="S68" s="1489">
        <f t="shared" si="13"/>
        <v>150</v>
      </c>
      <c r="T68" s="679">
        <f t="shared" si="7"/>
        <v>44894.999999999993</v>
      </c>
      <c r="U68" s="679">
        <f t="shared" si="1"/>
        <v>13494.213234410769</v>
      </c>
      <c r="V68" s="1451">
        <v>0.41</v>
      </c>
      <c r="W68" s="1487">
        <f t="shared" ca="1" si="9"/>
        <v>3790.2679232011797</v>
      </c>
      <c r="X68" s="1487">
        <f t="shared" ca="1" si="10"/>
        <v>8.4425168130107586E-2</v>
      </c>
      <c r="Y68" s="1487">
        <f t="shared" si="11"/>
        <v>3788.5111543659441</v>
      </c>
      <c r="Z68" s="1487">
        <f t="shared" si="12"/>
        <v>8.4386037517896084E-2</v>
      </c>
      <c r="AA68" s="1692">
        <f t="shared" ca="1" si="8"/>
        <v>3.9130612211502047E-5</v>
      </c>
    </row>
    <row r="69" spans="16:28" ht="18" customHeight="1">
      <c r="P69" s="1489"/>
      <c r="Q69" s="679"/>
      <c r="R69" s="1458"/>
      <c r="S69" s="1489">
        <f t="shared" si="13"/>
        <v>150</v>
      </c>
      <c r="T69" s="679">
        <f t="shared" si="7"/>
        <v>45990</v>
      </c>
      <c r="U69" s="679">
        <f t="shared" si="1"/>
        <v>13823.34038646957</v>
      </c>
      <c r="V69" s="1451">
        <v>0.42</v>
      </c>
      <c r="W69" s="1487">
        <f t="shared" ca="1" si="9"/>
        <v>3861.3143084772091</v>
      </c>
      <c r="X69" s="1487">
        <f t="shared" ca="1" si="10"/>
        <v>8.3959867546797323E-2</v>
      </c>
      <c r="Y69" s="1487">
        <f t="shared" si="11"/>
        <v>3860.0364264236514</v>
      </c>
      <c r="Z69" s="1487">
        <f t="shared" si="12"/>
        <v>8.3932081461701488E-2</v>
      </c>
      <c r="AA69" s="1692">
        <f t="shared" ca="1" si="8"/>
        <v>2.7786085095835023E-5</v>
      </c>
    </row>
    <row r="70" spans="16:28" ht="18" customHeight="1">
      <c r="P70" s="1489"/>
      <c r="Q70" s="679"/>
      <c r="R70" s="1458"/>
      <c r="S70" s="1489">
        <f t="shared" si="13"/>
        <v>150</v>
      </c>
      <c r="T70" s="679">
        <f t="shared" si="7"/>
        <v>47085</v>
      </c>
      <c r="U70" s="679">
        <f t="shared" si="1"/>
        <v>14152.46753852837</v>
      </c>
      <c r="V70" s="1451">
        <v>0.43</v>
      </c>
      <c r="W70" s="1487">
        <f t="shared" ca="1" si="9"/>
        <v>3932.3606937532381</v>
      </c>
      <c r="X70" s="1487">
        <f t="shared" ca="1" si="10"/>
        <v>8.3516208851082893E-2</v>
      </c>
      <c r="Y70" s="1487">
        <f t="shared" si="11"/>
        <v>3931.5616984813569</v>
      </c>
      <c r="Z70" s="1487">
        <f t="shared" si="12"/>
        <v>8.3499239640678707E-2</v>
      </c>
      <c r="AA70" s="1692">
        <f t="shared" ca="1" si="8"/>
        <v>1.6969210404185753E-5</v>
      </c>
    </row>
    <row r="71" spans="16:28" ht="18" customHeight="1">
      <c r="P71" s="1489"/>
      <c r="Q71" s="679"/>
      <c r="R71" s="1458"/>
      <c r="S71" s="1489">
        <f t="shared" si="13"/>
        <v>150</v>
      </c>
      <c r="T71" s="679">
        <f t="shared" si="7"/>
        <v>48180</v>
      </c>
      <c r="U71" s="679">
        <f t="shared" si="1"/>
        <v>14481.594690587168</v>
      </c>
      <c r="V71" s="1451">
        <v>0.44</v>
      </c>
      <c r="W71" s="1487">
        <f t="shared" ca="1" si="9"/>
        <v>4003.4070790292672</v>
      </c>
      <c r="X71" s="1487">
        <f t="shared" ca="1" si="10"/>
        <v>8.3092716459719121E-2</v>
      </c>
      <c r="Y71" s="1487">
        <f t="shared" si="11"/>
        <v>4003.0869705390633</v>
      </c>
      <c r="Z71" s="1487">
        <f t="shared" si="12"/>
        <v>8.3086072447884254E-2</v>
      </c>
      <c r="AA71" s="1692">
        <f t="shared" ca="1" si="8"/>
        <v>6.6440118348665145E-6</v>
      </c>
    </row>
    <row r="72" spans="16:28" ht="18" customHeight="1">
      <c r="P72" s="1489"/>
      <c r="Q72" s="679"/>
      <c r="R72" s="1458"/>
      <c r="S72" s="1489">
        <f t="shared" si="13"/>
        <v>150</v>
      </c>
      <c r="T72" s="679">
        <f t="shared" si="7"/>
        <v>49275</v>
      </c>
      <c r="U72" s="679">
        <f t="shared" si="1"/>
        <v>14810.721842645968</v>
      </c>
      <c r="V72" s="1451">
        <v>0.45</v>
      </c>
      <c r="W72" s="1487">
        <f t="shared" ca="1" si="9"/>
        <v>4074.4534643052962</v>
      </c>
      <c r="X72" s="1487">
        <f t="shared" ca="1" si="10"/>
        <v>8.2688045952415953E-2</v>
      </c>
      <c r="Y72" s="1487">
        <f t="shared" si="11"/>
        <v>4074.6122425967692</v>
      </c>
      <c r="Z72" s="1487">
        <f t="shared" si="12"/>
        <v>8.2691268241436203E-2</v>
      </c>
      <c r="AA72" s="1692">
        <f t="shared" ca="1" si="8"/>
        <v>-3.222289020249347E-6</v>
      </c>
      <c r="AB72" s="1300" t="s">
        <v>1277</v>
      </c>
    </row>
    <row r="73" spans="16:28" ht="18" customHeight="1">
      <c r="P73" s="1489"/>
      <c r="Q73" s="679"/>
      <c r="R73" s="1458"/>
      <c r="S73" s="1489">
        <f t="shared" si="13"/>
        <v>150</v>
      </c>
      <c r="T73" s="679">
        <f t="shared" si="7"/>
        <v>50370</v>
      </c>
      <c r="U73" s="679">
        <f t="shared" si="1"/>
        <v>15139.848994704767</v>
      </c>
      <c r="V73" s="1451">
        <v>0.46</v>
      </c>
      <c r="W73" s="1487">
        <f t="shared" ca="1" si="9"/>
        <v>4145.4998495813252</v>
      </c>
      <c r="X73" s="1487">
        <f t="shared" ca="1" si="10"/>
        <v>8.2300969814995531E-2</v>
      </c>
      <c r="Y73" s="1487">
        <f t="shared" si="11"/>
        <v>4146.137514654476</v>
      </c>
      <c r="Z73" s="1487">
        <f t="shared" si="12"/>
        <v>8.2313629435268529E-2</v>
      </c>
      <c r="AA73" s="1692">
        <f t="shared" ca="1" si="8"/>
        <v>-1.2659620272997829E-5</v>
      </c>
    </row>
    <row r="74" spans="16:28" ht="18" customHeight="1">
      <c r="P74" s="1489"/>
      <c r="Q74" s="679"/>
      <c r="R74" s="1458"/>
      <c r="S74" s="1489">
        <f t="shared" si="13"/>
        <v>150</v>
      </c>
      <c r="T74" s="679">
        <f t="shared" si="7"/>
        <v>51465</v>
      </c>
      <c r="U74" s="679">
        <f t="shared" si="1"/>
        <v>15468.976146763567</v>
      </c>
      <c r="V74" s="1451">
        <v>0.47</v>
      </c>
      <c r="W74" s="1487">
        <f t="shared" ca="1" si="9"/>
        <v>4216.5462348573546</v>
      </c>
      <c r="X74" s="1487">
        <f t="shared" ca="1" si="10"/>
        <v>8.1930365002571739E-2</v>
      </c>
      <c r="Y74" s="1487">
        <f t="shared" si="11"/>
        <v>4217.6627867121815</v>
      </c>
      <c r="Z74" s="1487">
        <f t="shared" si="12"/>
        <v>8.1952060365533499E-2</v>
      </c>
      <c r="AA74" s="1692">
        <f t="shared" ca="1" si="8"/>
        <v>-2.1695362961760001E-5</v>
      </c>
    </row>
    <row r="75" spans="16:28" ht="18" customHeight="1">
      <c r="P75" s="1489"/>
      <c r="Q75" s="679"/>
      <c r="R75" s="1458"/>
      <c r="S75" s="1489">
        <f t="shared" si="13"/>
        <v>150</v>
      </c>
      <c r="T75" s="679">
        <f t="shared" si="7"/>
        <v>52560</v>
      </c>
      <c r="U75" s="679">
        <f t="shared" si="1"/>
        <v>15798.103298822365</v>
      </c>
      <c r="V75" s="1451">
        <v>0.48</v>
      </c>
      <c r="W75" s="1487">
        <f t="shared" ca="1" si="9"/>
        <v>4287.5926201333841</v>
      </c>
      <c r="X75" s="1487">
        <f t="shared" ca="1" si="10"/>
        <v>8.1575202057332263E-2</v>
      </c>
      <c r="Y75" s="1487">
        <f t="shared" si="11"/>
        <v>4289.188058769887</v>
      </c>
      <c r="Z75" s="1487">
        <f t="shared" si="12"/>
        <v>8.1605556673704088E-2</v>
      </c>
      <c r="AA75" s="1692">
        <f t="shared" ca="1" si="8"/>
        <v>-3.0354616371824905E-5</v>
      </c>
    </row>
    <row r="76" spans="16:28" ht="18" customHeight="1">
      <c r="P76" s="1489"/>
      <c r="Q76" s="679"/>
      <c r="R76" s="1458"/>
      <c r="S76" s="1489">
        <f t="shared" si="13"/>
        <v>150</v>
      </c>
      <c r="T76" s="679">
        <f t="shared" si="7"/>
        <v>53655</v>
      </c>
      <c r="U76" s="679">
        <f t="shared" si="1"/>
        <v>16127.230450881165</v>
      </c>
      <c r="V76" s="1451">
        <v>0.49</v>
      </c>
      <c r="W76" s="1487">
        <f t="shared" ca="1" si="9"/>
        <v>4358.6390054094127</v>
      </c>
      <c r="X76" s="1487">
        <f t="shared" ca="1" si="10"/>
        <v>8.1234535558837251E-2</v>
      </c>
      <c r="Y76" s="1487">
        <f t="shared" si="11"/>
        <v>4360.7133308275934</v>
      </c>
      <c r="Z76" s="1487">
        <f t="shared" si="12"/>
        <v>8.1273195989704478E-2</v>
      </c>
      <c r="AA76" s="1692">
        <f t="shared" ca="1" si="8"/>
        <v>-3.8660430867226703E-5</v>
      </c>
    </row>
    <row r="77" spans="16:28" ht="18" customHeight="1">
      <c r="P77" s="1489"/>
      <c r="Q77" s="679"/>
      <c r="R77" s="1458"/>
      <c r="S77" s="1489">
        <f t="shared" si="13"/>
        <v>150</v>
      </c>
      <c r="T77" s="679">
        <f t="shared" si="7"/>
        <v>54750</v>
      </c>
      <c r="U77" s="679">
        <f t="shared" si="1"/>
        <v>16456.357602939963</v>
      </c>
      <c r="V77" s="1451">
        <v>0.5</v>
      </c>
      <c r="W77" s="1487">
        <f t="shared" ca="1" si="9"/>
        <v>4429.6853906854412</v>
      </c>
      <c r="X77" s="1487">
        <f t="shared" ca="1" si="10"/>
        <v>8.0907495720282038E-2</v>
      </c>
      <c r="Y77" s="1487">
        <f t="shared" si="11"/>
        <v>4432.2386028852989</v>
      </c>
      <c r="Z77" s="1487">
        <f t="shared" si="12"/>
        <v>8.0954129733064817E-2</v>
      </c>
      <c r="AA77" s="1692">
        <f t="shared" ca="1" si="8"/>
        <v>-4.6634012782778567E-5</v>
      </c>
    </row>
    <row r="78" spans="16:28" ht="18" customHeight="1">
      <c r="P78" s="1489"/>
      <c r="Q78" s="679"/>
      <c r="R78" s="1458"/>
      <c r="S78" s="1489">
        <f t="shared" si="13"/>
        <v>150</v>
      </c>
      <c r="T78" s="679">
        <f t="shared" si="7"/>
        <v>55845</v>
      </c>
      <c r="U78" s="679">
        <f t="shared" si="1"/>
        <v>16785.484754998764</v>
      </c>
      <c r="V78" s="1451">
        <v>0.51</v>
      </c>
      <c r="W78" s="1487">
        <f t="shared" ca="1" si="9"/>
        <v>4500.7317759614707</v>
      </c>
      <c r="X78" s="1487">
        <f t="shared" ca="1" si="10"/>
        <v>8.0593280973434878E-2</v>
      </c>
      <c r="Y78" s="1487">
        <f t="shared" si="11"/>
        <v>4503.7638749430052</v>
      </c>
      <c r="Z78" s="1487">
        <f t="shared" si="12"/>
        <v>8.0647575878646349E-2</v>
      </c>
      <c r="AA78" s="1692">
        <f t="shared" ca="1" si="8"/>
        <v>-5.4294905211471622E-5</v>
      </c>
    </row>
    <row r="79" spans="16:28" ht="18" customHeight="1">
      <c r="P79" s="1489"/>
      <c r="Q79" s="679"/>
      <c r="R79" s="1458"/>
      <c r="S79" s="1489">
        <f t="shared" si="13"/>
        <v>150</v>
      </c>
      <c r="T79" s="679">
        <f t="shared" si="7"/>
        <v>56940</v>
      </c>
      <c r="U79" s="679">
        <f t="shared" si="1"/>
        <v>17114.611907057562</v>
      </c>
      <c r="V79" s="1451">
        <v>0.52</v>
      </c>
      <c r="W79" s="1487">
        <f t="shared" ca="1" si="9"/>
        <v>4571.7781612375002</v>
      </c>
      <c r="X79" s="1487">
        <f t="shared" ca="1" si="10"/>
        <v>8.0291151409158767E-2</v>
      </c>
      <c r="Y79" s="1487">
        <f t="shared" si="11"/>
        <v>4575.2891470007107</v>
      </c>
      <c r="Z79" s="1487">
        <f t="shared" si="12"/>
        <v>8.0352812557090106E-2</v>
      </c>
      <c r="AA79" s="1692">
        <f t="shared" ca="1" si="8"/>
        <v>-6.1661147931338367E-5</v>
      </c>
    </row>
    <row r="80" spans="16:28" ht="18" customHeight="1">
      <c r="P80" s="1489"/>
      <c r="Q80" s="679"/>
      <c r="R80" s="1458"/>
      <c r="S80" s="1489">
        <f t="shared" si="13"/>
        <v>150</v>
      </c>
      <c r="T80" s="679">
        <f t="shared" si="7"/>
        <v>58035</v>
      </c>
      <c r="U80" s="679">
        <f t="shared" si="1"/>
        <v>17443.73905911636</v>
      </c>
      <c r="V80" s="1451">
        <v>0.53</v>
      </c>
      <c r="W80" s="1487">
        <f t="shared" ca="1" si="9"/>
        <v>4642.8245465135287</v>
      </c>
      <c r="X80" s="1487">
        <f t="shared" ca="1" si="10"/>
        <v>8.0000422960515696E-2</v>
      </c>
      <c r="Y80" s="1487">
        <f t="shared" si="11"/>
        <v>4646.8144190584162</v>
      </c>
      <c r="Z80" s="1487">
        <f t="shared" si="12"/>
        <v>8.0069172379743536E-2</v>
      </c>
      <c r="AA80" s="1692">
        <f t="shared" ca="1" si="8"/>
        <v>-6.8749419227839836E-5</v>
      </c>
    </row>
    <row r="81" spans="16:27" ht="18" customHeight="1">
      <c r="P81" s="1489"/>
      <c r="Q81" s="679"/>
      <c r="R81" s="1458"/>
      <c r="S81" s="1489">
        <f t="shared" si="13"/>
        <v>150</v>
      </c>
      <c r="T81" s="679">
        <f t="shared" si="7"/>
        <v>59130</v>
      </c>
      <c r="U81" s="679">
        <f t="shared" si="1"/>
        <v>17772.866211175162</v>
      </c>
      <c r="V81" s="1451">
        <v>0.54</v>
      </c>
      <c r="W81" s="1487">
        <f t="shared" ca="1" si="9"/>
        <v>4713.8709317895573</v>
      </c>
      <c r="X81" s="1487">
        <f t="shared" ca="1" si="10"/>
        <v>7.9720462232192743E-2</v>
      </c>
      <c r="Y81" s="1487">
        <f t="shared" si="11"/>
        <v>4718.3396911161226</v>
      </c>
      <c r="Z81" s="1487">
        <f t="shared" si="12"/>
        <v>7.979603739415056E-2</v>
      </c>
      <c r="AA81" s="1692">
        <f t="shared" ca="1" si="8"/>
        <v>-7.557516195781655E-5</v>
      </c>
    </row>
    <row r="82" spans="16:27" ht="18" customHeight="1">
      <c r="P82" s="1489"/>
      <c r="Q82" s="679"/>
      <c r="R82" s="1458"/>
      <c r="S82" s="1489">
        <f t="shared" si="13"/>
        <v>150</v>
      </c>
      <c r="T82" s="679">
        <f t="shared" si="7"/>
        <v>60225</v>
      </c>
      <c r="U82" s="679">
        <f t="shared" si="1"/>
        <v>18101.99336323396</v>
      </c>
      <c r="V82" s="1451">
        <v>0.55000000000000004</v>
      </c>
      <c r="W82" s="1487">
        <f t="shared" ca="1" si="9"/>
        <v>4784.9173170655868</v>
      </c>
      <c r="X82" s="1487">
        <f t="shared" ca="1" si="10"/>
        <v>7.9450681893990655E-2</v>
      </c>
      <c r="Y82" s="1487">
        <f t="shared" si="11"/>
        <v>4789.864963173829</v>
      </c>
      <c r="Z82" s="1487">
        <f t="shared" si="12"/>
        <v>7.9532834589851872E-2</v>
      </c>
      <c r="AA82" s="1692">
        <f t="shared" ca="1" si="8"/>
        <v>-8.2152695861217873E-5</v>
      </c>
    </row>
    <row r="83" spans="16:27" ht="18" customHeight="1">
      <c r="P83" s="1489"/>
      <c r="Q83" s="679"/>
      <c r="R83" s="1458"/>
      <c r="S83" s="1489">
        <f t="shared" si="13"/>
        <v>150</v>
      </c>
      <c r="T83" s="679">
        <f t="shared" si="7"/>
        <v>61320.000000000007</v>
      </c>
      <c r="U83" s="679">
        <f t="shared" si="1"/>
        <v>18431.120515292761</v>
      </c>
      <c r="V83" s="1451">
        <v>0.56000000000000005</v>
      </c>
      <c r="W83" s="1487">
        <f t="shared" ca="1" si="9"/>
        <v>4855.9637023416162</v>
      </c>
      <c r="X83" s="1487">
        <f t="shared" ca="1" si="10"/>
        <v>7.919053656786719E-2</v>
      </c>
      <c r="Y83" s="1487">
        <f t="shared" si="11"/>
        <v>4861.3902352315354</v>
      </c>
      <c r="Z83" s="1487">
        <f t="shared" si="12"/>
        <v>7.9279031885706702E-2</v>
      </c>
      <c r="AA83" s="1692">
        <f t="shared" ca="1" si="8"/>
        <v>-8.8495317839512588E-5</v>
      </c>
    </row>
    <row r="84" spans="16:27" ht="18" customHeight="1">
      <c r="P84" s="1489"/>
      <c r="Q84" s="679"/>
      <c r="R84" s="1458"/>
      <c r="S84" s="1489">
        <f t="shared" si="13"/>
        <v>150</v>
      </c>
      <c r="T84" s="679">
        <f t="shared" si="7"/>
        <v>62414.999999999993</v>
      </c>
      <c r="U84" s="679">
        <f t="shared" si="1"/>
        <v>18760.247667351556</v>
      </c>
      <c r="V84" s="1451">
        <v>0.56999999999999995</v>
      </c>
      <c r="W84" s="1487">
        <f t="shared" ca="1" si="9"/>
        <v>4927.0100876176448</v>
      </c>
      <c r="X84" s="1487">
        <f t="shared" ca="1" si="10"/>
        <v>7.8939519147923506E-2</v>
      </c>
      <c r="Y84" s="1487">
        <f t="shared" si="11"/>
        <v>4932.9155072892399</v>
      </c>
      <c r="Z84" s="1487">
        <f t="shared" si="12"/>
        <v>7.9034134539601703E-2</v>
      </c>
      <c r="AA84" s="1692">
        <f t="shared" ca="1" si="8"/>
        <v>-9.4615391678196104E-5</v>
      </c>
    </row>
    <row r="85" spans="16:27" ht="18" customHeight="1">
      <c r="P85" s="1489"/>
      <c r="Q85" s="679"/>
      <c r="R85" s="1458"/>
      <c r="S85" s="1489">
        <f t="shared" si="13"/>
        <v>150</v>
      </c>
      <c r="T85" s="679">
        <f t="shared" si="7"/>
        <v>63510</v>
      </c>
      <c r="U85" s="679">
        <f t="shared" si="1"/>
        <v>19089.374819410357</v>
      </c>
      <c r="V85" s="1451">
        <v>0.57999999999999996</v>
      </c>
      <c r="W85" s="1487">
        <f t="shared" ca="1" si="9"/>
        <v>4998.0564728936733</v>
      </c>
      <c r="X85" s="1487">
        <f t="shared" ca="1" si="10"/>
        <v>7.8697157501081305E-2</v>
      </c>
      <c r="Y85" s="1487">
        <f t="shared" si="11"/>
        <v>5004.4407793469463</v>
      </c>
      <c r="Z85" s="1487">
        <f t="shared" si="12"/>
        <v>7.8797681929569305E-2</v>
      </c>
      <c r="AA85" s="1692">
        <f t="shared" ca="1" si="8"/>
        <v>-1.005244284879997E-4</v>
      </c>
    </row>
    <row r="86" spans="16:27" ht="18" customHeight="1">
      <c r="P86" s="1489"/>
      <c r="Q86" s="679"/>
      <c r="R86" s="1458"/>
      <c r="S86" s="1489">
        <f t="shared" si="13"/>
        <v>150</v>
      </c>
      <c r="T86" s="679">
        <f t="shared" si="7"/>
        <v>64605</v>
      </c>
      <c r="U86" s="679">
        <f t="shared" si="1"/>
        <v>19418.501971469159</v>
      </c>
      <c r="V86" s="1451">
        <v>0.59</v>
      </c>
      <c r="W86" s="1487">
        <f t="shared" ca="1" si="9"/>
        <v>5069.1028581697028</v>
      </c>
      <c r="X86" s="1487">
        <f t="shared" ca="1" si="10"/>
        <v>7.8463011503284621E-2</v>
      </c>
      <c r="Y86" s="1487">
        <f t="shared" si="11"/>
        <v>5075.9660514046527</v>
      </c>
      <c r="Z86" s="1487">
        <f t="shared" si="12"/>
        <v>7.8569244662249862E-2</v>
      </c>
      <c r="AA86" s="1692">
        <f t="shared" ca="1" si="8"/>
        <v>-1.0623315896524099E-4</v>
      </c>
    </row>
    <row r="87" spans="16:27" ht="18" customHeight="1">
      <c r="P87" s="1489"/>
      <c r="Q87" s="679"/>
      <c r="R87" s="1458"/>
      <c r="S87" s="1489">
        <f t="shared" si="13"/>
        <v>150</v>
      </c>
      <c r="T87" s="679">
        <f t="shared" si="7"/>
        <v>65700</v>
      </c>
      <c r="U87" s="679">
        <f t="shared" si="1"/>
        <v>19747.629123527957</v>
      </c>
      <c r="V87" s="1451">
        <v>0.6</v>
      </c>
      <c r="W87" s="1487">
        <f t="shared" ca="1" si="9"/>
        <v>5140.1492434457323</v>
      </c>
      <c r="X87" s="1487">
        <f t="shared" ca="1" si="10"/>
        <v>7.8236670372081166E-2</v>
      </c>
      <c r="Y87" s="1487">
        <f t="shared" si="11"/>
        <v>5147.4913234623591</v>
      </c>
      <c r="Z87" s="1487">
        <f t="shared" si="12"/>
        <v>7.8348421970507745E-2</v>
      </c>
      <c r="AA87" s="1692">
        <f t="shared" ca="1" si="8"/>
        <v>-1.1175159842657933E-4</v>
      </c>
    </row>
    <row r="88" spans="16:27" ht="18" customHeight="1">
      <c r="P88" s="1489"/>
      <c r="Q88" s="679"/>
      <c r="R88" s="1458"/>
      <c r="S88" s="1489">
        <f t="shared" si="13"/>
        <v>150</v>
      </c>
      <c r="T88" s="679">
        <f t="shared" si="7"/>
        <v>66795</v>
      </c>
      <c r="U88" s="679">
        <f t="shared" si="1"/>
        <v>20076.756275586755</v>
      </c>
      <c r="V88" s="1451">
        <v>0.61</v>
      </c>
      <c r="W88" s="1487">
        <f t="shared" ca="1" si="9"/>
        <v>5211.1956287217618</v>
      </c>
      <c r="X88" s="1487">
        <f t="shared" ca="1" si="10"/>
        <v>7.8017750261572899E-2</v>
      </c>
      <c r="Y88" s="1487">
        <f t="shared" si="11"/>
        <v>5219.0165955200646</v>
      </c>
      <c r="Z88" s="1487">
        <f t="shared" si="12"/>
        <v>7.8134839367019454E-2</v>
      </c>
      <c r="AA88" s="1692">
        <f t="shared" ca="1" si="8"/>
        <v>-1.1708910544655504E-4</v>
      </c>
    </row>
    <row r="89" spans="16:27" ht="18" customHeight="1">
      <c r="P89" s="1489"/>
      <c r="Q89" s="679"/>
      <c r="R89" s="1458"/>
      <c r="S89" s="1489">
        <f t="shared" si="13"/>
        <v>150</v>
      </c>
      <c r="T89" s="679">
        <f t="shared" si="7"/>
        <v>67890</v>
      </c>
      <c r="U89" s="679">
        <f t="shared" si="1"/>
        <v>20405.883427645556</v>
      </c>
      <c r="V89" s="1451">
        <v>0.62</v>
      </c>
      <c r="W89" s="1487">
        <f t="shared" ca="1" si="9"/>
        <v>5282.2420139977894</v>
      </c>
      <c r="X89" s="1487">
        <f t="shared" ca="1" si="10"/>
        <v>7.7805892090113266E-2</v>
      </c>
      <c r="Y89" s="1487">
        <f t="shared" si="11"/>
        <v>5290.541867577771</v>
      </c>
      <c r="Z89" s="1487">
        <f t="shared" si="12"/>
        <v>7.792814652493403E-2</v>
      </c>
      <c r="AA89" s="1692">
        <f t="shared" ca="1" si="8"/>
        <v>-1.2225443482076492E-4</v>
      </c>
    </row>
    <row r="90" spans="16:27" ht="18" customHeight="1">
      <c r="P90" s="1489"/>
      <c r="Q90" s="679"/>
      <c r="R90" s="1458"/>
      <c r="S90" s="1489">
        <f t="shared" si="13"/>
        <v>150</v>
      </c>
      <c r="T90" s="679">
        <f t="shared" si="7"/>
        <v>68985</v>
      </c>
      <c r="U90" s="679">
        <f t="shared" si="1"/>
        <v>20735.010579704354</v>
      </c>
      <c r="V90" s="1451">
        <v>0.63</v>
      </c>
      <c r="W90" s="1487">
        <f t="shared" ca="1" si="9"/>
        <v>5353.2883992738189</v>
      </c>
      <c r="X90" s="1487">
        <f t="shared" ca="1" si="10"/>
        <v>7.7600759574890474E-2</v>
      </c>
      <c r="Y90" s="1487">
        <f t="shared" si="11"/>
        <v>5362.0671396354765</v>
      </c>
      <c r="Z90" s="1487">
        <f t="shared" si="12"/>
        <v>7.7728015360375102E-2</v>
      </c>
      <c r="AA90" s="1692">
        <f t="shared" ca="1" si="8"/>
        <v>-1.2725578548462846E-4</v>
      </c>
    </row>
    <row r="91" spans="16:27" ht="18" customHeight="1">
      <c r="P91" s="1489"/>
      <c r="Q91" s="679"/>
      <c r="R91" s="1458"/>
      <c r="S91" s="1489">
        <f t="shared" si="13"/>
        <v>150</v>
      </c>
      <c r="T91" s="679">
        <f t="shared" si="7"/>
        <v>70080</v>
      </c>
      <c r="U91" s="679">
        <f t="shared" si="1"/>
        <v>21064.137731763156</v>
      </c>
      <c r="V91" s="1451">
        <v>0.64</v>
      </c>
      <c r="W91" s="1487">
        <f t="shared" ca="1" si="9"/>
        <v>5424.3347845498483</v>
      </c>
      <c r="X91" s="1487">
        <f t="shared" ca="1" si="10"/>
        <v>7.7402037450768388E-2</v>
      </c>
      <c r="Y91" s="1487">
        <f t="shared" si="11"/>
        <v>5433.5924116931828</v>
      </c>
      <c r="Z91" s="1487">
        <f t="shared" si="12"/>
        <v>7.7534138294708663E-2</v>
      </c>
      <c r="AA91" s="1692">
        <f t="shared" ca="1" si="8"/>
        <v>-1.3210084394027488E-4</v>
      </c>
    </row>
    <row r="92" spans="16:27" ht="18" customHeight="1">
      <c r="P92" s="1489"/>
      <c r="Q92" s="679"/>
      <c r="R92" s="1458"/>
      <c r="S92" s="1489">
        <f t="shared" si="13"/>
        <v>150</v>
      </c>
      <c r="T92" s="679">
        <f t="shared" si="7"/>
        <v>71175</v>
      </c>
      <c r="U92" s="679">
        <f t="shared" ref="U92:U127" si="14">T92*$B$57</f>
        <v>21393.264883821954</v>
      </c>
      <c r="V92" s="1451">
        <v>0.65</v>
      </c>
      <c r="W92" s="1487">
        <f t="shared" ref="W92:W127" ca="1" si="15">IF(T92&lt;=1000,T92*$P$35,IF(T92&lt;=9000,1000*$P$35+(T92-1000)*$P$35,1000*$P$35+8000*$P$35+(T92-9000)*$P$35))+IF((S92-$W$25)&gt;0,(S92*$P$34),0)</f>
        <v>5495.3811698258778</v>
      </c>
      <c r="X92" s="1487">
        <f t="shared" ref="X92:X123" ca="1" si="16">W92/T92</f>
        <v>7.7209429853542358E-2</v>
      </c>
      <c r="Y92" s="1487">
        <f t="shared" ref="Y92:Y127" si="17">MIN(S92*$P$9,T92)*$P$18+(T92-MIN(S92*$P$9,T92))*$P$19+(T92-U92)*$P$20</f>
        <v>5505.1176837508892</v>
      </c>
      <c r="Z92" s="1487">
        <f t="shared" ref="Z92:Z123" si="18">Y92/T92</f>
        <v>7.7346226677216565E-2</v>
      </c>
      <c r="AA92" s="1692">
        <f t="shared" ca="1" si="8"/>
        <v>-1.3679682367420676E-4</v>
      </c>
    </row>
    <row r="93" spans="16:27" ht="18" customHeight="1">
      <c r="P93" s="1489"/>
      <c r="Q93" s="679"/>
      <c r="R93" s="1458"/>
      <c r="S93" s="1489">
        <f t="shared" ref="S93:S127" si="19">$S$28</f>
        <v>150</v>
      </c>
      <c r="T93" s="679">
        <f t="shared" ref="T93:T127" si="20">S93*V93*730</f>
        <v>72270</v>
      </c>
      <c r="U93" s="679">
        <f t="shared" si="14"/>
        <v>21722.392035880752</v>
      </c>
      <c r="V93" s="1451">
        <v>0.66</v>
      </c>
      <c r="W93" s="1487">
        <f t="shared" ca="1" si="15"/>
        <v>5566.4275551019073</v>
      </c>
      <c r="X93" s="1487">
        <f t="shared" ca="1" si="16"/>
        <v>7.7022658850171677E-2</v>
      </c>
      <c r="Y93" s="1487">
        <f t="shared" si="17"/>
        <v>5576.6429558085947</v>
      </c>
      <c r="Z93" s="1487">
        <f t="shared" si="18"/>
        <v>7.7164009351163618E-2</v>
      </c>
      <c r="AA93" s="1692">
        <f t="shared" ref="AA93:AA127" ca="1" si="21">X93-Z93</f>
        <v>-1.413505009919408E-4</v>
      </c>
    </row>
    <row r="94" spans="16:27" ht="18" customHeight="1">
      <c r="P94" s="1489"/>
      <c r="Q94" s="679"/>
      <c r="R94" s="1458"/>
      <c r="S94" s="1489">
        <f t="shared" si="19"/>
        <v>150</v>
      </c>
      <c r="T94" s="679">
        <f t="shared" si="20"/>
        <v>73365</v>
      </c>
      <c r="U94" s="679">
        <f t="shared" si="14"/>
        <v>22051.519187939553</v>
      </c>
      <c r="V94" s="1451">
        <v>0.67</v>
      </c>
      <c r="W94" s="1487">
        <f t="shared" ca="1" si="15"/>
        <v>5637.4739403779349</v>
      </c>
      <c r="X94" s="1487">
        <f t="shared" ca="1" si="16"/>
        <v>7.6841463100632931E-2</v>
      </c>
      <c r="Y94" s="1487">
        <f t="shared" si="17"/>
        <v>5648.1682278663011</v>
      </c>
      <c r="Z94" s="1487">
        <f t="shared" si="18"/>
        <v>7.6987231348276439E-2</v>
      </c>
      <c r="AA94" s="1692">
        <f t="shared" ca="1" si="21"/>
        <v>-1.4576824764350738E-4</v>
      </c>
    </row>
    <row r="95" spans="16:27" ht="18" customHeight="1">
      <c r="P95" s="1489"/>
      <c r="Q95" s="679"/>
      <c r="R95" s="1458"/>
      <c r="S95" s="1489">
        <f t="shared" si="19"/>
        <v>150</v>
      </c>
      <c r="T95" s="679">
        <f t="shared" si="20"/>
        <v>74460.000000000015</v>
      </c>
      <c r="U95" s="679">
        <f t="shared" si="14"/>
        <v>22380.646339998355</v>
      </c>
      <c r="V95" s="1451">
        <v>0.68</v>
      </c>
      <c r="W95" s="1487">
        <f t="shared" ca="1" si="15"/>
        <v>5708.5203256539662</v>
      </c>
      <c r="X95" s="1487">
        <f t="shared" ca="1" si="16"/>
        <v>7.6665596637845349E-2</v>
      </c>
      <c r="Y95" s="1487">
        <f t="shared" si="17"/>
        <v>5719.6934999240075</v>
      </c>
      <c r="Z95" s="1487">
        <f t="shared" si="18"/>
        <v>7.6815652698415338E-2</v>
      </c>
      <c r="AA95" s="1692">
        <f t="shared" ca="1" si="21"/>
        <v>-1.500560605699891E-4</v>
      </c>
    </row>
    <row r="96" spans="16:27" ht="18" customHeight="1">
      <c r="P96" s="1489"/>
      <c r="Q96" s="679"/>
      <c r="R96" s="1458"/>
      <c r="S96" s="1489">
        <f t="shared" si="19"/>
        <v>150</v>
      </c>
      <c r="T96" s="679">
        <f t="shared" si="20"/>
        <v>75554.999999999985</v>
      </c>
      <c r="U96" s="679">
        <f t="shared" si="14"/>
        <v>22709.773492057146</v>
      </c>
      <c r="V96" s="1451">
        <v>0.69</v>
      </c>
      <c r="W96" s="1487">
        <f t="shared" ca="1" si="15"/>
        <v>5779.5667109299939</v>
      </c>
      <c r="X96" s="1487">
        <f t="shared" ca="1" si="16"/>
        <v>7.6494827753689293E-2</v>
      </c>
      <c r="Y96" s="1487">
        <f t="shared" si="17"/>
        <v>5791.2187719817121</v>
      </c>
      <c r="Z96" s="1487">
        <f t="shared" si="18"/>
        <v>7.6649047342753129E-2</v>
      </c>
      <c r="AA96" s="1692">
        <f t="shared" ca="1" si="21"/>
        <v>-1.5421958906383648E-4</v>
      </c>
    </row>
    <row r="97" spans="16:27" ht="18" customHeight="1">
      <c r="P97" s="1489"/>
      <c r="Q97" s="679"/>
      <c r="R97" s="1458"/>
      <c r="S97" s="1489">
        <f t="shared" si="19"/>
        <v>150</v>
      </c>
      <c r="T97" s="679">
        <f t="shared" si="20"/>
        <v>76650</v>
      </c>
      <c r="U97" s="679">
        <f t="shared" si="14"/>
        <v>23038.900644115951</v>
      </c>
      <c r="V97" s="1451">
        <v>0.7</v>
      </c>
      <c r="W97" s="1487">
        <f t="shared" ca="1" si="15"/>
        <v>5850.6130962060233</v>
      </c>
      <c r="X97" s="1487">
        <f t="shared" ca="1" si="16"/>
        <v>7.6328937980509104E-2</v>
      </c>
      <c r="Y97" s="1487">
        <f t="shared" si="17"/>
        <v>5862.7440440394184</v>
      </c>
      <c r="Z97" s="1487">
        <f t="shared" si="18"/>
        <v>7.6487202140109831E-2</v>
      </c>
      <c r="AA97" s="1692">
        <f t="shared" ca="1" si="21"/>
        <v>-1.5826415960072671E-4</v>
      </c>
    </row>
    <row r="98" spans="16:27" ht="18" customHeight="1">
      <c r="P98" s="1489"/>
      <c r="Q98" s="679"/>
      <c r="R98" s="1458"/>
      <c r="S98" s="1489">
        <f t="shared" si="19"/>
        <v>150</v>
      </c>
      <c r="T98" s="679">
        <f t="shared" si="20"/>
        <v>77745</v>
      </c>
      <c r="U98" s="679">
        <f t="shared" si="14"/>
        <v>23368.027796174749</v>
      </c>
      <c r="V98" s="1451">
        <v>0.71</v>
      </c>
      <c r="W98" s="1487">
        <f t="shared" ca="1" si="15"/>
        <v>5921.6594814820528</v>
      </c>
      <c r="X98" s="1487">
        <f t="shared" ca="1" si="16"/>
        <v>7.6167721158686127E-2</v>
      </c>
      <c r="Y98" s="1487">
        <f t="shared" si="17"/>
        <v>5934.2693160971239</v>
      </c>
      <c r="Z98" s="1487">
        <f t="shared" si="18"/>
        <v>7.6329915957259298E-2</v>
      </c>
      <c r="AA98" s="1692">
        <f t="shared" ca="1" si="21"/>
        <v>-1.6219479857317032E-4</v>
      </c>
    </row>
    <row r="99" spans="16:27" ht="18" customHeight="1">
      <c r="P99" s="1489"/>
      <c r="Q99" s="679"/>
      <c r="R99" s="1458"/>
      <c r="S99" s="1489">
        <f t="shared" si="19"/>
        <v>150</v>
      </c>
      <c r="T99" s="679">
        <f t="shared" si="20"/>
        <v>78840</v>
      </c>
      <c r="U99" s="679">
        <f t="shared" si="14"/>
        <v>23697.154948233547</v>
      </c>
      <c r="V99" s="1451">
        <v>0.72</v>
      </c>
      <c r="W99" s="1487">
        <f t="shared" ca="1" si="15"/>
        <v>5992.7058667580804</v>
      </c>
      <c r="X99" s="1487">
        <f t="shared" ca="1" si="16"/>
        <v>7.6010982581913758E-2</v>
      </c>
      <c r="Y99" s="1487">
        <f t="shared" si="17"/>
        <v>6005.7945881548303</v>
      </c>
      <c r="Z99" s="1487">
        <f t="shared" si="18"/>
        <v>7.6176998835043516E-2</v>
      </c>
      <c r="AA99" s="1692">
        <f t="shared" ca="1" si="21"/>
        <v>-1.6601625312975821E-4</v>
      </c>
    </row>
    <row r="100" spans="16:27" ht="18" customHeight="1">
      <c r="P100" s="1489"/>
      <c r="Q100" s="679"/>
      <c r="R100" s="1458"/>
      <c r="S100" s="1489">
        <f t="shared" si="19"/>
        <v>150</v>
      </c>
      <c r="T100" s="679">
        <f t="shared" si="20"/>
        <v>79935</v>
      </c>
      <c r="U100" s="679">
        <f t="shared" si="14"/>
        <v>24026.282100292348</v>
      </c>
      <c r="V100" s="1451">
        <v>0.73</v>
      </c>
      <c r="W100" s="1487">
        <f t="shared" ca="1" si="15"/>
        <v>6063.7522520341099</v>
      </c>
      <c r="X100" s="1487">
        <f t="shared" ca="1" si="16"/>
        <v>7.5858538212724216E-2</v>
      </c>
      <c r="Y100" s="1487">
        <f t="shared" si="17"/>
        <v>6077.3198602125358</v>
      </c>
      <c r="Z100" s="1487">
        <f t="shared" si="18"/>
        <v>7.6028271223025412E-2</v>
      </c>
      <c r="AA100" s="1692">
        <f t="shared" ca="1" si="21"/>
        <v>-1.697330103011957E-4</v>
      </c>
    </row>
    <row r="101" spans="16:27" ht="18" customHeight="1">
      <c r="P101" s="1489"/>
      <c r="Q101" s="679"/>
      <c r="R101" s="1458"/>
      <c r="S101" s="1489">
        <f t="shared" si="19"/>
        <v>150</v>
      </c>
      <c r="T101" s="679">
        <f t="shared" si="20"/>
        <v>81030</v>
      </c>
      <c r="U101" s="679">
        <f t="shared" si="14"/>
        <v>24355.409252351146</v>
      </c>
      <c r="V101" s="1451">
        <v>0.74</v>
      </c>
      <c r="W101" s="1487">
        <f t="shared" ca="1" si="15"/>
        <v>6134.7986373101394</v>
      </c>
      <c r="X101" s="1487">
        <f t="shared" ca="1" si="16"/>
        <v>7.5710213961620879E-2</v>
      </c>
      <c r="Y101" s="1487">
        <f t="shared" si="17"/>
        <v>6148.8451322702422</v>
      </c>
      <c r="Z101" s="1487">
        <f t="shared" si="18"/>
        <v>7.5883563276196997E-2</v>
      </c>
      <c r="AA101" s="1692">
        <f t="shared" ca="1" si="21"/>
        <v>-1.7334931457611835E-4</v>
      </c>
    </row>
    <row r="102" spans="16:27" ht="18" customHeight="1">
      <c r="P102" s="1489"/>
      <c r="Q102" s="679"/>
      <c r="R102" s="1458"/>
      <c r="S102" s="1489">
        <f t="shared" si="19"/>
        <v>150</v>
      </c>
      <c r="T102" s="679">
        <f t="shared" si="20"/>
        <v>82125</v>
      </c>
      <c r="U102" s="679">
        <f t="shared" si="14"/>
        <v>24684.536404409948</v>
      </c>
      <c r="V102" s="1451">
        <v>0.75</v>
      </c>
      <c r="W102" s="1487">
        <f t="shared" ca="1" si="15"/>
        <v>6205.8450225861689</v>
      </c>
      <c r="X102" s="1487">
        <f t="shared" ca="1" si="16"/>
        <v>7.5565845023880293E-2</v>
      </c>
      <c r="Y102" s="1487">
        <f t="shared" si="17"/>
        <v>6220.3704043279486</v>
      </c>
      <c r="Z102" s="1487">
        <f t="shared" si="18"/>
        <v>7.5742714207950673E-2</v>
      </c>
      <c r="AA102" s="1692">
        <f t="shared" ca="1" si="21"/>
        <v>-1.768691840703801E-4</v>
      </c>
    </row>
    <row r="103" spans="16:27" ht="18" customHeight="1">
      <c r="P103" s="1489"/>
      <c r="Q103" s="679"/>
      <c r="R103" s="1458"/>
      <c r="S103" s="1489">
        <f t="shared" si="19"/>
        <v>150</v>
      </c>
      <c r="T103" s="679">
        <f t="shared" si="20"/>
        <v>83220</v>
      </c>
      <c r="U103" s="679">
        <f t="shared" si="14"/>
        <v>25013.663556468746</v>
      </c>
      <c r="V103" s="1451">
        <v>0.76</v>
      </c>
      <c r="W103" s="1487">
        <f t="shared" ca="1" si="15"/>
        <v>6276.8914078621965</v>
      </c>
      <c r="X103" s="1487">
        <f t="shared" ca="1" si="16"/>
        <v>7.5425275268711803E-2</v>
      </c>
      <c r="Y103" s="1487">
        <f t="shared" si="17"/>
        <v>6291.895676385654</v>
      </c>
      <c r="Z103" s="1487">
        <f t="shared" si="18"/>
        <v>7.5605571694131873E-2</v>
      </c>
      <c r="AA103" s="1692">
        <f t="shared" ca="1" si="21"/>
        <v>-1.8029642542007063E-4</v>
      </c>
    </row>
    <row r="104" spans="16:27" ht="18" customHeight="1">
      <c r="P104" s="1489"/>
      <c r="Q104" s="679"/>
      <c r="R104" s="1458"/>
      <c r="S104" s="1489">
        <f t="shared" si="19"/>
        <v>150</v>
      </c>
      <c r="T104" s="679">
        <f t="shared" si="20"/>
        <v>84315</v>
      </c>
      <c r="U104" s="679">
        <f t="shared" si="14"/>
        <v>25342.790708527544</v>
      </c>
      <c r="V104" s="1451">
        <v>0.77</v>
      </c>
      <c r="W104" s="1487">
        <f t="shared" ca="1" si="15"/>
        <v>6347.937793138226</v>
      </c>
      <c r="X104" s="1487">
        <f t="shared" ca="1" si="16"/>
        <v>7.5288356676015258E-2</v>
      </c>
      <c r="Y104" s="1487">
        <f t="shared" si="17"/>
        <v>6363.4209484433604</v>
      </c>
      <c r="Z104" s="1487">
        <f t="shared" si="18"/>
        <v>7.547199132352915E-2</v>
      </c>
      <c r="AA104" s="1692">
        <f t="shared" ca="1" si="21"/>
        <v>-1.8363464751389169E-4</v>
      </c>
    </row>
    <row r="105" spans="16:27" ht="18" customHeight="1">
      <c r="P105" s="1489"/>
      <c r="Q105" s="679"/>
      <c r="R105" s="1458"/>
      <c r="S105" s="1489">
        <f t="shared" si="19"/>
        <v>150</v>
      </c>
      <c r="T105" s="679">
        <f t="shared" si="20"/>
        <v>85410</v>
      </c>
      <c r="U105" s="679">
        <f t="shared" si="14"/>
        <v>25671.917860586345</v>
      </c>
      <c r="V105" s="1451">
        <v>0.78</v>
      </c>
      <c r="W105" s="1487">
        <f t="shared" ca="1" si="15"/>
        <v>6418.9841784142554</v>
      </c>
      <c r="X105" s="1487">
        <f t="shared" ca="1" si="16"/>
        <v>7.515494881646477E-2</v>
      </c>
      <c r="Y105" s="1487">
        <f t="shared" si="17"/>
        <v>6434.9462205010659</v>
      </c>
      <c r="Z105" s="1487">
        <f t="shared" si="18"/>
        <v>7.534183609063419E-2</v>
      </c>
      <c r="AA105" s="1692">
        <f t="shared" ca="1" si="21"/>
        <v>-1.8688727416941997E-4</v>
      </c>
    </row>
    <row r="106" spans="16:27" ht="18" customHeight="1">
      <c r="P106" s="1489"/>
      <c r="Q106" s="679"/>
      <c r="R106" s="1458"/>
      <c r="S106" s="1489">
        <f t="shared" si="19"/>
        <v>150</v>
      </c>
      <c r="T106" s="679">
        <f t="shared" si="20"/>
        <v>86505</v>
      </c>
      <c r="U106" s="679">
        <f t="shared" si="14"/>
        <v>26001.045012645143</v>
      </c>
      <c r="V106" s="1451">
        <v>0.79</v>
      </c>
      <c r="W106" s="1487">
        <f t="shared" ca="1" si="15"/>
        <v>6490.0305636902849</v>
      </c>
      <c r="X106" s="1487">
        <f t="shared" ca="1" si="16"/>
        <v>7.5024918371080107E-2</v>
      </c>
      <c r="Y106" s="1487">
        <f t="shared" si="17"/>
        <v>6506.4714925587723</v>
      </c>
      <c r="Z106" s="1487">
        <f t="shared" si="18"/>
        <v>7.5214975926926442E-2</v>
      </c>
      <c r="AA106" s="1692">
        <f t="shared" ca="1" si="21"/>
        <v>-1.9005755584633466E-4</v>
      </c>
    </row>
    <row r="107" spans="16:27" ht="18" customHeight="1">
      <c r="P107" s="1489"/>
      <c r="Q107" s="679"/>
      <c r="R107" s="1458"/>
      <c r="S107" s="1489">
        <f t="shared" si="19"/>
        <v>150</v>
      </c>
      <c r="T107" s="679">
        <f t="shared" si="20"/>
        <v>87600</v>
      </c>
      <c r="U107" s="679">
        <f t="shared" si="14"/>
        <v>26330.172164703941</v>
      </c>
      <c r="V107" s="1451">
        <v>0.8</v>
      </c>
      <c r="W107" s="1487">
        <f t="shared" ca="1" si="15"/>
        <v>6561.0769489663144</v>
      </c>
      <c r="X107" s="1487">
        <f t="shared" ca="1" si="16"/>
        <v>7.4898138686830068E-2</v>
      </c>
      <c r="Y107" s="1487">
        <f t="shared" si="17"/>
        <v>6577.9967646164787</v>
      </c>
      <c r="Z107" s="1487">
        <f t="shared" si="18"/>
        <v>7.5091287267311402E-2</v>
      </c>
      <c r="AA107" s="1692">
        <f t="shared" ca="1" si="21"/>
        <v>-1.9314858048133376E-4</v>
      </c>
    </row>
    <row r="108" spans="16:27" ht="18" customHeight="1">
      <c r="P108" s="1489"/>
      <c r="Q108" s="679"/>
      <c r="R108" s="1458"/>
      <c r="S108" s="1489">
        <f t="shared" si="19"/>
        <v>150</v>
      </c>
      <c r="T108" s="679">
        <f t="shared" si="20"/>
        <v>88695.000000000015</v>
      </c>
      <c r="U108" s="679">
        <f t="shared" si="14"/>
        <v>26659.299316762746</v>
      </c>
      <c r="V108" s="1451">
        <v>0.81</v>
      </c>
      <c r="W108" s="1487">
        <f t="shared" ca="1" si="15"/>
        <v>6632.1233342423438</v>
      </c>
      <c r="X108" s="1487">
        <f t="shared" ca="1" si="16"/>
        <v>7.4774489365154101E-2</v>
      </c>
      <c r="Y108" s="1487">
        <f t="shared" si="17"/>
        <v>6649.5220366741851</v>
      </c>
      <c r="Z108" s="1487">
        <f t="shared" si="18"/>
        <v>7.4970652648674488E-2</v>
      </c>
      <c r="AA108" s="1692">
        <f t="shared" ca="1" si="21"/>
        <v>-1.9616328352038692E-4</v>
      </c>
    </row>
    <row r="109" spans="16:27" ht="18" customHeight="1">
      <c r="P109" s="1489"/>
      <c r="Q109" s="679"/>
      <c r="R109" s="1458"/>
      <c r="S109" s="1489">
        <f t="shared" si="19"/>
        <v>150</v>
      </c>
      <c r="T109" s="679">
        <f t="shared" si="20"/>
        <v>89789.999999999985</v>
      </c>
      <c r="U109" s="679">
        <f t="shared" si="14"/>
        <v>26988.426468821537</v>
      </c>
      <c r="V109" s="1451">
        <v>0.82</v>
      </c>
      <c r="W109" s="1487">
        <f t="shared" ca="1" si="15"/>
        <v>6703.1697195183715</v>
      </c>
      <c r="X109" s="1487">
        <f t="shared" ca="1" si="16"/>
        <v>7.4653855880592188E-2</v>
      </c>
      <c r="Y109" s="1487">
        <f t="shared" si="17"/>
        <v>6721.0473087318896</v>
      </c>
      <c r="Z109" s="1487">
        <f t="shared" si="18"/>
        <v>7.4852960337809235E-2</v>
      </c>
      <c r="AA109" s="1692">
        <f t="shared" ca="1" si="21"/>
        <v>-1.991044572170475E-4</v>
      </c>
    </row>
    <row r="110" spans="16:27" ht="18" customHeight="1">
      <c r="P110" s="1489"/>
      <c r="Q110" s="679"/>
      <c r="R110" s="1458"/>
      <c r="S110" s="1489">
        <f t="shared" si="19"/>
        <v>150</v>
      </c>
      <c r="T110" s="679">
        <f t="shared" si="20"/>
        <v>90885</v>
      </c>
      <c r="U110" s="679">
        <f t="shared" si="14"/>
        <v>27317.553620880342</v>
      </c>
      <c r="V110" s="1451">
        <v>0.83</v>
      </c>
      <c r="W110" s="1487">
        <f t="shared" ca="1" si="15"/>
        <v>6774.216104794401</v>
      </c>
      <c r="X110" s="1487">
        <f t="shared" ca="1" si="16"/>
        <v>7.4536129226983563E-2</v>
      </c>
      <c r="Y110" s="1487">
        <f t="shared" si="17"/>
        <v>6792.572580789596</v>
      </c>
      <c r="Z110" s="1487">
        <f t="shared" si="18"/>
        <v>7.4738103986241908E-2</v>
      </c>
      <c r="AA110" s="1692">
        <f t="shared" ca="1" si="21"/>
        <v>-2.0197475925834429E-4</v>
      </c>
    </row>
    <row r="111" spans="16:27" ht="18" customHeight="1">
      <c r="P111" s="1489"/>
      <c r="Q111" s="679"/>
      <c r="R111" s="1458"/>
      <c r="S111" s="1489">
        <f t="shared" si="19"/>
        <v>150</v>
      </c>
      <c r="T111" s="679">
        <f t="shared" si="20"/>
        <v>91980</v>
      </c>
      <c r="U111" s="679">
        <f t="shared" si="14"/>
        <v>27646.68077293914</v>
      </c>
      <c r="V111" s="1451">
        <v>0.84</v>
      </c>
      <c r="W111" s="1487">
        <f t="shared" ca="1" si="15"/>
        <v>6845.2624900704304</v>
      </c>
      <c r="X111" s="1487">
        <f t="shared" ca="1" si="16"/>
        <v>7.4421205588937056E-2</v>
      </c>
      <c r="Y111" s="1487">
        <f t="shared" si="17"/>
        <v>6864.0978528473024</v>
      </c>
      <c r="Z111" s="1487">
        <f t="shared" si="18"/>
        <v>7.4625982309711916E-2</v>
      </c>
      <c r="AA111" s="1692">
        <f t="shared" ca="1" si="21"/>
        <v>-2.047767207748602E-4</v>
      </c>
    </row>
    <row r="112" spans="16:27" ht="18" customHeight="1">
      <c r="P112" s="1489"/>
      <c r="Q112" s="679"/>
      <c r="R112" s="1458"/>
      <c r="S112" s="1489">
        <f t="shared" si="19"/>
        <v>150</v>
      </c>
      <c r="T112" s="679">
        <f t="shared" si="20"/>
        <v>93075</v>
      </c>
      <c r="U112" s="679">
        <f t="shared" si="14"/>
        <v>27975.807924997938</v>
      </c>
      <c r="V112" s="1451">
        <v>0.85</v>
      </c>
      <c r="W112" s="1487">
        <f t="shared" ca="1" si="15"/>
        <v>6916.3088753464599</v>
      </c>
      <c r="X112" s="1487">
        <f t="shared" ca="1" si="16"/>
        <v>7.430898603649165E-2</v>
      </c>
      <c r="Y112" s="1487">
        <f t="shared" si="17"/>
        <v>6935.6231249050088</v>
      </c>
      <c r="Z112" s="1487">
        <f t="shared" si="18"/>
        <v>7.4516498790276747E-2</v>
      </c>
      <c r="AA112" s="1692">
        <f t="shared" ca="1" si="21"/>
        <v>-2.0751275378509682E-4</v>
      </c>
    </row>
    <row r="113" spans="16:27" ht="18" customHeight="1">
      <c r="P113" s="1489"/>
      <c r="Q113" s="679"/>
      <c r="R113" s="1458"/>
      <c r="S113" s="1489">
        <f t="shared" si="19"/>
        <v>150</v>
      </c>
      <c r="T113" s="679">
        <f t="shared" si="20"/>
        <v>94170</v>
      </c>
      <c r="U113" s="679">
        <f t="shared" si="14"/>
        <v>28304.93507705674</v>
      </c>
      <c r="V113" s="1451">
        <v>0.86</v>
      </c>
      <c r="W113" s="1487">
        <f t="shared" ca="1" si="15"/>
        <v>6987.3552606224875</v>
      </c>
      <c r="X113" s="1487">
        <f t="shared" ca="1" si="16"/>
        <v>7.4199376241079834E-2</v>
      </c>
      <c r="Y113" s="1487">
        <f t="shared" si="17"/>
        <v>7007.1483969627152</v>
      </c>
      <c r="Z113" s="1487">
        <f t="shared" si="18"/>
        <v>7.4409561399200547E-2</v>
      </c>
      <c r="AA113" s="1692">
        <f t="shared" ca="1" si="21"/>
        <v>-2.1018515812071259E-4</v>
      </c>
    </row>
    <row r="114" spans="16:27" ht="18" customHeight="1">
      <c r="P114" s="1489"/>
      <c r="Q114" s="679"/>
      <c r="R114" s="1458"/>
      <c r="S114" s="1489">
        <f t="shared" si="19"/>
        <v>150</v>
      </c>
      <c r="T114" s="679">
        <f t="shared" si="20"/>
        <v>95265</v>
      </c>
      <c r="U114" s="679">
        <f t="shared" si="14"/>
        <v>28634.062229115538</v>
      </c>
      <c r="V114" s="1451">
        <v>0.87</v>
      </c>
      <c r="W114" s="1487">
        <f t="shared" ca="1" si="15"/>
        <v>7058.401645898517</v>
      </c>
      <c r="X114" s="1487">
        <f t="shared" ca="1" si="16"/>
        <v>7.40922862110798E-2</v>
      </c>
      <c r="Y114" s="1487">
        <f t="shared" si="17"/>
        <v>7078.6736690204198</v>
      </c>
      <c r="Z114" s="1487">
        <f t="shared" si="18"/>
        <v>7.4305082338953651E-2</v>
      </c>
      <c r="AA114" s="1692">
        <f t="shared" ca="1" si="21"/>
        <v>-2.127961278738516E-4</v>
      </c>
    </row>
    <row r="115" spans="16:27" ht="18" customHeight="1">
      <c r="P115" s="1489"/>
      <c r="Q115" s="679"/>
      <c r="R115" s="1458"/>
      <c r="S115" s="1489">
        <f t="shared" si="19"/>
        <v>150</v>
      </c>
      <c r="T115" s="679">
        <f t="shared" si="20"/>
        <v>96360</v>
      </c>
      <c r="U115" s="679">
        <f t="shared" si="14"/>
        <v>28963.189381174336</v>
      </c>
      <c r="V115" s="1451">
        <v>0.88</v>
      </c>
      <c r="W115" s="1487">
        <f t="shared" ca="1" si="15"/>
        <v>7129.4480311745465</v>
      </c>
      <c r="X115" s="1487">
        <f t="shared" ca="1" si="16"/>
        <v>7.3987630045397948E-2</v>
      </c>
      <c r="Y115" s="1487">
        <f t="shared" si="17"/>
        <v>7150.1989410781262</v>
      </c>
      <c r="Z115" s="1487">
        <f t="shared" si="18"/>
        <v>7.4202977802803299E-2</v>
      </c>
      <c r="AA115" s="1692">
        <f t="shared" ca="1" si="21"/>
        <v>-2.1534775740535139E-4</v>
      </c>
    </row>
    <row r="116" spans="16:27" ht="18" customHeight="1">
      <c r="P116" s="1489"/>
      <c r="Q116" s="679"/>
      <c r="R116" s="1458"/>
      <c r="S116" s="1489">
        <f t="shared" si="19"/>
        <v>150</v>
      </c>
      <c r="T116" s="679">
        <f t="shared" si="20"/>
        <v>97455</v>
      </c>
      <c r="U116" s="679">
        <f t="shared" si="14"/>
        <v>29292.316533233137</v>
      </c>
      <c r="V116" s="1451">
        <v>0.89</v>
      </c>
      <c r="W116" s="1487">
        <f t="shared" ca="1" si="15"/>
        <v>7200.494416450576</v>
      </c>
      <c r="X116" s="1487">
        <f t="shared" ca="1" si="16"/>
        <v>7.3885325703664004E-2</v>
      </c>
      <c r="Y116" s="1487">
        <f t="shared" si="17"/>
        <v>7221.7242131358325</v>
      </c>
      <c r="Z116" s="1487">
        <f t="shared" si="18"/>
        <v>7.410316775061139E-2</v>
      </c>
      <c r="AA116" s="1692">
        <f t="shared" ca="1" si="21"/>
        <v>-2.1784204694738629E-4</v>
      </c>
    </row>
    <row r="117" spans="16:27" ht="18" customHeight="1">
      <c r="P117" s="1489"/>
      <c r="Q117" s="679"/>
      <c r="R117" s="1458"/>
      <c r="S117" s="1489">
        <f t="shared" si="19"/>
        <v>150</v>
      </c>
      <c r="T117" s="679">
        <f t="shared" si="20"/>
        <v>98550</v>
      </c>
      <c r="U117" s="679">
        <f t="shared" si="14"/>
        <v>29621.443685291935</v>
      </c>
      <c r="V117" s="1451">
        <v>0.9</v>
      </c>
      <c r="W117" s="1487">
        <f t="shared" ca="1" si="15"/>
        <v>7271.5408017266036</v>
      </c>
      <c r="X117" s="1487">
        <f t="shared" ca="1" si="16"/>
        <v>7.3785294791746364E-2</v>
      </c>
      <c r="Y117" s="1487">
        <f t="shared" si="17"/>
        <v>7293.249485193538</v>
      </c>
      <c r="Z117" s="1487">
        <f t="shared" si="18"/>
        <v>7.4005575699579274E-2</v>
      </c>
      <c r="AA117" s="1692">
        <f t="shared" ca="1" si="21"/>
        <v>-2.2028090783290932E-4</v>
      </c>
    </row>
    <row r="118" spans="16:27" ht="18" customHeight="1">
      <c r="P118" s="1489"/>
      <c r="Q118" s="679"/>
      <c r="R118" s="1458"/>
      <c r="S118" s="1489">
        <f t="shared" si="19"/>
        <v>150</v>
      </c>
      <c r="T118" s="679">
        <f t="shared" si="20"/>
        <v>99645</v>
      </c>
      <c r="U118" s="679">
        <f t="shared" si="14"/>
        <v>29950.570837350733</v>
      </c>
      <c r="V118" s="1451">
        <v>0.91</v>
      </c>
      <c r="W118" s="1487">
        <f t="shared" ca="1" si="15"/>
        <v>7342.5871870026331</v>
      </c>
      <c r="X118" s="1487">
        <f t="shared" ca="1" si="16"/>
        <v>7.3687462361409328E-2</v>
      </c>
      <c r="Y118" s="1487">
        <f t="shared" si="17"/>
        <v>7364.7747572512444</v>
      </c>
      <c r="Z118" s="1487">
        <f t="shared" si="18"/>
        <v>7.3910128528789643E-2</v>
      </c>
      <c r="AA118" s="1692">
        <f t="shared" ca="1" si="21"/>
        <v>-2.2266616738031431E-4</v>
      </c>
    </row>
    <row r="119" spans="16:27" ht="18" customHeight="1">
      <c r="P119" s="1489"/>
      <c r="Q119" s="679"/>
      <c r="R119" s="1458"/>
      <c r="S119" s="1489">
        <f t="shared" si="19"/>
        <v>150</v>
      </c>
      <c r="T119" s="679">
        <f t="shared" si="20"/>
        <v>100740</v>
      </c>
      <c r="U119" s="679">
        <f t="shared" si="14"/>
        <v>30279.697989409535</v>
      </c>
      <c r="V119" s="1451">
        <v>0.92</v>
      </c>
      <c r="W119" s="1487">
        <f t="shared" ca="1" si="15"/>
        <v>7413.6335722786625</v>
      </c>
      <c r="X119" s="1487">
        <f t="shared" ca="1" si="16"/>
        <v>7.3591756723036153E-2</v>
      </c>
      <c r="Y119" s="1487">
        <f t="shared" si="17"/>
        <v>7436.300029308949</v>
      </c>
      <c r="Z119" s="1487">
        <f t="shared" si="18"/>
        <v>7.3816756296495423E-2</v>
      </c>
      <c r="AA119" s="1692">
        <f t="shared" ca="1" si="21"/>
        <v>-2.2499957345926969E-4</v>
      </c>
    </row>
    <row r="120" spans="16:27" ht="18" customHeight="1">
      <c r="P120" s="1489"/>
      <c r="Q120" s="679"/>
      <c r="R120" s="1458"/>
      <c r="S120" s="1489">
        <f t="shared" si="19"/>
        <v>150</v>
      </c>
      <c r="T120" s="679">
        <f t="shared" si="20"/>
        <v>101835</v>
      </c>
      <c r="U120" s="679">
        <f t="shared" si="14"/>
        <v>30608.825141468333</v>
      </c>
      <c r="V120" s="1451">
        <v>0.93</v>
      </c>
      <c r="W120" s="1487">
        <f t="shared" ca="1" si="15"/>
        <v>7484.679957554692</v>
      </c>
      <c r="X120" s="1487">
        <f t="shared" ca="1" si="16"/>
        <v>7.3498109270434445E-2</v>
      </c>
      <c r="Y120" s="1487">
        <f t="shared" si="17"/>
        <v>7507.8253013666554</v>
      </c>
      <c r="Z120" s="1487">
        <f t="shared" si="18"/>
        <v>7.3725392069196788E-2</v>
      </c>
      <c r="AA120" s="1692">
        <f t="shared" ca="1" si="21"/>
        <v>-2.2728279876234325E-4</v>
      </c>
    </row>
    <row r="121" spans="16:27" ht="18" customHeight="1">
      <c r="P121" s="1489"/>
      <c r="Q121" s="679"/>
      <c r="R121" s="1458"/>
      <c r="S121" s="1489">
        <f t="shared" si="19"/>
        <v>150</v>
      </c>
      <c r="T121" s="679">
        <f t="shared" si="20"/>
        <v>102930</v>
      </c>
      <c r="U121" s="679">
        <f t="shared" si="14"/>
        <v>30937.952293527134</v>
      </c>
      <c r="V121" s="1451">
        <v>0.94</v>
      </c>
      <c r="W121" s="1487">
        <f t="shared" ca="1" si="15"/>
        <v>7555.7263428307215</v>
      </c>
      <c r="X121" s="1487">
        <f t="shared" ca="1" si="16"/>
        <v>7.3406454316824257E-2</v>
      </c>
      <c r="Y121" s="1487">
        <f t="shared" si="17"/>
        <v>7579.3505734243618</v>
      </c>
      <c r="Z121" s="1487">
        <f t="shared" si="18"/>
        <v>7.3635971761627922E-2</v>
      </c>
      <c r="AA121" s="1692">
        <f t="shared" ca="1" si="21"/>
        <v>-2.2951744480366465E-4</v>
      </c>
    </row>
    <row r="122" spans="16:27" ht="18" customHeight="1">
      <c r="P122" s="1489"/>
      <c r="Q122" s="679"/>
      <c r="R122" s="1458"/>
      <c r="S122" s="1489">
        <f t="shared" si="19"/>
        <v>150</v>
      </c>
      <c r="T122" s="679">
        <f t="shared" si="20"/>
        <v>104025</v>
      </c>
      <c r="U122" s="679">
        <f t="shared" si="14"/>
        <v>31267.079445585932</v>
      </c>
      <c r="V122" s="1451">
        <v>0.95</v>
      </c>
      <c r="W122" s="1487">
        <f t="shared" ca="1" si="15"/>
        <v>7626.7727281067491</v>
      </c>
      <c r="X122" s="1487">
        <f t="shared" ca="1" si="16"/>
        <v>7.3316728941184808E-2</v>
      </c>
      <c r="Y122" s="1487">
        <f t="shared" si="17"/>
        <v>7650.8758454820681</v>
      </c>
      <c r="Z122" s="1487">
        <f t="shared" si="18"/>
        <v>7.3548433986849973E-2</v>
      </c>
      <c r="AA122" s="1692">
        <f t="shared" ca="1" si="21"/>
        <v>-2.3170504566516481E-4</v>
      </c>
    </row>
    <row r="123" spans="16:27" ht="18" customHeight="1">
      <c r="P123" s="1489"/>
      <c r="Q123" s="679"/>
      <c r="R123" s="1458"/>
      <c r="S123" s="1489">
        <f t="shared" si="19"/>
        <v>150</v>
      </c>
      <c r="T123" s="679">
        <f t="shared" si="20"/>
        <v>105120</v>
      </c>
      <c r="U123" s="679">
        <f t="shared" si="14"/>
        <v>31596.20659764473</v>
      </c>
      <c r="V123" s="1451">
        <v>0.96</v>
      </c>
      <c r="W123" s="1487">
        <f t="shared" ca="1" si="15"/>
        <v>7697.8191133827786</v>
      </c>
      <c r="X123" s="1487">
        <f t="shared" ca="1" si="16"/>
        <v>7.3228872844204512E-2</v>
      </c>
      <c r="Y123" s="1487">
        <f t="shared" si="17"/>
        <v>7722.4011175397745</v>
      </c>
      <c r="Z123" s="1487">
        <f t="shared" si="18"/>
        <v>7.3462719915713223E-2</v>
      </c>
      <c r="AA123" s="1692">
        <f t="shared" ca="1" si="21"/>
        <v>-2.3384707150871098E-4</v>
      </c>
    </row>
    <row r="124" spans="16:27" ht="18" customHeight="1">
      <c r="P124" s="1489"/>
      <c r="Q124" s="679"/>
      <c r="R124" s="1458"/>
      <c r="S124" s="1489">
        <f t="shared" si="19"/>
        <v>150</v>
      </c>
      <c r="T124" s="679">
        <f t="shared" si="20"/>
        <v>106215</v>
      </c>
      <c r="U124" s="679">
        <f t="shared" si="14"/>
        <v>31925.333749703532</v>
      </c>
      <c r="V124" s="1451">
        <v>0.97</v>
      </c>
      <c r="W124" s="1487">
        <f t="shared" ca="1" si="15"/>
        <v>7768.8654986588081</v>
      </c>
      <c r="X124" s="1487">
        <f t="shared" ref="X124:X127" ca="1" si="22">W124/T124</f>
        <v>7.3142828213141345E-2</v>
      </c>
      <c r="Y124" s="1487">
        <f t="shared" si="17"/>
        <v>7793.9263895974791</v>
      </c>
      <c r="Z124" s="1487">
        <f t="shared" ref="Z124:Z127" si="23">Y124/T124</f>
        <v>7.3378773145012274E-2</v>
      </c>
      <c r="AA124" s="1692">
        <f t="shared" ca="1" si="21"/>
        <v>-2.3594493187092946E-4</v>
      </c>
    </row>
    <row r="125" spans="16:27" ht="18" customHeight="1">
      <c r="P125" s="1489"/>
      <c r="Q125" s="679"/>
      <c r="R125" s="1458"/>
      <c r="S125" s="1489">
        <f t="shared" si="19"/>
        <v>150</v>
      </c>
      <c r="T125" s="679">
        <f t="shared" si="20"/>
        <v>107310</v>
      </c>
      <c r="U125" s="679">
        <f t="shared" si="14"/>
        <v>32254.46090176233</v>
      </c>
      <c r="V125" s="1451">
        <v>0.98</v>
      </c>
      <c r="W125" s="1487">
        <f t="shared" ca="1" si="15"/>
        <v>7839.9118839348375</v>
      </c>
      <c r="X125" s="1487">
        <f t="shared" ca="1" si="22"/>
        <v>7.305853959495702E-2</v>
      </c>
      <c r="Y125" s="1487">
        <f t="shared" si="17"/>
        <v>7865.4516616551873</v>
      </c>
      <c r="Z125" s="1487">
        <f t="shared" si="23"/>
        <v>7.3296539573713418E-2</v>
      </c>
      <c r="AA125" s="1692">
        <f t="shared" ca="1" si="21"/>
        <v>-2.37999978756398E-4</v>
      </c>
    </row>
    <row r="126" spans="16:27" ht="18" customHeight="1">
      <c r="P126" s="1489"/>
      <c r="Q126" s="679"/>
      <c r="R126" s="1458"/>
      <c r="S126" s="1489">
        <f t="shared" si="19"/>
        <v>150</v>
      </c>
      <c r="T126" s="679">
        <f t="shared" si="20"/>
        <v>108405</v>
      </c>
      <c r="U126" s="679">
        <f t="shared" si="14"/>
        <v>32583.588053821128</v>
      </c>
      <c r="V126" s="1451">
        <v>0.99</v>
      </c>
      <c r="W126" s="1487">
        <f t="shared" ca="1" si="15"/>
        <v>7910.9582692108652</v>
      </c>
      <c r="X126" s="1487">
        <f t="shared" ca="1" si="22"/>
        <v>7.2975953777140029E-2</v>
      </c>
      <c r="Y126" s="1487">
        <f t="shared" si="17"/>
        <v>7936.9769337128919</v>
      </c>
      <c r="Z126" s="1487">
        <f t="shared" si="23"/>
        <v>7.3215967286683198E-2</v>
      </c>
      <c r="AA126" s="1692">
        <f t="shared" ca="1" si="21"/>
        <v>-2.400135095431688E-4</v>
      </c>
    </row>
    <row r="127" spans="16:27" ht="18" customHeight="1">
      <c r="P127" s="1489"/>
      <c r="Q127" s="679"/>
      <c r="R127" s="1458"/>
      <c r="S127" s="1489">
        <f t="shared" si="19"/>
        <v>150</v>
      </c>
      <c r="T127" s="679">
        <f t="shared" si="20"/>
        <v>109500</v>
      </c>
      <c r="U127" s="679">
        <f t="shared" si="14"/>
        <v>32912.715205879926</v>
      </c>
      <c r="V127" s="1451">
        <v>1</v>
      </c>
      <c r="W127" s="1487">
        <f t="shared" ca="1" si="15"/>
        <v>7982.0046544868947</v>
      </c>
      <c r="X127" s="1487">
        <f t="shared" ca="1" si="22"/>
        <v>7.2895019675679407E-2</v>
      </c>
      <c r="Y127" s="1487">
        <f t="shared" si="17"/>
        <v>8008.5022057705983</v>
      </c>
      <c r="Z127" s="1487">
        <f t="shared" si="23"/>
        <v>7.3137006445393588E-2</v>
      </c>
      <c r="AA127" s="1692">
        <f t="shared" ca="1" si="21"/>
        <v>-2.4198676971418087E-4</v>
      </c>
    </row>
    <row r="128" spans="16:27" ht="18" customHeight="1">
      <c r="P128" s="1489"/>
      <c r="Q128" s="679"/>
      <c r="R128" s="1458"/>
    </row>
    <row r="129" spans="16:33" ht="18" customHeight="1">
      <c r="P129" s="1489"/>
      <c r="Q129" s="679"/>
      <c r="R129" s="1458"/>
      <c r="AC129" s="1710">
        <f ca="1">SUM(X37:X127)</f>
        <v>7.7939812432815634</v>
      </c>
      <c r="AD129" s="1692">
        <f>SUM(Z37:Z127)</f>
        <v>7.7877069650432365</v>
      </c>
      <c r="AE129" s="669">
        <f ca="1">AC129/AD129</f>
        <v>1.0008056643972982</v>
      </c>
    </row>
    <row r="130" spans="16:33" ht="18" customHeight="1">
      <c r="P130" s="1489"/>
      <c r="Q130" s="679"/>
      <c r="R130" s="1458"/>
      <c r="AG130" s="669"/>
    </row>
    <row r="131" spans="16:33" ht="18" customHeight="1">
      <c r="P131" s="1489"/>
      <c r="Q131" s="679"/>
      <c r="R131" s="1458"/>
    </row>
    <row r="132" spans="16:33" ht="18" customHeight="1">
      <c r="P132" s="1489"/>
      <c r="Q132" s="679"/>
      <c r="R132" s="1458"/>
    </row>
    <row r="133" spans="16:33" ht="18" customHeight="1">
      <c r="P133" s="1489"/>
      <c r="Q133" s="679"/>
      <c r="R133" s="1458"/>
    </row>
    <row r="134" spans="16:33" ht="18" customHeight="1">
      <c r="P134" s="1489"/>
      <c r="Q134" s="679"/>
      <c r="R134" s="1458"/>
      <c r="AC134" s="1300" t="s">
        <v>31</v>
      </c>
    </row>
    <row r="135" spans="16:33" ht="18" customHeight="1">
      <c r="P135" s="1489"/>
      <c r="Q135" s="679"/>
      <c r="R135" s="1458"/>
    </row>
    <row r="136" spans="16:33" ht="18" customHeight="1">
      <c r="P136" s="1489"/>
      <c r="Q136" s="679"/>
      <c r="R136" s="1458"/>
    </row>
    <row r="137" spans="16:33" ht="18" customHeight="1">
      <c r="P137" s="1489"/>
      <c r="Q137" s="679"/>
      <c r="R137" s="1458"/>
    </row>
    <row r="138" spans="16:33" ht="18" customHeight="1">
      <c r="P138" s="1489"/>
      <c r="Q138" s="679"/>
      <c r="R138" s="1458"/>
      <c r="AF138" s="1300" t="s">
        <v>31</v>
      </c>
    </row>
    <row r="139" spans="16:33" ht="18" customHeight="1">
      <c r="P139" s="1489"/>
      <c r="Q139" s="679"/>
      <c r="R139" s="1458"/>
    </row>
    <row r="140" spans="16:33" ht="18" customHeight="1">
      <c r="P140" s="1489"/>
      <c r="Q140" s="679"/>
      <c r="R140" s="1458"/>
    </row>
    <row r="141" spans="16:33" ht="18" customHeight="1">
      <c r="P141" s="1489"/>
      <c r="Q141" s="679"/>
      <c r="R141" s="1458"/>
    </row>
    <row r="142" spans="16:33" ht="18" customHeight="1">
      <c r="P142" s="1489"/>
      <c r="Q142" s="679"/>
      <c r="R142" s="1458"/>
    </row>
    <row r="143" spans="16:33" ht="18" customHeight="1">
      <c r="P143" s="1489"/>
      <c r="Q143" s="679"/>
      <c r="R143" s="1458"/>
    </row>
    <row r="144" spans="16:33" ht="18" customHeight="1">
      <c r="P144" s="1489"/>
      <c r="Q144" s="679"/>
      <c r="R144" s="1458"/>
    </row>
    <row r="145" spans="16:18" ht="18" customHeight="1">
      <c r="P145" s="1489"/>
      <c r="Q145" s="679"/>
      <c r="R145" s="1458"/>
    </row>
    <row r="146" spans="16:18" ht="18" customHeight="1">
      <c r="P146" s="1489"/>
      <c r="Q146" s="679"/>
      <c r="R146" s="1458"/>
    </row>
    <row r="147" spans="16:18" ht="18" customHeight="1">
      <c r="P147" s="1489"/>
      <c r="Q147" s="679"/>
      <c r="R147" s="1458"/>
    </row>
    <row r="148" spans="16:18" ht="18" customHeight="1">
      <c r="P148" s="1489"/>
      <c r="Q148" s="679"/>
      <c r="R148" s="1458"/>
    </row>
    <row r="149" spans="16:18" ht="18" customHeight="1">
      <c r="P149" s="1489"/>
      <c r="Q149" s="679"/>
      <c r="R149" s="1458"/>
    </row>
    <row r="150" spans="16:18" ht="18" customHeight="1">
      <c r="P150" s="1489"/>
      <c r="Q150" s="679"/>
      <c r="R150" s="1458"/>
    </row>
    <row r="151" spans="16:18" ht="18" customHeight="1">
      <c r="P151" s="1489"/>
      <c r="Q151" s="679"/>
      <c r="R151" s="1458"/>
    </row>
    <row r="152" spans="16:18" ht="18" customHeight="1">
      <c r="P152" s="1489"/>
      <c r="Q152" s="679"/>
      <c r="R152" s="1458"/>
    </row>
    <row r="153" spans="16:18" ht="18" customHeight="1">
      <c r="P153" s="1489"/>
      <c r="Q153" s="679"/>
      <c r="R153" s="1458"/>
    </row>
    <row r="154" spans="16:18">
      <c r="P154" s="1489"/>
      <c r="Q154" s="679"/>
      <c r="R154" s="1458"/>
    </row>
  </sheetData>
  <printOptions horizontalCentered="1"/>
  <pageMargins left="0" right="0" top="0.25" bottom="0.05" header="0.5" footer="0.25"/>
  <pageSetup scale="62" orientation="landscape" r:id="rId1"/>
  <headerFooter alignWithMargins="0"/>
  <rowBreaks count="1" manualBreakCount="1">
    <brk id="54"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1"/>
  <sheetViews>
    <sheetView view="pageBreakPreview" zoomScale="92" zoomScaleNormal="70" zoomScaleSheetLayoutView="92" workbookViewId="0">
      <selection activeCell="B1" sqref="B1"/>
    </sheetView>
  </sheetViews>
  <sheetFormatPr defaultRowHeight="15.75"/>
  <cols>
    <col min="1" max="1" width="1.5" style="1688" customWidth="1"/>
    <col min="2" max="2" width="5" style="1688" customWidth="1"/>
    <col min="3" max="3" width="7.5" style="1684" bestFit="1" customWidth="1"/>
    <col min="4" max="4" width="44.625" style="1688" customWidth="1"/>
    <col min="5" max="5" width="15.375" style="1683" customWidth="1"/>
    <col min="6" max="6" width="11.75" style="1683" bestFit="1" customWidth="1"/>
    <col min="7" max="7" width="13.125" style="1683" bestFit="1" customWidth="1"/>
    <col min="8" max="8" width="13" style="1683" bestFit="1" customWidth="1"/>
    <col min="9" max="9" width="13" style="1684" bestFit="1" customWidth="1"/>
    <col min="10" max="10" width="12.625" style="1684" customWidth="1"/>
    <col min="11" max="11" width="13.25" style="1683" bestFit="1" customWidth="1"/>
    <col min="12" max="16" width="13" style="1683" bestFit="1" customWidth="1"/>
    <col min="17" max="18" width="11.875" style="1683" bestFit="1" customWidth="1"/>
    <col min="19" max="19" width="14.75" style="1683" bestFit="1" customWidth="1"/>
    <col min="20" max="16384" width="9" style="1683"/>
  </cols>
  <sheetData>
    <row r="1" spans="1:19">
      <c r="A1" s="1516"/>
      <c r="B1" s="1517"/>
      <c r="C1" s="1518"/>
      <c r="D1" s="1517"/>
      <c r="E1" s="1519"/>
      <c r="F1" s="1519"/>
      <c r="G1" s="1519"/>
      <c r="H1" s="1519"/>
      <c r="I1" s="1518"/>
      <c r="J1" s="1518"/>
      <c r="K1" s="1519"/>
      <c r="L1" s="1519"/>
      <c r="M1" s="1519"/>
      <c r="N1" s="1519"/>
      <c r="O1" s="1519"/>
      <c r="P1" s="1519"/>
      <c r="Q1" s="1519"/>
      <c r="R1" s="1519"/>
      <c r="S1" s="1519"/>
    </row>
    <row r="2" spans="1:19" ht="21">
      <c r="A2" s="1520" t="s">
        <v>1163</v>
      </c>
      <c r="B2" s="1520"/>
      <c r="C2" s="1521"/>
      <c r="D2" s="1520"/>
      <c r="E2" s="1520"/>
      <c r="F2" s="1520"/>
      <c r="G2" s="1520"/>
      <c r="H2" s="1520"/>
      <c r="I2" s="1521"/>
      <c r="J2" s="1521"/>
      <c r="K2" s="1520"/>
      <c r="L2" s="1520"/>
      <c r="M2" s="1520"/>
      <c r="N2" s="1520"/>
      <c r="O2" s="1520"/>
      <c r="P2" s="1520"/>
      <c r="Q2" s="1520"/>
      <c r="R2" s="1520"/>
      <c r="S2" s="1520"/>
    </row>
    <row r="3" spans="1:19">
      <c r="A3" s="1522"/>
      <c r="B3" s="1523"/>
      <c r="C3" s="1524"/>
      <c r="D3" s="1523"/>
      <c r="E3" s="1525" t="s">
        <v>1164</v>
      </c>
      <c r="F3" s="1526"/>
      <c r="G3" s="1526"/>
      <c r="H3" s="1526"/>
      <c r="I3" s="1524"/>
      <c r="J3" s="1524"/>
      <c r="K3" s="1526"/>
      <c r="L3" s="1526"/>
      <c r="M3" s="1526"/>
      <c r="N3" s="1526"/>
      <c r="O3" s="1526"/>
      <c r="P3" s="1526"/>
      <c r="Q3" s="1526"/>
      <c r="R3" s="1526"/>
      <c r="S3" s="1526"/>
    </row>
    <row r="4" spans="1:19">
      <c r="A4" s="1522"/>
      <c r="B4" s="1523"/>
      <c r="C4" s="1518"/>
      <c r="D4" s="1527" t="s">
        <v>1165</v>
      </c>
      <c r="E4" s="1528">
        <v>43646</v>
      </c>
      <c r="F4" s="1519"/>
      <c r="G4" s="1754" t="s">
        <v>1166</v>
      </c>
      <c r="H4" s="1755"/>
      <c r="I4" s="1755"/>
      <c r="J4" s="1755"/>
      <c r="K4" s="1755"/>
      <c r="L4" s="1756"/>
      <c r="M4" s="1757" t="s">
        <v>1167</v>
      </c>
      <c r="N4" s="1758"/>
      <c r="O4" s="1758"/>
      <c r="P4" s="1758"/>
      <c r="Q4" s="1758"/>
      <c r="R4" s="1759"/>
    </row>
    <row r="5" spans="1:19">
      <c r="A5" s="1517"/>
      <c r="B5" s="1516"/>
      <c r="C5" s="1528"/>
      <c r="D5" s="1527" t="s">
        <v>31</v>
      </c>
      <c r="E5" s="1684"/>
      <c r="F5" s="1529"/>
      <c r="G5" s="1760" t="s">
        <v>1168</v>
      </c>
      <c r="H5" s="1761"/>
      <c r="I5" s="1761"/>
      <c r="J5" s="1761"/>
      <c r="K5" s="1761"/>
      <c r="L5" s="1761"/>
      <c r="M5" s="1761"/>
      <c r="N5" s="1761"/>
      <c r="O5" s="1761"/>
      <c r="P5" s="1761"/>
      <c r="Q5" s="1761"/>
      <c r="R5" s="1762"/>
      <c r="S5" s="1530"/>
    </row>
    <row r="6" spans="1:19">
      <c r="A6" s="1517"/>
      <c r="B6" s="1517"/>
      <c r="C6" s="1531" t="s">
        <v>1169</v>
      </c>
      <c r="D6" s="1532" t="s">
        <v>31</v>
      </c>
      <c r="E6" s="1533" t="s">
        <v>31</v>
      </c>
      <c r="F6" s="1534" t="s">
        <v>1170</v>
      </c>
      <c r="G6" s="1534" t="s">
        <v>1171</v>
      </c>
      <c r="H6" s="1534" t="s">
        <v>1172</v>
      </c>
      <c r="I6" s="1535" t="s">
        <v>1173</v>
      </c>
      <c r="J6" s="1531" t="s">
        <v>1174</v>
      </c>
      <c r="K6" s="1534" t="s">
        <v>1175</v>
      </c>
      <c r="L6" s="1534" t="s">
        <v>1176</v>
      </c>
      <c r="M6" s="1534" t="s">
        <v>1177</v>
      </c>
      <c r="N6" s="1534" t="s">
        <v>1178</v>
      </c>
      <c r="O6" s="1534" t="s">
        <v>1179</v>
      </c>
      <c r="P6" s="1534" t="s">
        <v>1180</v>
      </c>
      <c r="Q6" s="1534" t="s">
        <v>1181</v>
      </c>
      <c r="R6" s="1534" t="s">
        <v>1182</v>
      </c>
      <c r="S6" s="1536" t="s">
        <v>9</v>
      </c>
    </row>
    <row r="7" spans="1:19">
      <c r="A7" s="1517"/>
      <c r="B7" s="1537" t="s">
        <v>303</v>
      </c>
      <c r="C7" s="1538" t="s">
        <v>304</v>
      </c>
      <c r="D7" s="1539" t="s">
        <v>305</v>
      </c>
      <c r="E7" s="1540" t="s">
        <v>307</v>
      </c>
      <c r="F7" s="1541" t="s">
        <v>308</v>
      </c>
      <c r="G7" s="1541" t="s">
        <v>309</v>
      </c>
      <c r="H7" s="1541" t="s">
        <v>310</v>
      </c>
      <c r="I7" s="1538"/>
      <c r="J7" s="1538"/>
      <c r="K7" s="1541" t="s">
        <v>1117</v>
      </c>
      <c r="L7" s="1541" t="s">
        <v>1118</v>
      </c>
      <c r="M7" s="1541" t="s">
        <v>1151</v>
      </c>
      <c r="N7" s="1541" t="s">
        <v>1183</v>
      </c>
      <c r="O7" s="1541" t="s">
        <v>1184</v>
      </c>
      <c r="P7" s="1541" t="s">
        <v>1185</v>
      </c>
      <c r="Q7" s="1541" t="s">
        <v>1186</v>
      </c>
      <c r="R7" s="1541" t="s">
        <v>1187</v>
      </c>
      <c r="S7" s="1541" t="s">
        <v>1188</v>
      </c>
    </row>
    <row r="8" spans="1:19">
      <c r="A8" s="1517"/>
      <c r="B8" s="1516" t="s">
        <v>1189</v>
      </c>
      <c r="C8" s="1685"/>
      <c r="D8" s="1542"/>
      <c r="E8" s="1543"/>
      <c r="F8" s="1686"/>
      <c r="G8" s="1544">
        <v>202107</v>
      </c>
      <c r="H8" s="1544">
        <v>202108</v>
      </c>
      <c r="I8" s="1544">
        <v>202109</v>
      </c>
      <c r="J8" s="1544">
        <v>202110</v>
      </c>
      <c r="K8" s="1544">
        <v>202111</v>
      </c>
      <c r="L8" s="1544">
        <v>202112</v>
      </c>
      <c r="M8" s="1544">
        <v>202201</v>
      </c>
      <c r="N8" s="1544">
        <v>202202</v>
      </c>
      <c r="O8" s="1544">
        <v>202203</v>
      </c>
      <c r="P8" s="1544">
        <v>202204</v>
      </c>
      <c r="Q8" s="1544">
        <v>202205</v>
      </c>
      <c r="R8" s="1544">
        <v>202206</v>
      </c>
      <c r="S8" s="1686"/>
    </row>
    <row r="9" spans="1:19">
      <c r="A9" s="1517"/>
      <c r="B9" s="1517"/>
      <c r="C9" s="1540" t="s">
        <v>303</v>
      </c>
      <c r="D9" s="1545" t="s">
        <v>1190</v>
      </c>
      <c r="E9" s="1546">
        <f>'Exhibit No.__(RMM-6) p1'!H18</f>
        <v>107789.70430107282</v>
      </c>
      <c r="F9" s="1547"/>
      <c r="G9" s="1548">
        <v>107013</v>
      </c>
      <c r="H9" s="1548">
        <v>106899</v>
      </c>
      <c r="I9" s="1548">
        <v>106973.00000000001</v>
      </c>
      <c r="J9" s="1548">
        <v>107080</v>
      </c>
      <c r="K9" s="1548">
        <v>107372</v>
      </c>
      <c r="L9" s="1548">
        <v>107473</v>
      </c>
      <c r="M9" s="1548">
        <v>107535</v>
      </c>
      <c r="N9" s="1548">
        <v>107656</v>
      </c>
      <c r="O9" s="1548">
        <v>107793</v>
      </c>
      <c r="P9" s="1548">
        <v>107753</v>
      </c>
      <c r="Q9" s="1548">
        <v>107643</v>
      </c>
      <c r="R9" s="1548">
        <v>107581</v>
      </c>
      <c r="S9" s="1548">
        <f>SUM(G9:H9,I9,J9+SUM(K9:R9))</f>
        <v>1288771</v>
      </c>
    </row>
    <row r="10" spans="1:19">
      <c r="A10" s="1517"/>
      <c r="B10" s="1517"/>
      <c r="C10" s="1540" t="s">
        <v>304</v>
      </c>
      <c r="D10" s="1549" t="s">
        <v>1191</v>
      </c>
      <c r="E10" s="1550">
        <v>833.36668326268443</v>
      </c>
      <c r="F10" s="1551"/>
      <c r="G10" s="1552">
        <v>55.691484789554089</v>
      </c>
      <c r="H10" s="1552">
        <v>72.499357146330368</v>
      </c>
      <c r="I10" s="1552">
        <v>54.806721821162682</v>
      </c>
      <c r="J10" s="1552">
        <v>44.416793526282476</v>
      </c>
      <c r="K10" s="1552">
        <v>61.211026338543512</v>
      </c>
      <c r="L10" s="1552">
        <v>112.68649692412558</v>
      </c>
      <c r="M10" s="1552">
        <v>106.43962066861135</v>
      </c>
      <c r="N10" s="1552">
        <v>78.100206973224218</v>
      </c>
      <c r="O10" s="1552">
        <v>89.102012340966468</v>
      </c>
      <c r="P10" s="1552">
        <v>63.090215041548589</v>
      </c>
      <c r="Q10" s="1552">
        <v>46.416902459238777</v>
      </c>
      <c r="R10" s="1552">
        <v>48.905845233096287</v>
      </c>
      <c r="S10" s="1553"/>
    </row>
    <row r="11" spans="1:19">
      <c r="A11" s="1517"/>
      <c r="B11" s="1517"/>
      <c r="C11" s="1540" t="s">
        <v>305</v>
      </c>
      <c r="D11" s="1549" t="s">
        <v>1192</v>
      </c>
      <c r="E11" s="1554">
        <v>89828348.363250569</v>
      </c>
      <c r="F11" s="1555" t="s">
        <v>1193</v>
      </c>
      <c r="G11" s="1551">
        <f>G10*G9</f>
        <v>5959712.8617845513</v>
      </c>
      <c r="H11" s="1551">
        <f>H10*H9</f>
        <v>7750108.7795855701</v>
      </c>
      <c r="I11" s="1554">
        <f>I9*I10</f>
        <v>5862839.4533752361</v>
      </c>
      <c r="J11" s="1554">
        <f>J9*J10</f>
        <v>4756150.2507943278</v>
      </c>
      <c r="K11" s="1551">
        <f t="shared" ref="K11:R11" si="0">K10*K9</f>
        <v>6572350.3200220941</v>
      </c>
      <c r="L11" s="1551">
        <f t="shared" si="0"/>
        <v>12110755.883926548</v>
      </c>
      <c r="M11" s="1551">
        <f t="shared" si="0"/>
        <v>11445984.608599123</v>
      </c>
      <c r="N11" s="1551">
        <f>N10*N9</f>
        <v>8407955.8819094263</v>
      </c>
      <c r="O11" s="1551">
        <f>O10*O9</f>
        <v>9604573.2162697986</v>
      </c>
      <c r="P11" s="1551">
        <f t="shared" si="0"/>
        <v>6798159.9413719848</v>
      </c>
      <c r="Q11" s="1551">
        <f t="shared" si="0"/>
        <v>4996454.6314198393</v>
      </c>
      <c r="R11" s="1551">
        <f t="shared" si="0"/>
        <v>5261339.736021732</v>
      </c>
      <c r="S11" s="1551">
        <f>SUM(G11:H11,I11,J11+SUM(K11:R11))</f>
        <v>89526385.565080225</v>
      </c>
    </row>
    <row r="12" spans="1:19">
      <c r="A12" s="1517"/>
      <c r="B12" s="1517"/>
      <c r="C12" s="1556"/>
      <c r="D12" s="1549"/>
      <c r="E12" s="1546"/>
      <c r="F12" s="1557"/>
      <c r="G12" s="1557"/>
      <c r="H12" s="1557"/>
      <c r="I12" s="1558"/>
      <c r="J12" s="1558"/>
      <c r="K12" s="1557"/>
      <c r="L12" s="1557"/>
      <c r="M12" s="1557"/>
      <c r="N12" s="1557"/>
      <c r="O12" s="1557"/>
      <c r="P12" s="1557"/>
      <c r="Q12" s="1557"/>
      <c r="R12" s="1557"/>
      <c r="S12" s="1557"/>
    </row>
    <row r="13" spans="1:19">
      <c r="A13" s="1517"/>
      <c r="B13" s="1517"/>
      <c r="C13" s="1540" t="s">
        <v>306</v>
      </c>
      <c r="D13" s="1559" t="s">
        <v>1194</v>
      </c>
      <c r="E13" s="1546" t="s">
        <v>31</v>
      </c>
      <c r="F13" s="1518"/>
      <c r="G13" s="1551">
        <v>11273759.800000001</v>
      </c>
      <c r="H13" s="1551">
        <v>12845243.09</v>
      </c>
      <c r="I13" s="1554">
        <v>10835951.219999999</v>
      </c>
      <c r="J13" s="1554">
        <v>8838947.0599999987</v>
      </c>
      <c r="K13" s="1551">
        <v>12316598.190000003</v>
      </c>
      <c r="L13" s="1551">
        <v>18094243.720000003</v>
      </c>
      <c r="M13" s="1551">
        <v>20316192.790000003</v>
      </c>
      <c r="N13" s="1551">
        <v>15104786.279999999</v>
      </c>
      <c r="O13" s="1551">
        <v>14929631.940000001</v>
      </c>
      <c r="P13" s="1551">
        <v>10585339.02</v>
      </c>
      <c r="Q13" s="1551">
        <v>8772772.7299999986</v>
      </c>
      <c r="R13" s="1551">
        <v>8838230.8299999982</v>
      </c>
      <c r="S13" s="1551">
        <f>SUM(G13:H13,I13,J13+SUM(K13:R13))</f>
        <v>152751696.67000002</v>
      </c>
    </row>
    <row r="14" spans="1:19">
      <c r="A14" s="1517"/>
      <c r="B14" s="1517"/>
      <c r="C14" s="1540"/>
      <c r="D14" s="1560" t="s">
        <v>1195</v>
      </c>
      <c r="E14" s="1561"/>
      <c r="F14" s="1562"/>
      <c r="G14" s="1563"/>
      <c r="H14" s="1563"/>
      <c r="I14" s="1564"/>
      <c r="J14" s="1564"/>
      <c r="K14" s="1563"/>
      <c r="L14" s="1563"/>
      <c r="M14" s="1563"/>
      <c r="N14" s="1563"/>
      <c r="O14" s="1563"/>
      <c r="P14" s="1563"/>
      <c r="Q14" s="1563"/>
      <c r="R14" s="1563"/>
      <c r="S14" s="1563"/>
    </row>
    <row r="15" spans="1:19">
      <c r="A15" s="1517"/>
      <c r="B15" s="1517"/>
      <c r="C15" s="1540" t="s">
        <v>307</v>
      </c>
      <c r="D15" s="1549" t="s">
        <v>1196</v>
      </c>
      <c r="E15" s="1561"/>
      <c r="F15" s="1562"/>
      <c r="G15" s="1551">
        <v>414953.86023000005</v>
      </c>
      <c r="H15" s="1551">
        <v>483634.79186266707</v>
      </c>
      <c r="I15" s="1554">
        <v>429577.11486842355</v>
      </c>
      <c r="J15" s="1554">
        <v>351807.00062281848</v>
      </c>
      <c r="K15" s="1551">
        <v>473769.35045999999</v>
      </c>
      <c r="L15" s="1551">
        <v>675693.57492000004</v>
      </c>
      <c r="M15" s="1551">
        <v>752846.62193999998</v>
      </c>
      <c r="N15" s="1551">
        <v>571624.81110000005</v>
      </c>
      <c r="O15" s="1551">
        <v>565475.61294000002</v>
      </c>
      <c r="P15" s="1551">
        <v>307062.54196686985</v>
      </c>
      <c r="Q15" s="1551">
        <v>152447.04490558311</v>
      </c>
      <c r="R15" s="1551">
        <v>152132.34663297539</v>
      </c>
      <c r="S15" s="1551">
        <f>SUM(G15:H15,I15,J15+SUM(K15:R15))</f>
        <v>5331024.6724493373</v>
      </c>
    </row>
    <row r="16" spans="1:19">
      <c r="A16" s="1517"/>
      <c r="B16" s="1517"/>
      <c r="C16" s="1540" t="s">
        <v>308</v>
      </c>
      <c r="D16" s="1549" t="s">
        <v>1197</v>
      </c>
      <c r="E16" s="1565">
        <f>'Exhibit No.__(RMM-7) p1-8'!$G$89</f>
        <v>9.5</v>
      </c>
      <c r="F16" s="1562"/>
      <c r="G16" s="1551">
        <f t="shared" ref="G16:R16" si="1">G9*$E$16</f>
        <v>1016623.5</v>
      </c>
      <c r="H16" s="1551">
        <f t="shared" si="1"/>
        <v>1015540.5</v>
      </c>
      <c r="I16" s="1554">
        <f t="shared" si="1"/>
        <v>1016243.5000000001</v>
      </c>
      <c r="J16" s="1554">
        <f t="shared" si="1"/>
        <v>1017260</v>
      </c>
      <c r="K16" s="1551">
        <f t="shared" si="1"/>
        <v>1020034</v>
      </c>
      <c r="L16" s="1551">
        <f t="shared" si="1"/>
        <v>1020993.5</v>
      </c>
      <c r="M16" s="1551">
        <f t="shared" si="1"/>
        <v>1021582.5</v>
      </c>
      <c r="N16" s="1551">
        <f t="shared" si="1"/>
        <v>1022732</v>
      </c>
      <c r="O16" s="1551">
        <f t="shared" si="1"/>
        <v>1024033.5</v>
      </c>
      <c r="P16" s="1551">
        <f t="shared" si="1"/>
        <v>1023653.5</v>
      </c>
      <c r="Q16" s="1551">
        <f t="shared" si="1"/>
        <v>1022608.5</v>
      </c>
      <c r="R16" s="1551">
        <f t="shared" si="1"/>
        <v>1022019.5</v>
      </c>
      <c r="S16" s="1551">
        <f>SUM(G16:H16,I16,J16+SUM(K16:R16))</f>
        <v>12243324.5</v>
      </c>
    </row>
    <row r="17" spans="1:27" ht="18">
      <c r="A17" s="1517"/>
      <c r="B17" s="1517"/>
      <c r="C17" s="1540" t="s">
        <v>309</v>
      </c>
      <c r="D17" s="1549" t="s">
        <v>1198</v>
      </c>
      <c r="E17" s="1566">
        <f ca="1">G100</f>
        <v>2.5841635559758096E-2</v>
      </c>
      <c r="F17" s="1562"/>
      <c r="G17" s="1567">
        <f t="shared" ref="G17:R17" ca="1" si="2">G26*$E$17</f>
        <v>3055010.3789682221</v>
      </c>
      <c r="H17" s="1567">
        <f t="shared" ca="1" si="2"/>
        <v>3442889.5558413994</v>
      </c>
      <c r="I17" s="1568">
        <f t="shared" ca="1" si="2"/>
        <v>2936844.9522433695</v>
      </c>
      <c r="J17" s="1568">
        <f t="shared" ca="1" si="2"/>
        <v>2405185.7318539741</v>
      </c>
      <c r="K17" s="1567">
        <f t="shared" ca="1" si="2"/>
        <v>3238882.2470821775</v>
      </c>
      <c r="L17" s="1567">
        <f t="shared" ca="1" si="2"/>
        <v>4619319.3421039004</v>
      </c>
      <c r="M17" s="1567">
        <f t="shared" ca="1" si="2"/>
        <v>5146769.3218435086</v>
      </c>
      <c r="N17" s="1567">
        <f t="shared" ca="1" si="2"/>
        <v>3907862.4458629005</v>
      </c>
      <c r="O17" s="1567">
        <f t="shared" ca="1" si="2"/>
        <v>3865823.996700082</v>
      </c>
      <c r="P17" s="1567">
        <f t="shared" ca="1" si="2"/>
        <v>2840729.9347253032</v>
      </c>
      <c r="Q17" s="1567">
        <f t="shared" ca="1" si="2"/>
        <v>2439947.4607011564</v>
      </c>
      <c r="R17" s="1567">
        <f t="shared" ca="1" si="2"/>
        <v>2441920.9605672192</v>
      </c>
      <c r="S17" s="1567">
        <f ca="1">SUM(G17:H17,I17,J17+SUM(K17:R17))</f>
        <v>40341186.328493208</v>
      </c>
    </row>
    <row r="18" spans="1:27">
      <c r="A18" s="1517"/>
      <c r="B18" s="1517"/>
      <c r="C18" s="1540" t="s">
        <v>310</v>
      </c>
      <c r="D18" s="1549" t="s">
        <v>1199</v>
      </c>
      <c r="E18" s="1561"/>
      <c r="F18" s="1562"/>
      <c r="G18" s="1569">
        <f ca="1">SUM(G15:G17)</f>
        <v>4486587.7391982218</v>
      </c>
      <c r="H18" s="1569">
        <f t="shared" ref="H18:R18" ca="1" si="3">SUM(H15:H17)</f>
        <v>4942064.847704066</v>
      </c>
      <c r="I18" s="1569">
        <f t="shared" ca="1" si="3"/>
        <v>4382665.567111793</v>
      </c>
      <c r="J18" s="1569">
        <f ca="1">SUM(J15:J17)</f>
        <v>3774252.7324767923</v>
      </c>
      <c r="K18" s="1569">
        <f t="shared" ca="1" si="3"/>
        <v>4732685.5975421779</v>
      </c>
      <c r="L18" s="1569">
        <f t="shared" ca="1" si="3"/>
        <v>6316006.4170239009</v>
      </c>
      <c r="M18" s="1569">
        <f t="shared" ca="1" si="3"/>
        <v>6921198.4437835086</v>
      </c>
      <c r="N18" s="1569">
        <f t="shared" ca="1" si="3"/>
        <v>5502219.256962901</v>
      </c>
      <c r="O18" s="1569">
        <f t="shared" ca="1" si="3"/>
        <v>5455333.1096400823</v>
      </c>
      <c r="P18" s="1569">
        <f t="shared" ca="1" si="3"/>
        <v>4171445.9766921732</v>
      </c>
      <c r="Q18" s="1569">
        <f t="shared" ca="1" si="3"/>
        <v>3615003.0056067398</v>
      </c>
      <c r="R18" s="1569">
        <f t="shared" ca="1" si="3"/>
        <v>3616072.8072001943</v>
      </c>
      <c r="S18" s="1554">
        <f ca="1">SUM(G18:H18,I18,J18+SUM(K18:R18))</f>
        <v>57915535.500942551</v>
      </c>
    </row>
    <row r="19" spans="1:27">
      <c r="A19" s="1517"/>
      <c r="B19" s="1517"/>
      <c r="C19" s="1540"/>
      <c r="D19" s="1549"/>
      <c r="E19" s="1561"/>
      <c r="F19" s="1562"/>
      <c r="G19" s="1569"/>
      <c r="H19" s="1569"/>
      <c r="I19" s="1569"/>
      <c r="J19" s="1569"/>
      <c r="K19" s="1569"/>
      <c r="L19" s="1569"/>
      <c r="M19" s="1569"/>
      <c r="N19" s="1569"/>
      <c r="O19" s="1569"/>
      <c r="P19" s="1569"/>
      <c r="Q19" s="1569"/>
      <c r="R19" s="1569"/>
      <c r="S19" s="1554"/>
    </row>
    <row r="20" spans="1:27">
      <c r="A20" s="1517"/>
      <c r="B20" s="1517"/>
      <c r="C20" s="1540" t="s">
        <v>1115</v>
      </c>
      <c r="D20" s="1549" t="s">
        <v>1200</v>
      </c>
      <c r="E20" s="1561"/>
      <c r="F20" s="1555" t="s">
        <v>1201</v>
      </c>
      <c r="G20" s="1569">
        <f ca="1">G13-G18</f>
        <v>6787172.0608017789</v>
      </c>
      <c r="H20" s="1569">
        <f t="shared" ref="H20:S20" ca="1" si="4">H13-H18</f>
        <v>7903178.2422959339</v>
      </c>
      <c r="I20" s="1569">
        <f t="shared" ca="1" si="4"/>
        <v>6453285.6528882058</v>
      </c>
      <c r="J20" s="1569">
        <f t="shared" ca="1" si="4"/>
        <v>5064694.3275232064</v>
      </c>
      <c r="K20" s="1569">
        <f t="shared" ca="1" si="4"/>
        <v>7583912.5924578253</v>
      </c>
      <c r="L20" s="1569">
        <f t="shared" ca="1" si="4"/>
        <v>11778237.302976102</v>
      </c>
      <c r="M20" s="1569">
        <f t="shared" ca="1" si="4"/>
        <v>13394994.346216494</v>
      </c>
      <c r="N20" s="1569">
        <f t="shared" ca="1" si="4"/>
        <v>9602567.0230370983</v>
      </c>
      <c r="O20" s="1569">
        <f t="shared" ca="1" si="4"/>
        <v>9474298.830359919</v>
      </c>
      <c r="P20" s="1569">
        <f t="shared" ca="1" si="4"/>
        <v>6413893.0433078259</v>
      </c>
      <c r="Q20" s="1569">
        <f t="shared" ca="1" si="4"/>
        <v>5157769.7243932588</v>
      </c>
      <c r="R20" s="1569">
        <f t="shared" ca="1" si="4"/>
        <v>5222158.0227998039</v>
      </c>
      <c r="S20" s="1569">
        <f t="shared" ca="1" si="4"/>
        <v>94836161.169057459</v>
      </c>
    </row>
    <row r="21" spans="1:27">
      <c r="A21" s="1517"/>
      <c r="B21" s="1517"/>
      <c r="C21" s="1540"/>
      <c r="D21" s="1549"/>
      <c r="E21" s="1561"/>
      <c r="F21" s="1555"/>
      <c r="G21" s="1569"/>
      <c r="H21" s="1569"/>
      <c r="I21" s="1569"/>
      <c r="J21" s="1569"/>
      <c r="K21" s="1569"/>
      <c r="L21" s="1569"/>
      <c r="M21" s="1569"/>
      <c r="N21" s="1569"/>
      <c r="O21" s="1569"/>
      <c r="P21" s="1569"/>
      <c r="Q21" s="1569"/>
      <c r="R21" s="1569"/>
      <c r="S21" s="1569"/>
    </row>
    <row r="22" spans="1:27">
      <c r="A22" s="1517"/>
      <c r="B22" s="1570"/>
      <c r="C22" s="1540" t="s">
        <v>311</v>
      </c>
      <c r="D22" s="1527" t="s">
        <v>1202</v>
      </c>
      <c r="E22" s="1571"/>
      <c r="F22" s="1555" t="s">
        <v>1203</v>
      </c>
      <c r="G22" s="1572">
        <f ca="1">G20-G11</f>
        <v>827459.19901722763</v>
      </c>
      <c r="H22" s="1572">
        <f t="shared" ref="H22:R22" ca="1" si="5">H20-H11</f>
        <v>153069.46271036379</v>
      </c>
      <c r="I22" s="1572">
        <f t="shared" ca="1" si="5"/>
        <v>590446.1995129697</v>
      </c>
      <c r="J22" s="1572">
        <f t="shared" ca="1" si="5"/>
        <v>308544.07672887854</v>
      </c>
      <c r="K22" s="1572">
        <f t="shared" ca="1" si="5"/>
        <v>1011562.2724357313</v>
      </c>
      <c r="L22" s="1572">
        <f t="shared" ca="1" si="5"/>
        <v>-332518.58095044643</v>
      </c>
      <c r="M22" s="1572">
        <f t="shared" ca="1" si="5"/>
        <v>1949009.7376173716</v>
      </c>
      <c r="N22" s="1572">
        <f t="shared" ca="1" si="5"/>
        <v>1194611.141127672</v>
      </c>
      <c r="O22" s="1572">
        <f t="shared" ca="1" si="5"/>
        <v>-130274.38590987958</v>
      </c>
      <c r="P22" s="1572">
        <f t="shared" ca="1" si="5"/>
        <v>-384266.89806415886</v>
      </c>
      <c r="Q22" s="1572">
        <f t="shared" ca="1" si="5"/>
        <v>161315.09297341947</v>
      </c>
      <c r="R22" s="1572">
        <f t="shared" ca="1" si="5"/>
        <v>-39181.713221928105</v>
      </c>
      <c r="S22" s="1572">
        <f ca="1">SUM(G22:H22,I22,J22+SUM(K22:R22))</f>
        <v>5309775.6039772211</v>
      </c>
    </row>
    <row r="23" spans="1:27">
      <c r="A23" s="1517"/>
      <c r="B23" s="1570"/>
      <c r="C23" s="1540" t="s">
        <v>1116</v>
      </c>
      <c r="D23" s="1542" t="s">
        <v>1204</v>
      </c>
      <c r="E23" s="1571"/>
      <c r="F23" s="1555"/>
      <c r="G23" s="1569">
        <f ca="1">(G22/2)*G86</f>
        <v>1944.529117690485</v>
      </c>
      <c r="H23" s="1569">
        <f t="shared" ref="H23:R23" ca="1" si="6">(G22+G23+H22/2)*H86</f>
        <v>4257.9107596034701</v>
      </c>
      <c r="I23" s="1569">
        <f t="shared" ca="1" si="6"/>
        <v>2036.4771295190344</v>
      </c>
      <c r="J23" s="1569">
        <f t="shared" ca="1" si="6"/>
        <v>3360.3962175311754</v>
      </c>
      <c r="K23" s="1569">
        <f t="shared" ca="1" si="6"/>
        <v>3679.5852412392387</v>
      </c>
      <c r="L23" s="1569">
        <f t="shared" ca="1" si="6"/>
        <v>3820.4215524078627</v>
      </c>
      <c r="M23" s="1569">
        <f t="shared" ca="1" si="6"/>
        <v>2324.9041538783299</v>
      </c>
      <c r="N23" s="1569">
        <f t="shared" ca="1" si="6"/>
        <v>8410.5127007057836</v>
      </c>
      <c r="O23" s="1569">
        <f t="shared" ca="1" si="6"/>
        <v>4096.3840591443768</v>
      </c>
      <c r="P23" s="1569">
        <f t="shared" ca="1" si="6"/>
        <v>-1177.7523682664144</v>
      </c>
      <c r="Q23" s="1569">
        <f t="shared" ca="1" si="6"/>
        <v>-1158.190994993719</v>
      </c>
      <c r="R23" s="1569">
        <f t="shared" ca="1" si="6"/>
        <v>520.09436785960827</v>
      </c>
      <c r="S23" s="1573">
        <f ca="1">SUM(G23:H23,I23,J23+SUM(K23:R23))</f>
        <v>32115.271936319234</v>
      </c>
    </row>
    <row r="24" spans="1:27" s="1684" customFormat="1">
      <c r="A24" s="1523"/>
      <c r="B24" s="1523"/>
      <c r="C24" s="1540" t="s">
        <v>701</v>
      </c>
      <c r="D24" s="1527" t="s">
        <v>1205</v>
      </c>
      <c r="E24" s="1571"/>
      <c r="F24" s="1574" t="s">
        <v>1206</v>
      </c>
      <c r="G24" s="1575">
        <f ca="1">G22+G23</f>
        <v>829403.72813491814</v>
      </c>
      <c r="H24" s="1575">
        <f ca="1">H22+H23</f>
        <v>157327.37346996725</v>
      </c>
      <c r="I24" s="1575">
        <f ca="1">I22+I23</f>
        <v>592482.67664248869</v>
      </c>
      <c r="J24" s="1575">
        <f t="shared" ref="J24:S24" ca="1" si="7">J22+J23</f>
        <v>311904.47294640972</v>
      </c>
      <c r="K24" s="1575">
        <f t="shared" ca="1" si="7"/>
        <v>1015241.8576769705</v>
      </c>
      <c r="L24" s="1575">
        <f t="shared" ca="1" si="7"/>
        <v>-328698.15939803858</v>
      </c>
      <c r="M24" s="1575">
        <f t="shared" ca="1" si="7"/>
        <v>1951334.6417712499</v>
      </c>
      <c r="N24" s="1575">
        <f t="shared" ca="1" si="7"/>
        <v>1203021.6538283778</v>
      </c>
      <c r="O24" s="1575">
        <f t="shared" ca="1" si="7"/>
        <v>-126178.00185073521</v>
      </c>
      <c r="P24" s="1575">
        <f t="shared" ca="1" si="7"/>
        <v>-385444.65043242526</v>
      </c>
      <c r="Q24" s="1575">
        <f t="shared" ca="1" si="7"/>
        <v>160156.90197842574</v>
      </c>
      <c r="R24" s="1575">
        <f t="shared" ca="1" si="7"/>
        <v>-38661.618854068496</v>
      </c>
      <c r="S24" s="1575">
        <f t="shared" ca="1" si="7"/>
        <v>5341890.8759135399</v>
      </c>
    </row>
    <row r="25" spans="1:27">
      <c r="A25" s="1570"/>
      <c r="B25" s="1570"/>
      <c r="C25" s="1576"/>
      <c r="D25" s="1527"/>
      <c r="E25" s="1571"/>
      <c r="F25" s="1571"/>
      <c r="G25" s="1577"/>
      <c r="H25" s="1573"/>
      <c r="I25" s="1573"/>
      <c r="J25" s="1573"/>
      <c r="K25" s="1573"/>
      <c r="L25" s="1573"/>
      <c r="M25" s="1573"/>
      <c r="N25" s="1573"/>
      <c r="O25" s="1573"/>
      <c r="P25" s="1573"/>
      <c r="Q25" s="1573"/>
      <c r="R25" s="1573"/>
      <c r="S25" s="1573"/>
      <c r="T25" s="1573"/>
      <c r="U25" s="1573"/>
      <c r="V25" s="1573"/>
      <c r="W25" s="1573"/>
      <c r="X25" s="1573"/>
      <c r="Y25" s="1573"/>
      <c r="Z25" s="1573"/>
      <c r="AA25" s="1573"/>
    </row>
    <row r="26" spans="1:27" ht="16.5" thickBot="1">
      <c r="A26" s="1517"/>
      <c r="B26" s="1579"/>
      <c r="C26" s="1580" t="s">
        <v>1117</v>
      </c>
      <c r="D26" s="1581" t="s">
        <v>1207</v>
      </c>
      <c r="E26" s="1582" t="s">
        <v>31</v>
      </c>
      <c r="F26" s="1582"/>
      <c r="G26" s="1583">
        <v>118220473</v>
      </c>
      <c r="H26" s="1583">
        <v>133230327</v>
      </c>
      <c r="I26" s="1583">
        <v>113647797</v>
      </c>
      <c r="J26" s="1584">
        <v>93074052</v>
      </c>
      <c r="K26" s="1583">
        <v>125335807</v>
      </c>
      <c r="L26" s="1583">
        <v>178754914</v>
      </c>
      <c r="M26" s="1583">
        <v>199165773</v>
      </c>
      <c r="N26" s="1583">
        <v>151223495</v>
      </c>
      <c r="O26" s="1583">
        <v>149596723</v>
      </c>
      <c r="P26" s="1583">
        <v>109928411</v>
      </c>
      <c r="Q26" s="1583">
        <v>94419235</v>
      </c>
      <c r="R26" s="1583">
        <v>94495604</v>
      </c>
      <c r="S26" s="1583">
        <f>SUM(G26:R26)</f>
        <v>1561092611</v>
      </c>
    </row>
    <row r="27" spans="1:27">
      <c r="A27" s="1517"/>
      <c r="B27" s="1516" t="s">
        <v>1208</v>
      </c>
      <c r="C27" s="1685"/>
      <c r="D27" s="1542"/>
      <c r="E27" s="1543"/>
      <c r="F27" s="1686"/>
      <c r="G27" s="1686"/>
      <c r="H27" s="1686"/>
      <c r="I27" s="1685"/>
      <c r="J27" s="1685"/>
      <c r="K27" s="1686"/>
      <c r="L27" s="1686"/>
      <c r="M27" s="1686"/>
      <c r="N27" s="1686"/>
      <c r="O27" s="1686"/>
      <c r="P27" s="1686"/>
      <c r="Q27" s="1686"/>
      <c r="R27" s="1686"/>
      <c r="S27" s="1686"/>
    </row>
    <row r="28" spans="1:27">
      <c r="A28" s="1517"/>
      <c r="B28" s="1517"/>
      <c r="C28" s="1540" t="s">
        <v>303</v>
      </c>
      <c r="D28" s="1545" t="s">
        <v>1190</v>
      </c>
      <c r="E28" s="1546">
        <f>'Exhibit No.__(RMM-6) p1'!H24</f>
        <v>19928.640555555456</v>
      </c>
      <c r="F28" s="1547"/>
      <c r="G28" s="1548">
        <v>19538</v>
      </c>
      <c r="H28" s="1548">
        <v>19542</v>
      </c>
      <c r="I28" s="1548">
        <v>19542.999999999996</v>
      </c>
      <c r="J28" s="1548">
        <v>19591.000000000004</v>
      </c>
      <c r="K28" s="1548">
        <v>19648</v>
      </c>
      <c r="L28" s="1548">
        <v>19681</v>
      </c>
      <c r="M28" s="1548">
        <v>19697</v>
      </c>
      <c r="N28" s="1548">
        <v>19752</v>
      </c>
      <c r="O28" s="1548">
        <v>19756</v>
      </c>
      <c r="P28" s="1548">
        <v>19805</v>
      </c>
      <c r="Q28" s="1548">
        <v>19841</v>
      </c>
      <c r="R28" s="1548">
        <v>19852</v>
      </c>
      <c r="S28" s="1548">
        <f>SUM(G28:H28,I28,J28+SUM(K28:R28))</f>
        <v>236246</v>
      </c>
    </row>
    <row r="29" spans="1:27">
      <c r="A29" s="1517"/>
      <c r="B29" s="1517"/>
      <c r="C29" s="1540" t="s">
        <v>304</v>
      </c>
      <c r="D29" s="1549" t="s">
        <v>1191</v>
      </c>
      <c r="E29" s="1554">
        <v>1631.7444876161605</v>
      </c>
      <c r="F29" s="1551"/>
      <c r="G29" s="1552">
        <v>136.61902688523651</v>
      </c>
      <c r="H29" s="1552">
        <v>156.49461491092438</v>
      </c>
      <c r="I29" s="1552">
        <v>143.14917260530004</v>
      </c>
      <c r="J29" s="1552">
        <v>126.50511120812575</v>
      </c>
      <c r="K29" s="1552">
        <v>126.90161827715751</v>
      </c>
      <c r="L29" s="1552">
        <v>152.15558651705254</v>
      </c>
      <c r="M29" s="1552">
        <v>146.65891687081449</v>
      </c>
      <c r="N29" s="1552">
        <v>136.05455513122664</v>
      </c>
      <c r="O29" s="1552">
        <v>141.82170433953226</v>
      </c>
      <c r="P29" s="1552">
        <v>122.23816552718409</v>
      </c>
      <c r="Q29" s="1552">
        <v>115.56991993889557</v>
      </c>
      <c r="R29" s="1552">
        <v>127.57609540471093</v>
      </c>
      <c r="S29" s="1551"/>
    </row>
    <row r="30" spans="1:27">
      <c r="A30" s="1517"/>
      <c r="B30" s="1517"/>
      <c r="C30" s="1540" t="s">
        <v>305</v>
      </c>
      <c r="D30" s="1549" t="s">
        <v>1192</v>
      </c>
      <c r="E30" s="1554">
        <v>32518449.372211475</v>
      </c>
      <c r="F30" s="1555" t="s">
        <v>1193</v>
      </c>
      <c r="G30" s="1551">
        <f>G29*G28</f>
        <v>2669262.547283751</v>
      </c>
      <c r="H30" s="1551">
        <f>H29*H28</f>
        <v>3058217.7645892841</v>
      </c>
      <c r="I30" s="1554">
        <f>I28*I29</f>
        <v>2797564.280225378</v>
      </c>
      <c r="J30" s="1554">
        <f>J28*J29</f>
        <v>2478361.633678392</v>
      </c>
      <c r="K30" s="1551">
        <f t="shared" ref="K30:R30" si="8">K29*K28</f>
        <v>2493362.9959095907</v>
      </c>
      <c r="L30" s="1551">
        <f t="shared" si="8"/>
        <v>2994574.098242111</v>
      </c>
      <c r="M30" s="1551">
        <f t="shared" si="8"/>
        <v>2888740.6856044331</v>
      </c>
      <c r="N30" s="1551">
        <f t="shared" si="8"/>
        <v>2687349.5729519883</v>
      </c>
      <c r="O30" s="1551">
        <f t="shared" si="8"/>
        <v>2801829.5909317993</v>
      </c>
      <c r="P30" s="1551">
        <f t="shared" si="8"/>
        <v>2420926.8682658812</v>
      </c>
      <c r="Q30" s="1551">
        <f t="shared" si="8"/>
        <v>2293022.7815076271</v>
      </c>
      <c r="R30" s="1551">
        <f t="shared" si="8"/>
        <v>2532640.6459743213</v>
      </c>
      <c r="S30" s="1551">
        <f>SUM(G30:H30,I30,J30+SUM(K30:R30))</f>
        <v>32115853.465164557</v>
      </c>
    </row>
    <row r="31" spans="1:27">
      <c r="A31" s="1517"/>
      <c r="B31" s="1517"/>
      <c r="C31" s="1556"/>
      <c r="D31" s="1549"/>
      <c r="E31" s="1546"/>
      <c r="F31" s="1557"/>
      <c r="G31" s="1557"/>
      <c r="H31" s="1557"/>
      <c r="I31" s="1558"/>
      <c r="J31" s="1558"/>
      <c r="K31" s="1557"/>
      <c r="L31" s="1557"/>
      <c r="M31" s="1557"/>
      <c r="N31" s="1557"/>
      <c r="O31" s="1557"/>
      <c r="P31" s="1557"/>
      <c r="Q31" s="1557"/>
      <c r="R31" s="1557"/>
      <c r="S31" s="1557"/>
    </row>
    <row r="32" spans="1:27">
      <c r="A32" s="1517"/>
      <c r="B32" s="1517"/>
      <c r="C32" s="1540" t="s">
        <v>306</v>
      </c>
      <c r="D32" s="1559" t="s">
        <v>1194</v>
      </c>
      <c r="E32" s="1546"/>
      <c r="F32" s="1557"/>
      <c r="G32" s="1551">
        <v>4499310.5200000005</v>
      </c>
      <c r="H32" s="1551">
        <v>4936513.09</v>
      </c>
      <c r="I32" s="1554">
        <v>4688792.29</v>
      </c>
      <c r="J32" s="1554">
        <v>4141805.39</v>
      </c>
      <c r="K32" s="1551">
        <v>4255912.93</v>
      </c>
      <c r="L32" s="1551">
        <v>4788430.68</v>
      </c>
      <c r="M32" s="1551">
        <v>4993240.45</v>
      </c>
      <c r="N32" s="1551">
        <v>4440002.0900000008</v>
      </c>
      <c r="O32" s="1551">
        <v>4338059.3000000007</v>
      </c>
      <c r="P32" s="1551">
        <v>3877449</v>
      </c>
      <c r="Q32" s="1551">
        <v>4121329.52</v>
      </c>
      <c r="R32" s="1551">
        <v>4356153.0799999991</v>
      </c>
      <c r="S32" s="1551">
        <f>SUM(G32:H32,I32,J32+SUM(K32:R32))</f>
        <v>53436998.339999996</v>
      </c>
    </row>
    <row r="33" spans="1:27">
      <c r="A33" s="1517"/>
      <c r="B33" s="1517"/>
      <c r="C33" s="1540"/>
      <c r="D33" s="1560" t="s">
        <v>1195</v>
      </c>
      <c r="E33" s="1546"/>
      <c r="F33" s="1557"/>
      <c r="G33" s="1557"/>
      <c r="H33" s="1557"/>
      <c r="I33" s="1558"/>
      <c r="J33" s="1558"/>
      <c r="K33" s="1557"/>
      <c r="L33" s="1557"/>
      <c r="M33" s="1557"/>
      <c r="N33" s="1557"/>
      <c r="O33" s="1557"/>
      <c r="P33" s="1557"/>
      <c r="Q33" s="1557"/>
      <c r="R33" s="1557"/>
      <c r="S33" s="1557"/>
    </row>
    <row r="34" spans="1:27">
      <c r="A34" s="1517"/>
      <c r="B34" s="1517"/>
      <c r="C34" s="1540" t="s">
        <v>307</v>
      </c>
      <c r="D34" s="1549" t="s">
        <v>1196</v>
      </c>
      <c r="E34" s="1546"/>
      <c r="F34" s="1557"/>
      <c r="G34" s="1551">
        <v>166563.12576</v>
      </c>
      <c r="H34" s="1551">
        <v>191204.96364908369</v>
      </c>
      <c r="I34" s="1554">
        <v>186476.59556382988</v>
      </c>
      <c r="J34" s="1554">
        <v>157444.52604905801</v>
      </c>
      <c r="K34" s="1551">
        <v>159649.03975999999</v>
      </c>
      <c r="L34" s="1551">
        <v>186578.05072</v>
      </c>
      <c r="M34" s="1551">
        <v>196124.17559999999</v>
      </c>
      <c r="N34" s="1551">
        <v>169679.59927999999</v>
      </c>
      <c r="O34" s="1551">
        <v>164996.00039999999</v>
      </c>
      <c r="P34" s="1551">
        <v>145352.83544</v>
      </c>
      <c r="Q34" s="1551">
        <v>153760.09016000002</v>
      </c>
      <c r="R34" s="1551">
        <v>166940.02192</v>
      </c>
      <c r="S34" s="1551">
        <f>SUM(G34:H34,I34,J34+SUM(K34:R34))</f>
        <v>2044769.0243019718</v>
      </c>
    </row>
    <row r="35" spans="1:27">
      <c r="A35" s="1517"/>
      <c r="B35" s="1517"/>
      <c r="C35" s="1540" t="s">
        <v>308</v>
      </c>
      <c r="D35" s="1549" t="s">
        <v>1197</v>
      </c>
      <c r="E35" s="1565">
        <v>11.476460191171597</v>
      </c>
      <c r="F35" s="1557"/>
      <c r="G35" s="1585">
        <f>G28*$E$35</f>
        <v>224227.07921511066</v>
      </c>
      <c r="H35" s="1585">
        <f t="shared" ref="H35:R35" si="9">H28*$E$35</f>
        <v>224272.98505587535</v>
      </c>
      <c r="I35" s="1585">
        <f t="shared" si="9"/>
        <v>224284.46151606648</v>
      </c>
      <c r="J35" s="1585">
        <f t="shared" si="9"/>
        <v>224835.3316052428</v>
      </c>
      <c r="K35" s="1585">
        <f t="shared" si="9"/>
        <v>225489.48983613955</v>
      </c>
      <c r="L35" s="1585">
        <f t="shared" si="9"/>
        <v>225868.21302244821</v>
      </c>
      <c r="M35" s="1585">
        <f t="shared" si="9"/>
        <v>226051.83638550696</v>
      </c>
      <c r="N35" s="1585">
        <f t="shared" si="9"/>
        <v>226683.04169602139</v>
      </c>
      <c r="O35" s="1585">
        <f t="shared" si="9"/>
        <v>226728.94753678609</v>
      </c>
      <c r="P35" s="1585">
        <f t="shared" si="9"/>
        <v>227291.29408615347</v>
      </c>
      <c r="Q35" s="1585">
        <f t="shared" si="9"/>
        <v>227704.44665303564</v>
      </c>
      <c r="R35" s="1585">
        <f t="shared" si="9"/>
        <v>227830.68771513854</v>
      </c>
      <c r="S35" s="1551">
        <f>SUM(G35:H35,I35,J35+SUM(K35:R35))</f>
        <v>2711267.8143235249</v>
      </c>
    </row>
    <row r="36" spans="1:27" ht="18">
      <c r="A36" s="1517"/>
      <c r="B36" s="1517"/>
      <c r="C36" s="1540" t="s">
        <v>309</v>
      </c>
      <c r="D36" s="1549" t="s">
        <v>1198</v>
      </c>
      <c r="E36" s="1566">
        <f ca="1">G100</f>
        <v>2.5841635559758096E-2</v>
      </c>
      <c r="F36" s="1557"/>
      <c r="G36" s="1567">
        <f t="shared" ref="G36:R36" ca="1" si="10">G45*$E$36</f>
        <v>1233313.3505971564</v>
      </c>
      <c r="H36" s="1567">
        <f t="shared" ca="1" si="10"/>
        <v>1376187.7739951827</v>
      </c>
      <c r="I36" s="1567">
        <f t="shared" ca="1" si="10"/>
        <v>1282042.7418807433</v>
      </c>
      <c r="J36" s="1567">
        <f t="shared" ca="1" si="10"/>
        <v>1082067.6327260886</v>
      </c>
      <c r="K36" s="1567">
        <f t="shared" ca="1" si="10"/>
        <v>1097231.9954636304</v>
      </c>
      <c r="L36" s="1567">
        <f t="shared" ca="1" si="10"/>
        <v>1282309.0399351865</v>
      </c>
      <c r="M36" s="1567">
        <f t="shared" ca="1" si="10"/>
        <v>1347917.4123173407</v>
      </c>
      <c r="N36" s="1567">
        <f t="shared" ca="1" si="10"/>
        <v>1166169.7783296681</v>
      </c>
      <c r="O36" s="1567">
        <f t="shared" ca="1" si="10"/>
        <v>1133980.4550942823</v>
      </c>
      <c r="P36" s="1567">
        <f t="shared" ca="1" si="10"/>
        <v>998977.39388775814</v>
      </c>
      <c r="Q36" s="1567">
        <f t="shared" ca="1" si="10"/>
        <v>1056758.5674335817</v>
      </c>
      <c r="R36" s="1567">
        <f t="shared" ca="1" si="10"/>
        <v>1147341.2784028372</v>
      </c>
      <c r="S36" s="1567">
        <f ca="1">SUM(G36:H36,I36,J36+SUM(K36:R36))</f>
        <v>14204297.420063457</v>
      </c>
    </row>
    <row r="37" spans="1:27">
      <c r="A37" s="1517"/>
      <c r="B37" s="1517"/>
      <c r="C37" s="1540" t="s">
        <v>310</v>
      </c>
      <c r="D37" s="1549" t="s">
        <v>1199</v>
      </c>
      <c r="E37" s="1546"/>
      <c r="F37" s="1557"/>
      <c r="G37" s="1569">
        <f ca="1">SUM(G34:G36)</f>
        <v>1624103.5555722672</v>
      </c>
      <c r="H37" s="1569">
        <f t="shared" ref="H37:R37" ca="1" si="11">SUM(H34:H36)</f>
        <v>1791665.7227001418</v>
      </c>
      <c r="I37" s="1569">
        <f ca="1">SUM(I34:I36)</f>
        <v>1692803.7989606396</v>
      </c>
      <c r="J37" s="1569">
        <f ca="1">SUM(J34:J36)</f>
        <v>1464347.4903803894</v>
      </c>
      <c r="K37" s="1569">
        <f t="shared" ca="1" si="11"/>
        <v>1482370.5250597699</v>
      </c>
      <c r="L37" s="1569">
        <f t="shared" ca="1" si="11"/>
        <v>1694755.3036776348</v>
      </c>
      <c r="M37" s="1569">
        <f t="shared" ca="1" si="11"/>
        <v>1770093.4243028476</v>
      </c>
      <c r="N37" s="1569">
        <f t="shared" ca="1" si="11"/>
        <v>1562532.4193056896</v>
      </c>
      <c r="O37" s="1569">
        <f t="shared" ca="1" si="11"/>
        <v>1525705.4030310684</v>
      </c>
      <c r="P37" s="1569">
        <f t="shared" ca="1" si="11"/>
        <v>1371621.5234139115</v>
      </c>
      <c r="Q37" s="1569">
        <f t="shared" ca="1" si="11"/>
        <v>1438223.1042466173</v>
      </c>
      <c r="R37" s="1569">
        <f t="shared" ca="1" si="11"/>
        <v>1542111.9880379757</v>
      </c>
      <c r="S37" s="1554">
        <f ca="1">SUM(G37:H37,I37,J37+SUM(K37:R37))</f>
        <v>18960334.258688949</v>
      </c>
    </row>
    <row r="38" spans="1:27">
      <c r="A38" s="1517"/>
      <c r="B38" s="1517"/>
      <c r="C38" s="1540"/>
      <c r="D38" s="1549"/>
      <c r="E38" s="1546"/>
      <c r="F38" s="1557"/>
      <c r="G38" s="1557"/>
      <c r="H38" s="1557"/>
      <c r="I38" s="1558"/>
      <c r="J38" s="1558"/>
      <c r="K38" s="1557"/>
      <c r="L38" s="1557"/>
      <c r="M38" s="1557"/>
      <c r="N38" s="1557"/>
      <c r="O38" s="1557"/>
      <c r="P38" s="1557"/>
      <c r="Q38" s="1557"/>
      <c r="R38" s="1557"/>
      <c r="S38" s="1557"/>
    </row>
    <row r="39" spans="1:27">
      <c r="A39" s="1517"/>
      <c r="B39" s="1517"/>
      <c r="C39" s="1540" t="s">
        <v>1115</v>
      </c>
      <c r="D39" s="1549" t="s">
        <v>1200</v>
      </c>
      <c r="E39" s="1546"/>
      <c r="F39" s="1555" t="s">
        <v>1201</v>
      </c>
      <c r="G39" s="1569">
        <f ca="1">G32-G37</f>
        <v>2875206.9644277333</v>
      </c>
      <c r="H39" s="1569">
        <f t="shared" ref="H39:S39" ca="1" si="12">H32-H37</f>
        <v>3144847.367299858</v>
      </c>
      <c r="I39" s="1569">
        <f t="shared" ca="1" si="12"/>
        <v>2995988.4910393604</v>
      </c>
      <c r="J39" s="1569">
        <f t="shared" ca="1" si="12"/>
        <v>2677457.899619611</v>
      </c>
      <c r="K39" s="1569">
        <f t="shared" ca="1" si="12"/>
        <v>2773542.4049402298</v>
      </c>
      <c r="L39" s="1569">
        <f t="shared" ca="1" si="12"/>
        <v>3093675.3763223649</v>
      </c>
      <c r="M39" s="1569">
        <f t="shared" ca="1" si="12"/>
        <v>3223147.0256971526</v>
      </c>
      <c r="N39" s="1569">
        <f t="shared" ca="1" si="12"/>
        <v>2877469.6706943111</v>
      </c>
      <c r="O39" s="1569">
        <f t="shared" ca="1" si="12"/>
        <v>2812353.8969689324</v>
      </c>
      <c r="P39" s="1569">
        <f t="shared" ca="1" si="12"/>
        <v>2505827.4765860885</v>
      </c>
      <c r="Q39" s="1569">
        <f t="shared" ca="1" si="12"/>
        <v>2683106.4157533827</v>
      </c>
      <c r="R39" s="1569">
        <f t="shared" ca="1" si="12"/>
        <v>2814041.0919620236</v>
      </c>
      <c r="S39" s="1569">
        <f t="shared" ca="1" si="12"/>
        <v>34476664.081311047</v>
      </c>
    </row>
    <row r="40" spans="1:27">
      <c r="A40" s="1570"/>
      <c r="B40" s="1570"/>
      <c r="C40" s="1540"/>
      <c r="D40" s="1586"/>
      <c r="E40" s="1546"/>
      <c r="F40" s="1587"/>
      <c r="G40" s="1572"/>
      <c r="H40" s="1572"/>
      <c r="I40" s="1572"/>
      <c r="J40" s="1572"/>
      <c r="K40" s="1572"/>
      <c r="L40" s="1572"/>
      <c r="M40" s="1572"/>
      <c r="N40" s="1572"/>
      <c r="O40" s="1572"/>
      <c r="P40" s="1572"/>
      <c r="Q40" s="1572"/>
      <c r="R40" s="1572"/>
      <c r="S40" s="1572"/>
    </row>
    <row r="41" spans="1:27">
      <c r="A41" s="1517"/>
      <c r="B41" s="1517"/>
      <c r="C41" s="1540" t="s">
        <v>311</v>
      </c>
      <c r="D41" s="1527" t="s">
        <v>1202</v>
      </c>
      <c r="E41" s="1546"/>
      <c r="F41" s="1555" t="s">
        <v>1203</v>
      </c>
      <c r="G41" s="1569">
        <f ca="1">G39-G30</f>
        <v>205944.41714398237</v>
      </c>
      <c r="H41" s="1569">
        <f ca="1">H39-H30</f>
        <v>86629.602710573934</v>
      </c>
      <c r="I41" s="1569">
        <f ca="1">I39-I30</f>
        <v>198424.21081398241</v>
      </c>
      <c r="J41" s="1569">
        <f ca="1">J39-J30</f>
        <v>199096.26594121894</v>
      </c>
      <c r="K41" s="1569">
        <v>-13179.182511963416</v>
      </c>
      <c r="L41" s="1569">
        <v>-313555.22786816722</v>
      </c>
      <c r="M41" s="1569">
        <v>-65717.36029990809</v>
      </c>
      <c r="N41" s="1569">
        <v>-170594.83298358461</v>
      </c>
      <c r="O41" s="1569">
        <v>33160.06895685615</v>
      </c>
      <c r="P41" s="1569">
        <v>-106572.34615675174</v>
      </c>
      <c r="Q41" s="1569">
        <v>103973.90477977088</v>
      </c>
      <c r="R41" s="1569">
        <v>92380.669188132975</v>
      </c>
      <c r="S41" s="1569">
        <f ca="1">SUM(G41:H41,I41,J41+SUM(K41:R41))</f>
        <v>249990.18971414259</v>
      </c>
    </row>
    <row r="42" spans="1:27">
      <c r="A42" s="1517"/>
      <c r="B42" s="1570"/>
      <c r="C42" s="1540" t="s">
        <v>1116</v>
      </c>
      <c r="D42" s="1542" t="s">
        <v>1204</v>
      </c>
      <c r="E42" s="1571"/>
      <c r="F42" s="1555"/>
      <c r="G42" s="1569">
        <f ca="1">(G41/2)*G86</f>
        <v>483.96938028835859</v>
      </c>
      <c r="H42" s="1569">
        <f t="shared" ref="H42:R42" ca="1" si="13">(G41+G42+H41/2)*H86</f>
        <v>1173.7929830339212</v>
      </c>
      <c r="I42" s="1569">
        <f t="shared" ca="1" si="13"/>
        <v>841.56975495269569</v>
      </c>
      <c r="J42" s="1569">
        <f t="shared" ca="1" si="13"/>
        <v>1344.6626109279505</v>
      </c>
      <c r="K42" s="1569">
        <f t="shared" ca="1" si="13"/>
        <v>872.33101783274321</v>
      </c>
      <c r="L42" s="1569">
        <f t="shared" ca="1" si="13"/>
        <v>-760.88009442696421</v>
      </c>
      <c r="M42" s="1569">
        <f t="shared" ca="1" si="13"/>
        <v>-1249.8292372051735</v>
      </c>
      <c r="N42" s="1569">
        <f t="shared" ca="1" si="13"/>
        <v>-502.4731998953884</v>
      </c>
      <c r="O42" s="1569">
        <f t="shared" ca="1" si="13"/>
        <v>-556.26217813818687</v>
      </c>
      <c r="P42" s="1569">
        <f t="shared" ca="1" si="13"/>
        <v>-76.524755308734242</v>
      </c>
      <c r="Q42" s="1569">
        <f t="shared" ca="1" si="13"/>
        <v>-207.71529038426513</v>
      </c>
      <c r="R42" s="1569">
        <f t="shared" ca="1" si="13"/>
        <v>554.83913910877652</v>
      </c>
      <c r="S42" s="1573">
        <f ca="1">SUM(G42:H42,I42,J42+SUM(K42:R42))</f>
        <v>1917.4801307857333</v>
      </c>
    </row>
    <row r="43" spans="1:27" s="1684" customFormat="1">
      <c r="A43" s="1523"/>
      <c r="B43" s="1523"/>
      <c r="C43" s="1540" t="s">
        <v>701</v>
      </c>
      <c r="D43" s="1527" t="s">
        <v>1205</v>
      </c>
      <c r="E43" s="1571"/>
      <c r="F43" s="1574" t="s">
        <v>1206</v>
      </c>
      <c r="G43" s="1575">
        <f ca="1">G41+G42</f>
        <v>206428.38652427073</v>
      </c>
      <c r="H43" s="1575">
        <f ca="1">H41+H42</f>
        <v>87803.395693607861</v>
      </c>
      <c r="I43" s="1575">
        <f ca="1">I41+I42</f>
        <v>199265.78056893509</v>
      </c>
      <c r="J43" s="1575">
        <f t="shared" ref="J43:S43" ca="1" si="14">J41+J42</f>
        <v>200440.92855214688</v>
      </c>
      <c r="K43" s="1575">
        <f t="shared" ca="1" si="14"/>
        <v>-12306.851494130673</v>
      </c>
      <c r="L43" s="1575">
        <f t="shared" ca="1" si="14"/>
        <v>-314316.10796259419</v>
      </c>
      <c r="M43" s="1575">
        <f t="shared" ca="1" si="14"/>
        <v>-66967.18953711327</v>
      </c>
      <c r="N43" s="1575">
        <f t="shared" ca="1" si="14"/>
        <v>-171097.30618347999</v>
      </c>
      <c r="O43" s="1575">
        <f t="shared" ca="1" si="14"/>
        <v>32603.806778717964</v>
      </c>
      <c r="P43" s="1575">
        <f t="shared" ca="1" si="14"/>
        <v>-106648.87091206048</v>
      </c>
      <c r="Q43" s="1575">
        <f t="shared" ca="1" si="14"/>
        <v>103766.18948938661</v>
      </c>
      <c r="R43" s="1575">
        <f t="shared" ca="1" si="14"/>
        <v>92935.508327241754</v>
      </c>
      <c r="S43" s="1575">
        <f t="shared" ca="1" si="14"/>
        <v>251907.66984492831</v>
      </c>
    </row>
    <row r="44" spans="1:27">
      <c r="A44" s="1570"/>
      <c r="B44" s="1570"/>
      <c r="C44" s="1576"/>
      <c r="D44" s="1527"/>
      <c r="E44" s="1571"/>
      <c r="F44" s="1571"/>
      <c r="G44" s="1577"/>
      <c r="H44" s="1573"/>
      <c r="I44" s="1573"/>
      <c r="J44" s="1573"/>
      <c r="K44" s="1573"/>
      <c r="L44" s="1573"/>
      <c r="M44" s="1573"/>
      <c r="N44" s="1573"/>
      <c r="O44" s="1573"/>
      <c r="P44" s="1573"/>
      <c r="Q44" s="1573"/>
      <c r="R44" s="1573"/>
      <c r="S44" s="1573"/>
      <c r="T44" s="1573"/>
      <c r="U44" s="1573"/>
      <c r="V44" s="1573"/>
      <c r="W44" s="1573"/>
      <c r="X44" s="1573"/>
      <c r="Y44" s="1573"/>
      <c r="Z44" s="1573"/>
      <c r="AA44" s="1573"/>
    </row>
    <row r="45" spans="1:27" ht="16.5" thickBot="1">
      <c r="A45" s="1517"/>
      <c r="B45" s="1579"/>
      <c r="C45" s="1580" t="s">
        <v>1117</v>
      </c>
      <c r="D45" s="1581" t="s">
        <v>1207</v>
      </c>
      <c r="E45" s="1582" t="s">
        <v>31</v>
      </c>
      <c r="F45" s="1582"/>
      <c r="G45" s="1583">
        <v>47725824</v>
      </c>
      <c r="H45" s="1583">
        <v>53254670</v>
      </c>
      <c r="I45" s="1583">
        <v>49611517</v>
      </c>
      <c r="J45" s="1584">
        <v>41873032</v>
      </c>
      <c r="K45" s="1583">
        <v>42459851</v>
      </c>
      <c r="L45" s="1583">
        <v>49621822</v>
      </c>
      <c r="M45" s="1583">
        <v>52160685</v>
      </c>
      <c r="N45" s="1583">
        <v>45127553</v>
      </c>
      <c r="O45" s="1583">
        <v>43881915</v>
      </c>
      <c r="P45" s="1583">
        <v>38657669</v>
      </c>
      <c r="Q45" s="1583">
        <v>40893641</v>
      </c>
      <c r="R45" s="1583">
        <v>44398942</v>
      </c>
      <c r="S45" s="1583">
        <f>SUM(G45:R45)</f>
        <v>549667121</v>
      </c>
    </row>
    <row r="46" spans="1:27">
      <c r="A46" s="1517"/>
      <c r="B46" s="1516" t="s">
        <v>1209</v>
      </c>
      <c r="C46" s="1685"/>
      <c r="D46" s="1542"/>
      <c r="E46" s="1543"/>
      <c r="F46" s="1686"/>
      <c r="G46" s="1686"/>
      <c r="H46" s="1686"/>
      <c r="I46" s="1685"/>
      <c r="J46" s="1685"/>
      <c r="K46" s="1686"/>
      <c r="L46" s="1686"/>
      <c r="M46" s="1686"/>
      <c r="N46" s="1686"/>
      <c r="O46" s="1686"/>
      <c r="P46" s="1686"/>
      <c r="Q46" s="1686"/>
      <c r="R46" s="1686"/>
      <c r="S46" s="1686"/>
    </row>
    <row r="47" spans="1:27">
      <c r="A47" s="1517"/>
      <c r="B47" s="1517"/>
      <c r="C47" s="1540" t="s">
        <v>303</v>
      </c>
      <c r="D47" s="1545" t="s">
        <v>1190</v>
      </c>
      <c r="E47" s="1546">
        <f>'Exhibit No.__(RMM-6) p1'!H26</f>
        <v>1076.1138888888891</v>
      </c>
      <c r="F47" s="1547"/>
      <c r="G47" s="1548">
        <v>1103</v>
      </c>
      <c r="H47" s="1548">
        <v>1097</v>
      </c>
      <c r="I47" s="1548">
        <v>1094.9999999999998</v>
      </c>
      <c r="J47" s="1548">
        <v>1093</v>
      </c>
      <c r="K47" s="1548">
        <v>1095</v>
      </c>
      <c r="L47" s="1548">
        <v>1095</v>
      </c>
      <c r="M47" s="1548">
        <v>1094</v>
      </c>
      <c r="N47" s="1548">
        <v>1077</v>
      </c>
      <c r="O47" s="1548">
        <v>1076</v>
      </c>
      <c r="P47" s="1548">
        <v>1068</v>
      </c>
      <c r="Q47" s="1548">
        <v>1068</v>
      </c>
      <c r="R47" s="1548">
        <v>1069</v>
      </c>
      <c r="S47" s="1548">
        <f>SUM(G47:H47,I47,J47+SUM(K47:R47))</f>
        <v>13030</v>
      </c>
    </row>
    <row r="48" spans="1:27">
      <c r="A48" s="1517"/>
      <c r="B48" s="1517"/>
      <c r="C48" s="1540" t="s">
        <v>304</v>
      </c>
      <c r="D48" s="1549" t="s">
        <v>1191</v>
      </c>
      <c r="E48" s="1554">
        <v>41787.708941633267</v>
      </c>
      <c r="F48" s="1551"/>
      <c r="G48" s="1552">
        <v>3391.6322300312877</v>
      </c>
      <c r="H48" s="1552">
        <v>3681.7544710083921</v>
      </c>
      <c r="I48" s="1552">
        <v>3914.4656371366955</v>
      </c>
      <c r="J48" s="1552">
        <v>3872.6416156708556</v>
      </c>
      <c r="K48" s="1552">
        <v>3660.353737541493</v>
      </c>
      <c r="L48" s="1552">
        <v>3748.986664331142</v>
      </c>
      <c r="M48" s="1552">
        <v>3492.3631877878256</v>
      </c>
      <c r="N48" s="1552">
        <v>3202.3710389047128</v>
      </c>
      <c r="O48" s="1552">
        <v>3231.0452452583609</v>
      </c>
      <c r="P48" s="1552">
        <v>3158.7161369249006</v>
      </c>
      <c r="Q48" s="1552">
        <v>3095.0720158376835</v>
      </c>
      <c r="R48" s="1552">
        <v>3338.3069611999172</v>
      </c>
      <c r="S48" s="1551"/>
    </row>
    <row r="49" spans="1:19">
      <c r="A49" s="1517"/>
      <c r="B49" s="1517"/>
      <c r="C49" s="1540" t="s">
        <v>305</v>
      </c>
      <c r="D49" s="1549" t="s">
        <v>1192</v>
      </c>
      <c r="E49" s="1554">
        <v>44968333.976937979</v>
      </c>
      <c r="F49" s="1555" t="s">
        <v>1193</v>
      </c>
      <c r="G49" s="1551">
        <f>G48*G47</f>
        <v>3740970.3497245102</v>
      </c>
      <c r="H49" s="1551">
        <f>H48*H47</f>
        <v>4038884.6546962061</v>
      </c>
      <c r="I49" s="1554">
        <f>I47*I48</f>
        <v>4286339.8726646807</v>
      </c>
      <c r="J49" s="1554">
        <f>J47*J48</f>
        <v>4232797.2859282447</v>
      </c>
      <c r="K49" s="1551">
        <f t="shared" ref="K49:R49" si="15">K48*K47</f>
        <v>4008087.342607935</v>
      </c>
      <c r="L49" s="1551">
        <f t="shared" si="15"/>
        <v>4105140.3974426007</v>
      </c>
      <c r="M49" s="1551">
        <f t="shared" si="15"/>
        <v>3820645.3274398814</v>
      </c>
      <c r="N49" s="1551">
        <f t="shared" si="15"/>
        <v>3448953.6089003757</v>
      </c>
      <c r="O49" s="1551">
        <f t="shared" si="15"/>
        <v>3476604.6838979963</v>
      </c>
      <c r="P49" s="1551">
        <f t="shared" si="15"/>
        <v>3373508.8342357939</v>
      </c>
      <c r="Q49" s="1551">
        <f t="shared" si="15"/>
        <v>3305536.9129146459</v>
      </c>
      <c r="R49" s="1551">
        <f t="shared" si="15"/>
        <v>3568650.1415227116</v>
      </c>
      <c r="S49" s="1551">
        <f>SUM(G49:H49,I49,J49+SUM(K49:R49))</f>
        <v>45406119.411975585</v>
      </c>
    </row>
    <row r="50" spans="1:19">
      <c r="A50" s="1517"/>
      <c r="B50" s="1517"/>
      <c r="C50" s="1556"/>
      <c r="D50" s="1549"/>
      <c r="E50" s="1546"/>
      <c r="F50" s="1557"/>
      <c r="G50" s="1557"/>
      <c r="H50" s="1557"/>
      <c r="I50" s="1558"/>
      <c r="J50" s="1558"/>
      <c r="K50" s="1557"/>
      <c r="L50" s="1557"/>
      <c r="M50" s="1557"/>
      <c r="N50" s="1557"/>
      <c r="O50" s="1557"/>
      <c r="P50" s="1557"/>
      <c r="Q50" s="1557"/>
      <c r="R50" s="1557"/>
      <c r="S50" s="1557"/>
    </row>
    <row r="51" spans="1:19">
      <c r="A51" s="1517"/>
      <c r="B51" s="1517"/>
      <c r="C51" s="1540" t="s">
        <v>306</v>
      </c>
      <c r="D51" s="1545" t="s">
        <v>1194</v>
      </c>
      <c r="E51" s="1546"/>
      <c r="F51" s="1518"/>
      <c r="G51" s="1551">
        <v>6233023.0599999996</v>
      </c>
      <c r="H51" s="1551">
        <v>6670799.5700000003</v>
      </c>
      <c r="I51" s="1554">
        <v>7031527.3600000003</v>
      </c>
      <c r="J51" s="1554">
        <v>6929959.2899999991</v>
      </c>
      <c r="K51" s="1551">
        <v>6950497.96</v>
      </c>
      <c r="L51" s="1551">
        <v>7058003.3899999997</v>
      </c>
      <c r="M51" s="1551">
        <v>6689762.3900000006</v>
      </c>
      <c r="N51" s="1551">
        <v>6175373.5599999996</v>
      </c>
      <c r="O51" s="1551">
        <v>5805470.8500000006</v>
      </c>
      <c r="P51" s="1551">
        <v>5448985.3200000003</v>
      </c>
      <c r="Q51" s="1551">
        <v>6261016.2100000009</v>
      </c>
      <c r="R51" s="1551">
        <v>6235220.8700000001</v>
      </c>
      <c r="S51" s="1551">
        <f>SUM(G51:H51,I51,J51+SUM(K51:R51))</f>
        <v>77489639.829999998</v>
      </c>
    </row>
    <row r="52" spans="1:19">
      <c r="A52" s="1517"/>
      <c r="B52" s="1517"/>
      <c r="C52" s="1540"/>
      <c r="D52" s="1549" t="s">
        <v>1195</v>
      </c>
      <c r="E52" s="1561"/>
      <c r="F52" s="1562"/>
      <c r="G52" s="1563"/>
      <c r="H52" s="1563"/>
      <c r="I52" s="1564"/>
      <c r="J52" s="1564"/>
      <c r="K52" s="1563"/>
      <c r="L52" s="1563"/>
      <c r="M52" s="1563"/>
      <c r="N52" s="1563"/>
      <c r="O52" s="1563"/>
      <c r="P52" s="1563"/>
      <c r="Q52" s="1563"/>
      <c r="R52" s="1563"/>
      <c r="S52" s="1562"/>
    </row>
    <row r="53" spans="1:19">
      <c r="A53" s="1517"/>
      <c r="B53" s="1517"/>
      <c r="C53" s="1540" t="s">
        <v>307</v>
      </c>
      <c r="D53" s="1549" t="s">
        <v>1196</v>
      </c>
      <c r="E53" s="1554"/>
      <c r="F53" s="1588"/>
      <c r="G53" s="1589">
        <v>227363.72022000002</v>
      </c>
      <c r="H53" s="1589">
        <v>252397.03313615586</v>
      </c>
      <c r="I53" s="1590">
        <v>275389.97170665878</v>
      </c>
      <c r="J53" s="1590">
        <v>269586.67187679029</v>
      </c>
      <c r="K53" s="1589">
        <v>272444.09696</v>
      </c>
      <c r="L53" s="1589">
        <v>282280.21163999999</v>
      </c>
      <c r="M53" s="1589">
        <v>264051.61132000003</v>
      </c>
      <c r="N53" s="1589">
        <v>237697.40218000003</v>
      </c>
      <c r="O53" s="1589">
        <v>221617.97154</v>
      </c>
      <c r="P53" s="1589">
        <v>205320.42132000002</v>
      </c>
      <c r="Q53" s="1589">
        <v>236242.32282</v>
      </c>
      <c r="R53" s="1589">
        <v>237288.94196000003</v>
      </c>
      <c r="S53" s="1551">
        <f>SUM(G53:H53,I53,J53+SUM(K53:R53))</f>
        <v>2981680.3766796049</v>
      </c>
    </row>
    <row r="54" spans="1:19">
      <c r="A54" s="1517"/>
      <c r="B54" s="1517"/>
      <c r="C54" s="1556" t="s">
        <v>308</v>
      </c>
      <c r="D54" s="1549" t="s">
        <v>1197</v>
      </c>
      <c r="E54" s="1565">
        <v>125.93299965668648</v>
      </c>
      <c r="F54" s="1557"/>
      <c r="G54" s="1585">
        <f>G47*$E$54</f>
        <v>138904.09862132519</v>
      </c>
      <c r="H54" s="1585">
        <f t="shared" ref="H54:R54" si="16">H47*$E$54</f>
        <v>138148.50062338507</v>
      </c>
      <c r="I54" s="1585">
        <f t="shared" si="16"/>
        <v>137896.63462407165</v>
      </c>
      <c r="J54" s="1585">
        <f t="shared" si="16"/>
        <v>137644.76862475832</v>
      </c>
      <c r="K54" s="1585">
        <f t="shared" si="16"/>
        <v>137896.63462407168</v>
      </c>
      <c r="L54" s="1585">
        <f t="shared" si="16"/>
        <v>137896.63462407168</v>
      </c>
      <c r="M54" s="1585">
        <f t="shared" si="16"/>
        <v>137770.701624415</v>
      </c>
      <c r="N54" s="1585">
        <f t="shared" si="16"/>
        <v>135629.84063025133</v>
      </c>
      <c r="O54" s="1585">
        <f t="shared" si="16"/>
        <v>135503.90763059465</v>
      </c>
      <c r="P54" s="1585">
        <f t="shared" si="16"/>
        <v>134496.44363334114</v>
      </c>
      <c r="Q54" s="1585">
        <f t="shared" si="16"/>
        <v>134496.44363334114</v>
      </c>
      <c r="R54" s="1585">
        <f t="shared" si="16"/>
        <v>134622.37663299785</v>
      </c>
      <c r="S54" s="1585">
        <f>SUM(G54:H54,I54,J54+SUM(K54:R54))</f>
        <v>1640906.9855266246</v>
      </c>
    </row>
    <row r="55" spans="1:19" ht="18">
      <c r="A55" s="1517"/>
      <c r="B55" s="1517"/>
      <c r="C55" s="1540" t="s">
        <v>309</v>
      </c>
      <c r="D55" s="1549" t="s">
        <v>1198</v>
      </c>
      <c r="E55" s="1566">
        <f ca="1">G100</f>
        <v>2.5841635559758096E-2</v>
      </c>
      <c r="F55" s="1591"/>
      <c r="G55" s="1567">
        <f t="shared" ref="G55:R55" ca="1" si="17">G64*$E$55</f>
        <v>1965033.5777378068</v>
      </c>
      <c r="H55" s="1567">
        <f t="shared" ca="1" si="17"/>
        <v>2118330.8888975992</v>
      </c>
      <c r="I55" s="1567">
        <f t="shared" ca="1" si="17"/>
        <v>2211561.2304797657</v>
      </c>
      <c r="J55" s="1567">
        <f t="shared" ca="1" si="17"/>
        <v>2163528.0386997941</v>
      </c>
      <c r="K55" s="1567">
        <f t="shared" ca="1" si="17"/>
        <v>2186459.9577787947</v>
      </c>
      <c r="L55" s="1567">
        <f t="shared" ca="1" si="17"/>
        <v>2265398.2468733741</v>
      </c>
      <c r="M55" s="1567">
        <f t="shared" ca="1" si="17"/>
        <v>2119107.3008379922</v>
      </c>
      <c r="N55" s="1567">
        <f t="shared" ca="1" si="17"/>
        <v>1907605.4784586364</v>
      </c>
      <c r="O55" s="1567">
        <f t="shared" ca="1" si="17"/>
        <v>1778562.3770278017</v>
      </c>
      <c r="P55" s="1567">
        <f t="shared" ca="1" si="17"/>
        <v>1647768.7890457846</v>
      </c>
      <c r="Q55" s="1567">
        <f t="shared" ca="1" si="17"/>
        <v>1895927.9534488085</v>
      </c>
      <c r="R55" s="1567">
        <f t="shared" ca="1" si="17"/>
        <v>1904327.4411462457</v>
      </c>
      <c r="S55" s="1592">
        <f ca="1">SUM(G55:H55,I55,J55+SUM(K55:R55))</f>
        <v>24163611.280432403</v>
      </c>
    </row>
    <row r="56" spans="1:19">
      <c r="A56" s="1517"/>
      <c r="B56" s="1517"/>
      <c r="C56" s="1540" t="s">
        <v>310</v>
      </c>
      <c r="D56" s="1549" t="s">
        <v>1199</v>
      </c>
      <c r="E56" s="1571"/>
      <c r="F56" s="1575"/>
      <c r="G56" s="1569">
        <f ca="1">SUM(G53:G55)</f>
        <v>2331301.3965791319</v>
      </c>
      <c r="H56" s="1569">
        <f t="shared" ref="H56" ca="1" si="18">SUM(H53:H55)</f>
        <v>2508876.4226571401</v>
      </c>
      <c r="I56" s="1569">
        <f ca="1">SUM(I53:I55)</f>
        <v>2624847.8368104962</v>
      </c>
      <c r="J56" s="1569">
        <f ca="1">SUM(J53:J55)</f>
        <v>2570759.4792013429</v>
      </c>
      <c r="K56" s="1569">
        <f t="shared" ref="K56:R56" ca="1" si="19">SUM(K53:K55)</f>
        <v>2596800.6893628663</v>
      </c>
      <c r="L56" s="1569">
        <f t="shared" ca="1" si="19"/>
        <v>2685575.0931374459</v>
      </c>
      <c r="M56" s="1569">
        <f t="shared" ca="1" si="19"/>
        <v>2520929.6137824073</v>
      </c>
      <c r="N56" s="1569">
        <f t="shared" ca="1" si="19"/>
        <v>2280932.7212688876</v>
      </c>
      <c r="O56" s="1569">
        <f t="shared" ca="1" si="19"/>
        <v>2135684.2561983964</v>
      </c>
      <c r="P56" s="1569">
        <f t="shared" ca="1" si="19"/>
        <v>1987585.6539991258</v>
      </c>
      <c r="Q56" s="1569">
        <f t="shared" ca="1" si="19"/>
        <v>2266666.7199021494</v>
      </c>
      <c r="R56" s="1569">
        <f t="shared" ca="1" si="19"/>
        <v>2276238.7597392434</v>
      </c>
      <c r="S56" s="1569">
        <f ca="1">SUM(G56:H56,I56,J56+SUM(K56:R56))</f>
        <v>28786198.642638631</v>
      </c>
    </row>
    <row r="57" spans="1:19">
      <c r="A57" s="1570"/>
      <c r="B57" s="1570"/>
      <c r="C57" s="1540"/>
      <c r="D57" s="1527"/>
      <c r="E57" s="1571"/>
      <c r="F57" s="1577"/>
      <c r="G57" s="1573"/>
      <c r="H57" s="1573"/>
      <c r="I57" s="1573"/>
      <c r="J57" s="1573"/>
      <c r="K57" s="1573"/>
      <c r="L57" s="1573"/>
      <c r="M57" s="1573"/>
      <c r="N57" s="1573"/>
      <c r="O57" s="1573"/>
      <c r="P57" s="1573"/>
      <c r="Q57" s="1573"/>
      <c r="R57" s="1573"/>
      <c r="S57" s="1573"/>
    </row>
    <row r="58" spans="1:19">
      <c r="A58" s="1570"/>
      <c r="B58" s="1570"/>
      <c r="C58" s="1540" t="s">
        <v>1115</v>
      </c>
      <c r="D58" s="1549" t="s">
        <v>1200</v>
      </c>
      <c r="E58" s="1571"/>
      <c r="F58" s="1577" t="s">
        <v>1201</v>
      </c>
      <c r="G58" s="1572">
        <f ca="1">G51-G56</f>
        <v>3901721.6634208676</v>
      </c>
      <c r="H58" s="1572">
        <f t="shared" ref="H58:S58" ca="1" si="20">H51-H56</f>
        <v>4161923.1473428602</v>
      </c>
      <c r="I58" s="1572">
        <f t="shared" ca="1" si="20"/>
        <v>4406679.5231895037</v>
      </c>
      <c r="J58" s="1572">
        <f t="shared" ca="1" si="20"/>
        <v>4359199.8107986562</v>
      </c>
      <c r="K58" s="1572">
        <f t="shared" ca="1" si="20"/>
        <v>4353697.2706371341</v>
      </c>
      <c r="L58" s="1572">
        <f t="shared" ca="1" si="20"/>
        <v>4372428.2968625538</v>
      </c>
      <c r="M58" s="1572">
        <f t="shared" ca="1" si="20"/>
        <v>4168832.7762175933</v>
      </c>
      <c r="N58" s="1572">
        <f t="shared" ca="1" si="20"/>
        <v>3894440.838731112</v>
      </c>
      <c r="O58" s="1572">
        <f t="shared" ca="1" si="20"/>
        <v>3669786.5938016041</v>
      </c>
      <c r="P58" s="1572">
        <f t="shared" ca="1" si="20"/>
        <v>3461399.6660008747</v>
      </c>
      <c r="Q58" s="1572">
        <f t="shared" ca="1" si="20"/>
        <v>3994349.4900978515</v>
      </c>
      <c r="R58" s="1572">
        <f t="shared" ca="1" si="20"/>
        <v>3958982.1102607567</v>
      </c>
      <c r="S58" s="1572">
        <f t="shared" ca="1" si="20"/>
        <v>48703441.187361367</v>
      </c>
    </row>
    <row r="59" spans="1:19">
      <c r="A59" s="1570"/>
      <c r="B59" s="1576"/>
      <c r="C59" s="1593"/>
      <c r="D59" s="1571"/>
      <c r="E59" s="1577"/>
      <c r="F59" s="1573"/>
      <c r="G59" s="1573"/>
      <c r="H59" s="1573"/>
      <c r="I59" s="1573"/>
      <c r="J59" s="1573"/>
      <c r="K59" s="1573"/>
      <c r="L59" s="1573"/>
      <c r="M59" s="1573"/>
      <c r="N59" s="1573"/>
      <c r="O59" s="1573"/>
      <c r="P59" s="1573"/>
      <c r="Q59" s="1573"/>
      <c r="R59" s="1578"/>
      <c r="S59" s="1594"/>
    </row>
    <row r="60" spans="1:19">
      <c r="A60" s="1570"/>
      <c r="B60" s="1570"/>
      <c r="C60" s="1540" t="s">
        <v>311</v>
      </c>
      <c r="D60" s="1527" t="s">
        <v>1202</v>
      </c>
      <c r="E60" s="1571"/>
      <c r="F60" s="1577" t="s">
        <v>1203</v>
      </c>
      <c r="G60" s="1572">
        <f ca="1">G58-G49</f>
        <v>160751.31369635742</v>
      </c>
      <c r="H60" s="1572">
        <f t="shared" ref="H60:R60" ca="1" si="21">H58-H49</f>
        <v>123038.49264665414</v>
      </c>
      <c r="I60" s="1572">
        <f t="shared" ca="1" si="21"/>
        <v>120339.650524823</v>
      </c>
      <c r="J60" s="1572">
        <f t="shared" ca="1" si="21"/>
        <v>126402.52487041149</v>
      </c>
      <c r="K60" s="1572">
        <f t="shared" ca="1" si="21"/>
        <v>345609.92802919913</v>
      </c>
      <c r="L60" s="1572">
        <f t="shared" ca="1" si="21"/>
        <v>267287.89941995312</v>
      </c>
      <c r="M60" s="1572">
        <f t="shared" ca="1" si="21"/>
        <v>348187.44877771195</v>
      </c>
      <c r="N60" s="1572">
        <f t="shared" ca="1" si="21"/>
        <v>445487.22983073629</v>
      </c>
      <c r="O60" s="1572">
        <f t="shared" ca="1" si="21"/>
        <v>193181.9099036078</v>
      </c>
      <c r="P60" s="1572">
        <f t="shared" ca="1" si="21"/>
        <v>87890.831765080802</v>
      </c>
      <c r="Q60" s="1572">
        <f t="shared" ca="1" si="21"/>
        <v>688812.57718320563</v>
      </c>
      <c r="R60" s="1572">
        <f t="shared" ca="1" si="21"/>
        <v>390331.96873804508</v>
      </c>
      <c r="S60" s="1572">
        <f ca="1">SUM(G60:H60,I60,J60+SUM(K60:R60))</f>
        <v>3297321.7753857858</v>
      </c>
    </row>
    <row r="61" spans="1:19">
      <c r="A61" s="1517"/>
      <c r="B61" s="1570"/>
      <c r="C61" s="1540" t="s">
        <v>1116</v>
      </c>
      <c r="D61" s="1542" t="s">
        <v>1204</v>
      </c>
      <c r="E61" s="1571"/>
      <c r="F61" s="1555"/>
      <c r="G61" s="1569">
        <f ca="1">(G60/2)*G86</f>
        <v>377.76558718643997</v>
      </c>
      <c r="H61" s="1569">
        <f t="shared" ref="H61:R61" ca="1" si="22">(G60+G61+H60/2)*H86</f>
        <v>1046.4471303522935</v>
      </c>
      <c r="I61" s="1569">
        <f t="shared" ca="1" si="22"/>
        <v>829.14644267738061</v>
      </c>
      <c r="J61" s="1569">
        <f t="shared" ca="1" si="22"/>
        <v>829.66526731217743</v>
      </c>
      <c r="K61" s="1569">
        <f t="shared" ca="1" si="22"/>
        <v>1350.1671936854545</v>
      </c>
      <c r="L61" s="1569">
        <f t="shared" ca="1" si="22"/>
        <v>2162.7182021978747</v>
      </c>
      <c r="M61" s="1569">
        <f t="shared" ca="1" si="22"/>
        <v>1596.7596312396249</v>
      </c>
      <c r="N61" s="1569">
        <f t="shared" ca="1" si="22"/>
        <v>1889.341816970255</v>
      </c>
      <c r="O61" s="1569">
        <f t="shared" ca="1" si="22"/>
        <v>1958.2830957582376</v>
      </c>
      <c r="P61" s="1569">
        <f t="shared" ca="1" si="22"/>
        <v>884.61675286305388</v>
      </c>
      <c r="Q61" s="1569">
        <f t="shared" ca="1" si="22"/>
        <v>1646.0906010162773</v>
      </c>
      <c r="R61" s="1569">
        <f t="shared" ca="1" si="22"/>
        <v>3276.8112129670048</v>
      </c>
      <c r="S61" s="1573">
        <f ca="1">SUM(G61:H61,I61,J61+SUM(K61:R61))</f>
        <v>17847.812934226073</v>
      </c>
    </row>
    <row r="62" spans="1:19" s="1684" customFormat="1">
      <c r="A62" s="1523"/>
      <c r="B62" s="1523"/>
      <c r="C62" s="1540" t="s">
        <v>701</v>
      </c>
      <c r="D62" s="1527" t="s">
        <v>1205</v>
      </c>
      <c r="E62" s="1571"/>
      <c r="F62" s="1574" t="s">
        <v>1206</v>
      </c>
      <c r="G62" s="1575">
        <f ca="1">G60+G61</f>
        <v>161129.07928354386</v>
      </c>
      <c r="H62" s="1575">
        <f ca="1">H60+H61</f>
        <v>124084.93977700642</v>
      </c>
      <c r="I62" s="1575">
        <f ca="1">I60+I61</f>
        <v>121168.79696750037</v>
      </c>
      <c r="J62" s="1575">
        <f t="shared" ref="J62:S62" ca="1" si="23">J60+J61</f>
        <v>127232.19013772366</v>
      </c>
      <c r="K62" s="1575">
        <f t="shared" ca="1" si="23"/>
        <v>346960.09522288456</v>
      </c>
      <c r="L62" s="1575">
        <f t="shared" ca="1" si="23"/>
        <v>269450.61762215098</v>
      </c>
      <c r="M62" s="1575">
        <f t="shared" ca="1" si="23"/>
        <v>349784.20840895158</v>
      </c>
      <c r="N62" s="1575">
        <f t="shared" ca="1" si="23"/>
        <v>447376.57164770656</v>
      </c>
      <c r="O62" s="1575">
        <f t="shared" ca="1" si="23"/>
        <v>195140.19299936603</v>
      </c>
      <c r="P62" s="1575">
        <f t="shared" ca="1" si="23"/>
        <v>88775.448517943849</v>
      </c>
      <c r="Q62" s="1575">
        <f t="shared" ca="1" si="23"/>
        <v>690458.66778422194</v>
      </c>
      <c r="R62" s="1575">
        <f t="shared" ca="1" si="23"/>
        <v>393608.77995101211</v>
      </c>
      <c r="S62" s="1575">
        <f t="shared" ca="1" si="23"/>
        <v>3315169.5883200117</v>
      </c>
    </row>
    <row r="63" spans="1:19">
      <c r="A63" s="1517"/>
      <c r="B63" s="1517"/>
      <c r="C63" s="1540" t="s">
        <v>31</v>
      </c>
      <c r="D63" s="1542"/>
      <c r="E63" s="1571"/>
      <c r="F63" s="1591"/>
      <c r="G63" s="1569"/>
      <c r="H63" s="1569"/>
      <c r="I63" s="1569"/>
      <c r="J63" s="1569"/>
      <c r="K63" s="1569"/>
      <c r="L63" s="1569"/>
      <c r="M63" s="1569"/>
      <c r="N63" s="1569"/>
      <c r="O63" s="1589"/>
      <c r="P63" s="1569"/>
      <c r="Q63" s="1569"/>
      <c r="R63" s="1569"/>
      <c r="S63" s="1569"/>
    </row>
    <row r="64" spans="1:19" ht="16.5" thickBot="1">
      <c r="A64" s="1579"/>
      <c r="B64" s="1579"/>
      <c r="C64" s="1580" t="s">
        <v>1117</v>
      </c>
      <c r="D64" s="1595" t="s">
        <v>1207</v>
      </c>
      <c r="E64" s="1596" t="s">
        <v>31</v>
      </c>
      <c r="F64" s="1597"/>
      <c r="G64" s="1583">
        <v>76041378</v>
      </c>
      <c r="H64" s="1583">
        <v>81973561</v>
      </c>
      <c r="I64" s="1583">
        <v>85581318</v>
      </c>
      <c r="J64" s="1583">
        <v>83722566</v>
      </c>
      <c r="K64" s="1583">
        <v>84609968</v>
      </c>
      <c r="L64" s="1583">
        <v>87664662</v>
      </c>
      <c r="M64" s="1583">
        <v>82003606</v>
      </c>
      <c r="N64" s="1583">
        <v>73819069</v>
      </c>
      <c r="O64" s="1583">
        <v>68825457</v>
      </c>
      <c r="P64" s="1583">
        <v>63764106</v>
      </c>
      <c r="Q64" s="1583">
        <v>73367181</v>
      </c>
      <c r="R64" s="1583">
        <v>73692218</v>
      </c>
      <c r="S64" s="1583">
        <f>SUM(G64:R64)</f>
        <v>935065090</v>
      </c>
    </row>
    <row r="65" spans="1:19">
      <c r="A65" s="1517"/>
      <c r="B65" s="1516" t="s">
        <v>1210</v>
      </c>
      <c r="C65" s="1685"/>
      <c r="D65" s="1542"/>
      <c r="E65" s="1543"/>
      <c r="F65" s="1686"/>
      <c r="G65" s="1686"/>
      <c r="H65" s="1686"/>
      <c r="I65" s="1685"/>
      <c r="J65" s="1685"/>
      <c r="K65" s="1686"/>
      <c r="L65" s="1686"/>
      <c r="M65" s="1686"/>
      <c r="N65" s="1686"/>
      <c r="O65" s="1686"/>
      <c r="P65" s="1686"/>
      <c r="Q65" s="1686"/>
      <c r="R65" s="1686"/>
      <c r="S65" s="1686"/>
    </row>
    <row r="66" spans="1:19">
      <c r="A66" s="1517"/>
      <c r="B66" s="1517"/>
      <c r="C66" s="1540" t="s">
        <v>303</v>
      </c>
      <c r="D66" s="1545" t="s">
        <v>1190</v>
      </c>
      <c r="E66" s="1546">
        <f>'Exhibit No.__(RMM-6) p1'!H27</f>
        <v>5135.6966195907062</v>
      </c>
      <c r="F66" s="1547"/>
      <c r="G66" s="1548">
        <v>5185</v>
      </c>
      <c r="H66" s="1548">
        <v>5192</v>
      </c>
      <c r="I66" s="1548">
        <v>5180.0000000000018</v>
      </c>
      <c r="J66" s="1548">
        <v>5178.0000000000009</v>
      </c>
      <c r="K66" s="1548">
        <v>5170</v>
      </c>
      <c r="L66" s="1548">
        <v>5162</v>
      </c>
      <c r="M66" s="1548">
        <v>5154</v>
      </c>
      <c r="N66" s="1548">
        <v>5156</v>
      </c>
      <c r="O66" s="1548">
        <v>5148</v>
      </c>
      <c r="P66" s="1548">
        <v>5168</v>
      </c>
      <c r="Q66" s="1548">
        <v>5174</v>
      </c>
      <c r="R66" s="1548">
        <v>5184</v>
      </c>
      <c r="S66" s="1548">
        <f>SUM(G66:H66,I66,J66+SUM(K66:R66))</f>
        <v>62051</v>
      </c>
    </row>
    <row r="67" spans="1:19">
      <c r="A67" s="1517"/>
      <c r="B67" s="1517"/>
      <c r="C67" s="1540" t="s">
        <v>304</v>
      </c>
      <c r="D67" s="1549" t="s">
        <v>1191</v>
      </c>
      <c r="E67" s="1554">
        <v>1878.3024339479043</v>
      </c>
      <c r="F67" s="1551"/>
      <c r="G67" s="1552">
        <v>295.0039158092323</v>
      </c>
      <c r="H67" s="1552">
        <v>355.61416486995086</v>
      </c>
      <c r="I67" s="1552">
        <v>285.20393679050073</v>
      </c>
      <c r="J67" s="1552">
        <v>165.38017354828307</v>
      </c>
      <c r="K67" s="1552">
        <v>395.33033546826681</v>
      </c>
      <c r="L67" s="1552">
        <v>6.2445728965204745</v>
      </c>
      <c r="M67" s="1552">
        <v>4.885405971553852</v>
      </c>
      <c r="N67" s="1552">
        <v>5.2853563889602313</v>
      </c>
      <c r="O67" s="1552">
        <v>9.7946834176448867</v>
      </c>
      <c r="P67" s="1552">
        <v>26.148998667163116</v>
      </c>
      <c r="Q67" s="1552">
        <v>98.940375619494034</v>
      </c>
      <c r="R67" s="1552">
        <v>230.4705145003341</v>
      </c>
      <c r="S67" s="1551"/>
    </row>
    <row r="68" spans="1:19">
      <c r="A68" s="1517"/>
      <c r="B68" s="1517"/>
      <c r="C68" s="1540" t="s">
        <v>305</v>
      </c>
      <c r="D68" s="1549" t="s">
        <v>1192</v>
      </c>
      <c r="E68" s="1554">
        <v>9646391.4605952483</v>
      </c>
      <c r="F68" s="1555" t="s">
        <v>1193</v>
      </c>
      <c r="G68" s="1551">
        <f>G67*G66</f>
        <v>1529595.3034708695</v>
      </c>
      <c r="H68" s="1551">
        <f>H67*H66</f>
        <v>1846348.7440047849</v>
      </c>
      <c r="I68" s="1554">
        <f>I66*I67</f>
        <v>1477356.3925747944</v>
      </c>
      <c r="J68" s="1554">
        <f>J66*J67</f>
        <v>856338.53863300988</v>
      </c>
      <c r="K68" s="1551">
        <f t="shared" ref="K68:R68" si="24">K67*K66</f>
        <v>2043857.8343709393</v>
      </c>
      <c r="L68" s="1551">
        <f t="shared" si="24"/>
        <v>32234.48529183869</v>
      </c>
      <c r="M68" s="1551">
        <f t="shared" si="24"/>
        <v>25179.382377388552</v>
      </c>
      <c r="N68" s="1551">
        <f t="shared" si="24"/>
        <v>27251.297541478954</v>
      </c>
      <c r="O68" s="1551">
        <f t="shared" si="24"/>
        <v>50423.030234035876</v>
      </c>
      <c r="P68" s="1551">
        <f t="shared" si="24"/>
        <v>135138.02511189898</v>
      </c>
      <c r="Q68" s="1551">
        <f t="shared" si="24"/>
        <v>511917.50345526211</v>
      </c>
      <c r="R68" s="1551">
        <f t="shared" si="24"/>
        <v>1194759.147169732</v>
      </c>
      <c r="S68" s="1551">
        <f>SUM(G68:H68,I68,J68+SUM(K68:R68))</f>
        <v>9730399.6842360348</v>
      </c>
    </row>
    <row r="69" spans="1:19">
      <c r="A69" s="1517"/>
      <c r="B69" s="1517"/>
      <c r="C69" s="1556"/>
      <c r="D69" s="1549"/>
      <c r="E69" s="1546"/>
      <c r="F69" s="1557"/>
      <c r="G69" s="1557"/>
      <c r="H69" s="1557"/>
      <c r="I69" s="1558"/>
      <c r="J69" s="1558"/>
      <c r="K69" s="1557"/>
      <c r="L69" s="1557"/>
      <c r="M69" s="1557"/>
      <c r="N69" s="1557"/>
      <c r="O69" s="1557"/>
      <c r="P69" s="1557"/>
      <c r="Q69" s="1557"/>
      <c r="R69" s="1557"/>
      <c r="S69" s="1557"/>
    </row>
    <row r="70" spans="1:19">
      <c r="A70" s="1517"/>
      <c r="B70" s="1517"/>
      <c r="C70" s="1540" t="s">
        <v>306</v>
      </c>
      <c r="D70" s="1545" t="s">
        <v>1194</v>
      </c>
      <c r="E70" s="1546"/>
      <c r="F70" s="1518"/>
      <c r="G70" s="1551">
        <v>2222939.62</v>
      </c>
      <c r="H70" s="1551">
        <v>2633637.7400000002</v>
      </c>
      <c r="I70" s="1554">
        <v>2267435.7300000004</v>
      </c>
      <c r="J70" s="1554">
        <v>1153722.71</v>
      </c>
      <c r="K70" s="1551">
        <v>3033603.22</v>
      </c>
      <c r="L70" s="1551">
        <v>375379.51</v>
      </c>
      <c r="M70" s="1551">
        <v>45759.33</v>
      </c>
      <c r="N70" s="1551">
        <v>41209.61</v>
      </c>
      <c r="O70" s="1551">
        <v>92521.279999999999</v>
      </c>
      <c r="P70" s="1551">
        <v>315254.62</v>
      </c>
      <c r="Q70" s="1551">
        <v>985223.08</v>
      </c>
      <c r="R70" s="1551">
        <v>1945149.6800000002</v>
      </c>
      <c r="S70" s="1551">
        <f>SUM(G70:H70,I70,J70+SUM(K70:R70))</f>
        <v>15111836.130000001</v>
      </c>
    </row>
    <row r="71" spans="1:19">
      <c r="A71" s="1517"/>
      <c r="B71" s="1517"/>
      <c r="C71" s="1540"/>
      <c r="D71" s="1549" t="s">
        <v>1195</v>
      </c>
      <c r="E71" s="1561"/>
      <c r="F71" s="1562"/>
      <c r="G71" s="1563"/>
      <c r="H71" s="1563"/>
      <c r="I71" s="1564"/>
      <c r="J71" s="1564"/>
      <c r="K71" s="1563"/>
      <c r="L71" s="1563"/>
      <c r="M71" s="1563"/>
      <c r="N71" s="1563"/>
      <c r="O71" s="1563"/>
      <c r="P71" s="1563"/>
      <c r="Q71" s="1563"/>
      <c r="R71" s="1563"/>
      <c r="S71" s="1562"/>
    </row>
    <row r="72" spans="1:19">
      <c r="A72" s="1517"/>
      <c r="B72" s="1517"/>
      <c r="C72" s="1540" t="s">
        <v>307</v>
      </c>
      <c r="D72" s="1549" t="s">
        <v>1196</v>
      </c>
      <c r="E72" s="1554"/>
      <c r="F72" s="1588"/>
      <c r="G72" s="1589">
        <v>98973.788100000005</v>
      </c>
      <c r="H72" s="1589">
        <v>120494.47870728592</v>
      </c>
      <c r="I72" s="1590">
        <v>107693.45056960959</v>
      </c>
      <c r="J72" s="1590">
        <v>53805.995994749035</v>
      </c>
      <c r="K72" s="1589">
        <v>30964.484500000002</v>
      </c>
      <c r="L72" s="1589">
        <v>6053.8327500000005</v>
      </c>
      <c r="M72" s="1589">
        <v>2121.32735</v>
      </c>
      <c r="N72" s="1589">
        <v>1903.4390000000001</v>
      </c>
      <c r="O72" s="1589">
        <v>4268.5342000000001</v>
      </c>
      <c r="P72" s="1589">
        <v>20310.718317999748</v>
      </c>
      <c r="Q72" s="1589">
        <v>83011.783599011265</v>
      </c>
      <c r="R72" s="1589">
        <v>168179.86130845471</v>
      </c>
      <c r="S72" s="1551">
        <f>SUM(G72:H72,I72,J72+SUM(K72:R72))</f>
        <v>697781.69439711026</v>
      </c>
    </row>
    <row r="73" spans="1:19">
      <c r="A73" s="1517"/>
      <c r="B73" s="1517"/>
      <c r="C73" s="1556" t="s">
        <v>308</v>
      </c>
      <c r="D73" s="1549" t="s">
        <v>1197</v>
      </c>
      <c r="E73" s="1565">
        <v>6.3652513809519498</v>
      </c>
      <c r="F73" s="1557"/>
      <c r="G73" s="1569">
        <f>G66*$E$73</f>
        <v>33003.828410235859</v>
      </c>
      <c r="H73" s="1569">
        <f t="shared" ref="H73:R73" si="25">H66*$E$73</f>
        <v>33048.385169902525</v>
      </c>
      <c r="I73" s="1569">
        <f t="shared" si="25"/>
        <v>32972.002153331108</v>
      </c>
      <c r="J73" s="1569">
        <f t="shared" si="25"/>
        <v>32959.271650569201</v>
      </c>
      <c r="K73" s="1569">
        <f t="shared" si="25"/>
        <v>32908.349639521577</v>
      </c>
      <c r="L73" s="1569">
        <f t="shared" si="25"/>
        <v>32857.427628473968</v>
      </c>
      <c r="M73" s="1569">
        <f t="shared" si="25"/>
        <v>32806.505617426352</v>
      </c>
      <c r="N73" s="1569">
        <f t="shared" si="25"/>
        <v>32819.236120188252</v>
      </c>
      <c r="O73" s="1569">
        <f t="shared" si="25"/>
        <v>32768.314109140636</v>
      </c>
      <c r="P73" s="1569">
        <f t="shared" si="25"/>
        <v>32895.619136759677</v>
      </c>
      <c r="Q73" s="1569">
        <f t="shared" si="25"/>
        <v>32933.810645045385</v>
      </c>
      <c r="R73" s="1569">
        <f t="shared" si="25"/>
        <v>32997.463158854909</v>
      </c>
      <c r="S73" s="1569">
        <f>SUM(G73:H73,I73,J73+SUM(K73:R73))</f>
        <v>394970.21343944944</v>
      </c>
    </row>
    <row r="74" spans="1:19" ht="18">
      <c r="A74" s="1517"/>
      <c r="B74" s="1517"/>
      <c r="C74" s="1540" t="s">
        <v>309</v>
      </c>
      <c r="D74" s="1549" t="s">
        <v>1198</v>
      </c>
      <c r="E74" s="1566">
        <f ca="1">G100</f>
        <v>2.5841635559758096E-2</v>
      </c>
      <c r="F74" s="1591"/>
      <c r="G74" s="1567">
        <f ca="1">G83*$E$74</f>
        <v>775043.80668149167</v>
      </c>
      <c r="H74" s="1567">
        <f t="shared" ref="H74:R74" ca="1" si="26">H83*$E$74</f>
        <v>919367.91999278485</v>
      </c>
      <c r="I74" s="1567">
        <f t="shared" ca="1" si="26"/>
        <v>787473.76259391312</v>
      </c>
      <c r="J74" s="1567">
        <f t="shared" ca="1" si="26"/>
        <v>391656.65547603159</v>
      </c>
      <c r="K74" s="1567">
        <f t="shared" ca="1" si="26"/>
        <v>225400.82359007842</v>
      </c>
      <c r="L74" s="1567">
        <f t="shared" ca="1" si="26"/>
        <v>44067.870328233279</v>
      </c>
      <c r="M74" s="1567">
        <f t="shared" ca="1" si="26"/>
        <v>15441.850220182369</v>
      </c>
      <c r="N74" s="1567">
        <f t="shared" ca="1" si="26"/>
        <v>13855.768154431096</v>
      </c>
      <c r="O74" s="1567">
        <f t="shared" ca="1" si="26"/>
        <v>31072.085963595375</v>
      </c>
      <c r="P74" s="1567">
        <f t="shared" ca="1" si="26"/>
        <v>103968.80739738811</v>
      </c>
      <c r="Q74" s="1567">
        <f t="shared" ca="1" si="26"/>
        <v>318986.77191918244</v>
      </c>
      <c r="R74" s="1567">
        <f t="shared" ca="1" si="26"/>
        <v>632132.71400260611</v>
      </c>
      <c r="S74" s="1592">
        <f ca="1">SUM(G74:H74,I74,J74+SUM(K74:R74))</f>
        <v>4258468.8363199178</v>
      </c>
    </row>
    <row r="75" spans="1:19">
      <c r="A75" s="1517"/>
      <c r="B75" s="1517"/>
      <c r="C75" s="1540" t="s">
        <v>310</v>
      </c>
      <c r="D75" s="1549" t="s">
        <v>1199</v>
      </c>
      <c r="E75" s="1571"/>
      <c r="F75" s="1575"/>
      <c r="G75" s="1569">
        <f ca="1">SUM(G72:G74)</f>
        <v>907021.4231917276</v>
      </c>
      <c r="H75" s="1569">
        <f t="shared" ref="H75" ca="1" si="27">SUM(H72:H74)</f>
        <v>1072910.7838699734</v>
      </c>
      <c r="I75" s="1569">
        <f ca="1">SUM(I72:I74)</f>
        <v>928139.21531685384</v>
      </c>
      <c r="J75" s="1569">
        <f ca="1">SUM(J72:J74)</f>
        <v>478421.92312134983</v>
      </c>
      <c r="K75" s="1569">
        <f t="shared" ref="K75:R75" ca="1" si="28">SUM(K72:K74)</f>
        <v>289273.65772959997</v>
      </c>
      <c r="L75" s="1569">
        <f t="shared" ca="1" si="28"/>
        <v>82979.130706707248</v>
      </c>
      <c r="M75" s="1569">
        <f t="shared" ca="1" si="28"/>
        <v>50369.683187608724</v>
      </c>
      <c r="N75" s="1569">
        <f t="shared" ca="1" si="28"/>
        <v>48578.443274619349</v>
      </c>
      <c r="O75" s="1569">
        <f t="shared" ca="1" si="28"/>
        <v>68108.93427273602</v>
      </c>
      <c r="P75" s="1569">
        <f t="shared" ca="1" si="28"/>
        <v>157175.14485214755</v>
      </c>
      <c r="Q75" s="1569">
        <f t="shared" ca="1" si="28"/>
        <v>434932.36616323912</v>
      </c>
      <c r="R75" s="1569">
        <f t="shared" ca="1" si="28"/>
        <v>833310.03846991574</v>
      </c>
      <c r="S75" s="1569">
        <f ca="1">SUM(G75:H75,I75,J75+SUM(K75:R75))</f>
        <v>5351220.744156478</v>
      </c>
    </row>
    <row r="76" spans="1:19">
      <c r="A76" s="1570"/>
      <c r="B76" s="1570"/>
      <c r="C76" s="1540"/>
      <c r="D76" s="1527"/>
      <c r="E76" s="1571"/>
      <c r="F76" s="1577"/>
      <c r="G76" s="1573"/>
      <c r="H76" s="1573"/>
      <c r="I76" s="1573"/>
      <c r="J76" s="1573"/>
      <c r="K76" s="1573"/>
      <c r="L76" s="1573"/>
      <c r="M76" s="1573"/>
      <c r="N76" s="1573"/>
      <c r="O76" s="1573"/>
      <c r="P76" s="1573"/>
      <c r="Q76" s="1573"/>
      <c r="R76" s="1573"/>
      <c r="S76" s="1573"/>
    </row>
    <row r="77" spans="1:19">
      <c r="A77" s="1570"/>
      <c r="B77" s="1570"/>
      <c r="C77" s="1540" t="s">
        <v>1115</v>
      </c>
      <c r="D77" s="1549" t="s">
        <v>1200</v>
      </c>
      <c r="E77" s="1571"/>
      <c r="F77" s="1577" t="s">
        <v>1201</v>
      </c>
      <c r="G77" s="1572">
        <f ca="1">G70-G75</f>
        <v>1315918.1968082725</v>
      </c>
      <c r="H77" s="1572">
        <f t="shared" ref="H77:S77" ca="1" si="29">H70-H75</f>
        <v>1560726.9561300268</v>
      </c>
      <c r="I77" s="1572">
        <f t="shared" ca="1" si="29"/>
        <v>1339296.5146831465</v>
      </c>
      <c r="J77" s="1572">
        <f t="shared" ca="1" si="29"/>
        <v>675300.78687865008</v>
      </c>
      <c r="K77" s="1572">
        <f t="shared" ca="1" si="29"/>
        <v>2744329.5622704001</v>
      </c>
      <c r="L77" s="1572">
        <f t="shared" ca="1" si="29"/>
        <v>292400.37929329276</v>
      </c>
      <c r="M77" s="1572">
        <f t="shared" ca="1" si="29"/>
        <v>-4610.3531876087218</v>
      </c>
      <c r="N77" s="1572">
        <f t="shared" ca="1" si="29"/>
        <v>-7368.8332746193482</v>
      </c>
      <c r="O77" s="1572">
        <f t="shared" ca="1" si="29"/>
        <v>24412.345727263979</v>
      </c>
      <c r="P77" s="1572">
        <f t="shared" ca="1" si="29"/>
        <v>158079.47514785244</v>
      </c>
      <c r="Q77" s="1572">
        <f t="shared" ca="1" si="29"/>
        <v>550290.71383676084</v>
      </c>
      <c r="R77" s="1572">
        <f t="shared" ca="1" si="29"/>
        <v>1111839.6415300844</v>
      </c>
      <c r="S77" s="1572">
        <f t="shared" ca="1" si="29"/>
        <v>9760615.3858435228</v>
      </c>
    </row>
    <row r="78" spans="1:19">
      <c r="A78" s="1570"/>
      <c r="B78" s="1570"/>
      <c r="C78" s="1540"/>
      <c r="D78" s="1527"/>
      <c r="E78" s="1571"/>
      <c r="F78" s="1577"/>
      <c r="G78" s="1573"/>
      <c r="H78" s="1573"/>
      <c r="I78" s="1573"/>
      <c r="J78" s="1573"/>
      <c r="K78" s="1573"/>
      <c r="L78" s="1573"/>
      <c r="M78" s="1573"/>
      <c r="N78" s="1573"/>
      <c r="O78" s="1573"/>
      <c r="P78" s="1573"/>
      <c r="Q78" s="1573"/>
      <c r="R78" s="1573"/>
      <c r="S78" s="1594"/>
    </row>
    <row r="79" spans="1:19">
      <c r="A79" s="1570"/>
      <c r="B79" s="1570"/>
      <c r="C79" s="1540" t="s">
        <v>311</v>
      </c>
      <c r="D79" s="1527" t="s">
        <v>1202</v>
      </c>
      <c r="E79" s="1571"/>
      <c r="F79" s="1577" t="s">
        <v>1203</v>
      </c>
      <c r="G79" s="1572">
        <f ca="1">G77-G68</f>
        <v>-213677.10666259704</v>
      </c>
      <c r="H79" s="1572">
        <f t="shared" ref="H79:R79" ca="1" si="30">H77-H68</f>
        <v>-285621.78787475801</v>
      </c>
      <c r="I79" s="1572">
        <f t="shared" ca="1" si="30"/>
        <v>-138059.87789164786</v>
      </c>
      <c r="J79" s="1572">
        <f t="shared" ca="1" si="30"/>
        <v>-181037.75175435981</v>
      </c>
      <c r="K79" s="1572">
        <f t="shared" ca="1" si="30"/>
        <v>700471.72789946082</v>
      </c>
      <c r="L79" s="1572">
        <f t="shared" ca="1" si="30"/>
        <v>260165.89400145406</v>
      </c>
      <c r="M79" s="1572">
        <f t="shared" ca="1" si="30"/>
        <v>-29789.735564997274</v>
      </c>
      <c r="N79" s="1572">
        <f t="shared" ca="1" si="30"/>
        <v>-34620.130816098303</v>
      </c>
      <c r="O79" s="1572">
        <f t="shared" ca="1" si="30"/>
        <v>-26010.684506771897</v>
      </c>
      <c r="P79" s="1572">
        <f t="shared" ca="1" si="30"/>
        <v>22941.450035953458</v>
      </c>
      <c r="Q79" s="1572">
        <f t="shared" ca="1" si="30"/>
        <v>38373.210381498735</v>
      </c>
      <c r="R79" s="1572">
        <f t="shared" ca="1" si="30"/>
        <v>-82919.505639647599</v>
      </c>
      <c r="S79" s="1572">
        <f ca="1">SUM(G79:H79,I79,J79+SUM(K79:R79))</f>
        <v>30215.70160748926</v>
      </c>
    </row>
    <row r="80" spans="1:19">
      <c r="A80" s="1517"/>
      <c r="B80" s="1570"/>
      <c r="C80" s="1540" t="s">
        <v>1116</v>
      </c>
      <c r="D80" s="1542" t="s">
        <v>1204</v>
      </c>
      <c r="E80" s="1571"/>
      <c r="F80" s="1555"/>
      <c r="G80" s="1569">
        <f ca="1">(G79/2)*G86</f>
        <v>-502.14120065710307</v>
      </c>
      <c r="H80" s="1569">
        <f t="shared" ref="H80:R80" ca="1" si="31">(G79+G80+H79/2)*H86</f>
        <v>-1677.853666462976</v>
      </c>
      <c r="I80" s="1569">
        <f t="shared" ca="1" si="31"/>
        <v>-1603.483112191702</v>
      </c>
      <c r="J80" s="1569">
        <f t="shared" ca="1" si="31"/>
        <v>-1035.8200659645875</v>
      </c>
      <c r="K80" s="1569">
        <f t="shared" ca="1" si="31"/>
        <v>756.73031458232697</v>
      </c>
      <c r="L80" s="1569">
        <f t="shared" ca="1" si="31"/>
        <v>3740.9013234664658</v>
      </c>
      <c r="M80" s="1569">
        <f t="shared" ca="1" si="31"/>
        <v>896.44293915271862</v>
      </c>
      <c r="N80" s="1569">
        <f t="shared" ca="1" si="31"/>
        <v>-152.47108151184921</v>
      </c>
      <c r="O80" s="1569">
        <f t="shared" ca="1" si="31"/>
        <v>-172.00059894358597</v>
      </c>
      <c r="P80" s="1569">
        <f t="shared" ca="1" si="31"/>
        <v>-54.434252324633391</v>
      </c>
      <c r="Q80" s="1569">
        <f t="shared" ca="1" si="31"/>
        <v>159.87975970263713</v>
      </c>
      <c r="R80" s="1569">
        <f t="shared" ca="1" si="31"/>
        <v>-10.828651910902991</v>
      </c>
      <c r="S80" s="1573">
        <f ca="1">SUM(G80:H80,I80,J80+SUM(K80:R80))</f>
        <v>344.92170693680782</v>
      </c>
    </row>
    <row r="81" spans="1:19" s="1684" customFormat="1">
      <c r="A81" s="1523"/>
      <c r="B81" s="1523"/>
      <c r="C81" s="1540" t="s">
        <v>701</v>
      </c>
      <c r="D81" s="1527" t="s">
        <v>1205</v>
      </c>
      <c r="E81" s="1571"/>
      <c r="F81" s="1574" t="s">
        <v>1206</v>
      </c>
      <c r="G81" s="1575">
        <f ca="1">G79+G80</f>
        <v>-214179.24786325413</v>
      </c>
      <c r="H81" s="1575">
        <f ca="1">H79+H80</f>
        <v>-287299.641541221</v>
      </c>
      <c r="I81" s="1575">
        <f ca="1">I79+I80</f>
        <v>-139663.36100383956</v>
      </c>
      <c r="J81" s="1575">
        <f t="shared" ref="J81:S81" ca="1" si="32">J79+J80</f>
        <v>-182073.5718203244</v>
      </c>
      <c r="K81" s="1575">
        <f t="shared" ca="1" si="32"/>
        <v>701228.45821404317</v>
      </c>
      <c r="L81" s="1575">
        <f t="shared" ca="1" si="32"/>
        <v>263906.7953249205</v>
      </c>
      <c r="M81" s="1575">
        <f t="shared" ca="1" si="32"/>
        <v>-28893.292625844555</v>
      </c>
      <c r="N81" s="1575">
        <f t="shared" ca="1" si="32"/>
        <v>-34772.601897610155</v>
      </c>
      <c r="O81" s="1575">
        <f t="shared" ca="1" si="32"/>
        <v>-26182.685105715482</v>
      </c>
      <c r="P81" s="1575">
        <f t="shared" ca="1" si="32"/>
        <v>22887.015783628824</v>
      </c>
      <c r="Q81" s="1575">
        <f t="shared" ca="1" si="32"/>
        <v>38533.09014120137</v>
      </c>
      <c r="R81" s="1575">
        <f t="shared" ca="1" si="32"/>
        <v>-82930.334291558509</v>
      </c>
      <c r="S81" s="1575">
        <f t="shared" ca="1" si="32"/>
        <v>30560.62331442607</v>
      </c>
    </row>
    <row r="82" spans="1:19">
      <c r="A82" s="1517"/>
      <c r="B82" s="1517"/>
      <c r="C82" s="1540"/>
      <c r="D82" s="1542"/>
      <c r="E82" s="1571"/>
      <c r="F82" s="1591"/>
      <c r="G82" s="1589"/>
      <c r="H82" s="1589"/>
      <c r="I82" s="1590"/>
      <c r="J82" s="1590"/>
      <c r="K82" s="1589"/>
      <c r="L82" s="1589"/>
      <c r="M82" s="1589"/>
      <c r="N82" s="1589"/>
      <c r="O82" s="1589"/>
      <c r="P82" s="1589"/>
      <c r="Q82" s="1589"/>
      <c r="R82" s="1569"/>
      <c r="S82" s="1589"/>
    </row>
    <row r="83" spans="1:19" ht="16.5" thickBot="1">
      <c r="A83" s="1579"/>
      <c r="B83" s="1579"/>
      <c r="C83" s="1580" t="s">
        <v>1117</v>
      </c>
      <c r="D83" s="1595" t="s">
        <v>1207</v>
      </c>
      <c r="E83" s="1596" t="s">
        <v>31</v>
      </c>
      <c r="F83" s="1597"/>
      <c r="G83" s="1583">
        <v>29992057</v>
      </c>
      <c r="H83" s="1583">
        <v>35577002</v>
      </c>
      <c r="I83" s="1583">
        <v>30473062</v>
      </c>
      <c r="J83" s="1583">
        <v>15156032</v>
      </c>
      <c r="K83" s="1583">
        <v>8722390</v>
      </c>
      <c r="L83" s="1583">
        <v>1705305</v>
      </c>
      <c r="M83" s="1583">
        <v>597557</v>
      </c>
      <c r="N83" s="1583">
        <v>536180</v>
      </c>
      <c r="O83" s="1583">
        <v>1202404</v>
      </c>
      <c r="P83" s="1583">
        <v>4023306</v>
      </c>
      <c r="Q83" s="1583">
        <v>12343908</v>
      </c>
      <c r="R83" s="1583">
        <v>24461792</v>
      </c>
      <c r="S83" s="1583">
        <f>SUM(G83:R83)</f>
        <v>164790995</v>
      </c>
    </row>
    <row r="84" spans="1:19">
      <c r="A84" s="1570"/>
      <c r="B84" s="1570"/>
      <c r="C84" s="1540"/>
      <c r="D84" s="1527" t="s">
        <v>1205</v>
      </c>
      <c r="E84" s="1571"/>
      <c r="F84" s="1577"/>
      <c r="G84" s="1573">
        <f t="shared" ref="G84:S84" ca="1" si="33">G24+G43+G62+G81</f>
        <v>982781.94607947848</v>
      </c>
      <c r="H84" s="1573">
        <f t="shared" ca="1" si="33"/>
        <v>81916.067399360531</v>
      </c>
      <c r="I84" s="1573">
        <f t="shared" ca="1" si="33"/>
        <v>773253.89317508461</v>
      </c>
      <c r="J84" s="1573">
        <f t="shared" ca="1" si="33"/>
        <v>457504.01981595589</v>
      </c>
      <c r="K84" s="1573">
        <f t="shared" ca="1" si="33"/>
        <v>2051123.5596197676</v>
      </c>
      <c r="L84" s="1573">
        <f t="shared" ca="1" si="33"/>
        <v>-109656.85441356129</v>
      </c>
      <c r="M84" s="1573">
        <f t="shared" ca="1" si="33"/>
        <v>2205258.3680172437</v>
      </c>
      <c r="N84" s="1573">
        <f t="shared" ca="1" si="33"/>
        <v>1444528.3173949944</v>
      </c>
      <c r="O84" s="1573">
        <f t="shared" ca="1" si="33"/>
        <v>75383.312821633299</v>
      </c>
      <c r="P84" s="1573">
        <f t="shared" ca="1" si="33"/>
        <v>-380431.0570429131</v>
      </c>
      <c r="Q84" s="1573">
        <f t="shared" ca="1" si="33"/>
        <v>992914.84939323575</v>
      </c>
      <c r="R84" s="1573">
        <f t="shared" ca="1" si="33"/>
        <v>364952.33513262682</v>
      </c>
      <c r="S84" s="1573">
        <f t="shared" ca="1" si="33"/>
        <v>8939528.7573929057</v>
      </c>
    </row>
    <row r="85" spans="1:19">
      <c r="A85" s="1570"/>
      <c r="B85" s="1570"/>
      <c r="C85" s="1540"/>
      <c r="D85" s="1598"/>
      <c r="E85" s="1571"/>
      <c r="F85" s="1577"/>
      <c r="G85" s="1573"/>
      <c r="H85" s="1573"/>
      <c r="I85" s="1573"/>
      <c r="J85" s="1573"/>
      <c r="K85" s="1573"/>
      <c r="L85" s="1573"/>
      <c r="M85" s="1573"/>
      <c r="N85" s="1573"/>
      <c r="O85" s="1573"/>
      <c r="P85" s="1573"/>
      <c r="Q85" s="1573"/>
      <c r="R85" s="1573"/>
      <c r="S85" s="1573"/>
    </row>
    <row r="86" spans="1:19">
      <c r="A86" s="1570"/>
      <c r="B86" s="1599" t="s">
        <v>1211</v>
      </c>
      <c r="C86" s="1540"/>
      <c r="D86" s="1527"/>
      <c r="E86" s="1571"/>
      <c r="F86" s="1577"/>
      <c r="G86" s="1601">
        <v>4.7000000000000002E-3</v>
      </c>
      <c r="H86" s="1601">
        <v>4.7000000000000002E-3</v>
      </c>
      <c r="I86" s="1601">
        <v>4.4999999999999997E-3</v>
      </c>
      <c r="J86" s="1601">
        <v>4.4999999999999997E-3</v>
      </c>
      <c r="K86" s="1601">
        <v>4.4999999999999997E-3</v>
      </c>
      <c r="L86" s="1601">
        <v>4.4999999999999997E-3</v>
      </c>
      <c r="M86" s="1601">
        <v>3.5999999999999999E-3</v>
      </c>
      <c r="N86" s="1601">
        <v>3.3E-3</v>
      </c>
      <c r="O86" s="1601">
        <v>3.5999999999999999E-3</v>
      </c>
      <c r="P86" s="1601">
        <v>3.7000000000000002E-3</v>
      </c>
      <c r="Q86" s="1601">
        <v>3.8E-3</v>
      </c>
      <c r="R86" s="1601">
        <v>3.7000000000000002E-3</v>
      </c>
      <c r="S86" s="1573"/>
    </row>
    <row r="87" spans="1:19">
      <c r="A87" s="1570"/>
      <c r="B87" s="1599" t="s">
        <v>31</v>
      </c>
      <c r="C87" s="1540"/>
      <c r="D87" s="1527"/>
      <c r="E87" s="1571"/>
      <c r="F87" s="1577"/>
      <c r="G87" s="1573"/>
      <c r="H87" s="1573"/>
      <c r="I87" s="1573"/>
      <c r="J87" s="1573"/>
      <c r="K87" s="1573"/>
      <c r="L87" s="1573"/>
      <c r="M87" s="1573"/>
      <c r="N87" s="1573"/>
      <c r="O87" s="1573"/>
      <c r="P87" s="1573"/>
      <c r="Q87" s="1573"/>
      <c r="R87" s="1573"/>
      <c r="S87" s="1573"/>
    </row>
    <row r="88" spans="1:19">
      <c r="A88" s="1570"/>
      <c r="B88" s="1570"/>
      <c r="C88" s="1540"/>
      <c r="D88" s="1527"/>
      <c r="E88" s="1571"/>
      <c r="F88" s="1577"/>
      <c r="G88" s="1687"/>
      <c r="H88" s="1687"/>
      <c r="I88" s="1573"/>
      <c r="J88" s="1573"/>
      <c r="K88" s="1687"/>
      <c r="L88" s="1687"/>
      <c r="M88" s="1687"/>
      <c r="N88" s="1687"/>
      <c r="O88" s="1687"/>
      <c r="P88" s="1687"/>
      <c r="Q88" s="1687"/>
      <c r="R88" s="1687"/>
      <c r="S88" s="1573"/>
    </row>
    <row r="89" spans="1:19">
      <c r="A89" s="1570"/>
      <c r="B89" s="1570"/>
      <c r="C89" s="1540"/>
      <c r="D89" s="1527"/>
      <c r="E89" s="1571"/>
      <c r="F89" s="1577"/>
      <c r="I89" s="1573"/>
      <c r="J89" s="1573"/>
      <c r="O89" s="1683" t="s">
        <v>31</v>
      </c>
      <c r="S89" s="1573"/>
    </row>
    <row r="90" spans="1:19">
      <c r="A90" s="1570"/>
      <c r="B90" s="1570"/>
      <c r="C90" s="1540"/>
      <c r="D90" s="1527"/>
      <c r="E90" s="1571"/>
      <c r="F90" s="1712" t="s">
        <v>1274</v>
      </c>
      <c r="G90" s="1717" t="s">
        <v>9</v>
      </c>
      <c r="H90" s="1687"/>
      <c r="I90" s="1687"/>
      <c r="J90" s="1687"/>
      <c r="K90" s="1687"/>
      <c r="L90" s="1687"/>
      <c r="M90" s="1687"/>
      <c r="N90" s="1687" t="s">
        <v>31</v>
      </c>
      <c r="O90" s="1573"/>
    </row>
    <row r="91" spans="1:19">
      <c r="A91" s="1570"/>
      <c r="B91" s="1570"/>
      <c r="C91" s="1540"/>
      <c r="D91" s="1527"/>
      <c r="E91" s="1571"/>
      <c r="F91" s="1711">
        <v>447</v>
      </c>
      <c r="G91" s="1572">
        <v>-2920283</v>
      </c>
      <c r="H91" s="1572"/>
      <c r="I91" s="1573"/>
      <c r="J91" s="1573"/>
      <c r="K91" s="1573"/>
      <c r="L91" s="1573"/>
      <c r="M91" s="1573"/>
      <c r="N91" s="1573"/>
      <c r="O91" s="1573"/>
    </row>
    <row r="92" spans="1:19">
      <c r="A92" s="1570"/>
      <c r="B92" s="1570"/>
      <c r="C92" s="1540"/>
      <c r="D92" s="1527"/>
      <c r="E92" s="1571"/>
      <c r="F92" s="1711">
        <v>501</v>
      </c>
      <c r="G92" s="1577">
        <v>50600985.034894615</v>
      </c>
      <c r="H92" s="1572"/>
      <c r="I92" s="1573" t="s">
        <v>31</v>
      </c>
      <c r="J92" s="1573"/>
      <c r="K92" s="1573"/>
      <c r="L92" s="1573"/>
      <c r="M92" s="1573"/>
      <c r="N92" s="1573"/>
      <c r="O92" s="1573"/>
    </row>
    <row r="93" spans="1:19">
      <c r="F93" s="1711">
        <v>503</v>
      </c>
      <c r="G93" s="1577">
        <v>0</v>
      </c>
      <c r="H93" s="1572"/>
      <c r="I93" s="1683"/>
      <c r="J93" s="1683"/>
      <c r="N93" s="1683" t="s">
        <v>31</v>
      </c>
    </row>
    <row r="94" spans="1:19">
      <c r="D94" s="1688" t="s">
        <v>31</v>
      </c>
      <c r="F94" s="1711">
        <v>547</v>
      </c>
      <c r="G94" s="1577">
        <v>16677901.596429542</v>
      </c>
      <c r="H94" s="1572"/>
      <c r="I94" s="1683"/>
      <c r="J94" s="1683"/>
      <c r="N94" s="1683" t="s">
        <v>31</v>
      </c>
    </row>
    <row r="95" spans="1:19">
      <c r="F95" s="1711">
        <v>555</v>
      </c>
      <c r="G95" s="1577">
        <v>28787889</v>
      </c>
      <c r="H95" s="1572"/>
      <c r="I95" s="1683"/>
      <c r="J95" s="1683" t="s">
        <v>31</v>
      </c>
    </row>
    <row r="96" spans="1:19" ht="18">
      <c r="F96" s="1711">
        <v>565</v>
      </c>
      <c r="G96" s="1713">
        <v>11024593.426897643</v>
      </c>
      <c r="H96" s="1721"/>
      <c r="I96" s="1683"/>
      <c r="J96" s="1683"/>
    </row>
    <row r="97" spans="6:12">
      <c r="F97" s="1600"/>
      <c r="G97" s="1714">
        <f>SUM(G91:G96)</f>
        <v>104171086.0582218</v>
      </c>
      <c r="H97" s="1714"/>
      <c r="I97" s="1683"/>
      <c r="J97" s="1683"/>
    </row>
    <row r="98" spans="6:12">
      <c r="F98" s="1600"/>
      <c r="I98" s="1683"/>
      <c r="J98" s="1683"/>
    </row>
    <row r="99" spans="6:12">
      <c r="F99" s="1600" t="s">
        <v>25</v>
      </c>
      <c r="G99" s="1715">
        <f ca="1">'Exhibit No.__(RMM-6) p1'!J50*1000</f>
        <v>4031133626.0945611</v>
      </c>
      <c r="H99" s="1715"/>
      <c r="I99" s="1683"/>
      <c r="J99" s="1683" t="s">
        <v>31</v>
      </c>
    </row>
    <row r="100" spans="6:12">
      <c r="F100" s="1600" t="s">
        <v>1275</v>
      </c>
      <c r="G100" s="1716">
        <f t="shared" ref="G100" ca="1" si="34">G97/G99</f>
        <v>2.5841635559758096E-2</v>
      </c>
      <c r="H100" s="1716"/>
      <c r="I100" s="1683"/>
      <c r="J100" s="1683"/>
    </row>
    <row r="101" spans="6:12">
      <c r="F101" s="1600"/>
      <c r="L101" s="1683" t="s">
        <v>31</v>
      </c>
    </row>
    <row r="102" spans="6:12">
      <c r="F102" s="1527"/>
      <c r="G102" s="1716"/>
      <c r="H102" s="1716"/>
      <c r="I102" s="1716"/>
      <c r="J102" s="1716"/>
      <c r="K102" s="1716"/>
    </row>
    <row r="103" spans="6:12">
      <c r="F103" s="1527"/>
      <c r="G103" s="1716"/>
      <c r="H103" s="1716"/>
      <c r="I103" s="1716"/>
      <c r="J103" s="1716"/>
      <c r="K103" s="1716"/>
    </row>
    <row r="104" spans="6:12">
      <c r="F104" s="1527"/>
      <c r="G104" s="1716"/>
      <c r="H104" s="1716"/>
      <c r="I104" s="1716"/>
      <c r="J104" s="1716"/>
      <c r="K104" s="1716"/>
    </row>
    <row r="105" spans="6:12">
      <c r="F105" s="1711"/>
      <c r="G105" s="1716"/>
      <c r="H105" s="1716"/>
      <c r="I105" s="1716"/>
      <c r="J105" s="1716"/>
      <c r="K105" s="1716"/>
    </row>
    <row r="106" spans="6:12">
      <c r="F106" s="1711"/>
      <c r="G106" s="1716"/>
      <c r="H106" s="1716"/>
      <c r="I106" s="1716"/>
      <c r="J106" s="1716"/>
      <c r="K106" s="1716"/>
    </row>
    <row r="107" spans="6:12">
      <c r="F107" s="1711"/>
      <c r="G107" s="1716"/>
      <c r="H107" s="1716"/>
      <c r="I107" s="1716"/>
      <c r="J107" s="1716"/>
      <c r="K107" s="1716"/>
    </row>
    <row r="110" spans="6:12">
      <c r="L110" s="1683" t="s">
        <v>31</v>
      </c>
    </row>
    <row r="111" spans="6:12">
      <c r="L111" s="1683" t="s">
        <v>31</v>
      </c>
    </row>
  </sheetData>
  <mergeCells count="3">
    <mergeCell ref="G4:L4"/>
    <mergeCell ref="M4:R4"/>
    <mergeCell ref="G5:R5"/>
  </mergeCells>
  <conditionalFormatting sqref="F59 G47:H47 G66:H66 G58:H60 H91:N91 K59:Q59 K60:R60 K58:R58 R57:S57 R76:S76 K9:R9 K87:R87 G45:H45 F82 I59:I60 G9:I9 G85:R85 G24:S24 G43:S43 G62:S62 H57:L57 H76:L76 I63:N63 H18:R19 G22:R22 H20:S21 H39:S40 H37:R37 G64:R64 G83:R83 G84:S84 G81:S81 F56:R56 J58:J60 G77:R79 G28:J28 I87:J89 E22:E24 E84:F89 E42:E43 E61:E62 E80:E83 F55 F74 F75:R75 G86:H87 J86:L86 O86:R86 E90:E92 I92:N92 H92:H96 S85:S89 O90:O92 E25:K25 T25:AA25 E44:K44 T44:AA44">
    <cfRule type="cellIs" dxfId="101" priority="178" operator="lessThan">
      <formula>0</formula>
    </cfRule>
  </conditionalFormatting>
  <conditionalFormatting sqref="S55">
    <cfRule type="cellIs" dxfId="100" priority="177" operator="lessThan">
      <formula>0</formula>
    </cfRule>
  </conditionalFormatting>
  <conditionalFormatting sqref="S74">
    <cfRule type="cellIs" dxfId="99" priority="176" operator="lessThan">
      <formula>0</formula>
    </cfRule>
  </conditionalFormatting>
  <conditionalFormatting sqref="S56">
    <cfRule type="cellIs" dxfId="98" priority="175" operator="lessThan">
      <formula>0</formula>
    </cfRule>
  </conditionalFormatting>
  <conditionalFormatting sqref="S75">
    <cfRule type="cellIs" dxfId="97" priority="174" operator="lessThan">
      <formula>0</formula>
    </cfRule>
  </conditionalFormatting>
  <conditionalFormatting sqref="F57">
    <cfRule type="cellIs" dxfId="96" priority="173" operator="lessThan">
      <formula>0</formula>
    </cfRule>
  </conditionalFormatting>
  <conditionalFormatting sqref="F76">
    <cfRule type="cellIs" dxfId="95" priority="172" operator="lessThan">
      <formula>0</formula>
    </cfRule>
  </conditionalFormatting>
  <conditionalFormatting sqref="S58">
    <cfRule type="cellIs" dxfId="94" priority="171" operator="lessThan">
      <formula>0</formula>
    </cfRule>
  </conditionalFormatting>
  <conditionalFormatting sqref="F58">
    <cfRule type="cellIs" dxfId="93" priority="170" operator="lessThan">
      <formula>0</formula>
    </cfRule>
  </conditionalFormatting>
  <conditionalFormatting sqref="S77">
    <cfRule type="cellIs" dxfId="92" priority="169" operator="lessThan">
      <formula>0</formula>
    </cfRule>
  </conditionalFormatting>
  <conditionalFormatting sqref="F77:F78">
    <cfRule type="cellIs" dxfId="91" priority="168" operator="lessThan">
      <formula>0</formula>
    </cfRule>
  </conditionalFormatting>
  <conditionalFormatting sqref="F60">
    <cfRule type="cellIs" dxfId="90" priority="167" operator="lessThan">
      <formula>0</formula>
    </cfRule>
  </conditionalFormatting>
  <conditionalFormatting sqref="D59">
    <cfRule type="cellIs" dxfId="89" priority="166" operator="lessThan">
      <formula>0</formula>
    </cfRule>
  </conditionalFormatting>
  <conditionalFormatting sqref="R59">
    <cfRule type="cellIs" dxfId="88" priority="165" operator="lessThan">
      <formula>0</formula>
    </cfRule>
  </conditionalFormatting>
  <conditionalFormatting sqref="F79">
    <cfRule type="cellIs" dxfId="87" priority="164" operator="lessThan">
      <formula>0</formula>
    </cfRule>
  </conditionalFormatting>
  <conditionalFormatting sqref="S60">
    <cfRule type="cellIs" dxfId="86" priority="163" operator="lessThan">
      <formula>0</formula>
    </cfRule>
  </conditionalFormatting>
  <conditionalFormatting sqref="S79">
    <cfRule type="cellIs" dxfId="85" priority="162" operator="lessThan">
      <formula>0</formula>
    </cfRule>
  </conditionalFormatting>
  <conditionalFormatting sqref="E79">
    <cfRule type="cellIs" dxfId="84" priority="151" operator="lessThan">
      <formula>0</formula>
    </cfRule>
  </conditionalFormatting>
  <conditionalFormatting sqref="K28">
    <cfRule type="cellIs" dxfId="83" priority="161" operator="lessThan">
      <formula>0</formula>
    </cfRule>
  </conditionalFormatting>
  <conditionalFormatting sqref="K45">
    <cfRule type="cellIs" dxfId="82" priority="160" operator="lessThan">
      <formula>0</formula>
    </cfRule>
  </conditionalFormatting>
  <conditionalFormatting sqref="K66">
    <cfRule type="cellIs" dxfId="81" priority="159" operator="lessThan">
      <formula>0</formula>
    </cfRule>
  </conditionalFormatting>
  <conditionalFormatting sqref="E56:E57 E75:E76">
    <cfRule type="cellIs" dxfId="80" priority="156" operator="lessThan">
      <formula>0</formula>
    </cfRule>
  </conditionalFormatting>
  <conditionalFormatting sqref="K47">
    <cfRule type="cellIs" dxfId="79" priority="158" operator="lessThan">
      <formula>0</formula>
    </cfRule>
  </conditionalFormatting>
  <conditionalFormatting sqref="I58">
    <cfRule type="cellIs" dxfId="78" priority="157" operator="lessThan">
      <formula>0</formula>
    </cfRule>
  </conditionalFormatting>
  <conditionalFormatting sqref="E58">
    <cfRule type="cellIs" dxfId="77" priority="155" operator="lessThan">
      <formula>0</formula>
    </cfRule>
  </conditionalFormatting>
  <conditionalFormatting sqref="E77:E78">
    <cfRule type="cellIs" dxfId="76" priority="154" operator="lessThan">
      <formula>0</formula>
    </cfRule>
  </conditionalFormatting>
  <conditionalFormatting sqref="E60">
    <cfRule type="cellIs" dxfId="75" priority="153" operator="lessThan">
      <formula>0</formula>
    </cfRule>
  </conditionalFormatting>
  <conditionalFormatting sqref="E59">
    <cfRule type="cellIs" dxfId="74" priority="152" operator="lessThan">
      <formula>0</formula>
    </cfRule>
  </conditionalFormatting>
  <conditionalFormatting sqref="G57">
    <cfRule type="cellIs" dxfId="73" priority="150" operator="lessThan">
      <formula>0</formula>
    </cfRule>
  </conditionalFormatting>
  <conditionalFormatting sqref="G76">
    <cfRule type="cellIs" dxfId="72" priority="149" operator="lessThan">
      <formula>0</formula>
    </cfRule>
  </conditionalFormatting>
  <conditionalFormatting sqref="M57:Q57">
    <cfRule type="cellIs" dxfId="71" priority="144" operator="lessThan">
      <formula>0</formula>
    </cfRule>
  </conditionalFormatting>
  <conditionalFormatting sqref="L28:R28">
    <cfRule type="cellIs" dxfId="70" priority="148" operator="lessThan">
      <formula>0</formula>
    </cfRule>
  </conditionalFormatting>
  <conditionalFormatting sqref="L45:R45">
    <cfRule type="cellIs" dxfId="69" priority="147" operator="lessThan">
      <formula>0</formula>
    </cfRule>
  </conditionalFormatting>
  <conditionalFormatting sqref="L47:R47">
    <cfRule type="cellIs" dxfId="68" priority="146" operator="lessThan">
      <formula>0</formula>
    </cfRule>
  </conditionalFormatting>
  <conditionalFormatting sqref="L66:R66">
    <cfRule type="cellIs" dxfId="67" priority="145" operator="lessThan">
      <formula>0</formula>
    </cfRule>
  </conditionalFormatting>
  <conditionalFormatting sqref="M76:Q76">
    <cfRule type="cellIs" dxfId="66" priority="143" operator="lessThan">
      <formula>0</formula>
    </cfRule>
  </conditionalFormatting>
  <conditionalFormatting sqref="M86">
    <cfRule type="cellIs" dxfId="65" priority="142" operator="lessThan">
      <formula>0</formula>
    </cfRule>
  </conditionalFormatting>
  <conditionalFormatting sqref="N86">
    <cfRule type="cellIs" dxfId="64" priority="141" operator="lessThan">
      <formula>0</formula>
    </cfRule>
  </conditionalFormatting>
  <conditionalFormatting sqref="S63">
    <cfRule type="cellIs" dxfId="63" priority="133" operator="lessThan">
      <formula>0</formula>
    </cfRule>
  </conditionalFormatting>
  <conditionalFormatting sqref="G63">
    <cfRule type="cellIs" dxfId="62" priority="135" operator="lessThan">
      <formula>0</formula>
    </cfRule>
  </conditionalFormatting>
  <conditionalFormatting sqref="F97">
    <cfRule type="cellIs" dxfId="61" priority="139" operator="lessThan">
      <formula>0</formula>
    </cfRule>
  </conditionalFormatting>
  <conditionalFormatting sqref="F98:F101">
    <cfRule type="cellIs" dxfId="60" priority="132" operator="lessThan">
      <formula>0</formula>
    </cfRule>
  </conditionalFormatting>
  <conditionalFormatting sqref="F63">
    <cfRule type="cellIs" dxfId="59" priority="137" operator="lessThan">
      <formula>0</formula>
    </cfRule>
  </conditionalFormatting>
  <conditionalFormatting sqref="E63:E64">
    <cfRule type="cellIs" dxfId="58" priority="136" operator="lessThan">
      <formula>0</formula>
    </cfRule>
  </conditionalFormatting>
  <conditionalFormatting sqref="H63">
    <cfRule type="cellIs" dxfId="57" priority="134" operator="lessThan">
      <formula>0</formula>
    </cfRule>
  </conditionalFormatting>
  <conditionalFormatting sqref="F64">
    <cfRule type="cellIs" dxfId="56" priority="131" operator="lessThan">
      <formula>0</formula>
    </cfRule>
  </conditionalFormatting>
  <conditionalFormatting sqref="F83">
    <cfRule type="cellIs" dxfId="55" priority="130" operator="lessThan">
      <formula>0</formula>
    </cfRule>
  </conditionalFormatting>
  <conditionalFormatting sqref="R63">
    <cfRule type="cellIs" dxfId="54" priority="129" operator="lessThan">
      <formula>0</formula>
    </cfRule>
  </conditionalFormatting>
  <conditionalFormatting sqref="P63:Q63">
    <cfRule type="cellIs" dxfId="53" priority="127" operator="lessThan">
      <formula>0</formula>
    </cfRule>
  </conditionalFormatting>
  <conditionalFormatting sqref="R82">
    <cfRule type="cellIs" dxfId="52" priority="128" operator="lessThan">
      <formula>0</formula>
    </cfRule>
  </conditionalFormatting>
  <conditionalFormatting sqref="K26">
    <cfRule type="cellIs" dxfId="51" priority="125" operator="lessThan">
      <formula>0</formula>
    </cfRule>
  </conditionalFormatting>
  <conditionalFormatting sqref="G26:H26">
    <cfRule type="cellIs" dxfId="50" priority="126" operator="lessThan">
      <formula>0</formula>
    </cfRule>
  </conditionalFormatting>
  <conditionalFormatting sqref="L26:R26">
    <cfRule type="cellIs" dxfId="49" priority="124" operator="lessThan">
      <formula>0</formula>
    </cfRule>
  </conditionalFormatting>
  <conditionalFormatting sqref="J9">
    <cfRule type="cellIs" dxfId="48" priority="123" operator="lessThan">
      <formula>0</formula>
    </cfRule>
  </conditionalFormatting>
  <conditionalFormatting sqref="G18:G21">
    <cfRule type="cellIs" dxfId="47" priority="122" operator="lessThan">
      <formula>0</formula>
    </cfRule>
  </conditionalFormatting>
  <conditionalFormatting sqref="S22:S23">
    <cfRule type="cellIs" dxfId="46" priority="121" operator="lessThan">
      <formula>0</formula>
    </cfRule>
  </conditionalFormatting>
  <conditionalFormatting sqref="S9">
    <cfRule type="cellIs" dxfId="45" priority="120" operator="lessThan">
      <formula>0</formula>
    </cfRule>
  </conditionalFormatting>
  <conditionalFormatting sqref="I26">
    <cfRule type="cellIs" dxfId="44" priority="119" operator="lessThan">
      <formula>0</formula>
    </cfRule>
  </conditionalFormatting>
  <conditionalFormatting sqref="J26">
    <cfRule type="cellIs" dxfId="43" priority="118" operator="lessThan">
      <formula>0</formula>
    </cfRule>
  </conditionalFormatting>
  <conditionalFormatting sqref="S26">
    <cfRule type="cellIs" dxfId="42" priority="117" operator="lessThan">
      <formula>0</formula>
    </cfRule>
  </conditionalFormatting>
  <conditionalFormatting sqref="G39:G40">
    <cfRule type="cellIs" dxfId="41" priority="113" operator="lessThan">
      <formula>0</formula>
    </cfRule>
  </conditionalFormatting>
  <conditionalFormatting sqref="G41:H41">
    <cfRule type="cellIs" dxfId="40" priority="112" operator="lessThan">
      <formula>0</formula>
    </cfRule>
  </conditionalFormatting>
  <conditionalFormatting sqref="K41:R41">
    <cfRule type="cellIs" dxfId="39" priority="111" operator="lessThan">
      <formula>0</formula>
    </cfRule>
  </conditionalFormatting>
  <conditionalFormatting sqref="S41">
    <cfRule type="cellIs" dxfId="38" priority="110" operator="lessThan">
      <formula>0</formula>
    </cfRule>
  </conditionalFormatting>
  <conditionalFormatting sqref="I45">
    <cfRule type="cellIs" dxfId="37" priority="116" operator="lessThan">
      <formula>0</formula>
    </cfRule>
  </conditionalFormatting>
  <conditionalFormatting sqref="J45">
    <cfRule type="cellIs" dxfId="36" priority="115" operator="lessThan">
      <formula>0</formula>
    </cfRule>
  </conditionalFormatting>
  <conditionalFormatting sqref="S45">
    <cfRule type="cellIs" dxfId="35" priority="109" operator="lessThan">
      <formula>0</formula>
    </cfRule>
  </conditionalFormatting>
  <conditionalFormatting sqref="G37">
    <cfRule type="cellIs" dxfId="34" priority="114" operator="lessThan">
      <formula>0</formula>
    </cfRule>
  </conditionalFormatting>
  <conditionalFormatting sqref="S64">
    <cfRule type="cellIs" dxfId="33" priority="108" operator="lessThan">
      <formula>0</formula>
    </cfRule>
  </conditionalFormatting>
  <conditionalFormatting sqref="G73:R73">
    <cfRule type="cellIs" dxfId="32" priority="107" operator="lessThan">
      <formula>0</formula>
    </cfRule>
  </conditionalFormatting>
  <conditionalFormatting sqref="S73">
    <cfRule type="cellIs" dxfId="31" priority="106" operator="lessThan">
      <formula>0</formula>
    </cfRule>
  </conditionalFormatting>
  <conditionalFormatting sqref="S28">
    <cfRule type="cellIs" dxfId="30" priority="105" operator="lessThan">
      <formula>0</formula>
    </cfRule>
  </conditionalFormatting>
  <conditionalFormatting sqref="S47">
    <cfRule type="cellIs" dxfId="29" priority="104" operator="lessThan">
      <formula>0</formula>
    </cfRule>
  </conditionalFormatting>
  <conditionalFormatting sqref="S66">
    <cfRule type="cellIs" dxfId="28" priority="103" operator="lessThan">
      <formula>0</formula>
    </cfRule>
  </conditionalFormatting>
  <conditionalFormatting sqref="S83">
    <cfRule type="cellIs" dxfId="27" priority="102" operator="lessThan">
      <formula>0</formula>
    </cfRule>
  </conditionalFormatting>
  <conditionalFormatting sqref="I47">
    <cfRule type="cellIs" dxfId="26" priority="101" operator="lessThan">
      <formula>0</formula>
    </cfRule>
  </conditionalFormatting>
  <conditionalFormatting sqref="J47">
    <cfRule type="cellIs" dxfId="25" priority="100" operator="lessThan">
      <formula>0</formula>
    </cfRule>
  </conditionalFormatting>
  <conditionalFormatting sqref="I66">
    <cfRule type="cellIs" dxfId="24" priority="99" operator="lessThan">
      <formula>0</formula>
    </cfRule>
  </conditionalFormatting>
  <conditionalFormatting sqref="J66">
    <cfRule type="cellIs" dxfId="23" priority="98" operator="lessThan">
      <formula>0</formula>
    </cfRule>
  </conditionalFormatting>
  <conditionalFormatting sqref="G23:H23">
    <cfRule type="cellIs" dxfId="22" priority="97" operator="lessThan">
      <formula>0</formula>
    </cfRule>
  </conditionalFormatting>
  <conditionalFormatting sqref="I86">
    <cfRule type="cellIs" dxfId="21" priority="95" operator="lessThan">
      <formula>0</formula>
    </cfRule>
  </conditionalFormatting>
  <conditionalFormatting sqref="I23">
    <cfRule type="cellIs" dxfId="20" priority="94" operator="lessThan">
      <formula>0</formula>
    </cfRule>
  </conditionalFormatting>
  <conditionalFormatting sqref="J23:R23">
    <cfRule type="cellIs" dxfId="19" priority="93" operator="lessThan">
      <formula>0</formula>
    </cfRule>
  </conditionalFormatting>
  <conditionalFormatting sqref="J42:R42">
    <cfRule type="cellIs" dxfId="18" priority="88" operator="lessThan">
      <formula>0</formula>
    </cfRule>
  </conditionalFormatting>
  <conditionalFormatting sqref="S42">
    <cfRule type="cellIs" dxfId="17" priority="91" operator="lessThan">
      <formula>0</formula>
    </cfRule>
  </conditionalFormatting>
  <conditionalFormatting sqref="G42:H42">
    <cfRule type="cellIs" dxfId="16" priority="90" operator="lessThan">
      <formula>0</formula>
    </cfRule>
  </conditionalFormatting>
  <conditionalFormatting sqref="I42">
    <cfRule type="cellIs" dxfId="15" priority="89" operator="lessThan">
      <formula>0</formula>
    </cfRule>
  </conditionalFormatting>
  <conditionalFormatting sqref="J61:R61">
    <cfRule type="cellIs" dxfId="14" priority="84" operator="lessThan">
      <formula>0</formula>
    </cfRule>
  </conditionalFormatting>
  <conditionalFormatting sqref="S61">
    <cfRule type="cellIs" dxfId="13" priority="87" operator="lessThan">
      <formula>0</formula>
    </cfRule>
  </conditionalFormatting>
  <conditionalFormatting sqref="G61:H61">
    <cfRule type="cellIs" dxfId="12" priority="86" operator="lessThan">
      <formula>0</formula>
    </cfRule>
  </conditionalFormatting>
  <conditionalFormatting sqref="I61">
    <cfRule type="cellIs" dxfId="11" priority="85" operator="lessThan">
      <formula>0</formula>
    </cfRule>
  </conditionalFormatting>
  <conditionalFormatting sqref="J80:R80">
    <cfRule type="cellIs" dxfId="10" priority="80" operator="lessThan">
      <formula>0</formula>
    </cfRule>
  </conditionalFormatting>
  <conditionalFormatting sqref="S80">
    <cfRule type="cellIs" dxfId="9" priority="83" operator="lessThan">
      <formula>0</formula>
    </cfRule>
  </conditionalFormatting>
  <conditionalFormatting sqref="G80:H80">
    <cfRule type="cellIs" dxfId="8" priority="82" operator="lessThan">
      <formula>0</formula>
    </cfRule>
  </conditionalFormatting>
  <conditionalFormatting sqref="I80">
    <cfRule type="cellIs" dxfId="7" priority="81" operator="lessThan">
      <formula>0</formula>
    </cfRule>
  </conditionalFormatting>
  <conditionalFormatting sqref="I41">
    <cfRule type="cellIs" dxfId="6" priority="79" operator="lessThan">
      <formula>0</formula>
    </cfRule>
  </conditionalFormatting>
  <conditionalFormatting sqref="J41">
    <cfRule type="cellIs" dxfId="5" priority="78" operator="lessThan">
      <formula>0</formula>
    </cfRule>
  </conditionalFormatting>
  <conditionalFormatting sqref="L25:S25">
    <cfRule type="cellIs" dxfId="4" priority="77" operator="lessThan">
      <formula>0</formula>
    </cfRule>
  </conditionalFormatting>
  <conditionalFormatting sqref="L44:S44">
    <cfRule type="cellIs" dxfId="3" priority="62" operator="lessThan">
      <formula>0</formula>
    </cfRule>
  </conditionalFormatting>
  <conditionalFormatting sqref="G91">
    <cfRule type="cellIs" dxfId="2" priority="3" operator="lessThan">
      <formula>0</formula>
    </cfRule>
  </conditionalFormatting>
  <conditionalFormatting sqref="G92:G96">
    <cfRule type="cellIs" dxfId="1" priority="2" operator="lessThan">
      <formula>0</formula>
    </cfRule>
  </conditionalFormatting>
  <pageMargins left="0.2" right="0" top="0.25" bottom="0" header="0.3" footer="0.3"/>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F59"/>
  <sheetViews>
    <sheetView view="pageBreakPreview" topLeftCell="B1" zoomScale="60" zoomScaleNormal="10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 style="149" bestFit="1" customWidth="1"/>
    <col min="11" max="11" width="2.875" style="149" customWidth="1"/>
    <col min="12" max="12" width="11.375" style="149" bestFit="1" customWidth="1"/>
    <col min="13" max="13" width="2.25" style="149" customWidth="1"/>
    <col min="14" max="14" width="11.375" style="149" bestFit="1" customWidth="1"/>
    <col min="15" max="15" width="2.75" style="149" customWidth="1"/>
    <col min="16" max="16" width="11.375" style="149" bestFit="1" customWidth="1"/>
    <col min="17" max="17" width="2.75" style="149" customWidth="1"/>
    <col min="18" max="18" width="11.5" style="149" bestFit="1" customWidth="1"/>
    <col min="19" max="19" width="2.75" style="149" customWidth="1"/>
    <col min="20" max="20" width="11.125" style="149" bestFit="1" customWidth="1"/>
    <col min="21" max="21" width="2.75" style="149" customWidth="1"/>
    <col min="22" max="22" width="11.125" style="149" bestFit="1" customWidth="1"/>
    <col min="23" max="23" width="8.125" style="149" bestFit="1" customWidth="1"/>
    <col min="24" max="24" width="2.25" style="149" customWidth="1"/>
    <col min="25" max="25" width="11.125" style="149" customWidth="1"/>
    <col min="26" max="26" width="2.75" style="149" customWidth="1"/>
    <col min="27" max="27" width="11.125" style="149" bestFit="1" customWidth="1"/>
    <col min="28" max="28" width="2" style="149" customWidth="1"/>
    <col min="29" max="29" width="12" style="149" customWidth="1"/>
    <col min="30" max="30" width="2.875" style="149" customWidth="1"/>
    <col min="31" max="31" width="13.5" style="149" bestFit="1" customWidth="1"/>
    <col min="32" max="16384" width="10.25" style="149"/>
  </cols>
  <sheetData>
    <row r="1" spans="2:32" ht="18.75">
      <c r="C1" s="892"/>
      <c r="D1" s="893"/>
    </row>
    <row r="2" spans="2:32">
      <c r="B2" s="152" t="s">
        <v>1155</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5"/>
    </row>
    <row r="3" spans="2:32">
      <c r="B3" s="153" t="s">
        <v>178</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4"/>
    </row>
    <row r="4" spans="2:32">
      <c r="B4" s="153" t="s">
        <v>1156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4"/>
    </row>
    <row r="5" spans="2:32">
      <c r="B5" s="153" t="s">
        <v>290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4"/>
    </row>
    <row r="6" spans="2:32">
      <c r="B6" s="153" t="s">
        <v>291</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4"/>
    </row>
    <row r="7" spans="2:32">
      <c r="B7" s="152" t="s">
        <v>900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5"/>
    </row>
    <row r="8" spans="2:32">
      <c r="B8" s="1386"/>
      <c r="C8" s="1386"/>
      <c r="D8" s="1386"/>
      <c r="E8" s="1386"/>
      <c r="F8" s="1386"/>
      <c r="G8" s="1386"/>
      <c r="H8" s="1386"/>
      <c r="I8" s="1386"/>
      <c r="J8" s="1386"/>
      <c r="K8" s="1386"/>
      <c r="L8" s="1386"/>
      <c r="M8" s="1386"/>
      <c r="N8" s="1386"/>
      <c r="O8" s="1122"/>
      <c r="P8" s="1386"/>
      <c r="Q8" s="1386"/>
      <c r="R8" s="1386"/>
      <c r="S8" s="1386"/>
      <c r="T8" s="1386"/>
      <c r="U8" s="1386"/>
      <c r="V8" s="1386"/>
      <c r="W8" s="1386"/>
      <c r="X8" s="1386"/>
      <c r="Y8" s="1386"/>
      <c r="Z8" s="1386"/>
      <c r="AA8" s="1386"/>
      <c r="AB8" s="1386"/>
      <c r="AC8" s="1386"/>
      <c r="AD8" s="1386"/>
    </row>
    <row r="9" spans="2:32">
      <c r="B9" s="1386"/>
      <c r="C9" s="1386"/>
      <c r="D9" s="1386"/>
      <c r="E9" s="1386"/>
      <c r="F9" s="1386"/>
      <c r="G9" s="1386"/>
      <c r="H9" s="1386"/>
      <c r="I9" s="1386"/>
      <c r="J9" s="1386"/>
      <c r="K9" s="1386"/>
      <c r="L9" s="1386"/>
      <c r="M9" s="1386"/>
      <c r="N9" s="156"/>
      <c r="O9" s="1492"/>
      <c r="P9" s="156"/>
      <c r="Q9" s="1492"/>
      <c r="R9" s="1492"/>
      <c r="S9" s="1506"/>
      <c r="T9" s="1395" t="s">
        <v>1264</v>
      </c>
      <c r="U9" s="1396"/>
      <c r="V9" s="1396"/>
      <c r="W9" s="1396"/>
      <c r="X9" s="1396"/>
      <c r="Y9" s="1396"/>
      <c r="Z9" s="1396"/>
      <c r="AA9" s="1396"/>
      <c r="AB9" s="1396"/>
      <c r="AC9" s="1397"/>
      <c r="AD9" s="1122"/>
    </row>
    <row r="10" spans="2:32">
      <c r="K10" s="156"/>
      <c r="L10" s="157"/>
      <c r="M10" s="157"/>
      <c r="N10" s="1745" t="s">
        <v>294</v>
      </c>
      <c r="O10" s="1746"/>
      <c r="P10" s="1746"/>
      <c r="Q10" s="1746"/>
      <c r="R10" s="1747"/>
      <c r="S10" s="158"/>
      <c r="T10" s="1433" t="s">
        <v>1113</v>
      </c>
      <c r="U10" s="1393"/>
      <c r="V10" s="1393"/>
      <c r="W10" s="1394"/>
      <c r="X10" s="1398"/>
      <c r="Y10" s="1433" t="s">
        <v>1114</v>
      </c>
      <c r="Z10" s="1393"/>
      <c r="AA10" s="1393"/>
      <c r="AB10" s="1393"/>
      <c r="AC10" s="1394"/>
      <c r="AD10" s="158"/>
      <c r="AE10" s="156"/>
      <c r="AF10" s="156"/>
    </row>
    <row r="11" spans="2:32">
      <c r="L11" s="160" t="s">
        <v>190</v>
      </c>
      <c r="M11" s="160"/>
      <c r="N11" s="1399" t="s">
        <v>31</v>
      </c>
      <c r="O11" s="161"/>
      <c r="P11" s="880" t="s">
        <v>1111</v>
      </c>
      <c r="Q11" s="161"/>
      <c r="R11" s="1494" t="s">
        <v>700</v>
      </c>
      <c r="S11" s="161"/>
      <c r="T11" s="1420" t="s">
        <v>1265</v>
      </c>
      <c r="U11" s="1421"/>
      <c r="V11" s="1491"/>
      <c r="W11" s="1493" t="s">
        <v>190</v>
      </c>
      <c r="X11" s="1387"/>
      <c r="Y11" s="1420" t="s">
        <v>1265</v>
      </c>
      <c r="Z11" s="1421"/>
      <c r="AA11" s="1421"/>
      <c r="AB11" s="1421"/>
      <c r="AC11" s="1493" t="s">
        <v>295</v>
      </c>
      <c r="AD11" s="161"/>
    </row>
    <row r="12" spans="2:32">
      <c r="F12" s="148" t="s">
        <v>296</v>
      </c>
      <c r="G12" s="148" t="s">
        <v>1152</v>
      </c>
      <c r="L12" s="1151" t="s">
        <v>180</v>
      </c>
      <c r="M12" s="1151"/>
      <c r="N12" s="1400" t="s">
        <v>180</v>
      </c>
      <c r="O12" s="163"/>
      <c r="P12" s="1388" t="s">
        <v>1112</v>
      </c>
      <c r="Q12" s="163"/>
      <c r="R12" s="1401" t="s">
        <v>1</v>
      </c>
      <c r="S12" s="163"/>
      <c r="T12" s="1422" t="s">
        <v>700</v>
      </c>
      <c r="U12" s="163"/>
      <c r="V12" s="880" t="s">
        <v>1265</v>
      </c>
      <c r="W12" s="1401" t="s">
        <v>180</v>
      </c>
      <c r="X12" s="1388"/>
      <c r="Y12" s="1422" t="s">
        <v>700</v>
      </c>
      <c r="Z12" s="163"/>
      <c r="AA12" s="880" t="s">
        <v>1265</v>
      </c>
      <c r="AB12" s="1388"/>
      <c r="AC12" s="1401" t="s">
        <v>1146</v>
      </c>
      <c r="AD12" s="163"/>
    </row>
    <row r="13" spans="2:32">
      <c r="B13" s="164" t="s">
        <v>179</v>
      </c>
      <c r="F13" s="148" t="s">
        <v>298</v>
      </c>
      <c r="G13" s="148" t="s">
        <v>298</v>
      </c>
      <c r="H13" s="160" t="s">
        <v>297</v>
      </c>
      <c r="L13" s="160" t="s">
        <v>37</v>
      </c>
      <c r="M13" s="160"/>
      <c r="N13" s="1400" t="s">
        <v>37</v>
      </c>
      <c r="O13" s="166"/>
      <c r="P13" s="880" t="s">
        <v>37</v>
      </c>
      <c r="Q13" s="166"/>
      <c r="R13" s="1494" t="s">
        <v>1110</v>
      </c>
      <c r="S13" s="166"/>
      <c r="T13" s="1399" t="s">
        <v>1</v>
      </c>
      <c r="U13" s="166"/>
      <c r="V13" s="1388" t="s">
        <v>700</v>
      </c>
      <c r="W13" s="1494" t="s">
        <v>1</v>
      </c>
      <c r="X13" s="880"/>
      <c r="Y13" s="1399" t="s">
        <v>1</v>
      </c>
      <c r="Z13" s="166"/>
      <c r="AA13" s="1388" t="s">
        <v>700</v>
      </c>
      <c r="AB13" s="880"/>
      <c r="AC13" s="1494" t="s">
        <v>1</v>
      </c>
      <c r="AD13" s="1389"/>
    </row>
    <row r="14" spans="2:32">
      <c r="B14" s="167" t="s">
        <v>181</v>
      </c>
      <c r="D14" s="168" t="s">
        <v>195</v>
      </c>
      <c r="F14" s="168" t="s">
        <v>181</v>
      </c>
      <c r="G14" s="168" t="s">
        <v>181</v>
      </c>
      <c r="H14" s="886" t="s">
        <v>299</v>
      </c>
      <c r="J14" s="886" t="s">
        <v>300</v>
      </c>
      <c r="L14" s="169" t="s">
        <v>191</v>
      </c>
      <c r="M14" s="170"/>
      <c r="N14" s="1402" t="s">
        <v>191</v>
      </c>
      <c r="O14" s="1151"/>
      <c r="P14" s="169" t="s">
        <v>191</v>
      </c>
      <c r="Q14" s="1151"/>
      <c r="R14" s="1500" t="s">
        <v>191</v>
      </c>
      <c r="S14" s="1151"/>
      <c r="T14" s="1402" t="s">
        <v>191</v>
      </c>
      <c r="U14" s="170"/>
      <c r="V14" s="1432" t="s">
        <v>32</v>
      </c>
      <c r="W14" s="1403" t="s">
        <v>301</v>
      </c>
      <c r="X14" s="1392"/>
      <c r="Y14" s="1402" t="s">
        <v>191</v>
      </c>
      <c r="Z14" s="170"/>
      <c r="AA14" s="1432" t="s">
        <v>32</v>
      </c>
      <c r="AB14" s="880"/>
      <c r="AC14" s="1403" t="s">
        <v>301</v>
      </c>
      <c r="AD14" s="880"/>
    </row>
    <row r="15" spans="2:32">
      <c r="B15" s="172"/>
      <c r="D15" s="165" t="s">
        <v>303</v>
      </c>
      <c r="F15" s="165" t="s">
        <v>304</v>
      </c>
      <c r="G15" s="884" t="s">
        <v>305</v>
      </c>
      <c r="H15" s="884" t="s">
        <v>306</v>
      </c>
      <c r="J15" s="884" t="s">
        <v>307</v>
      </c>
      <c r="L15" s="884" t="s">
        <v>308</v>
      </c>
      <c r="M15" s="165"/>
      <c r="N15" s="1422" t="s">
        <v>309</v>
      </c>
      <c r="O15" s="163"/>
      <c r="P15" s="1388" t="s">
        <v>310</v>
      </c>
      <c r="Q15" s="163"/>
      <c r="R15" s="1401" t="s">
        <v>1115</v>
      </c>
      <c r="S15" s="163"/>
      <c r="T15" s="1422" t="s">
        <v>311</v>
      </c>
      <c r="U15" s="163"/>
      <c r="V15" s="1388" t="s">
        <v>1116</v>
      </c>
      <c r="W15" s="1401" t="s">
        <v>701</v>
      </c>
      <c r="X15" s="163"/>
      <c r="Y15" s="1422" t="s">
        <v>1117</v>
      </c>
      <c r="Z15" s="163"/>
      <c r="AA15" s="1388" t="s">
        <v>1118</v>
      </c>
      <c r="AB15" s="163"/>
      <c r="AC15" s="1401" t="s">
        <v>1151</v>
      </c>
      <c r="AD15" s="165"/>
      <c r="AE15" s="879" t="s">
        <v>31</v>
      </c>
    </row>
    <row r="16" spans="2:32">
      <c r="N16" s="1405"/>
      <c r="O16" s="163"/>
      <c r="P16" s="163"/>
      <c r="Q16" s="163"/>
      <c r="R16" s="1501"/>
      <c r="S16" s="163"/>
      <c r="T16" s="1404"/>
      <c r="U16" s="163"/>
      <c r="V16" s="1388" t="s">
        <v>1148</v>
      </c>
      <c r="W16" s="1401" t="s">
        <v>1147</v>
      </c>
      <c r="X16" s="163"/>
      <c r="Y16" s="1404"/>
      <c r="Z16" s="163"/>
      <c r="AA16" s="1388" t="s">
        <v>1150</v>
      </c>
      <c r="AB16" s="163"/>
      <c r="AC16" s="1401" t="s">
        <v>1149</v>
      </c>
      <c r="AD16" s="165"/>
    </row>
    <row r="17" spans="2:32">
      <c r="D17" s="173" t="s">
        <v>17</v>
      </c>
      <c r="N17" s="1405"/>
      <c r="O17" s="156"/>
      <c r="P17" s="1391"/>
      <c r="Q17" s="156"/>
      <c r="R17" s="1406"/>
      <c r="S17" s="156"/>
      <c r="T17" s="1405"/>
      <c r="U17" s="156"/>
      <c r="V17" s="156"/>
      <c r="W17" s="1406"/>
      <c r="X17" s="156"/>
      <c r="Y17" s="1405"/>
      <c r="Z17" s="156"/>
      <c r="AA17" s="156"/>
      <c r="AB17" s="156"/>
      <c r="AC17" s="1406"/>
    </row>
    <row r="18" spans="2:32">
      <c r="B18" s="164">
        <v>1</v>
      </c>
      <c r="D18" s="150" t="s">
        <v>312</v>
      </c>
      <c r="F18" s="174" t="s">
        <v>702</v>
      </c>
      <c r="G18" s="174" t="s">
        <v>702</v>
      </c>
      <c r="H18" s="175">
        <f>'Exhibit No.__(RMM-7) p1-8'!C89/12</f>
        <v>107789.70430107282</v>
      </c>
      <c r="I18" s="151"/>
      <c r="J18" s="175">
        <f>'Exhibit No.__(RMM-7) p1-8'!C101/1000</f>
        <v>1524718.2118738822</v>
      </c>
      <c r="L18" s="176">
        <f>'Exhibit No.__(RMM-7) p1-8'!F101/1000</f>
        <v>148284.96506268738</v>
      </c>
      <c r="M18" s="176"/>
      <c r="N18" s="1407">
        <f>'Exhibit No.__(RMM-7) p1-8'!I101/1000</f>
        <v>150287.59806268738</v>
      </c>
      <c r="O18" s="180"/>
      <c r="P18" s="1391">
        <f>('Exhibit No.__(RMM-7) p1-8'!I90+'Exhibit No.__(RMM-7) p1-8'!I91+'Exhibit No.__(RMM-7) p1-8'!I92+'Exhibit No.__(RMM-7) p1-8'!I94+'Exhibit No.__(RMM-7) p1-8'!I100)/1000</f>
        <v>137997.13506268736</v>
      </c>
      <c r="Q18" s="180"/>
      <c r="R18" s="1502">
        <f>'Target Unit Costs'!D46/1000</f>
        <v>22232.253513240088</v>
      </c>
      <c r="S18" s="180"/>
      <c r="T18" s="1407">
        <f ca="1">R18/$R$46*$T$52</f>
        <v>1236.1265603849931</v>
      </c>
      <c r="U18" s="1391"/>
      <c r="V18" s="180">
        <f ca="1">T18/P18</f>
        <v>8.9576248073806979E-3</v>
      </c>
      <c r="W18" s="1408">
        <f ca="1">T18/L18</f>
        <v>8.3361557246375007E-3</v>
      </c>
      <c r="X18" s="180"/>
      <c r="Y18" s="1407">
        <f ca="1">R18/$R$46*$Y$52</f>
        <v>2472.2531207699863</v>
      </c>
      <c r="Z18" s="1391"/>
      <c r="AA18" s="180">
        <f ca="1">Y18/P18</f>
        <v>1.7915249614761396E-2</v>
      </c>
      <c r="AB18" s="180"/>
      <c r="AC18" s="1408">
        <f ca="1">Y18/N18</f>
        <v>1.6450147268564169E-2</v>
      </c>
      <c r="AD18" s="177"/>
      <c r="AE18" s="151" t="s">
        <v>31</v>
      </c>
    </row>
    <row r="19" spans="2:32">
      <c r="H19" s="182"/>
      <c r="J19" s="182"/>
      <c r="L19" s="182"/>
      <c r="M19" s="156"/>
      <c r="N19" s="1409"/>
      <c r="O19" s="156"/>
      <c r="P19" s="183"/>
      <c r="Q19" s="156"/>
      <c r="R19" s="1495"/>
      <c r="S19" s="156"/>
      <c r="T19" s="1418"/>
      <c r="U19" s="197"/>
      <c r="V19" s="1089"/>
      <c r="W19" s="1419"/>
      <c r="X19" s="180"/>
      <c r="Y19" s="1418"/>
      <c r="Z19" s="197"/>
      <c r="AA19" s="183"/>
      <c r="AB19" s="156"/>
      <c r="AC19" s="1495"/>
      <c r="AD19" s="156"/>
    </row>
    <row r="20" spans="2:32">
      <c r="N20" s="1405"/>
      <c r="O20" s="156"/>
      <c r="P20" s="156"/>
      <c r="Q20" s="156"/>
      <c r="R20" s="1496"/>
      <c r="S20" s="156"/>
      <c r="T20" s="1415"/>
      <c r="U20" s="197"/>
      <c r="V20" s="180"/>
      <c r="W20" s="1406"/>
      <c r="X20" s="180"/>
      <c r="Y20" s="1415"/>
      <c r="Z20" s="197"/>
      <c r="AA20" s="156"/>
      <c r="AB20" s="156"/>
      <c r="AC20" s="1496"/>
    </row>
    <row r="21" spans="2:32">
      <c r="B21" s="85">
        <f>MAX(B$15:B20)+1</f>
        <v>2</v>
      </c>
      <c r="D21" s="173" t="s">
        <v>313</v>
      </c>
      <c r="H21" s="185">
        <f>SUM(H18:H18)</f>
        <v>107789.70430107282</v>
      </c>
      <c r="J21" s="185">
        <f>SUM(J18:J18)</f>
        <v>1524718.2118738822</v>
      </c>
      <c r="K21" s="185"/>
      <c r="L21" s="186">
        <f>SUM(L18:L18)</f>
        <v>148284.96506268738</v>
      </c>
      <c r="M21" s="186"/>
      <c r="N21" s="1410">
        <f>SUM(N18:N20)</f>
        <v>150287.59806268738</v>
      </c>
      <c r="O21" s="180"/>
      <c r="P21" s="1411">
        <f>SUM(P18:P20)</f>
        <v>137997.13506268736</v>
      </c>
      <c r="Q21" s="180"/>
      <c r="R21" s="1497">
        <f>SUM(R18:R20)</f>
        <v>22232.253513240088</v>
      </c>
      <c r="S21" s="180"/>
      <c r="T21" s="1416">
        <f ca="1">SUM(T18:T20)</f>
        <v>1236.1265603849931</v>
      </c>
      <c r="U21" s="1411"/>
      <c r="V21" s="180"/>
      <c r="W21" s="1408">
        <f ca="1">T21/L21</f>
        <v>8.3361557246375007E-3</v>
      </c>
      <c r="X21" s="180"/>
      <c r="Y21" s="1416">
        <f ca="1">SUM(Y18:Y20)</f>
        <v>2472.2531207699863</v>
      </c>
      <c r="Z21" s="1411"/>
      <c r="AA21" s="180" t="s">
        <v>31</v>
      </c>
      <c r="AB21" s="180"/>
      <c r="AC21" s="1408">
        <f ca="1">Y21/N21</f>
        <v>1.6450147268564169E-2</v>
      </c>
      <c r="AD21" s="177"/>
    </row>
    <row r="22" spans="2:32">
      <c r="J22" s="879" t="s">
        <v>31</v>
      </c>
      <c r="N22" s="1405"/>
      <c r="O22" s="156"/>
      <c r="P22" s="156"/>
      <c r="Q22" s="156"/>
      <c r="R22" s="1496"/>
      <c r="S22" s="156"/>
      <c r="T22" s="1415"/>
      <c r="U22" s="197"/>
      <c r="V22" s="180"/>
      <c r="W22" s="1406"/>
      <c r="X22" s="180"/>
      <c r="Y22" s="1415"/>
      <c r="Z22" s="197"/>
      <c r="AA22" s="156"/>
      <c r="AB22" s="156"/>
      <c r="AC22" s="1496"/>
    </row>
    <row r="23" spans="2:32">
      <c r="D23" s="173" t="s">
        <v>314</v>
      </c>
      <c r="H23" s="187"/>
      <c r="N23" s="1405"/>
      <c r="O23" s="156"/>
      <c r="P23" s="156"/>
      <c r="Q23" s="156"/>
      <c r="R23" s="1496"/>
      <c r="S23" s="156"/>
      <c r="T23" s="1415"/>
      <c r="U23" s="197"/>
      <c r="V23" s="180"/>
      <c r="W23" s="1406"/>
      <c r="X23" s="180"/>
      <c r="Y23" s="1415"/>
      <c r="Z23" s="197"/>
      <c r="AA23" s="156"/>
      <c r="AB23" s="156"/>
      <c r="AC23" s="1496"/>
    </row>
    <row r="24" spans="2:32">
      <c r="B24" s="85">
        <f>MAX(B$15:B23)+1</f>
        <v>3</v>
      </c>
      <c r="D24" s="150" t="s">
        <v>315</v>
      </c>
      <c r="F24" s="148">
        <v>24</v>
      </c>
      <c r="G24" s="148">
        <v>24</v>
      </c>
      <c r="H24" s="175">
        <f>'Exhibit No.__(RMM-7) p1-8'!C193/12</f>
        <v>19928.640555555456</v>
      </c>
      <c r="J24" s="175">
        <f ca="1">'Exhibit No.__(RMM-7) p1-8'!C221/1000</f>
        <v>554739.13183022395</v>
      </c>
      <c r="L24" s="176">
        <f ca="1">'Exhibit No.__(RMM-7) p1-8'!F221/1000</f>
        <v>52501.06519913939</v>
      </c>
      <c r="M24" s="176"/>
      <c r="N24" s="1407">
        <f ca="1">'Exhibit No.__(RMM-7) p1-8'!I221/1000</f>
        <v>52860.756199139389</v>
      </c>
      <c r="O24" s="180"/>
      <c r="P24" s="1391">
        <f ca="1">('Exhibit No.__(RMM-7) p1-8'!I194+'Exhibit No.__(RMM-7) p1-8'!I195+'Exhibit No.__(RMM-7) p1-8'!I196+'Exhibit No.__(RMM-7) p1-8'!I197+'Exhibit No.__(RMM-7) p1-8'!I209+'Exhibit No.__(RMM-7) p1-8'!I210+'Exhibit No.__(RMM-7) p1-8'!I211+'Exhibit No.__(RMM-7) p1-8'!I212+'Exhibit No.__(RMM-7) p1-8'!I220)/1000</f>
        <v>48670.962199139387</v>
      </c>
      <c r="Q24" s="180"/>
      <c r="R24" s="1502">
        <f>'Target Unit Costs'!E46/1000</f>
        <v>6621.1550167888199</v>
      </c>
      <c r="S24" s="180"/>
      <c r="T24" s="1407">
        <f t="shared" ref="T24:T31" ca="1" si="0">R24/$R$46*$T$52</f>
        <v>368.14016949765335</v>
      </c>
      <c r="U24" s="1391"/>
      <c r="V24" s="180">
        <f ca="1">T24/P24</f>
        <v>7.5638564117839219E-3</v>
      </c>
      <c r="W24" s="1408">
        <f t="shared" ref="W24:W31" ca="1" si="1">T24/L24</f>
        <v>7.0120514336476352E-3</v>
      </c>
      <c r="X24" s="180"/>
      <c r="Y24" s="1407">
        <f ca="1">R24/$R$46*$Y$52</f>
        <v>736.28033899530669</v>
      </c>
      <c r="Z24" s="1391"/>
      <c r="AA24" s="180">
        <f ca="1">Y24/P24</f>
        <v>1.5127712823567844E-2</v>
      </c>
      <c r="AB24" s="180"/>
      <c r="AC24" s="1408">
        <f ca="1">Y24/N24</f>
        <v>1.3928675863462086E-2</v>
      </c>
      <c r="AD24" s="177"/>
      <c r="AE24" s="188"/>
      <c r="AF24" s="14"/>
    </row>
    <row r="25" spans="2:32">
      <c r="B25" s="85">
        <f>MAX(B$15:B24)+1</f>
        <v>4</v>
      </c>
      <c r="D25" s="150" t="s">
        <v>316</v>
      </c>
      <c r="E25" s="52"/>
      <c r="F25" s="148">
        <v>33</v>
      </c>
      <c r="G25" s="148">
        <v>33</v>
      </c>
      <c r="H25" s="175">
        <v>0</v>
      </c>
      <c r="J25" s="175">
        <v>0</v>
      </c>
      <c r="L25" s="176">
        <v>0</v>
      </c>
      <c r="M25" s="176"/>
      <c r="N25" s="1407" t="b">
        <f ca="1">N24='Exhibit No.__(RMM-7) p1-8'!I613</f>
        <v>0</v>
      </c>
      <c r="O25" s="180"/>
      <c r="P25" s="1391">
        <f ca="1">'Exhibit No.__(RMM-7) p1-8'!I585+'Exhibit No.__(RMM-7) p1-8'!I587+'Exhibit No.__(RMM-7) p1-8'!I588</f>
        <v>0</v>
      </c>
      <c r="Q25" s="180"/>
      <c r="R25" s="1502">
        <v>0</v>
      </c>
      <c r="S25" s="180"/>
      <c r="T25" s="1407">
        <f t="shared" ca="1" si="0"/>
        <v>0</v>
      </c>
      <c r="U25" s="1391"/>
      <c r="V25" s="180">
        <f ca="1">V26</f>
        <v>8.5386470953813798E-3</v>
      </c>
      <c r="W25" s="1408">
        <f ca="1">W26</f>
        <v>7.7470799442406037E-3</v>
      </c>
      <c r="X25" s="180"/>
      <c r="Y25" s="1407">
        <f ca="1">R25/$R$46*$Y$52</f>
        <v>0</v>
      </c>
      <c r="Z25" s="1391"/>
      <c r="AA25" s="180">
        <f ca="1">AA26</f>
        <v>1.707729419076276E-2</v>
      </c>
      <c r="AB25" s="180"/>
      <c r="AC25" s="1408">
        <f ca="1">AC26</f>
        <v>1.5390175183843507E-2</v>
      </c>
      <c r="AD25" s="177"/>
      <c r="AE25" s="188"/>
      <c r="AF25" s="14"/>
    </row>
    <row r="26" spans="2:32">
      <c r="B26" s="85">
        <f>MAX(B$15:B25)+1</f>
        <v>5</v>
      </c>
      <c r="D26" s="150" t="s">
        <v>317</v>
      </c>
      <c r="F26" s="148">
        <v>36</v>
      </c>
      <c r="G26" s="148">
        <v>36</v>
      </c>
      <c r="H26" s="175">
        <f>'Exhibit No.__(RMM-7) p1-8'!C622/12</f>
        <v>1076.1138888888891</v>
      </c>
      <c r="J26" s="175">
        <f ca="1">'Exhibit No.__(RMM-7) p1-8'!C653/1000</f>
        <v>950741.26118410239</v>
      </c>
      <c r="L26" s="176">
        <f ca="1">'Exhibit No.__(RMM-7) p1-8'!F653/1000</f>
        <v>76247.630432145073</v>
      </c>
      <c r="M26" s="176"/>
      <c r="N26" s="1407">
        <f ca="1">'Exhibit No.__(RMM-7) p1-8'!I653/1000</f>
        <v>76762.802432145079</v>
      </c>
      <c r="O26" s="180"/>
      <c r="P26" s="1391">
        <f ca="1">('Exhibit No.__(RMM-7) p1-8'!I626+'Exhibit No.__(RMM-7) p1-8'!I627+'Exhibit No.__(RMM-7) p1-8'!I629+'Exhibit No.__(RMM-7) p1-8'!I630+'Exhibit No.__(RMM-7) p1-8'!I642+'Exhibit No.__(RMM-7) p1-8'!I643+'Exhibit No.__(RMM-7) p1-8'!I644+'Exhibit No.__(RMM-7) p1-8'!I645+'Exhibit No.__(RMM-7) p1-8'!I652)/1000</f>
        <v>69179.166432145081</v>
      </c>
      <c r="Q26" s="180"/>
      <c r="R26" s="1502">
        <f>'Target Unit Costs'!F46/1000</f>
        <v>10623.923555201947</v>
      </c>
      <c r="S26" s="180"/>
      <c r="T26" s="1407">
        <f t="shared" ca="1" si="0"/>
        <v>590.6964885167406</v>
      </c>
      <c r="U26" s="1391"/>
      <c r="V26" s="180">
        <f ca="1">T26/P26</f>
        <v>8.5386470953813798E-3</v>
      </c>
      <c r="W26" s="1408">
        <f t="shared" ca="1" si="1"/>
        <v>7.7470799442406037E-3</v>
      </c>
      <c r="X26" s="180"/>
      <c r="Y26" s="1407">
        <f ca="1">R26/$R$46*$Y$52</f>
        <v>1181.3929770334812</v>
      </c>
      <c r="Z26" s="1391"/>
      <c r="AA26" s="180">
        <f ca="1">Y26/P26</f>
        <v>1.707729419076276E-2</v>
      </c>
      <c r="AB26" s="180"/>
      <c r="AC26" s="1408">
        <f t="shared" ref="AC26:AC31" ca="1" si="2">Y26/N26</f>
        <v>1.5390175183843507E-2</v>
      </c>
      <c r="AD26" s="177"/>
      <c r="AE26" s="188"/>
      <c r="AF26" s="14"/>
    </row>
    <row r="27" spans="2:32">
      <c r="B27" s="85">
        <f>MAX(B$15:B26)+1</f>
        <v>6</v>
      </c>
      <c r="D27" s="150" t="s">
        <v>189</v>
      </c>
      <c r="F27" s="148" t="s">
        <v>318</v>
      </c>
      <c r="G27" s="148" t="s">
        <v>318</v>
      </c>
      <c r="H27" s="175">
        <f>'Exhibit No.__(RMM-7) p1-8'!C742</f>
        <v>5135.6966195907062</v>
      </c>
      <c r="J27" s="175">
        <f ca="1">'Exhibit No.__(RMM-7) p1-8'!C789/1000</f>
        <v>164795.79784020002</v>
      </c>
      <c r="L27" s="176">
        <f>'Exhibit No.__(RMM-7) p1-8'!F789/1000</f>
        <v>15164.849</v>
      </c>
      <c r="M27" s="176"/>
      <c r="N27" s="1407">
        <f>'Exhibit No.__(RMM-7) p1-8'!I789/1000</f>
        <v>15268.029</v>
      </c>
      <c r="O27" s="180"/>
      <c r="P27" s="1391">
        <f>('Exhibit No.__(RMM-7) p1-8'!I757+'Exhibit No.__(RMM-7) p1-8'!I780+'Exhibit No.__(RMM-7) p1-8'!I788)/1000</f>
        <v>11995.116</v>
      </c>
      <c r="Q27" s="180"/>
      <c r="R27" s="1502">
        <f>'Target Unit Costs'!I46/1000</f>
        <v>1839.3304523834393</v>
      </c>
      <c r="S27" s="180"/>
      <c r="T27" s="1407">
        <f t="shared" ca="1" si="0"/>
        <v>102.26787060349409</v>
      </c>
      <c r="U27" s="1391"/>
      <c r="V27" s="180">
        <f ca="1">T27/P27</f>
        <v>8.525792547858152E-3</v>
      </c>
      <c r="W27" s="1408">
        <f t="shared" ca="1" si="1"/>
        <v>6.7437447351763333E-3</v>
      </c>
      <c r="X27" s="180"/>
      <c r="Y27" s="1407">
        <f ca="1">R27/$R$46*$Y$52</f>
        <v>204.53574120698818</v>
      </c>
      <c r="Z27" s="1391"/>
      <c r="AA27" s="180">
        <f ca="1">Y27/P27</f>
        <v>1.7051585095716304E-2</v>
      </c>
      <c r="AB27" s="180"/>
      <c r="AC27" s="1408">
        <f t="shared" ca="1" si="2"/>
        <v>1.3396342200226903E-2</v>
      </c>
      <c r="AD27" s="177"/>
    </row>
    <row r="28" spans="2:32">
      <c r="B28" s="85">
        <f>MAX(B$15:B27)+1</f>
        <v>7</v>
      </c>
      <c r="D28" s="150" t="s">
        <v>319</v>
      </c>
      <c r="F28" s="148">
        <v>47</v>
      </c>
      <c r="G28" s="148">
        <v>47</v>
      </c>
      <c r="H28" s="175">
        <f>'Exhibit No.__(RMM-7) p1-8'!C911/12</f>
        <v>1</v>
      </c>
      <c r="J28" s="175">
        <f ca="1">'Exhibit No.__(RMM-7) p1-8'!C927/1000</f>
        <v>2679.157633181796</v>
      </c>
      <c r="L28" s="176">
        <f ca="1">'Exhibit No.__(RMM-7) p1-8'!F927/1000</f>
        <v>385.00174424682393</v>
      </c>
      <c r="M28" s="176"/>
      <c r="N28" s="1407">
        <f ca="1">'Exhibit No.__(RMM-7) p1-8'!I927/1000</f>
        <v>400.10684424682398</v>
      </c>
      <c r="O28" s="180"/>
      <c r="P28" s="1391">
        <f ca="1">('Exhibit No.__(RMM-7) p1-8'!I915+'Exhibit No.__(RMM-7) p1-8'!I918+'Exhibit No.__(RMM-7) p1-8'!I919+'Exhibit No.__(RMM-7) p1-8'!I926)/1000</f>
        <v>305.85820424682396</v>
      </c>
      <c r="Q28" s="180"/>
      <c r="R28" s="1502">
        <v>0</v>
      </c>
      <c r="S28" s="180"/>
      <c r="T28" s="1407">
        <f ca="1">V28*L28</f>
        <v>3.3075407236455243</v>
      </c>
      <c r="U28" s="1391"/>
      <c r="V28" s="180">
        <f ca="1">V29</f>
        <v>8.5909759450987465E-3</v>
      </c>
      <c r="W28" s="1408">
        <f t="shared" ca="1" si="1"/>
        <v>8.5909759450987465E-3</v>
      </c>
      <c r="X28" s="180"/>
      <c r="Y28" s="1407">
        <f ca="1">AA28*N28</f>
        <v>6.9471622152096639</v>
      </c>
      <c r="Z28" s="1391"/>
      <c r="AA28" s="180">
        <f ca="1">AA29</f>
        <v>1.7363267624894697E-2</v>
      </c>
      <c r="AB28" s="180"/>
      <c r="AC28" s="1408">
        <f t="shared" ca="1" si="2"/>
        <v>1.7363267624894697E-2</v>
      </c>
      <c r="AD28" s="177"/>
    </row>
    <row r="29" spans="2:32">
      <c r="B29" s="85">
        <f>MAX(B$15:B28)+1</f>
        <v>8</v>
      </c>
      <c r="D29" s="150" t="s">
        <v>320</v>
      </c>
      <c r="F29" s="148">
        <v>48</v>
      </c>
      <c r="G29" s="148">
        <v>48</v>
      </c>
      <c r="H29" s="175">
        <f>('Exhibit No.__(RMM-7) p1-8'!C956)/12</f>
        <v>64.477272727272748</v>
      </c>
      <c r="J29" s="175">
        <f ca="1">('Exhibit No.__(RMM-7) p1-8'!C968)/1000</f>
        <v>400185.56350036786</v>
      </c>
      <c r="L29" s="176">
        <f ca="1">('Exhibit No.__(RMM-7) p1-8'!F968)/1000</f>
        <v>29165.516713713034</v>
      </c>
      <c r="M29" s="176"/>
      <c r="N29" s="1407">
        <f ca="1">'Exhibit No.__(RMM-7) p1-8'!I968/1000</f>
        <v>29543.154227349401</v>
      </c>
      <c r="O29" s="180"/>
      <c r="P29" s="1391">
        <f ca="1">('Exhibit No.__(RMM-7) p1-8'!I960+'Exhibit No.__(RMM-7) p1-8'!I963+'Exhibit No.__(RMM-7) p1-8'!I964+'Exhibit No.__(RMM-7) p1-8'!I967)/1000</f>
        <v>27152.415596440311</v>
      </c>
      <c r="Q29" s="180"/>
      <c r="R29" s="1502">
        <f>'Target Unit Costs'!$G$46/1000</f>
        <v>4302.1284809443023</v>
      </c>
      <c r="S29" s="180"/>
      <c r="T29" s="1407">
        <f ca="1">(R29/$R$46*$T$52)-T28</f>
        <v>235.89336971563827</v>
      </c>
      <c r="U29" s="1391"/>
      <c r="V29" s="180">
        <f ca="1">T29/(P29+P28)</f>
        <v>8.5909759450987465E-3</v>
      </c>
      <c r="W29" s="1408">
        <f t="shared" ca="1" si="1"/>
        <v>8.0880915648144855E-3</v>
      </c>
      <c r="X29" s="180"/>
      <c r="Y29" s="1407">
        <f ca="1">(R29/$R$46*$Y$52)-Y28</f>
        <v>471.45465866335792</v>
      </c>
      <c r="Z29" s="1391"/>
      <c r="AA29" s="180">
        <f ca="1">Y29/P29</f>
        <v>1.7363267624894697E-2</v>
      </c>
      <c r="AB29" s="180"/>
      <c r="AC29" s="1408">
        <f t="shared" ca="1" si="2"/>
        <v>1.5958169362529053E-2</v>
      </c>
      <c r="AD29" s="177"/>
      <c r="AE29" s="151" t="s">
        <v>31</v>
      </c>
    </row>
    <row r="30" spans="2:32">
      <c r="B30" s="85">
        <f>MAX(B$15:B28)+1</f>
        <v>8</v>
      </c>
      <c r="D30" s="150" t="s">
        <v>608</v>
      </c>
      <c r="F30" s="174" t="s">
        <v>609</v>
      </c>
      <c r="G30" s="174" t="s">
        <v>609</v>
      </c>
      <c r="H30" s="175">
        <f>('Exhibit No.__(RMM-7) p1-8'!C1143)/12</f>
        <v>1</v>
      </c>
      <c r="J30" s="175">
        <f ca="1">('Exhibit No.__(RMM-7) p1-8'!C1156)/1000</f>
        <v>420782.10087353742</v>
      </c>
      <c r="L30" s="176">
        <f ca="1">('Exhibit No.__(RMM-7) p1-8'!F1156)/1000</f>
        <v>25129.407040602797</v>
      </c>
      <c r="M30" s="176"/>
      <c r="N30" s="1407">
        <f ca="1">'Exhibit No.__(RMM-7) p1-8'!I1156/1000</f>
        <v>25470.231360602796</v>
      </c>
      <c r="O30" s="180"/>
      <c r="P30" s="1391">
        <f ca="1">('Exhibit No.__(RMM-7) p1-8'!I1147+'Exhibit No.__(RMM-7) p1-8'!I1150+'Exhibit No.__(RMM-7) p1-8'!I1151+'Exhibit No.__(RMM-7) p1-8'!I1155)/1000</f>
        <v>25252.285740602794</v>
      </c>
      <c r="Q30" s="180"/>
      <c r="R30" s="1502">
        <f>'Target Unit Costs'!H46/1000</f>
        <v>4221.7696710475757</v>
      </c>
      <c r="S30" s="180"/>
      <c r="T30" s="1407">
        <f t="shared" ca="1" si="0"/>
        <v>234.73291266231013</v>
      </c>
      <c r="U30" s="1391"/>
      <c r="V30" s="180">
        <f ca="1">T30/P30</f>
        <v>9.2955115063063937E-3</v>
      </c>
      <c r="W30" s="1408">
        <f t="shared" ca="1" si="1"/>
        <v>9.3409650408002396E-3</v>
      </c>
      <c r="X30" s="180"/>
      <c r="Y30" s="1407">
        <f ca="1">R30/$R$46*$Y$52</f>
        <v>469.46582532462025</v>
      </c>
      <c r="Z30" s="1391"/>
      <c r="AA30" s="180">
        <f ca="1">Y30/P30</f>
        <v>1.8591023012612787E-2</v>
      </c>
      <c r="AB30" s="180"/>
      <c r="AC30" s="1408">
        <f t="shared" ca="1" si="2"/>
        <v>1.8431941927735576E-2</v>
      </c>
      <c r="AD30" s="177"/>
    </row>
    <row r="31" spans="2:32">
      <c r="B31" s="85">
        <f>MAX(B$15:B30)+1</f>
        <v>9</v>
      </c>
      <c r="D31" s="150" t="s">
        <v>185</v>
      </c>
      <c r="F31" s="148" t="s">
        <v>186</v>
      </c>
      <c r="G31" s="148">
        <v>54</v>
      </c>
      <c r="H31" s="175">
        <f>'Exhibit No.__(RMM-7) p1-8'!C1277/12</f>
        <v>27</v>
      </c>
      <c r="J31" s="175">
        <f>'Exhibit No.__(RMM-7) p1-8'!C1283/1000</f>
        <v>285.28140758938906</v>
      </c>
      <c r="L31" s="176">
        <f>'Exhibit No.__(RMM-7) p1-8'!F1283/1000</f>
        <v>26.428895606556154</v>
      </c>
      <c r="M31" s="176"/>
      <c r="N31" s="1407">
        <f>'Exhibit No.__(RMM-7) p1-8'!I1283/1000</f>
        <v>17.07602830908219</v>
      </c>
      <c r="O31" s="180"/>
      <c r="P31" s="1391">
        <f>('Exhibit No.__(RMM-7) p1-8'!I1278+'Exhibit No.__(RMM-7) p1-8'!I1282)/1000</f>
        <v>13.62502830908219</v>
      </c>
      <c r="Q31" s="180"/>
      <c r="R31" s="1502">
        <f ca="1">L31/($L$31+$L$44)*'Target Unit Costs'!$J$46/1000</f>
        <v>0.82165620612908041</v>
      </c>
      <c r="S31" s="180"/>
      <c r="T31" s="1407">
        <f t="shared" ca="1" si="0"/>
        <v>4.5684575308411947E-2</v>
      </c>
      <c r="U31" s="1391"/>
      <c r="V31" s="180">
        <f ca="1">T31/P31</f>
        <v>3.3529893863016389E-3</v>
      </c>
      <c r="W31" s="1408">
        <f t="shared" ca="1" si="1"/>
        <v>1.7285843490591822E-3</v>
      </c>
      <c r="X31" s="180"/>
      <c r="Y31" s="1407">
        <f ca="1">R31/$R$46*$Y$52</f>
        <v>9.1369150616823894E-2</v>
      </c>
      <c r="Z31" s="1391"/>
      <c r="AA31" s="180">
        <f ca="1">Y31/P31</f>
        <v>6.7059787726032778E-3</v>
      </c>
      <c r="AB31" s="180"/>
      <c r="AC31" s="1408">
        <f t="shared" ca="1" si="2"/>
        <v>5.3507261151720846E-3</v>
      </c>
      <c r="AD31" s="177"/>
      <c r="AE31" s="879" t="s">
        <v>31</v>
      </c>
    </row>
    <row r="32" spans="2:32">
      <c r="B32" s="164"/>
      <c r="F32" s="148"/>
      <c r="G32" s="148"/>
      <c r="H32" s="182"/>
      <c r="J32" s="182"/>
      <c r="L32" s="182"/>
      <c r="M32" s="156"/>
      <c r="N32" s="1409"/>
      <c r="O32" s="156"/>
      <c r="P32" s="182"/>
      <c r="Q32" s="156"/>
      <c r="R32" s="1503"/>
      <c r="S32" s="156"/>
      <c r="T32" s="1418"/>
      <c r="U32" s="197"/>
      <c r="V32" s="1089"/>
      <c r="W32" s="1419"/>
      <c r="X32" s="180"/>
      <c r="Y32" s="1418"/>
      <c r="Z32" s="197"/>
      <c r="AA32" s="183"/>
      <c r="AB32" s="156"/>
      <c r="AC32" s="1495"/>
      <c r="AD32" s="156"/>
    </row>
    <row r="33" spans="2:31">
      <c r="B33" s="164"/>
      <c r="N33" s="1405"/>
      <c r="O33" s="156"/>
      <c r="P33" s="156"/>
      <c r="Q33" s="156"/>
      <c r="R33" s="1504"/>
      <c r="S33" s="156"/>
      <c r="T33" s="1415"/>
      <c r="U33" s="197"/>
      <c r="V33" s="180"/>
      <c r="W33" s="1406"/>
      <c r="X33" s="180"/>
      <c r="Y33" s="1415"/>
      <c r="Z33" s="197"/>
      <c r="AA33" s="156"/>
      <c r="AB33" s="156"/>
      <c r="AC33" s="1496"/>
    </row>
    <row r="34" spans="2:31">
      <c r="B34" s="85">
        <f>MAX(B$15:B33)+1</f>
        <v>10</v>
      </c>
      <c r="D34" s="173" t="s">
        <v>321</v>
      </c>
      <c r="H34" s="185">
        <f>SUM(H24:H31)</f>
        <v>26233.928336762321</v>
      </c>
      <c r="J34" s="185">
        <f ca="1">SUM(J24:J31)</f>
        <v>2494208.2942692027</v>
      </c>
      <c r="K34" s="185"/>
      <c r="L34" s="176">
        <f ca="1">SUM(L24:L31)</f>
        <v>198619.89902545366</v>
      </c>
      <c r="M34" s="176"/>
      <c r="N34" s="1407">
        <f ca="1">SUM(N24:N31)</f>
        <v>200322.1560917926</v>
      </c>
      <c r="O34" s="180"/>
      <c r="P34" s="1391">
        <f ca="1">SUM(P24:P33)</f>
        <v>182569.42920088346</v>
      </c>
      <c r="Q34" s="180"/>
      <c r="R34" s="1497">
        <f ca="1">SUM(R24:R31)</f>
        <v>27609.128832572209</v>
      </c>
      <c r="S34" s="180"/>
      <c r="T34" s="1416">
        <f ca="1">SUM(T24:T33)</f>
        <v>1535.0840362947904</v>
      </c>
      <c r="U34" s="1411"/>
      <c r="V34" s="180"/>
      <c r="W34" s="1408" t="s">
        <v>31</v>
      </c>
      <c r="X34" s="180"/>
      <c r="Y34" s="1416">
        <f ca="1">SUM(Y24:Y33)</f>
        <v>3070.1680725895803</v>
      </c>
      <c r="Z34" s="1411"/>
      <c r="AA34" s="180" t="s">
        <v>31</v>
      </c>
      <c r="AB34" s="180"/>
      <c r="AC34" s="1497"/>
      <c r="AD34" s="177"/>
    </row>
    <row r="35" spans="2:31">
      <c r="B35" s="164"/>
      <c r="N35" s="1405"/>
      <c r="O35" s="156"/>
      <c r="P35" s="156"/>
      <c r="Q35" s="156"/>
      <c r="R35" s="1504"/>
      <c r="S35" s="156"/>
      <c r="T35" s="1415"/>
      <c r="U35" s="197"/>
      <c r="V35" s="180"/>
      <c r="W35" s="1406"/>
      <c r="X35" s="180"/>
      <c r="Y35" s="1415"/>
      <c r="Z35" s="197"/>
      <c r="AA35" s="156"/>
      <c r="AB35" s="156"/>
      <c r="AC35" s="1496"/>
    </row>
    <row r="36" spans="2:31">
      <c r="B36" s="164"/>
      <c r="D36" s="173" t="s">
        <v>187</v>
      </c>
      <c r="N36" s="1405"/>
      <c r="O36" s="156"/>
      <c r="P36" s="156"/>
      <c r="Q36" s="156"/>
      <c r="R36" s="1504"/>
      <c r="S36" s="156"/>
      <c r="T36" s="1415"/>
      <c r="U36" s="197"/>
      <c r="V36" s="180"/>
      <c r="W36" s="1406"/>
      <c r="X36" s="180"/>
      <c r="Y36" s="1415"/>
      <c r="Z36" s="197"/>
      <c r="AA36" s="156"/>
      <c r="AB36" s="156"/>
      <c r="AC36" s="1496"/>
    </row>
    <row r="37" spans="2:31">
      <c r="B37" s="85">
        <f>MAX(B$15:B36)+1</f>
        <v>11</v>
      </c>
      <c r="D37" s="150" t="s">
        <v>183</v>
      </c>
      <c r="F37" s="148" t="s">
        <v>184</v>
      </c>
      <c r="G37" s="148">
        <v>15</v>
      </c>
      <c r="H37" s="175">
        <f>'Exhibit No.__(RMM-7) p1-8'!C24/12-0.3</f>
        <v>2323.5333333333333</v>
      </c>
      <c r="J37" s="175">
        <f ca="1">'Exhibit No.__(RMM-7) p1-8'!C27/1000</f>
        <v>3037.7085715346157</v>
      </c>
      <c r="L37" s="176">
        <f ca="1">'Exhibit No.__(RMM-7) p1-8'!F27/1000</f>
        <v>461.99903817280517</v>
      </c>
      <c r="M37" s="176"/>
      <c r="N37" s="1407">
        <f ca="1">'Exhibit No.__(RMM-7) p1-8'!I27/1000</f>
        <v>285.1138710837505</v>
      </c>
      <c r="O37" s="180"/>
      <c r="P37" s="1391">
        <f ca="1">(('Target Unit Costs'!$J$120+'Target Unit Costs'!$J$121-($P$31*1000))*(J37/$J$44))/1000</f>
        <v>261.76184555312426</v>
      </c>
      <c r="Q37" s="180"/>
      <c r="R37" s="1502">
        <f ca="1">J37/$J$44*('Target Unit Costs'!$J$46-($R$31*1000))/1000</f>
        <v>13.724063502925869</v>
      </c>
      <c r="S37" s="180"/>
      <c r="T37" s="1407">
        <f ca="1">R37/$R$46*$T$52</f>
        <v>0.76306611933306312</v>
      </c>
      <c r="U37" s="1391"/>
      <c r="V37" s="180">
        <f ca="1">T37/P37</f>
        <v>2.915115905148979E-3</v>
      </c>
      <c r="W37" s="1408">
        <f ca="1">T37/L37</f>
        <v>1.6516617055112731E-3</v>
      </c>
      <c r="X37" s="180"/>
      <c r="Y37" s="1407">
        <f ca="1">R37/$R$46*$Y$52</f>
        <v>1.5261322386661262</v>
      </c>
      <c r="Z37" s="1391"/>
      <c r="AA37" s="180">
        <f ca="1">Y37/P37</f>
        <v>5.830231810297958E-3</v>
      </c>
      <c r="AB37" s="180"/>
      <c r="AC37" s="1408">
        <f ca="1">Y37/N37</f>
        <v>5.352711296946454E-3</v>
      </c>
      <c r="AD37" s="177"/>
    </row>
    <row r="38" spans="2:31">
      <c r="B38" s="85">
        <f>MAX(B$15:B37)+1</f>
        <v>12</v>
      </c>
      <c r="D38" s="150" t="s">
        <v>1153</v>
      </c>
      <c r="F38" s="148" t="s">
        <v>323</v>
      </c>
      <c r="G38" s="148">
        <v>51</v>
      </c>
      <c r="H38" s="175">
        <f>'Exhibit No.__(RMM-7) p1-8'!C1188/12</f>
        <v>244</v>
      </c>
      <c r="J38" s="175">
        <f ca="1">'Exhibit No.__(RMM-7) p1-8'!C1192/1000</f>
        <v>3719.2891179099606</v>
      </c>
      <c r="L38" s="176">
        <f>'Exhibit No.__(RMM-7) p1-8'!F1192/1000</f>
        <v>814.23974911082337</v>
      </c>
      <c r="M38" s="176"/>
      <c r="N38" s="1407">
        <f>'Exhibit No.__(RMM-7) p1-8'!I1192/1000</f>
        <v>580.66574911082341</v>
      </c>
      <c r="O38" s="180"/>
      <c r="P38" s="1391">
        <f ca="1">(('Target Unit Costs'!$J$120+'Target Unit Costs'!$J$121-($P$31*1000))*(J38/$J$44))/1000</f>
        <v>320.49420170609955</v>
      </c>
      <c r="Q38" s="180"/>
      <c r="R38" s="1502">
        <f ca="1">J38/$J$44*('Target Unit Costs'!$J$46-($R$31*1000))/1000</f>
        <v>16.803376241635554</v>
      </c>
      <c r="S38" s="180"/>
      <c r="T38" s="1407">
        <f ca="1">R38/$R$46*$T$52</f>
        <v>0.93427774490147608</v>
      </c>
      <c r="U38" s="1391"/>
      <c r="V38" s="180">
        <f ca="1">(T38+T39+T41)/(P38+P39+P41)</f>
        <v>2.9151159051489799E-3</v>
      </c>
      <c r="W38" s="1408">
        <f ca="1">T38/L38</f>
        <v>1.1474234043741271E-3</v>
      </c>
      <c r="X38" s="180"/>
      <c r="Y38" s="1407">
        <f ca="1">R38/$R$46*$Y$52</f>
        <v>1.8685554898029522</v>
      </c>
      <c r="Z38" s="1391"/>
      <c r="AA38" s="180">
        <f ca="1">(Y38+Y39+Y41)/(P38+P39+P41)</f>
        <v>5.8302318102979598E-3</v>
      </c>
      <c r="AB38" s="180"/>
      <c r="AC38" s="1408">
        <f ca="1">Y38/N38</f>
        <v>3.217953689647239E-3</v>
      </c>
      <c r="AD38" s="177"/>
    </row>
    <row r="39" spans="2:31">
      <c r="B39" s="85">
        <f>MAX(B$15:B38)+1</f>
        <v>13</v>
      </c>
      <c r="D39" s="150" t="s">
        <v>1153</v>
      </c>
      <c r="F39" s="148">
        <v>52</v>
      </c>
      <c r="G39" s="148">
        <v>51</v>
      </c>
      <c r="H39" s="175">
        <f>'Exhibit No.__(RMM-7) p1-8'!C1204</f>
        <v>14</v>
      </c>
      <c r="J39" s="175">
        <f ca="1">'Exhibit No.__(RMM-7) p1-8'!C1209/1000</f>
        <v>144.69014087256477</v>
      </c>
      <c r="L39" s="176">
        <f>'Exhibit No.__(RMM-7) p1-8'!F1209/1000</f>
        <v>30.891402130665071</v>
      </c>
      <c r="M39" s="176"/>
      <c r="N39" s="1407">
        <f>'Exhibit No.__(RMM-7) p1-8'!I1209/1000</f>
        <v>21.508769540567155</v>
      </c>
      <c r="O39" s="180"/>
      <c r="P39" s="1391">
        <f ca="1">(('Target Unit Costs'!$J$120+'Target Unit Costs'!$J$121-($P$31*1000))*(J39/$J$44))/1000</f>
        <v>12.468068419417335</v>
      </c>
      <c r="Q39" s="180"/>
      <c r="R39" s="1502">
        <f ca="1">J39/$J$44*('Target Unit Costs'!$J$46-($R$31*1000))/1000</f>
        <v>0.65369558495178404</v>
      </c>
      <c r="S39" s="180"/>
      <c r="T39" s="1407">
        <f ca="1">R39/$R$46*$T$52</f>
        <v>3.6345864555929176E-2</v>
      </c>
      <c r="U39" s="1391"/>
      <c r="V39" s="180">
        <f ca="1">V38</f>
        <v>2.9151159051489799E-3</v>
      </c>
      <c r="W39" s="1408">
        <f ca="1">T39/L39</f>
        <v>1.1765689495799741E-3</v>
      </c>
      <c r="X39" s="180"/>
      <c r="Y39" s="1407">
        <f ca="1">R39/$R$46*$Y$52</f>
        <v>7.2691729111858353E-2</v>
      </c>
      <c r="Z39" s="1391"/>
      <c r="AA39" s="180">
        <f ca="1">AA38</f>
        <v>5.8302318102979598E-3</v>
      </c>
      <c r="AB39" s="180"/>
      <c r="AC39" s="1408">
        <f ca="1">Y39/N39</f>
        <v>3.3796321530507028E-3</v>
      </c>
      <c r="AD39" s="177"/>
    </row>
    <row r="40" spans="2:31">
      <c r="B40" s="85">
        <f>MAX(B$15:B39)+1</f>
        <v>14</v>
      </c>
      <c r="D40" s="150" t="s">
        <v>1154</v>
      </c>
      <c r="F40" s="148">
        <v>53</v>
      </c>
      <c r="G40" s="148">
        <v>53</v>
      </c>
      <c r="H40" s="175">
        <f>'Exhibit No.__(RMM-7) p1-8'!C1219/12</f>
        <v>232.66666666666666</v>
      </c>
      <c r="J40" s="175">
        <f ca="1">'Exhibit No.__(RMM-7) p1-8'!C1223/1000</f>
        <v>3796.1347231696864</v>
      </c>
      <c r="L40" s="176">
        <f>'Exhibit No.__(RMM-7) p1-8'!F1223/1000</f>
        <v>272.48921113049425</v>
      </c>
      <c r="M40" s="176"/>
      <c r="N40" s="1407">
        <f>'Exhibit No.__(RMM-7) p1-8'!I1223/1000</f>
        <v>166.37542586223219</v>
      </c>
      <c r="O40" s="180"/>
      <c r="P40" s="1391">
        <f ca="1">(('Target Unit Costs'!$J$120+'Target Unit Costs'!$J$121-($P$31*1000))*(J40/$J$44))/1000</f>
        <v>327.11605070238784</v>
      </c>
      <c r="Q40" s="180"/>
      <c r="R40" s="1502">
        <f ca="1">J40/$J$44*('Target Unit Costs'!$J$46-($R$31*1000))/1000</f>
        <v>17.150557000312634</v>
      </c>
      <c r="S40" s="180"/>
      <c r="T40" s="1407">
        <f ca="1">R40/$R$46*$T$52</f>
        <v>0.9535812022320509</v>
      </c>
      <c r="U40" s="1391"/>
      <c r="V40" s="180">
        <f ca="1">T40/P40</f>
        <v>2.9151159051489799E-3</v>
      </c>
      <c r="W40" s="1408">
        <f ca="1">T40/L40</f>
        <v>3.4995191122461863E-3</v>
      </c>
      <c r="X40" s="180"/>
      <c r="Y40" s="1407">
        <f ca="1">R40/$R$46*$Y$52</f>
        <v>1.9071624044641018</v>
      </c>
      <c r="Z40" s="1391"/>
      <c r="AA40" s="180">
        <f ca="1">Y40/P40</f>
        <v>5.8302318102979598E-3</v>
      </c>
      <c r="AB40" s="180"/>
      <c r="AC40" s="1408">
        <f ca="1">Y40/N40</f>
        <v>1.1463005396261675E-2</v>
      </c>
      <c r="AD40" s="177"/>
      <c r="AE40" s="151" t="s">
        <v>31</v>
      </c>
    </row>
    <row r="41" spans="2:31">
      <c r="B41" s="85">
        <f>MAX(B$15:B40)+1</f>
        <v>15</v>
      </c>
      <c r="D41" s="150" t="s">
        <v>1153</v>
      </c>
      <c r="F41" s="148">
        <v>57</v>
      </c>
      <c r="G41" s="148">
        <v>51</v>
      </c>
      <c r="H41" s="175">
        <f>'Exhibit No.__(RMM-7) p1-8'!C1317/12</f>
        <v>32.166666666666664</v>
      </c>
      <c r="J41" s="175">
        <f ca="1">'Exhibit No.__(RMM-7) p1-8'!C1321/1000</f>
        <v>1509.2973979888825</v>
      </c>
      <c r="L41" s="176">
        <f>'Exhibit No.__(RMM-7) p1-8'!F1321/1000</f>
        <v>194.31967386953477</v>
      </c>
      <c r="M41" s="176"/>
      <c r="N41" s="1407">
        <f>'Exhibit No.__(RMM-7) p1-8'!I1321/1000</f>
        <v>151.77767386953477</v>
      </c>
      <c r="O41" s="180"/>
      <c r="P41" s="1391">
        <f ca="1">(('Target Unit Costs'!$J$120+'Target Unit Costs'!$J$121-($P$31*1000))*(J41/$J$44))/1000</f>
        <v>130.0573978979524</v>
      </c>
      <c r="Q41" s="180"/>
      <c r="R41" s="1502">
        <f ca="1">J41/$J$44*('Target Unit Costs'!$J$46-($R$31*1000))/1000</f>
        <v>6.8188546883336745</v>
      </c>
      <c r="S41" s="180"/>
      <c r="T41" s="1407">
        <f ca="1">R41/$R$46*$T$52</f>
        <v>0.37913238919461051</v>
      </c>
      <c r="U41" s="1391"/>
      <c r="V41" s="180">
        <f ca="1">V38</f>
        <v>2.9151159051489799E-3</v>
      </c>
      <c r="W41" s="1408">
        <f ca="1">T41/L41</f>
        <v>1.9510756767179326E-3</v>
      </c>
      <c r="X41" s="180"/>
      <c r="Y41" s="1407">
        <f ca="1">R41/$R$46*$Y$52</f>
        <v>0.75826477838922102</v>
      </c>
      <c r="Z41" s="1391"/>
      <c r="AA41" s="180">
        <f ca="1">AA38</f>
        <v>5.8302318102979598E-3</v>
      </c>
      <c r="AB41" s="180"/>
      <c r="AC41" s="1408">
        <f ca="1">Y41/N41</f>
        <v>4.995891418398013E-3</v>
      </c>
      <c r="AD41" s="177"/>
    </row>
    <row r="42" spans="2:31">
      <c r="B42" s="164"/>
      <c r="H42" s="182"/>
      <c r="J42" s="182"/>
      <c r="L42" s="182"/>
      <c r="M42" s="156"/>
      <c r="N42" s="1409"/>
      <c r="O42" s="156"/>
      <c r="P42" s="182"/>
      <c r="Q42" s="156"/>
      <c r="R42" s="1495"/>
      <c r="S42" s="156"/>
      <c r="T42" s="1418"/>
      <c r="U42" s="197"/>
      <c r="V42" s="1089"/>
      <c r="W42" s="1419"/>
      <c r="X42" s="180"/>
      <c r="Y42" s="1418"/>
      <c r="Z42" s="197"/>
      <c r="AA42" s="183"/>
      <c r="AB42" s="156"/>
      <c r="AC42" s="1495"/>
      <c r="AD42" s="156"/>
    </row>
    <row r="43" spans="2:31">
      <c r="B43" s="164"/>
      <c r="N43" s="1405"/>
      <c r="O43" s="156"/>
      <c r="P43" s="156"/>
      <c r="Q43" s="156"/>
      <c r="R43" s="1496"/>
      <c r="S43" s="156"/>
      <c r="T43" s="1415"/>
      <c r="U43" s="197"/>
      <c r="V43" s="180"/>
      <c r="W43" s="1406"/>
      <c r="X43" s="180"/>
      <c r="Y43" s="1415"/>
      <c r="Z43" s="197"/>
      <c r="AA43" s="156"/>
      <c r="AB43" s="156"/>
      <c r="AC43" s="1496"/>
    </row>
    <row r="44" spans="2:31">
      <c r="B44" s="85">
        <f>MAX(B$15:B43)+1</f>
        <v>16</v>
      </c>
      <c r="D44" s="173" t="s">
        <v>324</v>
      </c>
      <c r="H44" s="189">
        <f>SUM(H37:H41)</f>
        <v>2846.3666666666663</v>
      </c>
      <c r="J44" s="189">
        <f ca="1">SUM(J37:J41)</f>
        <v>12207.11995147571</v>
      </c>
      <c r="K44" s="185"/>
      <c r="L44" s="190">
        <f ca="1">SUM(L37:L41)</f>
        <v>1773.9390744143225</v>
      </c>
      <c r="M44" s="191"/>
      <c r="N44" s="1412">
        <f ca="1">SUM(N37:N41)</f>
        <v>1205.441489466908</v>
      </c>
      <c r="O44" s="180"/>
      <c r="P44" s="190">
        <f ca="1">SUM(P37:P43)</f>
        <v>1051.8975642789815</v>
      </c>
      <c r="Q44" s="180"/>
      <c r="R44" s="1498">
        <f ca="1">SUM(R37:R43)</f>
        <v>55.150547018159514</v>
      </c>
      <c r="S44" s="180"/>
      <c r="T44" s="1424">
        <f ca="1">SUM(T37:T43)</f>
        <v>3.0664033202171299</v>
      </c>
      <c r="U44" s="1391"/>
      <c r="V44" s="1089"/>
      <c r="W44" s="1423" t="s">
        <v>31</v>
      </c>
      <c r="X44" s="180"/>
      <c r="Y44" s="1424">
        <f ca="1">SUM(Y37:Y43)</f>
        <v>6.1328066404342598</v>
      </c>
      <c r="Z44" s="1391"/>
      <c r="AA44" s="1089" t="s">
        <v>31</v>
      </c>
      <c r="AB44" s="180"/>
      <c r="AC44" s="1498"/>
      <c r="AD44" s="180"/>
      <c r="AE44" s="879" t="s">
        <v>31</v>
      </c>
    </row>
    <row r="45" spans="2:31">
      <c r="B45" s="164"/>
      <c r="D45" s="173"/>
      <c r="H45" s="192"/>
      <c r="J45" s="192"/>
      <c r="K45" s="185"/>
      <c r="L45" s="191"/>
      <c r="M45" s="191"/>
      <c r="N45" s="1410"/>
      <c r="O45" s="191"/>
      <c r="P45" s="191"/>
      <c r="Q45" s="191"/>
      <c r="R45" s="1413"/>
      <c r="S45" s="191"/>
      <c r="T45" s="1410"/>
      <c r="U45" s="191"/>
      <c r="V45" s="180"/>
      <c r="W45" s="1413"/>
      <c r="X45" s="180"/>
      <c r="Y45" s="1410"/>
      <c r="Z45" s="191"/>
      <c r="AA45" s="191"/>
      <c r="AB45" s="191"/>
      <c r="AC45" s="1413"/>
      <c r="AD45" s="191"/>
    </row>
    <row r="46" spans="2:31" ht="16.5" thickBot="1">
      <c r="B46" s="85">
        <f>MAX(B$15:B45)+1</f>
        <v>17</v>
      </c>
      <c r="D46" s="194" t="s">
        <v>325</v>
      </c>
      <c r="H46" s="195">
        <f>H44+H34+H21</f>
        <v>136869.99930450181</v>
      </c>
      <c r="J46" s="195">
        <f ca="1">J44+J34+J21</f>
        <v>4031133.6260945611</v>
      </c>
      <c r="L46" s="196">
        <f ca="1">L44+L34+L21</f>
        <v>348678.80316255533</v>
      </c>
      <c r="M46" s="197"/>
      <c r="N46" s="1414">
        <f ca="1">N44+N34+N21</f>
        <v>351815.19564394688</v>
      </c>
      <c r="O46" s="180"/>
      <c r="P46" s="196">
        <f ca="1">P44+P34+P21</f>
        <v>321618.46182784979</v>
      </c>
      <c r="Q46" s="180"/>
      <c r="R46" s="1505">
        <f ca="1">R44+R34+R21</f>
        <v>49896.532892830452</v>
      </c>
      <c r="S46" s="180"/>
      <c r="T46" s="1414">
        <f ca="1">T44+T34+T21</f>
        <v>2774.277000000001</v>
      </c>
      <c r="U46" s="197"/>
      <c r="V46" s="1086" t="s">
        <v>31</v>
      </c>
      <c r="W46" s="1428">
        <f ca="1">T46/L46</f>
        <v>7.956540445926169E-3</v>
      </c>
      <c r="X46" s="180"/>
      <c r="Y46" s="1414">
        <f ca="1">Y44+Y34+Y21</f>
        <v>5548.554000000001</v>
      </c>
      <c r="Z46" s="197"/>
      <c r="AA46" s="1086" t="s">
        <v>31</v>
      </c>
      <c r="AB46" s="180"/>
      <c r="AC46" s="1428">
        <f ca="1">Y46/N46</f>
        <v>1.5771217584403013E-2</v>
      </c>
      <c r="AD46" s="177"/>
    </row>
    <row r="47" spans="2:31" ht="16.5" thickTop="1">
      <c r="B47" s="1743" t="s">
        <v>31</v>
      </c>
      <c r="C47" s="1744"/>
      <c r="D47" s="1744"/>
      <c r="H47" s="198"/>
      <c r="J47" s="198"/>
      <c r="L47" s="197"/>
      <c r="M47" s="197"/>
      <c r="N47" s="1415"/>
      <c r="O47" s="180"/>
      <c r="P47" s="197"/>
      <c r="Q47" s="180"/>
      <c r="R47" s="1408"/>
      <c r="S47" s="180"/>
      <c r="T47" s="1425"/>
      <c r="U47" s="180"/>
      <c r="V47" s="180"/>
      <c r="W47" s="1408"/>
      <c r="X47" s="180"/>
      <c r="Y47" s="1425"/>
      <c r="Z47" s="180"/>
      <c r="AA47" s="180"/>
      <c r="AB47" s="180"/>
      <c r="AC47" s="1408"/>
      <c r="AD47" s="180"/>
    </row>
    <row r="48" spans="2:31">
      <c r="B48" s="85">
        <v>18</v>
      </c>
      <c r="D48" s="199" t="s">
        <v>326</v>
      </c>
      <c r="H48" s="198"/>
      <c r="J48" s="198"/>
      <c r="L48" s="178">
        <f ca="1">'Exhibit No.__(RMM-7) p1-8'!F1328/1000</f>
        <v>727.80209999999988</v>
      </c>
      <c r="M48" s="178"/>
      <c r="N48" s="1416">
        <f ca="1">L48</f>
        <v>727.80209999999988</v>
      </c>
      <c r="O48" s="200"/>
      <c r="P48" s="1411"/>
      <c r="Q48" s="200"/>
      <c r="R48" s="1417"/>
      <c r="S48" s="200"/>
      <c r="T48" s="1426" t="s">
        <v>31</v>
      </c>
      <c r="U48" s="200"/>
      <c r="V48" s="200"/>
      <c r="W48" s="1417"/>
      <c r="X48" s="200"/>
      <c r="Y48" s="1426"/>
      <c r="Z48" s="200"/>
      <c r="AA48" s="200"/>
      <c r="AB48" s="200"/>
      <c r="AC48" s="1417"/>
      <c r="AD48" s="200"/>
    </row>
    <row r="49" spans="2:30">
      <c r="B49" s="85"/>
      <c r="D49" s="199"/>
      <c r="H49" s="198"/>
      <c r="J49" s="198"/>
      <c r="L49" s="197"/>
      <c r="M49" s="197"/>
      <c r="N49" s="1415"/>
      <c r="O49" s="200"/>
      <c r="P49" s="197"/>
      <c r="Q49" s="200"/>
      <c r="R49" s="1417" t="s">
        <v>31</v>
      </c>
      <c r="S49" s="200"/>
      <c r="T49" s="1426"/>
      <c r="U49" s="200"/>
      <c r="V49" s="200"/>
      <c r="W49" s="1417"/>
      <c r="X49" s="200"/>
      <c r="Y49" s="1426"/>
      <c r="Z49" s="200"/>
      <c r="AA49" s="200"/>
      <c r="AB49" s="200"/>
      <c r="AC49" s="1417"/>
      <c r="AD49" s="200"/>
    </row>
    <row r="50" spans="2:30" ht="16.5" thickBot="1">
      <c r="B50" s="85">
        <v>19</v>
      </c>
      <c r="D50" s="86" t="s">
        <v>188</v>
      </c>
      <c r="H50" s="201">
        <f>SUM(H46:H48)</f>
        <v>136869.99930450181</v>
      </c>
      <c r="J50" s="201">
        <f ca="1">SUM(J46:J48)</f>
        <v>4031133.6260945611</v>
      </c>
      <c r="L50" s="196">
        <f ca="1">SUM(L46:L48)</f>
        <v>349406.6052625553</v>
      </c>
      <c r="M50" s="197"/>
      <c r="N50" s="1418">
        <f ca="1">SUM(N46:N48)</f>
        <v>352542.99774394685</v>
      </c>
      <c r="O50" s="183"/>
      <c r="P50" s="1390"/>
      <c r="Q50" s="183"/>
      <c r="R50" s="1419"/>
      <c r="S50" s="1406"/>
      <c r="T50" s="1427"/>
      <c r="U50" s="183"/>
      <c r="V50" s="183"/>
      <c r="W50" s="1419"/>
      <c r="X50" s="1499"/>
      <c r="Y50" s="1427"/>
      <c r="Z50" s="183"/>
      <c r="AA50" s="183"/>
      <c r="AB50" s="183"/>
      <c r="AC50" s="1419"/>
    </row>
    <row r="51" spans="2:30" ht="18.75" customHeight="1" thickTop="1">
      <c r="I51" s="879"/>
    </row>
    <row r="52" spans="2:30" ht="18.75" customHeight="1">
      <c r="P52" s="879" t="s">
        <v>31</v>
      </c>
      <c r="T52" s="188">
        <v>2774.277</v>
      </c>
      <c r="Y52" s="188">
        <v>5548.5540000000001</v>
      </c>
    </row>
    <row r="53" spans="2:30">
      <c r="L53" s="202"/>
      <c r="M53" s="202"/>
      <c r="N53" s="202"/>
      <c r="O53" s="156"/>
      <c r="P53" s="156"/>
      <c r="Q53" s="156"/>
      <c r="R53" s="156"/>
      <c r="S53" s="156"/>
      <c r="T53" s="156"/>
      <c r="U53" s="156"/>
      <c r="V53" s="156"/>
      <c r="W53" s="156"/>
      <c r="X53" s="156"/>
      <c r="Y53" s="156"/>
      <c r="Z53" s="156"/>
      <c r="AA53" s="156"/>
      <c r="AB53" s="156"/>
      <c r="AC53" s="156"/>
      <c r="AD53" s="156"/>
    </row>
    <row r="54" spans="2:30">
      <c r="O54" s="156"/>
      <c r="P54" s="156"/>
      <c r="Q54" s="156"/>
      <c r="R54" s="156"/>
      <c r="S54" s="156"/>
      <c r="T54" s="156"/>
      <c r="U54" s="156"/>
      <c r="V54" s="156"/>
      <c r="W54" s="156"/>
      <c r="X54" s="156"/>
      <c r="Y54" s="156"/>
      <c r="Z54" s="156"/>
      <c r="AA54" s="156"/>
      <c r="AB54" s="156"/>
      <c r="AC54" s="156"/>
      <c r="AD54" s="156"/>
    </row>
    <row r="55" spans="2:30">
      <c r="P55" s="879" t="s">
        <v>31</v>
      </c>
    </row>
    <row r="59" spans="2:30">
      <c r="P59" s="879" t="s">
        <v>31</v>
      </c>
    </row>
  </sheetData>
  <mergeCells count="2">
    <mergeCell ref="N10:R10"/>
    <mergeCell ref="B47:D47"/>
  </mergeCells>
  <printOptions horizontalCentered="1"/>
  <pageMargins left="0.25" right="0.25" top="0.5" bottom="0.5" header="0.5" footer="0.25"/>
  <pageSetup scale="5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F58"/>
  <sheetViews>
    <sheetView view="pageBreakPreview" topLeftCell="B1" zoomScale="60" zoomScaleNormal="10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 style="149" bestFit="1" customWidth="1"/>
    <col min="11" max="11" width="2.875" style="149" customWidth="1"/>
    <col min="12" max="12" width="11.375" style="149" bestFit="1" customWidth="1"/>
    <col min="13" max="13" width="2.25" style="149" customWidth="1"/>
    <col min="14" max="14" width="14.125" style="149" bestFit="1" customWidth="1"/>
    <col min="15" max="15" width="2.75" style="149" customWidth="1"/>
    <col min="16" max="16" width="9.625" style="149" customWidth="1"/>
    <col min="17" max="17" width="2.75" style="149" customWidth="1"/>
    <col min="18" max="18" width="10.25" style="156" bestFit="1" customWidth="1"/>
    <col min="19" max="19" width="2.75" style="149" customWidth="1"/>
    <col min="20" max="20" width="9.375" style="149" customWidth="1"/>
    <col min="21" max="21" width="2.75" style="149" customWidth="1"/>
    <col min="22" max="22" width="10.25" style="156" bestFit="1" customWidth="1"/>
    <col min="23" max="23" width="2.375" style="156" customWidth="1"/>
    <col min="24" max="24" width="10.25" style="156" customWidth="1"/>
    <col min="25" max="25" width="3" style="156" customWidth="1"/>
    <col min="26" max="26" width="7.5" style="156" customWidth="1"/>
    <col min="27" max="27" width="11.125" style="156" bestFit="1" customWidth="1"/>
    <col min="28" max="28" width="2" style="156" customWidth="1"/>
    <col min="29" max="29" width="12" style="156" customWidth="1"/>
    <col min="30" max="30" width="2.875" style="149" customWidth="1"/>
    <col min="31" max="31" width="13.5" style="149" bestFit="1" customWidth="1"/>
    <col min="32" max="16384" width="10.25" style="149"/>
  </cols>
  <sheetData>
    <row r="1" spans="2:32" ht="18.75">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1268</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693"/>
      <c r="AC3" s="1693"/>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693"/>
      <c r="AC4" s="1693"/>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693"/>
      <c r="AC5" s="1693"/>
      <c r="AD5" s="154"/>
    </row>
    <row r="6" spans="2:32">
      <c r="B6" s="152" t="s">
        <v>900</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92"/>
      <c r="AC6" s="1492"/>
      <c r="AD6" s="155"/>
    </row>
    <row r="7" spans="2:32">
      <c r="B7" s="1386"/>
      <c r="C7" s="1386"/>
      <c r="D7" s="1386"/>
      <c r="E7" s="1386"/>
      <c r="F7" s="1386"/>
      <c r="G7" s="1386"/>
      <c r="H7" s="1386"/>
      <c r="I7" s="1386"/>
      <c r="J7" s="1386"/>
      <c r="K7" s="1386"/>
      <c r="L7" s="1386"/>
      <c r="M7" s="1386"/>
      <c r="N7" s="1386"/>
      <c r="O7" s="1386"/>
      <c r="P7" s="1386"/>
      <c r="Q7" s="1386"/>
      <c r="R7" s="1122"/>
      <c r="S7" s="1386"/>
      <c r="T7" s="1386"/>
      <c r="U7" s="1386"/>
      <c r="V7" s="1122"/>
      <c r="W7" s="1122"/>
      <c r="X7" s="1122"/>
      <c r="Y7" s="1122"/>
      <c r="Z7" s="1122"/>
      <c r="AA7" s="1122"/>
      <c r="AB7" s="1122"/>
      <c r="AC7" s="1122"/>
      <c r="AD7" s="1386"/>
    </row>
    <row r="8" spans="2:32">
      <c r="B8" s="1386"/>
      <c r="C8" s="1386"/>
      <c r="D8" s="1386"/>
      <c r="E8" s="1386"/>
      <c r="F8" s="1386"/>
      <c r="G8" s="1386"/>
      <c r="H8" s="1386"/>
      <c r="I8" s="1386"/>
      <c r="J8" s="1386"/>
      <c r="K8" s="1386"/>
      <c r="L8" s="1386"/>
      <c r="M8" s="1386"/>
      <c r="N8" s="156"/>
      <c r="O8" s="1492"/>
      <c r="P8" s="1492"/>
      <c r="Q8" s="1492"/>
      <c r="R8" s="1492"/>
      <c r="S8" s="1492"/>
      <c r="T8" s="1492"/>
      <c r="U8" s="1492"/>
      <c r="V8" s="1492"/>
      <c r="W8" s="1492"/>
      <c r="X8" s="1492"/>
      <c r="Y8" s="1492"/>
      <c r="Z8" s="1492"/>
      <c r="AA8" s="1492"/>
      <c r="AB8" s="1492"/>
      <c r="AC8" s="1492"/>
      <c r="AD8" s="1122"/>
    </row>
    <row r="9" spans="2:32">
      <c r="K9" s="156"/>
      <c r="L9" s="157"/>
      <c r="M9" s="157"/>
      <c r="N9" s="1031"/>
      <c r="O9" s="1031"/>
      <c r="Q9" s="1699"/>
      <c r="R9" s="1031"/>
      <c r="S9" s="1031"/>
      <c r="U9" s="1699"/>
      <c r="V9" s="1031"/>
      <c r="W9" s="1031"/>
      <c r="X9" s="158"/>
      <c r="Y9" s="1693"/>
      <c r="Z9" s="1694"/>
      <c r="AA9" s="1694"/>
      <c r="AB9" s="1694"/>
      <c r="AC9" s="1694"/>
      <c r="AD9" s="158"/>
      <c r="AE9" s="156"/>
      <c r="AF9" s="156"/>
    </row>
    <row r="10" spans="2:32">
      <c r="L10" s="160" t="s">
        <v>190</v>
      </c>
      <c r="M10" s="160"/>
      <c r="N10" s="882" t="s">
        <v>31</v>
      </c>
      <c r="O10" s="161"/>
      <c r="P10" s="1031" t="s">
        <v>31</v>
      </c>
      <c r="Q10" s="1031"/>
      <c r="R10" s="1031"/>
      <c r="S10" s="161"/>
      <c r="T10" s="1031" t="s">
        <v>31</v>
      </c>
      <c r="U10" s="1031"/>
      <c r="V10" s="1031"/>
      <c r="W10" s="880"/>
      <c r="X10" s="1387"/>
      <c r="Y10" s="880"/>
      <c r="Z10" s="161"/>
      <c r="AA10" s="161"/>
      <c r="AB10" s="161"/>
      <c r="AC10" s="880"/>
      <c r="AD10" s="161"/>
    </row>
    <row r="11" spans="2:32">
      <c r="F11" s="148" t="s">
        <v>296</v>
      </c>
      <c r="G11" s="148" t="s">
        <v>1152</v>
      </c>
      <c r="L11" s="1151" t="s">
        <v>180</v>
      </c>
      <c r="M11" s="1151"/>
      <c r="N11" s="882" t="s">
        <v>1269</v>
      </c>
      <c r="O11" s="163"/>
      <c r="P11" s="1706" t="s">
        <v>1286</v>
      </c>
      <c r="Q11" s="1701"/>
      <c r="R11" s="1294"/>
      <c r="S11" s="163"/>
      <c r="T11" s="1706" t="s">
        <v>1273</v>
      </c>
      <c r="U11" s="1701"/>
      <c r="V11" s="1294"/>
      <c r="W11" s="1388"/>
      <c r="X11" s="1294" t="s">
        <v>164</v>
      </c>
      <c r="Y11" s="1294"/>
      <c r="Z11" s="1729"/>
      <c r="AA11" s="880"/>
      <c r="AB11" s="1388"/>
      <c r="AC11" s="1388"/>
      <c r="AD11" s="163"/>
    </row>
    <row r="12" spans="2:32">
      <c r="B12" s="164" t="s">
        <v>179</v>
      </c>
      <c r="F12" s="148" t="s">
        <v>298</v>
      </c>
      <c r="G12" s="148" t="s">
        <v>298</v>
      </c>
      <c r="H12" s="160" t="s">
        <v>297</v>
      </c>
      <c r="L12" s="160" t="s">
        <v>37</v>
      </c>
      <c r="M12" s="160"/>
      <c r="N12" s="882" t="s">
        <v>1270</v>
      </c>
      <c r="O12" s="166"/>
      <c r="P12" s="880" t="s">
        <v>37</v>
      </c>
      <c r="Q12" s="166"/>
      <c r="R12" s="1388" t="s">
        <v>32</v>
      </c>
      <c r="S12" s="166"/>
      <c r="T12" s="880" t="s">
        <v>37</v>
      </c>
      <c r="U12" s="166"/>
      <c r="V12" s="1388" t="s">
        <v>32</v>
      </c>
      <c r="W12" s="880"/>
      <c r="X12" s="880" t="s">
        <v>37</v>
      </c>
      <c r="AA12" s="1388"/>
      <c r="AB12" s="880"/>
      <c r="AC12" s="880"/>
      <c r="AD12" s="1389"/>
    </row>
    <row r="13" spans="2:32">
      <c r="B13" s="167" t="s">
        <v>181</v>
      </c>
      <c r="D13" s="168" t="s">
        <v>195</v>
      </c>
      <c r="F13" s="168" t="s">
        <v>181</v>
      </c>
      <c r="G13" s="168" t="s">
        <v>181</v>
      </c>
      <c r="H13" s="886" t="s">
        <v>299</v>
      </c>
      <c r="J13" s="886" t="s">
        <v>300</v>
      </c>
      <c r="L13" s="169" t="s">
        <v>191</v>
      </c>
      <c r="M13" s="170"/>
      <c r="N13" s="1695" t="s">
        <v>301</v>
      </c>
      <c r="O13" s="1151"/>
      <c r="P13" s="1704" t="s">
        <v>191</v>
      </c>
      <c r="Q13" s="1151"/>
      <c r="R13" s="1722" t="s">
        <v>302</v>
      </c>
      <c r="S13" s="1151"/>
      <c r="T13" s="1704" t="s">
        <v>191</v>
      </c>
      <c r="U13" s="1151"/>
      <c r="V13" s="1722" t="s">
        <v>302</v>
      </c>
      <c r="W13" s="880"/>
      <c r="X13" s="1704" t="s">
        <v>191</v>
      </c>
      <c r="Y13" s="1151"/>
      <c r="Z13" s="1705" t="s">
        <v>301</v>
      </c>
      <c r="AA13" s="880"/>
      <c r="AB13" s="880"/>
      <c r="AC13" s="880"/>
      <c r="AD13" s="880"/>
    </row>
    <row r="14" spans="2:32">
      <c r="B14" s="172"/>
      <c r="D14" s="165" t="s">
        <v>303</v>
      </c>
      <c r="F14" s="165" t="s">
        <v>304</v>
      </c>
      <c r="G14" s="884" t="s">
        <v>305</v>
      </c>
      <c r="H14" s="884" t="s">
        <v>306</v>
      </c>
      <c r="J14" s="884" t="s">
        <v>307</v>
      </c>
      <c r="L14" s="884" t="s">
        <v>308</v>
      </c>
      <c r="M14" s="165"/>
      <c r="N14" s="1388" t="s">
        <v>309</v>
      </c>
      <c r="O14" s="163"/>
      <c r="P14" s="1388" t="s">
        <v>310</v>
      </c>
      <c r="Q14" s="163"/>
      <c r="R14" s="1388" t="s">
        <v>1115</v>
      </c>
      <c r="S14" s="163"/>
      <c r="T14" s="1388" t="s">
        <v>311</v>
      </c>
      <c r="U14" s="163"/>
      <c r="V14" s="1388" t="s">
        <v>1116</v>
      </c>
      <c r="W14" s="1388"/>
      <c r="X14" s="1388" t="s">
        <v>701</v>
      </c>
      <c r="Y14" s="1388"/>
      <c r="Z14" s="1388" t="s">
        <v>1117</v>
      </c>
      <c r="AA14" s="1388"/>
      <c r="AB14" s="163"/>
      <c r="AC14" s="1388"/>
      <c r="AD14" s="165"/>
      <c r="AE14" s="879" t="s">
        <v>31</v>
      </c>
    </row>
    <row r="15" spans="2:32">
      <c r="N15" s="163"/>
      <c r="O15" s="163"/>
      <c r="P15" s="163"/>
      <c r="Q15" s="163"/>
      <c r="R15" s="1388"/>
      <c r="S15" s="163"/>
      <c r="T15" s="163"/>
      <c r="U15" s="163"/>
      <c r="V15" s="1388"/>
      <c r="W15" s="1388"/>
      <c r="X15" s="1388" t="s">
        <v>1148</v>
      </c>
      <c r="Y15" s="163"/>
      <c r="Z15" s="1388" t="s">
        <v>1287</v>
      </c>
      <c r="AA15" s="1388"/>
      <c r="AB15" s="163"/>
      <c r="AC15" s="1388"/>
      <c r="AD15" s="165"/>
    </row>
    <row r="16" spans="2:32">
      <c r="D16" s="173" t="s">
        <v>17</v>
      </c>
      <c r="N16" s="1391"/>
      <c r="O16" s="156"/>
      <c r="P16" s="156"/>
      <c r="Q16" s="156"/>
      <c r="S16" s="156"/>
      <c r="T16" s="156"/>
      <c r="U16" s="156"/>
    </row>
    <row r="17" spans="2:32">
      <c r="B17" s="164">
        <v>1</v>
      </c>
      <c r="D17" s="150" t="s">
        <v>312</v>
      </c>
      <c r="F17" s="174" t="s">
        <v>702</v>
      </c>
      <c r="G17" s="174" t="s">
        <v>702</v>
      </c>
      <c r="H17" s="175">
        <f>'Exhibit No.__(RMM-7) p1-8'!C89/12</f>
        <v>107789.70430107282</v>
      </c>
      <c r="I17" s="151"/>
      <c r="J17" s="175">
        <f>'Exhibit No.__(RMM-7) p1-8'!C101/1000</f>
        <v>1524718.2118738822</v>
      </c>
      <c r="L17" s="176">
        <f>'Exhibit No.__(RMM-7) p1-8'!F101/1000</f>
        <v>148284.96506268738</v>
      </c>
      <c r="M17" s="176"/>
      <c r="N17" s="180">
        <v>0.45962586117677157</v>
      </c>
      <c r="O17" s="180"/>
      <c r="P17" s="1391">
        <f>R17*J17/100</f>
        <v>-3674.5708906160562</v>
      </c>
      <c r="Q17" s="180"/>
      <c r="R17" s="1707">
        <v>-0.24099999999999999</v>
      </c>
      <c r="S17" s="180"/>
      <c r="T17" s="1391">
        <f>N17*$T$50</f>
        <v>-3267.2449186647468</v>
      </c>
      <c r="U17" s="180"/>
      <c r="V17" s="1707">
        <f>ROUND(T17/J17*100,3)</f>
        <v>-0.214</v>
      </c>
      <c r="W17" s="180"/>
      <c r="X17" s="1411">
        <f>T17-P17</f>
        <v>407.32597195130938</v>
      </c>
      <c r="Y17" s="1391"/>
      <c r="Z17" s="180">
        <f>X17/L17</f>
        <v>2.7469134971243548E-3</v>
      </c>
      <c r="AA17" s="180"/>
      <c r="AB17" s="180"/>
      <c r="AC17" s="180"/>
      <c r="AD17" s="177"/>
      <c r="AE17" s="151" t="s">
        <v>31</v>
      </c>
    </row>
    <row r="18" spans="2:32">
      <c r="H18" s="182"/>
      <c r="J18" s="182"/>
      <c r="L18" s="182"/>
      <c r="M18" s="156"/>
      <c r="N18" s="183"/>
      <c r="O18" s="156"/>
      <c r="P18" s="1390"/>
      <c r="Q18" s="156"/>
      <c r="R18" s="1089"/>
      <c r="S18" s="156"/>
      <c r="T18" s="1390"/>
      <c r="U18" s="156"/>
      <c r="V18" s="1089"/>
      <c r="X18" s="1089"/>
      <c r="Y18" s="197"/>
      <c r="Z18" s="1390"/>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0.45962586117677157</v>
      </c>
      <c r="O20" s="180"/>
      <c r="P20" s="1411">
        <f>SUM(P17:P19)</f>
        <v>-3674.5708906160562</v>
      </c>
      <c r="Q20" s="180"/>
      <c r="R20" s="180"/>
      <c r="S20" s="180"/>
      <c r="T20" s="1411">
        <f>SUM(T17:T19)</f>
        <v>-3267.2449186647468</v>
      </c>
      <c r="U20" s="180"/>
      <c r="V20" s="180"/>
      <c r="W20" s="180"/>
      <c r="X20" s="1411">
        <f>SUM(X17:X19)</f>
        <v>407.32597195130938</v>
      </c>
      <c r="Y20" s="1411"/>
      <c r="Z20" s="180">
        <f>X20/L20</f>
        <v>2.7469134971243548E-3</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No.__(RMM-7) p1-8'!C193/12</f>
        <v>19928.640555555456</v>
      </c>
      <c r="J23" s="175">
        <f ca="1">'Exhibit No.__(RMM-7) p1-8'!C221/1000</f>
        <v>554739.13183022395</v>
      </c>
      <c r="L23" s="176">
        <f ca="1">'Exhibit No.__(RMM-7) p1-8'!F221/1000</f>
        <v>52501.06519913939</v>
      </c>
      <c r="M23" s="176"/>
      <c r="N23" s="180">
        <v>0.14056442888887144</v>
      </c>
      <c r="O23" s="180"/>
      <c r="P23" s="1391">
        <f t="shared" ref="P23:P30" ca="1" si="0">R23*J23/100</f>
        <v>-1126.1204376153548</v>
      </c>
      <c r="Q23" s="180"/>
      <c r="R23" s="1707">
        <v>-0.20300000000000001</v>
      </c>
      <c r="S23" s="180"/>
      <c r="T23" s="1391">
        <f>N23*$T$50</f>
        <v>-999.20055598339604</v>
      </c>
      <c r="U23" s="180"/>
      <c r="V23" s="1707">
        <f ca="1">ROUND(T23/J23*100,3)</f>
        <v>-0.18</v>
      </c>
      <c r="W23" s="180"/>
      <c r="X23" s="1411">
        <f t="shared" ref="X23:X30" ca="1" si="1">T23-P23</f>
        <v>126.91988163195879</v>
      </c>
      <c r="Y23" s="1391"/>
      <c r="Z23" s="180">
        <f ca="1">X23/L23</f>
        <v>2.4174725055681212E-3</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91">
        <f t="shared" si="0"/>
        <v>0</v>
      </c>
      <c r="Q24" s="180"/>
      <c r="R24" s="1707">
        <f>R25</f>
        <v>-0.17799999999999999</v>
      </c>
      <c r="S24" s="180"/>
      <c r="T24" s="1391">
        <f>N24*$T$50</f>
        <v>0</v>
      </c>
      <c r="U24" s="180"/>
      <c r="V24" s="1707">
        <f ca="1">V25</f>
        <v>-0.151</v>
      </c>
      <c r="W24" s="1700"/>
      <c r="X24" s="1411">
        <f t="shared" si="1"/>
        <v>0</v>
      </c>
      <c r="Y24" s="1391"/>
      <c r="Z24" s="180">
        <f ca="1">Z25</f>
        <v>3.3400508975497314E-3</v>
      </c>
      <c r="AA24" s="180"/>
      <c r="AB24" s="180"/>
      <c r="AC24" s="180"/>
      <c r="AD24" s="177"/>
      <c r="AE24" s="188"/>
      <c r="AF24" s="14"/>
    </row>
    <row r="25" spans="2:32">
      <c r="B25" s="85">
        <f>MAX(B$14:B24)+1</f>
        <v>5</v>
      </c>
      <c r="D25" s="150" t="s">
        <v>317</v>
      </c>
      <c r="F25" s="148">
        <v>36</v>
      </c>
      <c r="G25" s="148">
        <v>36</v>
      </c>
      <c r="H25" s="175">
        <f>'Exhibit No.__(RMM-7) p1-8'!C622/12</f>
        <v>1076.1138888888891</v>
      </c>
      <c r="J25" s="175">
        <f ca="1">'Exhibit No.__(RMM-7) p1-8'!C653/1000</f>
        <v>950741.26118410239</v>
      </c>
      <c r="L25" s="176">
        <f ca="1">'Exhibit No.__(RMM-7) p1-8'!F653/1000</f>
        <v>76247.630432145073</v>
      </c>
      <c r="M25" s="176"/>
      <c r="N25" s="180">
        <v>0.20224392000757066</v>
      </c>
      <c r="O25" s="180"/>
      <c r="P25" s="1391">
        <f t="shared" ca="1" si="0"/>
        <v>-1692.3194449077023</v>
      </c>
      <c r="Q25" s="180"/>
      <c r="R25" s="1707">
        <v>-0.17799999999999999</v>
      </c>
      <c r="S25" s="180"/>
      <c r="T25" s="1391">
        <f>N25*$T$50</f>
        <v>-1437.6484784467759</v>
      </c>
      <c r="U25" s="180"/>
      <c r="V25" s="1707">
        <f ca="1">ROUND(T25/J25*100,3)</f>
        <v>-0.151</v>
      </c>
      <c r="W25" s="180"/>
      <c r="X25" s="1411">
        <f t="shared" ca="1" si="1"/>
        <v>254.67096646092637</v>
      </c>
      <c r="Y25" s="1391"/>
      <c r="Z25" s="180">
        <f t="shared" ref="Z25:Z30" ca="1" si="2">X25/L25</f>
        <v>3.3400508975497314E-3</v>
      </c>
      <c r="AA25" s="180"/>
      <c r="AB25" s="180"/>
      <c r="AC25" s="180"/>
      <c r="AD25" s="177"/>
      <c r="AE25" s="188"/>
      <c r="AF25" s="14"/>
    </row>
    <row r="26" spans="2:32">
      <c r="B26" s="85">
        <f>MAX(B$14:B25)+1</f>
        <v>6</v>
      </c>
      <c r="D26" s="150" t="s">
        <v>189</v>
      </c>
      <c r="F26" s="148" t="s">
        <v>318</v>
      </c>
      <c r="G26" s="148" t="s">
        <v>318</v>
      </c>
      <c r="H26" s="175">
        <f>'Exhibit No.__(RMM-7) p1-8'!C742</f>
        <v>5135.6966195907062</v>
      </c>
      <c r="J26" s="175">
        <f ca="1">'Exhibit No.__(RMM-7) p1-8'!C789/1000</f>
        <v>164795.79784020002</v>
      </c>
      <c r="L26" s="176">
        <f>'Exhibit No.__(RMM-7) p1-8'!F789/1000</f>
        <v>15164.849</v>
      </c>
      <c r="M26" s="176"/>
      <c r="N26" s="180">
        <v>4.3031082245409906E-2</v>
      </c>
      <c r="O26" s="180"/>
      <c r="P26" s="1391">
        <f t="shared" ca="1" si="0"/>
        <v>-336.18342759400804</v>
      </c>
      <c r="Q26" s="180"/>
      <c r="R26" s="1707">
        <v>-0.20399999999999999</v>
      </c>
      <c r="S26" s="180"/>
      <c r="T26" s="1391">
        <f>N26*$T$50</f>
        <v>-305.88593176850941</v>
      </c>
      <c r="U26" s="180"/>
      <c r="V26" s="1707">
        <f ca="1">ROUND(T26/J26*100,3)</f>
        <v>-0.186</v>
      </c>
      <c r="W26" s="180"/>
      <c r="X26" s="1411">
        <f t="shared" ca="1" si="1"/>
        <v>30.297495825498629</v>
      </c>
      <c r="Y26" s="1391"/>
      <c r="Z26" s="180">
        <f t="shared" ca="1" si="2"/>
        <v>1.9978765252129205E-3</v>
      </c>
      <c r="AA26" s="180"/>
      <c r="AB26" s="180"/>
      <c r="AC26" s="180"/>
      <c r="AD26" s="177"/>
    </row>
    <row r="27" spans="2:32">
      <c r="B27" s="85">
        <f>MAX(B$14:B26)+1</f>
        <v>7</v>
      </c>
      <c r="D27" s="150" t="s">
        <v>319</v>
      </c>
      <c r="F27" s="148">
        <v>47</v>
      </c>
      <c r="G27" s="148">
        <v>47</v>
      </c>
      <c r="H27" s="175">
        <f>'Exhibit No.__(RMM-7) p1-8'!C911/12</f>
        <v>1</v>
      </c>
      <c r="J27" s="175">
        <f ca="1">'Exhibit No.__(RMM-7) p1-8'!C927/1000</f>
        <v>2679.157633181796</v>
      </c>
      <c r="L27" s="176">
        <f ca="1">'Exhibit No.__(RMM-7) p1-8'!F927/1000</f>
        <v>385.00174424682393</v>
      </c>
      <c r="M27" s="176"/>
      <c r="N27" s="180">
        <v>0</v>
      </c>
      <c r="O27" s="180"/>
      <c r="P27" s="1391">
        <f t="shared" ca="1" si="0"/>
        <v>-3.9651532971090582</v>
      </c>
      <c r="Q27" s="180"/>
      <c r="R27" s="1707">
        <f>R28</f>
        <v>-0.14799999999999999</v>
      </c>
      <c r="S27" s="180"/>
      <c r="T27" s="1391">
        <f ca="1">V28*J27/100</f>
        <v>-3.8311954154499683</v>
      </c>
      <c r="U27" s="180"/>
      <c r="V27" s="1707">
        <f ca="1">ROUND(T27/J27*100,3)</f>
        <v>-0.14299999999999999</v>
      </c>
      <c r="W27" s="180"/>
      <c r="X27" s="1411">
        <f t="shared" ca="1" si="1"/>
        <v>0.13395788165908984</v>
      </c>
      <c r="Y27" s="1391"/>
      <c r="Z27" s="180">
        <f t="shared" ca="1" si="2"/>
        <v>3.4794097341338194E-4</v>
      </c>
      <c r="AA27" s="180"/>
      <c r="AB27" s="180"/>
      <c r="AC27" s="180"/>
      <c r="AD27" s="177"/>
    </row>
    <row r="28" spans="2:32">
      <c r="B28" s="85">
        <f>MAX(B$14:B27)+1</f>
        <v>8</v>
      </c>
      <c r="D28" s="150" t="s">
        <v>320</v>
      </c>
      <c r="F28" s="148">
        <v>48</v>
      </c>
      <c r="G28" s="148">
        <v>48</v>
      </c>
      <c r="H28" s="175">
        <f>('Exhibit No.__(RMM-7) p1-8'!C956)/12</f>
        <v>64.477272727272748</v>
      </c>
      <c r="J28" s="175">
        <f ca="1">('Exhibit No.__(RMM-7) p1-8'!C968)/1000</f>
        <v>400185.56350036786</v>
      </c>
      <c r="L28" s="176">
        <f ca="1">('Exhibit No.__(RMM-7) p1-8'!F968)/1000</f>
        <v>29165.516713713034</v>
      </c>
      <c r="M28" s="176"/>
      <c r="N28" s="180">
        <v>8.1170961727264845E-2</v>
      </c>
      <c r="O28" s="180"/>
      <c r="P28" s="1391">
        <f t="shared" ca="1" si="0"/>
        <v>-592.27463398054442</v>
      </c>
      <c r="Q28" s="180"/>
      <c r="R28" s="1707">
        <v>-0.14799999999999999</v>
      </c>
      <c r="S28" s="180"/>
      <c r="T28" s="1391">
        <f ca="1">N28*$T$50-T27</f>
        <v>-573.17161197127143</v>
      </c>
      <c r="U28" s="180"/>
      <c r="V28" s="1707">
        <f ca="1">ROUND(T28/J28*100,3)</f>
        <v>-0.14299999999999999</v>
      </c>
      <c r="W28" s="1700"/>
      <c r="X28" s="1411">
        <f t="shared" ca="1" si="1"/>
        <v>19.103022009272991</v>
      </c>
      <c r="Y28" s="1391"/>
      <c r="Z28" s="180">
        <f t="shared" ca="1" si="2"/>
        <v>6.549865787322444E-4</v>
      </c>
      <c r="AA28" s="180"/>
      <c r="AB28" s="180"/>
      <c r="AC28" s="180"/>
      <c r="AD28" s="177"/>
      <c r="AE28" s="151" t="s">
        <v>31</v>
      </c>
    </row>
    <row r="29" spans="2:32">
      <c r="B29" s="85">
        <f>MAX(B$14:B27)+1</f>
        <v>8</v>
      </c>
      <c r="D29" s="150" t="s">
        <v>608</v>
      </c>
      <c r="F29" s="174" t="s">
        <v>609</v>
      </c>
      <c r="G29" s="174" t="s">
        <v>609</v>
      </c>
      <c r="H29" s="175">
        <f>('Exhibit No.__(RMM-7) p1-8'!C1143)/12</f>
        <v>1</v>
      </c>
      <c r="J29" s="175">
        <f ca="1">('Exhibit No.__(RMM-7) p1-8'!C1156)/1000</f>
        <v>420782.10087353742</v>
      </c>
      <c r="L29" s="176">
        <f ca="1">('Exhibit No.__(RMM-7) p1-8'!F1156)/1000</f>
        <v>25129.407040602797</v>
      </c>
      <c r="M29" s="176"/>
      <c r="N29" s="180">
        <v>6.9427770891194188E-2</v>
      </c>
      <c r="O29" s="180"/>
      <c r="P29" s="1391">
        <f t="shared" ca="1" si="0"/>
        <v>-622.75750929283538</v>
      </c>
      <c r="Q29" s="180"/>
      <c r="R29" s="1707">
        <f>R28</f>
        <v>-0.14799999999999999</v>
      </c>
      <c r="S29" s="180"/>
      <c r="T29" s="1391">
        <f>N29*$T$50</f>
        <v>-493.52647624680321</v>
      </c>
      <c r="U29" s="180"/>
      <c r="V29" s="1707">
        <f ca="1">ROUND(T29/J29*100,3)</f>
        <v>-0.11700000000000001</v>
      </c>
      <c r="W29" s="180"/>
      <c r="X29" s="1411">
        <f t="shared" ca="1" si="1"/>
        <v>129.23103304603217</v>
      </c>
      <c r="Y29" s="1391"/>
      <c r="Z29" s="180">
        <f t="shared" ca="1" si="2"/>
        <v>5.1426216638230798E-3</v>
      </c>
      <c r="AA29" s="180"/>
      <c r="AB29" s="180"/>
      <c r="AC29" s="180"/>
      <c r="AD29" s="177"/>
    </row>
    <row r="30" spans="2:32">
      <c r="B30" s="85">
        <f>MAX(B$14:B29)+1</f>
        <v>9</v>
      </c>
      <c r="D30" s="150" t="s">
        <v>185</v>
      </c>
      <c r="F30" s="148" t="s">
        <v>186</v>
      </c>
      <c r="G30" s="148">
        <v>54</v>
      </c>
      <c r="H30" s="175">
        <f>'Exhibit No.__(RMM-7) p1-8'!C1277/12</f>
        <v>27</v>
      </c>
      <c r="J30" s="175">
        <f>'Exhibit No.__(RMM-7) p1-8'!C1283/1000</f>
        <v>285.28140758938906</v>
      </c>
      <c r="L30" s="176">
        <f>'Exhibit No.__(RMM-7) p1-8'!F1283/1000</f>
        <v>26.428895606556154</v>
      </c>
      <c r="M30" s="176"/>
      <c r="N30" s="180">
        <v>5.7779007280742188E-5</v>
      </c>
      <c r="O30" s="180"/>
      <c r="P30" s="1391">
        <f t="shared" si="0"/>
        <v>-0.85013859461637931</v>
      </c>
      <c r="Q30" s="180"/>
      <c r="R30" s="1707">
        <v>-0.29799999999999999</v>
      </c>
      <c r="S30" s="180"/>
      <c r="T30" s="1391">
        <f ca="1">V30*J30/100</f>
        <v>-0.63903035300023148</v>
      </c>
      <c r="U30" s="180"/>
      <c r="V30" s="1707">
        <f ca="1">V43</f>
        <v>-0.224</v>
      </c>
      <c r="W30" s="180"/>
      <c r="X30" s="1411">
        <f t="shared" ca="1" si="1"/>
        <v>0.21110824161614783</v>
      </c>
      <c r="Y30" s="1391"/>
      <c r="Z30" s="180">
        <f t="shared" ca="1" si="2"/>
        <v>7.9877814328260729E-3</v>
      </c>
      <c r="AA30" s="180"/>
      <c r="AB30" s="180"/>
      <c r="AC30" s="180"/>
      <c r="AD30" s="177"/>
      <c r="AE30" s="879" t="s">
        <v>31</v>
      </c>
    </row>
    <row r="31" spans="2:32">
      <c r="B31" s="164"/>
      <c r="F31" s="148"/>
      <c r="G31" s="148"/>
      <c r="H31" s="182"/>
      <c r="J31" s="182"/>
      <c r="L31" s="182"/>
      <c r="M31" s="156"/>
      <c r="N31" s="182"/>
      <c r="O31" s="156"/>
      <c r="P31" s="1696"/>
      <c r="Q31" s="156"/>
      <c r="R31" s="1089"/>
      <c r="S31" s="156"/>
      <c r="T31" s="1696"/>
      <c r="U31" s="156"/>
      <c r="V31" s="1089"/>
      <c r="X31" s="1089"/>
      <c r="Y31" s="197"/>
      <c r="Z31" s="1390"/>
      <c r="AC31" s="197"/>
      <c r="AD31" s="156"/>
    </row>
    <row r="32" spans="2:32">
      <c r="B32" s="164"/>
      <c r="N32" s="156"/>
      <c r="O32" s="156"/>
      <c r="P32" s="1697"/>
      <c r="Q32" s="156"/>
      <c r="R32" s="180"/>
      <c r="S32" s="156"/>
      <c r="T32" s="1697"/>
      <c r="U32" s="156"/>
      <c r="V32" s="180"/>
      <c r="X32" s="180"/>
      <c r="Y32" s="197"/>
      <c r="Z32" s="197"/>
      <c r="AC32" s="197"/>
    </row>
    <row r="33" spans="2:31">
      <c r="B33" s="85">
        <f>MAX(B$14:B32)+1</f>
        <v>10</v>
      </c>
      <c r="D33" s="173" t="s">
        <v>321</v>
      </c>
      <c r="H33" s="185">
        <f>SUM(H23:H30)</f>
        <v>26233.928336762321</v>
      </c>
      <c r="J33" s="185">
        <f ca="1">SUM(J23:J30)</f>
        <v>2494208.2942692027</v>
      </c>
      <c r="K33" s="185"/>
      <c r="L33" s="176">
        <f ca="1">SUM(L23:L30)</f>
        <v>198619.89902545366</v>
      </c>
      <c r="M33" s="176"/>
      <c r="N33" s="180">
        <f>SUM(N23:N32)</f>
        <v>0.53649594276759183</v>
      </c>
      <c r="O33" s="180"/>
      <c r="P33" s="1391">
        <f ca="1">SUM(P23:P30)</f>
        <v>-4374.4707452821713</v>
      </c>
      <c r="Q33" s="180"/>
      <c r="R33" s="180"/>
      <c r="S33" s="180"/>
      <c r="T33" s="1391">
        <f ca="1">SUM(T23:T30)</f>
        <v>-3813.9032801852059</v>
      </c>
      <c r="U33" s="180"/>
      <c r="V33" s="180"/>
      <c r="W33" s="180"/>
      <c r="X33" s="1411">
        <f ca="1">SUM(X23:X32)</f>
        <v>560.56746509696416</v>
      </c>
      <c r="Y33" s="1411"/>
      <c r="Z33" s="180">
        <f ca="1">X33/L33</f>
        <v>2.8223127080792944E-3</v>
      </c>
      <c r="AA33" s="180"/>
      <c r="AB33" s="180"/>
      <c r="AC33" s="1411"/>
      <c r="AD33" s="177"/>
    </row>
    <row r="34" spans="2:31">
      <c r="B34" s="164"/>
      <c r="N34" s="156"/>
      <c r="O34" s="156"/>
      <c r="P34" s="1697"/>
      <c r="Q34" s="156"/>
      <c r="R34" s="180"/>
      <c r="S34" s="156"/>
      <c r="T34" s="1697"/>
      <c r="U34" s="156"/>
      <c r="V34" s="180"/>
      <c r="X34" s="180"/>
      <c r="Y34" s="197"/>
      <c r="Z34" s="197"/>
      <c r="AC34" s="197"/>
    </row>
    <row r="35" spans="2:31">
      <c r="B35" s="164"/>
      <c r="D35" s="173" t="s">
        <v>187</v>
      </c>
      <c r="N35" s="156"/>
      <c r="O35" s="156"/>
      <c r="P35" s="1697"/>
      <c r="Q35" s="156"/>
      <c r="R35" s="180"/>
      <c r="S35" s="156"/>
      <c r="T35" s="1697"/>
      <c r="U35" s="156"/>
      <c r="V35" s="180"/>
      <c r="X35" s="180"/>
      <c r="Y35" s="197"/>
      <c r="Z35" s="197"/>
      <c r="AC35" s="197"/>
    </row>
    <row r="36" spans="2:31">
      <c r="B36" s="85">
        <f>MAX(B$14:B35)+1</f>
        <v>11</v>
      </c>
      <c r="D36" s="150" t="s">
        <v>183</v>
      </c>
      <c r="F36" s="148" t="s">
        <v>184</v>
      </c>
      <c r="G36" s="148">
        <v>15</v>
      </c>
      <c r="H36" s="175">
        <f>'Exhibit No.__(RMM-7) p1-8'!C24/12-0.3</f>
        <v>2323.5333333333333</v>
      </c>
      <c r="J36" s="175">
        <f ca="1">'Exhibit No.__(RMM-7) p1-8'!C27/1000</f>
        <v>3037.7085715346157</v>
      </c>
      <c r="L36" s="176">
        <f ca="1">'Exhibit No.__(RMM-7) p1-8'!F27/1000</f>
        <v>461.99903817280517</v>
      </c>
      <c r="M36" s="176"/>
      <c r="N36" s="180">
        <v>1.0100250191181093E-3</v>
      </c>
      <c r="O36" s="180"/>
      <c r="P36" s="1391">
        <f ca="1">R36*J36/100</f>
        <v>-9.0523715431731553</v>
      </c>
      <c r="Q36" s="180"/>
      <c r="R36" s="1707">
        <v>-0.29799999999999999</v>
      </c>
      <c r="S36" s="180"/>
      <c r="T36" s="1391">
        <f ca="1">V36*J36/100</f>
        <v>-6.8044672002375384</v>
      </c>
      <c r="U36" s="180"/>
      <c r="V36" s="1707">
        <f ca="1">V43</f>
        <v>-0.224</v>
      </c>
      <c r="W36" s="180"/>
      <c r="X36" s="1411">
        <f ca="1">T36-P36</f>
        <v>2.2479043429356169</v>
      </c>
      <c r="Y36" s="1391"/>
      <c r="Z36" s="180">
        <f ca="1">X36/L36</f>
        <v>4.8656039454671235E-3</v>
      </c>
      <c r="AA36" s="180"/>
      <c r="AB36" s="180"/>
      <c r="AC36" s="180"/>
      <c r="AD36" s="177"/>
    </row>
    <row r="37" spans="2:31">
      <c r="B37" s="85">
        <f>MAX(B$14:B36)+1</f>
        <v>12</v>
      </c>
      <c r="D37" s="150" t="s">
        <v>1153</v>
      </c>
      <c r="F37" s="148" t="s">
        <v>323</v>
      </c>
      <c r="G37" s="148">
        <v>51</v>
      </c>
      <c r="H37" s="175">
        <f>'Exhibit No.__(RMM-7) p1-8'!C1188/12</f>
        <v>244</v>
      </c>
      <c r="J37" s="175">
        <f ca="1">'Exhibit No.__(RMM-7) p1-8'!C1192/1000</f>
        <v>3719.2891179099606</v>
      </c>
      <c r="L37" s="176">
        <f>'Exhibit No.__(RMM-7) p1-8'!F1192/1000</f>
        <v>814.23974911082337</v>
      </c>
      <c r="M37" s="176"/>
      <c r="N37" s="180">
        <v>1.7800957365949632E-3</v>
      </c>
      <c r="O37" s="180"/>
      <c r="P37" s="1391">
        <f ca="1">R37*J37/100</f>
        <v>-11.083481571371683</v>
      </c>
      <c r="Q37" s="180"/>
      <c r="R37" s="1707">
        <v>-0.29799999999999999</v>
      </c>
      <c r="S37" s="180"/>
      <c r="T37" s="1391">
        <f ca="1">V37*J37/100</f>
        <v>-8.3312076241183117</v>
      </c>
      <c r="U37" s="180"/>
      <c r="V37" s="1707">
        <f ca="1">V43</f>
        <v>-0.224</v>
      </c>
      <c r="W37" s="180"/>
      <c r="X37" s="1411">
        <f ca="1">T37-P37</f>
        <v>2.7522739472533715</v>
      </c>
      <c r="Y37" s="1391"/>
      <c r="Z37" s="180">
        <f ca="1">X37/L37</f>
        <v>3.3801763550096215E-3</v>
      </c>
      <c r="AA37" s="180"/>
      <c r="AB37" s="180"/>
      <c r="AC37" s="180"/>
      <c r="AD37" s="177"/>
    </row>
    <row r="38" spans="2:31">
      <c r="B38" s="85">
        <f>MAX(B$14:B37)+1</f>
        <v>13</v>
      </c>
      <c r="D38" s="150" t="s">
        <v>1153</v>
      </c>
      <c r="F38" s="148">
        <v>52</v>
      </c>
      <c r="G38" s="148">
        <v>51</v>
      </c>
      <c r="H38" s="175">
        <f>'Exhibit No.__(RMM-7) p1-8'!C1204</f>
        <v>14</v>
      </c>
      <c r="J38" s="175">
        <f ca="1">'Exhibit No.__(RMM-7) p1-8'!C1209/1000</f>
        <v>144.69014087256477</v>
      </c>
      <c r="L38" s="176">
        <f>'Exhibit No.__(RMM-7) p1-8'!F1209/1000</f>
        <v>30.891402130665071</v>
      </c>
      <c r="M38" s="176"/>
      <c r="N38" s="180">
        <v>6.7534965334581078E-5</v>
      </c>
      <c r="O38" s="180"/>
      <c r="P38" s="1391">
        <f ca="1">R38*J38/100</f>
        <v>-0.43117661980024302</v>
      </c>
      <c r="Q38" s="180"/>
      <c r="R38" s="1707">
        <v>-0.29799999999999999</v>
      </c>
      <c r="S38" s="180"/>
      <c r="T38" s="1391">
        <f ca="1">V38*J38/100</f>
        <v>-0.3241059155545451</v>
      </c>
      <c r="U38" s="180"/>
      <c r="V38" s="1707">
        <f ca="1">V43</f>
        <v>-0.224</v>
      </c>
      <c r="W38" s="180"/>
      <c r="X38" s="1411">
        <f ca="1">T38-P38</f>
        <v>0.10707070424569792</v>
      </c>
      <c r="Y38" s="1391"/>
      <c r="Z38" s="180">
        <f ca="1">X38/L38</f>
        <v>3.4660357530165876E-3</v>
      </c>
      <c r="AA38" s="180"/>
      <c r="AB38" s="180"/>
      <c r="AC38" s="180"/>
      <c r="AD38" s="177"/>
    </row>
    <row r="39" spans="2:31">
      <c r="B39" s="85">
        <f>MAX(B$14:B38)+1</f>
        <v>14</v>
      </c>
      <c r="D39" s="150" t="s">
        <v>1154</v>
      </c>
      <c r="F39" s="148">
        <v>53</v>
      </c>
      <c r="G39" s="148">
        <v>53</v>
      </c>
      <c r="H39" s="175">
        <f>'Exhibit No.__(RMM-7) p1-8'!C1219/12</f>
        <v>232.66666666666666</v>
      </c>
      <c r="J39" s="175">
        <f ca="1">'Exhibit No.__(RMM-7) p1-8'!C1223/1000</f>
        <v>3796.1347231696864</v>
      </c>
      <c r="L39" s="176">
        <f>'Exhibit No.__(RMM-7) p1-8'!F1223/1000</f>
        <v>272.48921113049425</v>
      </c>
      <c r="M39" s="176"/>
      <c r="N39" s="180">
        <v>5.9571751874213427E-4</v>
      </c>
      <c r="O39" s="180"/>
      <c r="P39" s="1391">
        <f ca="1">R39*J39/100</f>
        <v>-11.312481475045665</v>
      </c>
      <c r="Q39" s="180"/>
      <c r="R39" s="1707">
        <v>-0.29799999999999999</v>
      </c>
      <c r="S39" s="180"/>
      <c r="T39" s="1391">
        <f ca="1">V39*J39/100</f>
        <v>-8.5033417799000972</v>
      </c>
      <c r="U39" s="180"/>
      <c r="V39" s="1707">
        <f ca="1">V43</f>
        <v>-0.224</v>
      </c>
      <c r="W39" s="180"/>
      <c r="X39" s="1411">
        <f ca="1">T39-P39</f>
        <v>2.8091396951455678</v>
      </c>
      <c r="Y39" s="1391"/>
      <c r="Z39" s="180">
        <f ca="1">X39/L39</f>
        <v>1.0309177686305824E-2</v>
      </c>
      <c r="AA39" s="180"/>
      <c r="AB39" s="180"/>
      <c r="AC39" s="180"/>
      <c r="AD39" s="177"/>
      <c r="AE39" s="151" t="s">
        <v>31</v>
      </c>
    </row>
    <row r="40" spans="2:31">
      <c r="B40" s="85">
        <f>MAX(B$14:B39)+1</f>
        <v>15</v>
      </c>
      <c r="D40" s="150" t="s">
        <v>1153</v>
      </c>
      <c r="F40" s="148">
        <v>57</v>
      </c>
      <c r="G40" s="148">
        <v>51</v>
      </c>
      <c r="H40" s="175">
        <f>'Exhibit No.__(RMM-7) p1-8'!C1317/12</f>
        <v>32.166666666666664</v>
      </c>
      <c r="J40" s="175">
        <f ca="1">'Exhibit No.__(RMM-7) p1-8'!C1321/1000</f>
        <v>1509.2973979888825</v>
      </c>
      <c r="L40" s="176">
        <f>'Exhibit No.__(RMM-7) p1-8'!F1321/1000</f>
        <v>194.31967386953477</v>
      </c>
      <c r="M40" s="176"/>
      <c r="N40" s="180">
        <v>4.2482281584683751E-4</v>
      </c>
      <c r="O40" s="180"/>
      <c r="P40" s="1391">
        <f ca="1">R40*J40/100</f>
        <v>-4.49770624600687</v>
      </c>
      <c r="Q40" s="180"/>
      <c r="R40" s="1707">
        <v>-0.29799999999999999</v>
      </c>
      <c r="S40" s="180"/>
      <c r="T40" s="1391">
        <f ca="1">V40*J40/100</f>
        <v>-3.3808261714950971</v>
      </c>
      <c r="U40" s="180"/>
      <c r="V40" s="1707">
        <f ca="1">V43</f>
        <v>-0.224</v>
      </c>
      <c r="W40" s="180"/>
      <c r="X40" s="1411">
        <f ca="1">T40-P40</f>
        <v>1.1168800745117728</v>
      </c>
      <c r="Y40" s="1391"/>
      <c r="Z40" s="180">
        <f ca="1">X40/L40</f>
        <v>5.7476428005001721E-3</v>
      </c>
      <c r="AA40" s="180"/>
      <c r="AB40" s="180"/>
      <c r="AC40" s="180"/>
      <c r="AD40" s="177"/>
    </row>
    <row r="41" spans="2:31">
      <c r="B41" s="164"/>
      <c r="H41" s="182"/>
      <c r="J41" s="182"/>
      <c r="L41" s="182"/>
      <c r="M41" s="156"/>
      <c r="N41" s="182"/>
      <c r="O41" s="156"/>
      <c r="P41" s="1390"/>
      <c r="Q41" s="156"/>
      <c r="R41" s="1089"/>
      <c r="S41" s="156"/>
      <c r="T41" s="1390"/>
      <c r="U41" s="156"/>
      <c r="V41" s="1089"/>
      <c r="X41" s="1089"/>
      <c r="Y41" s="197"/>
      <c r="Z41" s="1390"/>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702">
        <f>SUM(N36:N42)</f>
        <v>3.8781960556366255E-3</v>
      </c>
      <c r="O43" s="180"/>
      <c r="P43" s="1698">
        <f ca="1">SUM(P36:P42)</f>
        <v>-36.377217455397613</v>
      </c>
      <c r="Q43" s="180"/>
      <c r="R43" s="1709">
        <f>R36</f>
        <v>-0.29799999999999999</v>
      </c>
      <c r="S43" s="180"/>
      <c r="T43" s="1698">
        <f ca="1">SUM(T36:T42)</f>
        <v>-27.343948691305588</v>
      </c>
      <c r="U43" s="180"/>
      <c r="V43" s="1709">
        <f ca="1">T52</f>
        <v>-0.224</v>
      </c>
      <c r="W43" s="180"/>
      <c r="X43" s="1741">
        <f ca="1">SUM(X36:X42)</f>
        <v>9.0332687640920266</v>
      </c>
      <c r="Y43" s="1391"/>
      <c r="Z43" s="1089">
        <f ca="1">X43/L43</f>
        <v>5.0922091374949949E-3</v>
      </c>
      <c r="AA43" s="180"/>
      <c r="AB43" s="180"/>
      <c r="AC43" s="1391"/>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5" thickBot="1">
      <c r="B45" s="85">
        <f>MAX(B$14:B44)+1</f>
        <v>17</v>
      </c>
      <c r="D45" s="194" t="s">
        <v>325</v>
      </c>
      <c r="H45" s="195">
        <f>H43+H33+H20</f>
        <v>136869.99930450181</v>
      </c>
      <c r="J45" s="195">
        <f ca="1">J43+J33+J20</f>
        <v>4031133.6260945611</v>
      </c>
      <c r="L45" s="196">
        <f ca="1">L43+L33+L20</f>
        <v>348678.80316255533</v>
      </c>
      <c r="M45" s="197"/>
      <c r="N45" s="1703">
        <f>N43+N33+N20</f>
        <v>1</v>
      </c>
      <c r="O45" s="180"/>
      <c r="P45" s="196">
        <f ca="1">P43+P33+P20</f>
        <v>-8085.4188533536253</v>
      </c>
      <c r="Q45" s="180"/>
      <c r="R45" s="180"/>
      <c r="S45" s="180"/>
      <c r="T45" s="196">
        <f ca="1">T43+T33+T20</f>
        <v>-7108.4921475412584</v>
      </c>
      <c r="U45" s="180"/>
      <c r="V45" s="180"/>
      <c r="W45" s="180"/>
      <c r="X45" s="196">
        <f ca="1">X43+X33+X20</f>
        <v>976.92670581236553</v>
      </c>
      <c r="Y45" s="197"/>
      <c r="Z45" s="1086">
        <f ca="1">X45/L45</f>
        <v>2.801795511948338E-3</v>
      </c>
      <c r="AA45" s="180"/>
      <c r="AB45" s="180"/>
      <c r="AC45" s="180"/>
      <c r="AD45" s="177"/>
    </row>
    <row r="46" spans="2:31" ht="16.5" thickTop="1">
      <c r="B46" s="1743" t="s">
        <v>31</v>
      </c>
      <c r="C46" s="1744"/>
      <c r="D46" s="1744"/>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No.__(RMM-7) p1-8'!F1328/1000</f>
        <v>727.80209999999988</v>
      </c>
      <c r="M47" s="178"/>
      <c r="N47" s="141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5" thickBot="1">
      <c r="B49" s="85">
        <v>19</v>
      </c>
      <c r="D49" s="86" t="s">
        <v>188</v>
      </c>
      <c r="H49" s="201">
        <f>SUM(H45:H47)</f>
        <v>136869.99930450181</v>
      </c>
      <c r="J49" s="201">
        <f ca="1">SUM(J45:J47)</f>
        <v>4031133.6260945611</v>
      </c>
      <c r="L49" s="196">
        <f ca="1">SUM(L45:L47)</f>
        <v>349406.6052625553</v>
      </c>
      <c r="M49" s="197"/>
      <c r="N49" s="197"/>
      <c r="O49" s="156"/>
      <c r="P49" s="156"/>
      <c r="Q49" s="156"/>
      <c r="S49" s="156"/>
      <c r="T49" s="156"/>
      <c r="U49" s="156"/>
    </row>
    <row r="50" spans="2:30" ht="18.75" customHeight="1" thickTop="1">
      <c r="I50" s="879"/>
      <c r="P50" s="879"/>
      <c r="T50" s="879">
        <v>-7108.4880000000003</v>
      </c>
    </row>
    <row r="51" spans="2:30" ht="18.75" customHeight="1">
      <c r="P51" s="1708"/>
      <c r="T51" s="1708">
        <v>-27.978831503047349</v>
      </c>
      <c r="Y51" s="197"/>
    </row>
    <row r="52" spans="2:30">
      <c r="L52" s="202"/>
      <c r="M52" s="202"/>
      <c r="N52" s="1101" t="s">
        <v>1272</v>
      </c>
      <c r="O52" s="156"/>
      <c r="P52" s="1101"/>
      <c r="Q52" s="156"/>
      <c r="S52" s="156"/>
      <c r="T52" s="1101">
        <f ca="1">ROUND(T51/(J43+J30)*100,3)</f>
        <v>-0.224</v>
      </c>
      <c r="U52" s="156"/>
      <c r="AD52" s="156"/>
    </row>
    <row r="53" spans="2:30">
      <c r="N53" s="156"/>
      <c r="O53" s="156"/>
      <c r="P53" s="156"/>
      <c r="Q53" s="156"/>
      <c r="S53" s="156"/>
      <c r="T53" s="156"/>
      <c r="U53" s="156"/>
      <c r="AD53" s="156"/>
    </row>
    <row r="54" spans="2:30">
      <c r="N54" s="879" t="s">
        <v>31</v>
      </c>
    </row>
    <row r="58" spans="2:30">
      <c r="N58" s="879"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I21" sqref="I21"/>
    </sheetView>
  </sheetViews>
  <sheetFormatPr defaultRowHeight="15.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A28" zoomScale="90" zoomScaleNormal="90" workbookViewId="0">
      <selection activeCell="L63" sqref="L63"/>
    </sheetView>
  </sheetViews>
  <sheetFormatPr defaultColWidth="9" defaultRowHeight="15"/>
  <cols>
    <col min="1" max="1" width="9" style="1177"/>
    <col min="2" max="2" width="10" style="1177" bestFit="1" customWidth="1"/>
    <col min="3" max="3" width="26.625" style="1177" customWidth="1"/>
    <col min="4" max="4" width="11.75" style="1177" bestFit="1" customWidth="1"/>
    <col min="5" max="5" width="8.875" style="1177" bestFit="1" customWidth="1"/>
    <col min="6" max="6" width="7" style="1177" bestFit="1" customWidth="1"/>
    <col min="7" max="8" width="11.75" style="1177" bestFit="1" customWidth="1"/>
    <col min="9" max="9" width="12.125" style="1177" bestFit="1" customWidth="1"/>
    <col min="10" max="10" width="10.25" style="1177" bestFit="1" customWidth="1"/>
    <col min="11" max="11" width="9.375" style="1177" bestFit="1" customWidth="1"/>
    <col min="12" max="12" width="10.125" style="1177" bestFit="1" customWidth="1"/>
    <col min="13" max="13" width="10.75" style="1177" bestFit="1" customWidth="1"/>
    <col min="14" max="14" width="17.125" style="1177" customWidth="1"/>
    <col min="15" max="15" width="9" style="1177"/>
    <col min="16" max="16" width="13.125" style="1177" bestFit="1" customWidth="1"/>
    <col min="17" max="17" width="9" style="1177"/>
    <col min="18" max="18" width="11.125" style="1177" bestFit="1" customWidth="1"/>
    <col min="19" max="19" width="9" style="1177"/>
    <col min="20" max="20" width="10.125" style="1177" bestFit="1" customWidth="1"/>
    <col min="21" max="16384" width="9" style="1177"/>
  </cols>
  <sheetData>
    <row r="1" spans="1:20">
      <c r="A1" s="1174"/>
      <c r="B1" s="1175"/>
      <c r="C1" s="1176"/>
      <c r="D1" s="1176"/>
      <c r="E1" s="1176"/>
      <c r="F1" s="1176"/>
      <c r="G1" s="1176"/>
      <c r="H1" s="1176"/>
      <c r="I1" s="1176"/>
      <c r="J1" s="1176"/>
      <c r="K1" s="1176"/>
      <c r="L1" s="1176"/>
      <c r="M1" s="1176"/>
      <c r="N1" s="1176"/>
    </row>
    <row r="2" spans="1:20">
      <c r="A2" s="1178" t="s">
        <v>650</v>
      </c>
      <c r="B2" s="1178"/>
      <c r="C2" s="1178"/>
      <c r="D2" s="1178"/>
      <c r="E2" s="1178"/>
      <c r="F2" s="1178"/>
      <c r="G2" s="1178"/>
      <c r="H2" s="1178"/>
      <c r="I2" s="1178"/>
      <c r="J2" s="1178"/>
      <c r="K2" s="1178"/>
      <c r="L2" s="1178"/>
      <c r="M2" s="1178"/>
      <c r="N2" s="1178"/>
    </row>
    <row r="3" spans="1:20">
      <c r="A3" s="1179" t="s">
        <v>904</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1213</v>
      </c>
      <c r="B5" s="1180"/>
      <c r="C5" s="1180"/>
      <c r="D5" s="1180"/>
      <c r="E5" s="1180"/>
      <c r="F5" s="1180"/>
      <c r="G5" s="1180"/>
      <c r="H5" s="1180"/>
      <c r="I5" s="1180"/>
      <c r="J5" s="1180"/>
      <c r="K5" s="1180"/>
      <c r="L5" s="1180"/>
      <c r="M5" s="1180"/>
      <c r="N5" s="1180"/>
    </row>
    <row r="6" spans="1:20">
      <c r="A6" s="1180" t="s">
        <v>1214</v>
      </c>
      <c r="B6" s="1180"/>
      <c r="C6" s="1180"/>
      <c r="D6" s="1180"/>
      <c r="E6" s="1180"/>
      <c r="F6" s="1180"/>
      <c r="G6" s="1180"/>
      <c r="H6" s="1180"/>
      <c r="I6" s="1180"/>
      <c r="J6" s="1180"/>
      <c r="K6" s="1180"/>
      <c r="L6" s="1180"/>
      <c r="M6" s="1180"/>
      <c r="N6" s="1180"/>
    </row>
    <row r="7" spans="1:20">
      <c r="A7" s="1181" t="s">
        <v>1289</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75" thickBot="1">
      <c r="A9" s="1183"/>
      <c r="B9" s="1184" t="s">
        <v>3</v>
      </c>
      <c r="C9" s="1184" t="s">
        <v>4</v>
      </c>
      <c r="D9" s="1184" t="s">
        <v>5</v>
      </c>
      <c r="E9" s="1184" t="s">
        <v>6</v>
      </c>
      <c r="F9" s="1184" t="s">
        <v>7</v>
      </c>
      <c r="G9" s="1184" t="s">
        <v>905</v>
      </c>
      <c r="H9" s="1184" t="s">
        <v>906</v>
      </c>
      <c r="I9" s="1184" t="s">
        <v>907</v>
      </c>
      <c r="J9" s="1184" t="s">
        <v>8</v>
      </c>
      <c r="K9" s="1184" t="s">
        <v>651</v>
      </c>
      <c r="L9" s="1184" t="s">
        <v>908</v>
      </c>
      <c r="M9" s="1184" t="s">
        <v>909</v>
      </c>
      <c r="N9" s="1184" t="s">
        <v>652</v>
      </c>
    </row>
    <row r="10" spans="1:20">
      <c r="A10" s="1185"/>
      <c r="B10" s="1185"/>
      <c r="C10" s="1185"/>
      <c r="D10" s="1185"/>
      <c r="E10" s="1186" t="s">
        <v>910</v>
      </c>
      <c r="F10" s="1186" t="s">
        <v>911</v>
      </c>
      <c r="G10" s="1186" t="s">
        <v>9</v>
      </c>
      <c r="H10" s="1186" t="s">
        <v>755</v>
      </c>
      <c r="I10" s="1186" t="s">
        <v>912</v>
      </c>
      <c r="J10" s="1186" t="s">
        <v>754</v>
      </c>
      <c r="K10" s="1186" t="s">
        <v>20</v>
      </c>
      <c r="L10" s="1186" t="s">
        <v>1212</v>
      </c>
      <c r="M10" s="1186" t="s">
        <v>245</v>
      </c>
      <c r="N10" s="1186" t="s">
        <v>913</v>
      </c>
    </row>
    <row r="11" spans="1:20">
      <c r="A11" s="1187" t="s">
        <v>179</v>
      </c>
      <c r="B11" s="1187" t="s">
        <v>251</v>
      </c>
      <c r="C11" s="1187" t="s">
        <v>195</v>
      </c>
      <c r="D11" s="1187" t="s">
        <v>540</v>
      </c>
      <c r="E11" s="1187" t="s">
        <v>32</v>
      </c>
      <c r="F11" s="1187" t="s">
        <v>914</v>
      </c>
      <c r="G11" s="1187" t="s">
        <v>915</v>
      </c>
      <c r="H11" s="1187" t="s">
        <v>915</v>
      </c>
      <c r="I11" s="1187" t="s">
        <v>915</v>
      </c>
      <c r="J11" s="1187" t="s">
        <v>915</v>
      </c>
      <c r="K11" s="1187" t="s">
        <v>915</v>
      </c>
      <c r="L11" s="1187" t="s">
        <v>915</v>
      </c>
      <c r="M11" s="1187" t="s">
        <v>916</v>
      </c>
      <c r="N11" s="1187" t="s">
        <v>917</v>
      </c>
    </row>
    <row r="12" spans="1:20" ht="15.75" thickBot="1">
      <c r="A12" s="1188" t="s">
        <v>181</v>
      </c>
      <c r="B12" s="1188" t="s">
        <v>181</v>
      </c>
      <c r="C12" s="1189"/>
      <c r="D12" s="1188" t="s">
        <v>1</v>
      </c>
      <c r="E12" s="1188" t="s">
        <v>180</v>
      </c>
      <c r="F12" s="1188" t="s">
        <v>918</v>
      </c>
      <c r="G12" s="1188" t="s">
        <v>919</v>
      </c>
      <c r="H12" s="1188" t="s">
        <v>919</v>
      </c>
      <c r="I12" s="1188" t="s">
        <v>919</v>
      </c>
      <c r="J12" s="1188" t="s">
        <v>919</v>
      </c>
      <c r="K12" s="1188" t="s">
        <v>919</v>
      </c>
      <c r="L12" s="1188" t="s">
        <v>919</v>
      </c>
      <c r="M12" s="1188" t="s">
        <v>920</v>
      </c>
      <c r="N12" s="1187" t="s">
        <v>921</v>
      </c>
    </row>
    <row r="13" spans="1:20" ht="15.75">
      <c r="A13" s="1190">
        <v>1</v>
      </c>
      <c r="B13" s="1191" t="s">
        <v>922</v>
      </c>
      <c r="C13" s="1192" t="s">
        <v>17</v>
      </c>
      <c r="D13" s="1193">
        <v>148284965.30000001</v>
      </c>
      <c r="E13" s="1194">
        <v>5.6561670972709907E-2</v>
      </c>
      <c r="F13" s="1195">
        <v>0.75779364020035733</v>
      </c>
      <c r="G13" s="1193">
        <v>156792273.98264796</v>
      </c>
      <c r="H13" s="1193">
        <v>97973883.384900481</v>
      </c>
      <c r="I13" s="1193">
        <v>21796238.636805262</v>
      </c>
      <c r="J13" s="1193">
        <v>25543797.36840016</v>
      </c>
      <c r="K13" s="1193">
        <v>6364685.4383167354</v>
      </c>
      <c r="L13" s="1193">
        <v>5113669.154225328</v>
      </c>
      <c r="M13" s="1196">
        <v>8507308.6826479435</v>
      </c>
      <c r="N13" s="1197">
        <v>5.7371350260874643E-2</v>
      </c>
      <c r="P13" s="1198"/>
      <c r="Q13" s="1199"/>
      <c r="S13" s="1200"/>
      <c r="T13" s="1201"/>
    </row>
    <row r="14" spans="1:20" ht="15.75">
      <c r="A14" s="1202">
        <v>2</v>
      </c>
      <c r="B14" s="1191" t="s">
        <v>923</v>
      </c>
      <c r="C14" s="1192" t="s">
        <v>924</v>
      </c>
      <c r="D14" s="1193">
        <v>52501064.115579367</v>
      </c>
      <c r="E14" s="1194">
        <v>0.10694613383493617</v>
      </c>
      <c r="F14" s="1195">
        <v>1.4328271896923426</v>
      </c>
      <c r="G14" s="1193">
        <v>47851711.52186244</v>
      </c>
      <c r="H14" s="1193">
        <v>31377808.981177684</v>
      </c>
      <c r="I14" s="1193">
        <v>6491472.986834297</v>
      </c>
      <c r="J14" s="1193">
        <v>7315668.0421248823</v>
      </c>
      <c r="K14" s="1193">
        <v>1062670.8310284042</v>
      </c>
      <c r="L14" s="1193">
        <v>1604090.6806971726</v>
      </c>
      <c r="M14" s="1196">
        <v>-4649352.5937169269</v>
      </c>
      <c r="N14" s="1203">
        <v>-8.8557302066897867E-2</v>
      </c>
      <c r="P14" s="1198"/>
      <c r="Q14" s="1199"/>
      <c r="S14" s="1200"/>
      <c r="T14" s="1201"/>
    </row>
    <row r="15" spans="1:20" ht="15.75">
      <c r="A15" s="1202">
        <v>3</v>
      </c>
      <c r="B15" s="1204" t="s">
        <v>925</v>
      </c>
      <c r="C15" s="1192" t="s">
        <v>317</v>
      </c>
      <c r="D15" s="1193">
        <v>76247630.432145104</v>
      </c>
      <c r="E15" s="1194">
        <v>9.1746395408699208E-2</v>
      </c>
      <c r="F15" s="1195">
        <v>1.2291863687259901</v>
      </c>
      <c r="G15" s="1193">
        <v>72705521.161860138</v>
      </c>
      <c r="H15" s="1193">
        <v>53312882.925192133</v>
      </c>
      <c r="I15" s="1193">
        <v>10416252.812211402</v>
      </c>
      <c r="J15" s="1193">
        <v>6635445.9746216349</v>
      </c>
      <c r="K15" s="1193">
        <v>125067.03613576856</v>
      </c>
      <c r="L15" s="1193">
        <v>2215872.4136992143</v>
      </c>
      <c r="M15" s="1196">
        <v>-3542109.2702849656</v>
      </c>
      <c r="N15" s="1203">
        <v>-4.6455335729248502E-2</v>
      </c>
      <c r="P15" s="1198"/>
      <c r="Q15" s="1199"/>
      <c r="S15" s="1200"/>
      <c r="T15" s="1201"/>
    </row>
    <row r="16" spans="1:20" ht="15.75">
      <c r="A16" s="1202">
        <v>4</v>
      </c>
      <c r="B16" s="1191" t="s">
        <v>71</v>
      </c>
      <c r="C16" s="1192" t="s">
        <v>926</v>
      </c>
      <c r="D16" s="1193">
        <v>29165516.596440312</v>
      </c>
      <c r="E16" s="1194">
        <v>7.0836435686110172E-2</v>
      </c>
      <c r="F16" s="1195">
        <v>0.94904198433768638</v>
      </c>
      <c r="G16" s="1193">
        <v>29481606.467161406</v>
      </c>
      <c r="H16" s="1193">
        <v>21743009.062632907</v>
      </c>
      <c r="I16" s="1193">
        <v>4218037.4123700242</v>
      </c>
      <c r="J16" s="1193">
        <v>2589899.9649147037</v>
      </c>
      <c r="K16" s="1193">
        <v>51738.841261730799</v>
      </c>
      <c r="L16" s="1193">
        <v>878921.1859820456</v>
      </c>
      <c r="M16" s="1196">
        <v>316089.87072109431</v>
      </c>
      <c r="N16" s="1203">
        <v>1.0837794340995051E-2</v>
      </c>
      <c r="P16" s="1198"/>
      <c r="Q16" s="1199"/>
      <c r="S16" s="1200"/>
      <c r="T16" s="1201"/>
    </row>
    <row r="17" spans="1:20" ht="15.75">
      <c r="A17" s="1202">
        <v>5</v>
      </c>
      <c r="B17" s="1191" t="s">
        <v>71</v>
      </c>
      <c r="C17" s="1192" t="s">
        <v>927</v>
      </c>
      <c r="D17" s="1193">
        <v>25129406.740602799</v>
      </c>
      <c r="E17" s="1194">
        <v>6.0516142483712176E-2</v>
      </c>
      <c r="F17" s="1195">
        <v>0.81077427726174944</v>
      </c>
      <c r="G17" s="1193">
        <v>26133346.624843363</v>
      </c>
      <c r="H17" s="1193">
        <v>20578079.770305198</v>
      </c>
      <c r="I17" s="1193">
        <v>4139243.0514496444</v>
      </c>
      <c r="J17" s="1193">
        <v>647772.08432305336</v>
      </c>
      <c r="K17" s="1193">
        <v>47402.150767179221</v>
      </c>
      <c r="L17" s="1193">
        <v>720849.56799828575</v>
      </c>
      <c r="M17" s="1196">
        <v>1003939.884240564</v>
      </c>
      <c r="N17" s="1203">
        <v>3.9950799260949264E-2</v>
      </c>
      <c r="P17" s="1198"/>
      <c r="Q17" s="1199"/>
      <c r="S17" s="1200"/>
      <c r="T17" s="1201"/>
    </row>
    <row r="18" spans="1:20" ht="15.75">
      <c r="A18" s="1202">
        <v>6</v>
      </c>
      <c r="B18" s="1191" t="s">
        <v>318</v>
      </c>
      <c r="C18" s="1192" t="s">
        <v>189</v>
      </c>
      <c r="D18" s="1193">
        <v>15164849</v>
      </c>
      <c r="E18" s="1194">
        <v>9.8374617719337476E-2</v>
      </c>
      <c r="F18" s="1195">
        <v>1.3179889911813845</v>
      </c>
      <c r="G18" s="1193">
        <v>14119174.464222152</v>
      </c>
      <c r="H18" s="1193">
        <v>9358523.297440106</v>
      </c>
      <c r="I18" s="1193">
        <v>1803313.3945429197</v>
      </c>
      <c r="J18" s="1193">
        <v>2335136.646506357</v>
      </c>
      <c r="K18" s="1193">
        <v>131095.77680296105</v>
      </c>
      <c r="L18" s="1193">
        <v>491105.34892980783</v>
      </c>
      <c r="M18" s="1196">
        <v>-1045674.5357778482</v>
      </c>
      <c r="N18" s="1203">
        <v>-6.8953837639784493E-2</v>
      </c>
      <c r="P18" s="1198"/>
      <c r="Q18" s="1199"/>
      <c r="S18" s="1200"/>
      <c r="T18" s="1201"/>
    </row>
    <row r="19" spans="1:20" ht="15.75">
      <c r="A19" s="1202">
        <v>7</v>
      </c>
      <c r="B19" s="1205" t="s">
        <v>928</v>
      </c>
      <c r="C19" s="1192" t="s">
        <v>929</v>
      </c>
      <c r="D19" s="1193">
        <v>1800367.9700208607</v>
      </c>
      <c r="E19" s="1194">
        <v>0.22109473323897469</v>
      </c>
      <c r="F19" s="1195">
        <v>2.9621505137485582</v>
      </c>
      <c r="G19" s="1193">
        <v>1210165.9321909298</v>
      </c>
      <c r="H19" s="1193">
        <v>378785.68990247103</v>
      </c>
      <c r="I19" s="1193">
        <v>54840.426954331786</v>
      </c>
      <c r="J19" s="1193">
        <v>603271.43736197427</v>
      </c>
      <c r="K19" s="1193">
        <v>121338.92262149196</v>
      </c>
      <c r="L19" s="1193">
        <v>51929.455350660697</v>
      </c>
      <c r="M19" s="1196">
        <v>-590202.03782993089</v>
      </c>
      <c r="N19" s="1203">
        <v>-0.32782300488443611</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1247</v>
      </c>
      <c r="D21" s="1208">
        <v>348293800.15478849</v>
      </c>
      <c r="E21" s="1212">
        <v>7.4639938859549212E-2</v>
      </c>
      <c r="F21" s="1209">
        <v>1</v>
      </c>
      <c r="G21" s="1208">
        <v>348293800.15478837</v>
      </c>
      <c r="H21" s="1208">
        <v>234722973.11155102</v>
      </c>
      <c r="I21" s="1208">
        <v>48919398.721167877</v>
      </c>
      <c r="J21" s="1208">
        <v>45670991.51825276</v>
      </c>
      <c r="K21" s="1208">
        <v>7903998.9969342714</v>
      </c>
      <c r="L21" s="1208">
        <v>11076437.806882514</v>
      </c>
      <c r="M21" s="1208">
        <v>-6.9849193096160889E-8</v>
      </c>
      <c r="N21" s="1211">
        <v>0</v>
      </c>
    </row>
    <row r="22" spans="1:20" ht="15.7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930</v>
      </c>
      <c r="B25" s="1183"/>
      <c r="C25" s="1183"/>
      <c r="D25" s="1219"/>
      <c r="E25" s="1183"/>
      <c r="F25" s="1183"/>
      <c r="G25" s="1183"/>
      <c r="H25" s="1183"/>
      <c r="I25" s="1183"/>
      <c r="J25" s="1183"/>
      <c r="K25" s="1183"/>
      <c r="L25" s="1183"/>
      <c r="M25" s="1183"/>
      <c r="N25" s="1183"/>
    </row>
    <row r="26" spans="1:20">
      <c r="A26" s="1183"/>
      <c r="B26" s="1183" t="s">
        <v>931</v>
      </c>
      <c r="C26" s="1183" t="s">
        <v>1248</v>
      </c>
      <c r="D26" s="1183"/>
      <c r="E26" s="1183"/>
      <c r="F26" s="1183"/>
      <c r="G26" s="1183"/>
      <c r="H26" s="1183"/>
      <c r="I26" s="1183"/>
      <c r="J26" s="1183"/>
      <c r="K26" s="1183"/>
      <c r="L26" s="1183"/>
      <c r="M26" s="1183"/>
      <c r="N26" s="1183"/>
    </row>
    <row r="27" spans="1:20">
      <c r="A27" s="1183"/>
      <c r="B27" s="1183" t="s">
        <v>932</v>
      </c>
      <c r="C27" s="1183" t="s">
        <v>1251</v>
      </c>
      <c r="D27" s="1183"/>
      <c r="E27" s="1183"/>
      <c r="F27" s="1183"/>
      <c r="G27" s="1183"/>
      <c r="H27" s="1183"/>
      <c r="I27" s="1183"/>
      <c r="J27" s="1183"/>
      <c r="K27" s="1183"/>
      <c r="L27" s="1183"/>
      <c r="M27" s="1183"/>
      <c r="N27" s="1183"/>
    </row>
    <row r="28" spans="1:20">
      <c r="A28" s="1183"/>
      <c r="B28" s="1183" t="s">
        <v>933</v>
      </c>
      <c r="C28" s="1183" t="s">
        <v>1252</v>
      </c>
      <c r="D28" s="1183"/>
      <c r="E28" s="1183"/>
      <c r="F28" s="1183"/>
      <c r="G28" s="1183"/>
      <c r="H28" s="1183"/>
      <c r="I28" s="1183"/>
      <c r="J28" s="1183"/>
      <c r="K28" s="1183"/>
      <c r="L28" s="1183"/>
      <c r="M28" s="1183"/>
      <c r="N28" s="1183"/>
    </row>
    <row r="29" spans="1:20">
      <c r="A29" s="1183"/>
      <c r="B29" s="1183" t="s">
        <v>934</v>
      </c>
      <c r="C29" s="1183" t="s">
        <v>1253</v>
      </c>
      <c r="D29" s="1183"/>
      <c r="E29" s="1183"/>
      <c r="F29" s="1183"/>
      <c r="G29" s="1183"/>
      <c r="H29" s="1183"/>
      <c r="I29" s="1183"/>
      <c r="J29" s="1183"/>
      <c r="K29" s="1183"/>
      <c r="L29" s="1183"/>
      <c r="M29" s="1183"/>
      <c r="N29" s="1183"/>
    </row>
    <row r="30" spans="1:20">
      <c r="A30" s="1183"/>
      <c r="B30" s="1183" t="s">
        <v>935</v>
      </c>
      <c r="C30" s="1183" t="s">
        <v>1254</v>
      </c>
      <c r="D30" s="1183"/>
      <c r="E30" s="1183"/>
      <c r="F30" s="1183"/>
      <c r="G30" s="1183"/>
      <c r="H30" s="1183"/>
      <c r="I30" s="1183"/>
      <c r="J30" s="1183"/>
      <c r="K30" s="1183"/>
      <c r="L30" s="1183"/>
      <c r="M30" s="1183"/>
      <c r="N30" s="1183"/>
    </row>
    <row r="31" spans="1:20">
      <c r="A31" s="1183"/>
      <c r="B31" s="1183" t="s">
        <v>936</v>
      </c>
      <c r="C31" s="1183" t="s">
        <v>1255</v>
      </c>
      <c r="D31" s="1183"/>
      <c r="E31" s="1183"/>
      <c r="F31" s="1183"/>
      <c r="G31" s="1183"/>
      <c r="H31" s="1183"/>
      <c r="I31" s="1183"/>
      <c r="J31" s="1183"/>
      <c r="K31" s="1183"/>
      <c r="L31" s="1183"/>
      <c r="M31" s="1183"/>
      <c r="N31" s="1183"/>
    </row>
    <row r="32" spans="1:20">
      <c r="A32" s="1183"/>
      <c r="B32" s="1183" t="s">
        <v>937</v>
      </c>
      <c r="C32" s="1183" t="s">
        <v>1256</v>
      </c>
      <c r="D32" s="1183"/>
      <c r="E32" s="1183"/>
      <c r="F32" s="1183"/>
      <c r="G32" s="1183"/>
      <c r="H32" s="1183"/>
      <c r="I32" s="1183"/>
      <c r="J32" s="1183"/>
      <c r="K32" s="1183"/>
      <c r="L32" s="1183"/>
      <c r="M32" s="1183"/>
      <c r="N32" s="1183"/>
    </row>
    <row r="33" spans="1:14">
      <c r="A33" s="1183"/>
      <c r="B33" s="1183" t="s">
        <v>938</v>
      </c>
      <c r="C33" s="1183" t="s">
        <v>1259</v>
      </c>
      <c r="D33" s="1183"/>
      <c r="E33" s="1183"/>
      <c r="F33" s="1183"/>
      <c r="G33" s="1183"/>
      <c r="H33" s="1183"/>
      <c r="I33" s="1183"/>
      <c r="J33" s="1183"/>
      <c r="K33" s="1183"/>
      <c r="L33" s="1183"/>
      <c r="M33" s="1183"/>
      <c r="N33" s="1183"/>
    </row>
    <row r="34" spans="1:14">
      <c r="A34" s="1183"/>
      <c r="B34" s="1183" t="s">
        <v>939</v>
      </c>
      <c r="C34" s="1183" t="s">
        <v>1257</v>
      </c>
      <c r="D34" s="1183"/>
      <c r="E34" s="1183"/>
      <c r="F34" s="1183"/>
      <c r="G34" s="1183"/>
      <c r="H34" s="1183"/>
      <c r="I34" s="1183"/>
      <c r="J34" s="1183"/>
      <c r="K34" s="1183"/>
      <c r="L34" s="1183"/>
      <c r="M34" s="1183"/>
      <c r="N34" s="1183"/>
    </row>
    <row r="35" spans="1:14">
      <c r="A35" s="1183"/>
      <c r="B35" s="1183" t="s">
        <v>940</v>
      </c>
      <c r="C35" s="1183" t="s">
        <v>941</v>
      </c>
      <c r="D35" s="1183"/>
      <c r="E35" s="1183"/>
      <c r="F35" s="1183"/>
      <c r="G35" s="1183"/>
      <c r="H35" s="1183"/>
      <c r="I35" s="1183"/>
      <c r="J35" s="1183"/>
      <c r="K35" s="1183"/>
      <c r="L35" s="1183"/>
      <c r="M35" s="1183"/>
      <c r="N35" s="1183"/>
    </row>
    <row r="36" spans="1:14">
      <c r="A36" s="1183"/>
      <c r="B36" s="1183" t="s">
        <v>942</v>
      </c>
      <c r="C36" s="1183" t="s">
        <v>943</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650</v>
      </c>
      <c r="B40" s="1178"/>
      <c r="C40" s="1178"/>
      <c r="D40" s="1178"/>
      <c r="E40" s="1178"/>
      <c r="F40" s="1178"/>
      <c r="G40" s="1178"/>
      <c r="H40" s="1178"/>
      <c r="I40" s="1178"/>
      <c r="J40" s="1178"/>
      <c r="K40" s="1178"/>
      <c r="L40" s="1178"/>
      <c r="M40" s="1178"/>
      <c r="N40" s="1178"/>
    </row>
    <row r="41" spans="1:14">
      <c r="A41" s="1179" t="s">
        <v>904</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1213</v>
      </c>
      <c r="B43" s="1180"/>
      <c r="C43" s="1180"/>
      <c r="D43" s="1180"/>
      <c r="E43" s="1180"/>
      <c r="F43" s="1180"/>
      <c r="G43" s="1180"/>
      <c r="H43" s="1180"/>
      <c r="I43" s="1180"/>
      <c r="J43" s="1180"/>
      <c r="K43" s="1180"/>
      <c r="L43" s="1180"/>
      <c r="M43" s="1180"/>
      <c r="N43" s="1180"/>
    </row>
    <row r="44" spans="1:14">
      <c r="A44" s="1180" t="s">
        <v>1214</v>
      </c>
      <c r="B44" s="1180"/>
      <c r="C44" s="1180"/>
      <c r="D44" s="1180"/>
      <c r="E44" s="1180"/>
      <c r="F44" s="1180"/>
      <c r="G44" s="1180"/>
      <c r="H44" s="1180"/>
      <c r="I44" s="1180"/>
      <c r="J44" s="1180"/>
      <c r="K44" s="1180"/>
      <c r="L44" s="1180"/>
      <c r="M44" s="1180"/>
      <c r="N44" s="1180"/>
    </row>
    <row r="45" spans="1:14">
      <c r="A45" s="1223" t="s">
        <v>1258</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75" thickBot="1">
      <c r="A47" s="1183"/>
      <c r="B47" s="1184" t="s">
        <v>3</v>
      </c>
      <c r="C47" s="1184" t="s">
        <v>4</v>
      </c>
      <c r="D47" s="1184" t="s">
        <v>5</v>
      </c>
      <c r="E47" s="1184" t="s">
        <v>6</v>
      </c>
      <c r="F47" s="1184" t="s">
        <v>7</v>
      </c>
      <c r="G47" s="1184" t="s">
        <v>905</v>
      </c>
      <c r="H47" s="1184" t="s">
        <v>906</v>
      </c>
      <c r="I47" s="1184" t="s">
        <v>907</v>
      </c>
      <c r="J47" s="1184" t="s">
        <v>8</v>
      </c>
      <c r="K47" s="1184" t="s">
        <v>651</v>
      </c>
      <c r="L47" s="1184" t="s">
        <v>908</v>
      </c>
      <c r="M47" s="1184" t="s">
        <v>909</v>
      </c>
      <c r="N47" s="1184" t="s">
        <v>652</v>
      </c>
    </row>
    <row r="48" spans="1:14">
      <c r="A48" s="1185"/>
      <c r="B48" s="1185"/>
      <c r="C48" s="1185"/>
      <c r="D48" s="1185"/>
      <c r="E48" s="1186" t="s">
        <v>910</v>
      </c>
      <c r="F48" s="1186" t="s">
        <v>911</v>
      </c>
      <c r="G48" s="1186" t="s">
        <v>9</v>
      </c>
      <c r="H48" s="1186" t="s">
        <v>755</v>
      </c>
      <c r="I48" s="1186" t="s">
        <v>912</v>
      </c>
      <c r="J48" s="1186" t="s">
        <v>754</v>
      </c>
      <c r="K48" s="1186" t="s">
        <v>20</v>
      </c>
      <c r="L48" s="1186" t="s">
        <v>1212</v>
      </c>
      <c r="M48" s="1186" t="s">
        <v>245</v>
      </c>
      <c r="N48" s="1186" t="s">
        <v>913</v>
      </c>
    </row>
    <row r="49" spans="1:21">
      <c r="A49" s="1187" t="s">
        <v>179</v>
      </c>
      <c r="B49" s="1187" t="s">
        <v>251</v>
      </c>
      <c r="C49" s="1187" t="s">
        <v>195</v>
      </c>
      <c r="D49" s="1187" t="s">
        <v>540</v>
      </c>
      <c r="E49" s="1187" t="s">
        <v>32</v>
      </c>
      <c r="F49" s="1187" t="s">
        <v>914</v>
      </c>
      <c r="G49" s="1187" t="s">
        <v>915</v>
      </c>
      <c r="H49" s="1187" t="s">
        <v>915</v>
      </c>
      <c r="I49" s="1187" t="s">
        <v>915</v>
      </c>
      <c r="J49" s="1187" t="s">
        <v>915</v>
      </c>
      <c r="K49" s="1187" t="s">
        <v>915</v>
      </c>
      <c r="L49" s="1187" t="s">
        <v>915</v>
      </c>
      <c r="M49" s="1187" t="s">
        <v>916</v>
      </c>
      <c r="N49" s="1187" t="s">
        <v>917</v>
      </c>
    </row>
    <row r="50" spans="1:21" ht="15.75" thickBot="1">
      <c r="A50" s="1188" t="s">
        <v>181</v>
      </c>
      <c r="B50" s="1188" t="s">
        <v>181</v>
      </c>
      <c r="C50" s="1189"/>
      <c r="D50" s="1188" t="s">
        <v>1</v>
      </c>
      <c r="E50" s="1188" t="s">
        <v>180</v>
      </c>
      <c r="F50" s="1188" t="s">
        <v>918</v>
      </c>
      <c r="G50" s="1188" t="s">
        <v>919</v>
      </c>
      <c r="H50" s="1188" t="s">
        <v>919</v>
      </c>
      <c r="I50" s="1188" t="s">
        <v>919</v>
      </c>
      <c r="J50" s="1188" t="s">
        <v>919</v>
      </c>
      <c r="K50" s="1188" t="s">
        <v>919</v>
      </c>
      <c r="L50" s="1188" t="s">
        <v>919</v>
      </c>
      <c r="M50" s="1188" t="s">
        <v>920</v>
      </c>
      <c r="N50" s="1188" t="s">
        <v>921</v>
      </c>
    </row>
    <row r="51" spans="1:21">
      <c r="A51" s="1190">
        <v>1</v>
      </c>
      <c r="B51" s="1191" t="s">
        <v>922</v>
      </c>
      <c r="C51" s="1192" t="s">
        <v>17</v>
      </c>
      <c r="D51" s="1193">
        <v>148284965.30000001</v>
      </c>
      <c r="E51" s="1194">
        <v>5.6561670972709907E-2</v>
      </c>
      <c r="F51" s="1195">
        <v>0.75779364020035733</v>
      </c>
      <c r="G51" s="1193">
        <v>158234542.26810932</v>
      </c>
      <c r="H51" s="1193">
        <v>98549620.403299123</v>
      </c>
      <c r="I51" s="1193">
        <v>22232253.513240088</v>
      </c>
      <c r="J51" s="1193">
        <v>25944929.678996019</v>
      </c>
      <c r="K51" s="1193">
        <v>6360755.5531753264</v>
      </c>
      <c r="L51" s="1193">
        <v>5146983.1193987681</v>
      </c>
      <c r="M51" s="1193">
        <v>9949576.9681093097</v>
      </c>
      <c r="N51" s="1194">
        <v>6.7097678769927921E-2</v>
      </c>
      <c r="P51" s="1723">
        <f>N59*1.5</f>
        <v>1.3514045135005977E-2</v>
      </c>
      <c r="Q51" s="1724"/>
      <c r="R51" s="1725">
        <f>D51+D51*P51</f>
        <v>150288895.01390702</v>
      </c>
      <c r="S51" s="1724"/>
      <c r="T51" s="1725">
        <f>R51-D51</f>
        <v>2003929.7139070034</v>
      </c>
    </row>
    <row r="52" spans="1:21">
      <c r="A52" s="1202">
        <v>2</v>
      </c>
      <c r="B52" s="1191" t="s">
        <v>923</v>
      </c>
      <c r="C52" s="1192" t="s">
        <v>924</v>
      </c>
      <c r="D52" s="1193">
        <v>52501064.115579367</v>
      </c>
      <c r="E52" s="1194">
        <v>0.10694613383493617</v>
      </c>
      <c r="F52" s="1195">
        <v>1.4328271896923426</v>
      </c>
      <c r="G52" s="1193">
        <v>48292791.509157896</v>
      </c>
      <c r="H52" s="1193">
        <v>31561765.42477401</v>
      </c>
      <c r="I52" s="1193">
        <v>6621155.0167888198</v>
      </c>
      <c r="J52" s="1193">
        <v>7433159.5467224689</v>
      </c>
      <c r="K52" s="1193">
        <v>1062170.7267190844</v>
      </c>
      <c r="L52" s="1193">
        <v>1614540.7941535136</v>
      </c>
      <c r="M52" s="1193">
        <v>-4208272.6064214706</v>
      </c>
      <c r="N52" s="1194">
        <v>-8.0155948785287409E-2</v>
      </c>
      <c r="P52" s="1726">
        <v>6.7963173860581495E-3</v>
      </c>
      <c r="Q52" s="1724"/>
      <c r="R52" s="1725">
        <f t="shared" ref="R52:R57" si="0">D52+D52*P52</f>
        <v>52857878.01041463</v>
      </c>
      <c r="S52" s="1724"/>
      <c r="T52" s="1725">
        <f t="shared" ref="T52:T57" si="1">R52-D52</f>
        <v>356813.89483526349</v>
      </c>
    </row>
    <row r="53" spans="1:21">
      <c r="A53" s="1202">
        <v>3</v>
      </c>
      <c r="B53" s="1204" t="s">
        <v>925</v>
      </c>
      <c r="C53" s="1192" t="s">
        <v>317</v>
      </c>
      <c r="D53" s="1193">
        <v>76247630.432145104</v>
      </c>
      <c r="E53" s="1194">
        <v>9.1746395408699208E-2</v>
      </c>
      <c r="F53" s="1195">
        <v>1.2291863687259901</v>
      </c>
      <c r="G53" s="1193">
        <v>73340139.439542949</v>
      </c>
      <c r="H53" s="1193">
        <v>53625073.379067801</v>
      </c>
      <c r="I53" s="1193">
        <v>10623923.555201948</v>
      </c>
      <c r="J53" s="1193">
        <v>6736360.8925503027</v>
      </c>
      <c r="K53" s="1193">
        <v>124474.20340563807</v>
      </c>
      <c r="L53" s="1193">
        <v>2230307.4093172741</v>
      </c>
      <c r="M53" s="1193">
        <v>-2907490.9926021546</v>
      </c>
      <c r="N53" s="1194">
        <v>-3.8132214419300703E-2</v>
      </c>
      <c r="P53" s="1723">
        <f>$P$52</f>
        <v>6.7963173860581495E-3</v>
      </c>
      <c r="Q53" s="1724"/>
      <c r="R53" s="1725">
        <f t="shared" si="0"/>
        <v>76765833.528496832</v>
      </c>
      <c r="S53" s="1724"/>
      <c r="T53" s="1725">
        <f t="shared" si="1"/>
        <v>518203.09635172784</v>
      </c>
    </row>
    <row r="54" spans="1:21">
      <c r="A54" s="1202">
        <v>4</v>
      </c>
      <c r="B54" s="1191" t="s">
        <v>71</v>
      </c>
      <c r="C54" s="1192" t="s">
        <v>926</v>
      </c>
      <c r="D54" s="1193">
        <v>29165516.596440312</v>
      </c>
      <c r="E54" s="1194">
        <v>7.0836435686110172E-2</v>
      </c>
      <c r="F54" s="1195">
        <v>0.94904198433768638</v>
      </c>
      <c r="G54" s="1193">
        <v>29736311.470404856</v>
      </c>
      <c r="H54" s="1193">
        <v>21870275.244130131</v>
      </c>
      <c r="I54" s="1193">
        <v>4302128.4809443019</v>
      </c>
      <c r="J54" s="1193">
        <v>2627659.4771938915</v>
      </c>
      <c r="K54" s="1193">
        <v>51601.510857363181</v>
      </c>
      <c r="L54" s="1193">
        <v>884646.75727916847</v>
      </c>
      <c r="M54" s="1193">
        <v>570794.87396454439</v>
      </c>
      <c r="N54" s="1194">
        <v>1.9570881663526257E-2</v>
      </c>
      <c r="P54" s="1723">
        <f>N59*1.5</f>
        <v>1.3514045135005977E-2</v>
      </c>
      <c r="Q54" s="1724"/>
      <c r="R54" s="1725">
        <f t="shared" si="0"/>
        <v>29559660.704110373</v>
      </c>
      <c r="S54" s="1724"/>
      <c r="T54" s="1725">
        <f t="shared" si="1"/>
        <v>394144.10767006129</v>
      </c>
    </row>
    <row r="55" spans="1:21">
      <c r="A55" s="1202">
        <v>5</v>
      </c>
      <c r="B55" s="1191" t="s">
        <v>71</v>
      </c>
      <c r="C55" s="1192" t="s">
        <v>927</v>
      </c>
      <c r="D55" s="1193">
        <v>25129406.740602799</v>
      </c>
      <c r="E55" s="1194">
        <v>6.0516142483712176E-2</v>
      </c>
      <c r="F55" s="1195">
        <v>0.81077427726174944</v>
      </c>
      <c r="G55" s="1193">
        <v>26351201.328203287</v>
      </c>
      <c r="H55" s="1193">
        <v>20698441.447523151</v>
      </c>
      <c r="I55" s="1193">
        <v>4221769.6710475758</v>
      </c>
      <c r="J55" s="1193">
        <v>658041.09938672313</v>
      </c>
      <c r="K55" s="1193">
        <v>47403.884246945498</v>
      </c>
      <c r="L55" s="1193">
        <v>725545.2259988928</v>
      </c>
      <c r="M55" s="1193">
        <v>1221794.5876004882</v>
      </c>
      <c r="N55" s="1194">
        <v>4.8620112691573236E-2</v>
      </c>
      <c r="P55" s="1723">
        <f>N59*1.5</f>
        <v>1.3514045135005977E-2</v>
      </c>
      <c r="Q55" s="1724"/>
      <c r="R55" s="1725">
        <f t="shared" si="0"/>
        <v>25469006.67751123</v>
      </c>
      <c r="S55" s="1724"/>
      <c r="T55" s="1725">
        <f t="shared" si="1"/>
        <v>339599.93690843135</v>
      </c>
    </row>
    <row r="56" spans="1:21">
      <c r="A56" s="1202">
        <v>6</v>
      </c>
      <c r="B56" s="1191" t="s">
        <v>318</v>
      </c>
      <c r="C56" s="1192" t="s">
        <v>189</v>
      </c>
      <c r="D56" s="1193">
        <v>15164849</v>
      </c>
      <c r="E56" s="1194">
        <v>9.8374617719337476E-2</v>
      </c>
      <c r="F56" s="1195">
        <v>1.3179889911813845</v>
      </c>
      <c r="G56" s="1193">
        <v>14254202.469627127</v>
      </c>
      <c r="H56" s="1193">
        <v>9413363.1572172306</v>
      </c>
      <c r="I56" s="1193">
        <v>1839330.4523834393</v>
      </c>
      <c r="J56" s="1193">
        <v>2376425.5394458221</v>
      </c>
      <c r="K56" s="1193">
        <v>130778.5677155778</v>
      </c>
      <c r="L56" s="1193">
        <v>494304.75286505779</v>
      </c>
      <c r="M56" s="1193">
        <v>-910646.53037287295</v>
      </c>
      <c r="N56" s="1194">
        <v>-6.0049825116812762E-2</v>
      </c>
      <c r="P56" s="1723">
        <f>P52</f>
        <v>6.7963173860581495E-3</v>
      </c>
      <c r="Q56" s="1724"/>
      <c r="R56" s="1725">
        <f t="shared" si="0"/>
        <v>15267914.126915647</v>
      </c>
      <c r="S56" s="1724"/>
      <c r="T56" s="1725">
        <f t="shared" si="1"/>
        <v>103065.12691564672</v>
      </c>
    </row>
    <row r="57" spans="1:21">
      <c r="A57" s="1202">
        <v>7</v>
      </c>
      <c r="B57" s="1205" t="s">
        <v>928</v>
      </c>
      <c r="C57" s="1192" t="s">
        <v>929</v>
      </c>
      <c r="D57" s="1193">
        <v>1800367.9700208607</v>
      </c>
      <c r="E57" s="1194">
        <v>0.22109473323897469</v>
      </c>
      <c r="F57" s="1195">
        <v>2.9621505137485582</v>
      </c>
      <c r="G57" s="1193">
        <v>1222517.0934327254</v>
      </c>
      <c r="H57" s="1193">
        <v>381000.0029063762</v>
      </c>
      <c r="I57" s="1193">
        <v>55972.203224288613</v>
      </c>
      <c r="J57" s="1193">
        <v>611881.49699780066</v>
      </c>
      <c r="K57" s="1193">
        <v>121395.58873151908</v>
      </c>
      <c r="L57" s="1193">
        <v>52267.801572740784</v>
      </c>
      <c r="M57" s="1193">
        <v>-577850.87658813526</v>
      </c>
      <c r="N57" s="1194">
        <v>-0.3209626510859554</v>
      </c>
      <c r="P57" s="1723">
        <f>N57</f>
        <v>-0.3209626510859554</v>
      </c>
      <c r="Q57" s="1724"/>
      <c r="R57" s="1725">
        <f t="shared" si="0"/>
        <v>1222517.0934327254</v>
      </c>
      <c r="S57" s="1724"/>
      <c r="T57" s="1725">
        <f t="shared" si="1"/>
        <v>-577850.87658813526</v>
      </c>
    </row>
    <row r="58" spans="1:21">
      <c r="A58" s="1206"/>
      <c r="B58" s="1207"/>
      <c r="C58" s="1207"/>
      <c r="D58" s="1208"/>
      <c r="E58" s="1207"/>
      <c r="F58" s="1209"/>
      <c r="G58" s="1208"/>
      <c r="H58" s="1208"/>
      <c r="I58" s="1208"/>
      <c r="J58" s="1208"/>
      <c r="K58" s="1208"/>
      <c r="L58" s="1208"/>
      <c r="M58" s="1207"/>
      <c r="N58" s="1226"/>
      <c r="P58" s="1723" t="s">
        <v>31</v>
      </c>
      <c r="Q58" s="1724"/>
      <c r="R58" s="1724"/>
      <c r="S58" s="1724"/>
      <c r="T58" s="1724"/>
    </row>
    <row r="59" spans="1:21">
      <c r="A59" s="1206">
        <v>12</v>
      </c>
      <c r="B59" s="1207"/>
      <c r="C59" s="1187" t="s">
        <v>1247</v>
      </c>
      <c r="D59" s="1208">
        <v>348293800.15478849</v>
      </c>
      <c r="E59" s="1256">
        <v>7.4639938859549212E-2</v>
      </c>
      <c r="F59" s="1209">
        <v>1</v>
      </c>
      <c r="G59" s="1208">
        <v>351431705.5784781</v>
      </c>
      <c r="H59" s="1208">
        <v>236099539.05891782</v>
      </c>
      <c r="I59" s="1208">
        <v>49896532.892830461</v>
      </c>
      <c r="J59" s="1208">
        <v>46388457.73129303</v>
      </c>
      <c r="K59" s="1208">
        <v>7898580.0348514542</v>
      </c>
      <c r="L59" s="1208">
        <v>11148595.860585416</v>
      </c>
      <c r="M59" s="1207">
        <v>3137905.423689709</v>
      </c>
      <c r="N59" s="1226">
        <v>9.0093634233373177E-3</v>
      </c>
      <c r="P59" s="1723">
        <f>P61/D59</f>
        <v>9.0093634233373177E-3</v>
      </c>
      <c r="Q59" s="1724"/>
      <c r="R59" s="1724"/>
      <c r="S59" s="1724" t="s">
        <v>31</v>
      </c>
      <c r="T59" s="1725">
        <f>SUM(T51:T58)</f>
        <v>3137904.9999999991</v>
      </c>
      <c r="U59" s="1282" t="s">
        <v>31</v>
      </c>
    </row>
    <row r="60" spans="1:21" ht="15.75" thickBot="1">
      <c r="A60" s="1213"/>
      <c r="B60" s="1189"/>
      <c r="C60" s="1189"/>
      <c r="D60" s="1214"/>
      <c r="E60" s="1215"/>
      <c r="F60" s="1216"/>
      <c r="G60" s="1214"/>
      <c r="H60" s="1214"/>
      <c r="I60" s="1214"/>
      <c r="J60" s="1214"/>
      <c r="K60" s="1214"/>
      <c r="L60" s="1214"/>
      <c r="M60" s="1227"/>
      <c r="N60" s="1257"/>
      <c r="P60" s="1724"/>
      <c r="Q60" s="1724"/>
      <c r="R60" s="1724"/>
      <c r="S60" s="1724"/>
      <c r="T60" s="1724"/>
    </row>
    <row r="61" spans="1:21">
      <c r="A61" s="1176"/>
      <c r="B61" s="1176"/>
      <c r="C61" s="1176"/>
      <c r="D61" s="1176"/>
      <c r="E61" s="1176"/>
      <c r="F61" s="1176"/>
      <c r="G61" s="1176"/>
      <c r="H61" s="1176"/>
      <c r="I61" s="1176"/>
      <c r="J61" s="1176"/>
      <c r="K61" s="1176"/>
      <c r="L61" s="1176"/>
      <c r="M61" s="1176"/>
      <c r="N61" s="1176"/>
      <c r="P61" s="1727">
        <f>M59</f>
        <v>3137905.423689709</v>
      </c>
      <c r="Q61" s="1724"/>
      <c r="R61" s="1728" t="s">
        <v>31</v>
      </c>
      <c r="S61" s="1724"/>
      <c r="T61" s="1724"/>
    </row>
    <row r="62" spans="1:21">
      <c r="A62" s="1176"/>
      <c r="B62" s="1176"/>
      <c r="C62" s="1176"/>
      <c r="D62" s="1176"/>
      <c r="E62" s="1176"/>
      <c r="F62" s="1176"/>
      <c r="G62" s="1176"/>
      <c r="H62" s="1176"/>
      <c r="I62" s="1176"/>
      <c r="J62" s="1176"/>
      <c r="K62" s="1176"/>
      <c r="L62" s="1176"/>
      <c r="M62" s="1176"/>
      <c r="N62" s="1176"/>
    </row>
    <row r="63" spans="1:21">
      <c r="A63" s="1222" t="s">
        <v>930</v>
      </c>
      <c r="B63" s="1183"/>
      <c r="C63" s="1183"/>
      <c r="D63" s="1219"/>
      <c r="E63" s="1183"/>
      <c r="F63" s="1183"/>
      <c r="G63" s="1183"/>
      <c r="H63" s="1183"/>
      <c r="I63" s="1176"/>
      <c r="J63" s="1176"/>
      <c r="K63" s="1176"/>
      <c r="L63" s="1176"/>
      <c r="M63" s="1176"/>
      <c r="N63" s="1176"/>
    </row>
    <row r="64" spans="1:21">
      <c r="A64" s="1183"/>
      <c r="B64" s="1183" t="s">
        <v>931</v>
      </c>
      <c r="C64" s="1183" t="s">
        <v>1248</v>
      </c>
      <c r="D64" s="1183"/>
      <c r="E64" s="1183"/>
      <c r="F64" s="1183"/>
      <c r="G64" s="1183"/>
      <c r="H64" s="1183"/>
      <c r="I64" s="1176"/>
      <c r="J64" s="1176"/>
      <c r="K64" s="1176"/>
      <c r="L64" s="1176"/>
      <c r="M64" s="1176"/>
      <c r="N64" s="1176"/>
    </row>
    <row r="65" spans="1:14">
      <c r="A65" s="1183"/>
      <c r="B65" s="1183" t="s">
        <v>932</v>
      </c>
      <c r="C65" s="1183" t="s">
        <v>1251</v>
      </c>
      <c r="D65" s="1183"/>
      <c r="E65" s="1183"/>
      <c r="F65" s="1183"/>
      <c r="G65" s="1183"/>
      <c r="H65" s="1183"/>
      <c r="I65" s="1176"/>
      <c r="J65" s="1176"/>
      <c r="K65" s="1176"/>
      <c r="L65" s="1176"/>
      <c r="M65" s="1176"/>
      <c r="N65" s="1176"/>
    </row>
    <row r="66" spans="1:14">
      <c r="A66" s="1183"/>
      <c r="B66" s="1183" t="s">
        <v>933</v>
      </c>
      <c r="C66" s="1183" t="s">
        <v>1252</v>
      </c>
      <c r="D66" s="1183"/>
      <c r="E66" s="1183"/>
      <c r="F66" s="1183"/>
      <c r="G66" s="1183"/>
      <c r="H66" s="1183"/>
      <c r="I66" s="1176"/>
      <c r="J66" s="1176"/>
      <c r="K66" s="1176"/>
      <c r="L66" s="1176"/>
      <c r="M66" s="1176"/>
      <c r="N66" s="1176"/>
    </row>
    <row r="67" spans="1:14">
      <c r="A67" s="1183"/>
      <c r="B67" s="1183" t="s">
        <v>934</v>
      </c>
      <c r="C67" s="1183" t="s">
        <v>1253</v>
      </c>
      <c r="D67" s="1183"/>
      <c r="E67" s="1183"/>
      <c r="F67" s="1183"/>
      <c r="G67" s="1183"/>
      <c r="H67" s="1183"/>
      <c r="I67" s="1176"/>
      <c r="J67" s="1176"/>
      <c r="K67" s="1176"/>
      <c r="L67" s="1176"/>
      <c r="M67" s="1176"/>
      <c r="N67" s="1176"/>
    </row>
    <row r="68" spans="1:14">
      <c r="A68" s="1183"/>
      <c r="B68" s="1183" t="s">
        <v>935</v>
      </c>
      <c r="C68" s="1183" t="s">
        <v>1254</v>
      </c>
      <c r="D68" s="1183"/>
      <c r="E68" s="1183"/>
      <c r="F68" s="1183"/>
      <c r="G68" s="1183"/>
      <c r="H68" s="1183"/>
      <c r="I68" s="1176"/>
      <c r="J68" s="1176"/>
      <c r="K68" s="1176"/>
      <c r="L68" s="1176"/>
      <c r="M68" s="1176"/>
      <c r="N68" s="1176"/>
    </row>
    <row r="69" spans="1:14">
      <c r="A69" s="1183"/>
      <c r="B69" s="1183" t="s">
        <v>936</v>
      </c>
      <c r="C69" s="1183" t="s">
        <v>1255</v>
      </c>
      <c r="D69" s="1183"/>
      <c r="E69" s="1183"/>
      <c r="F69" s="1183"/>
      <c r="G69" s="1183"/>
      <c r="H69" s="1183"/>
      <c r="I69" s="1176"/>
      <c r="J69" s="1176"/>
      <c r="K69" s="1176"/>
      <c r="L69" s="1176"/>
      <c r="M69" s="1176"/>
      <c r="N69" s="1176"/>
    </row>
    <row r="70" spans="1:14">
      <c r="A70" s="1183"/>
      <c r="B70" s="1183" t="s">
        <v>937</v>
      </c>
      <c r="C70" s="1183" t="s">
        <v>1256</v>
      </c>
      <c r="D70" s="1183"/>
      <c r="E70" s="1183"/>
      <c r="F70" s="1183"/>
      <c r="G70" s="1183"/>
      <c r="H70" s="1183"/>
      <c r="I70" s="1176"/>
      <c r="J70" s="1176"/>
      <c r="K70" s="1176"/>
      <c r="L70" s="1176"/>
      <c r="M70" s="1176"/>
      <c r="N70" s="1176"/>
    </row>
    <row r="71" spans="1:14">
      <c r="A71" s="1183"/>
      <c r="B71" s="1183" t="s">
        <v>938</v>
      </c>
      <c r="C71" s="1183" t="s">
        <v>1259</v>
      </c>
      <c r="D71" s="1183"/>
      <c r="E71" s="1183"/>
      <c r="F71" s="1183"/>
      <c r="G71" s="1183"/>
      <c r="H71" s="1183"/>
      <c r="I71" s="1176"/>
      <c r="J71" s="1176"/>
      <c r="K71" s="1176"/>
      <c r="L71" s="1176"/>
      <c r="M71" s="1176"/>
      <c r="N71" s="1176"/>
    </row>
    <row r="72" spans="1:14">
      <c r="A72" s="1183"/>
      <c r="B72" s="1183" t="s">
        <v>939</v>
      </c>
      <c r="C72" s="1183" t="s">
        <v>1257</v>
      </c>
      <c r="D72" s="1183"/>
      <c r="E72" s="1183"/>
      <c r="F72" s="1183"/>
      <c r="G72" s="1183"/>
      <c r="H72" s="1183"/>
      <c r="I72" s="1176"/>
      <c r="J72" s="1176"/>
      <c r="K72" s="1176"/>
      <c r="L72" s="1176"/>
      <c r="M72" s="1176"/>
      <c r="N72" s="1176"/>
    </row>
    <row r="73" spans="1:14">
      <c r="A73" s="1183"/>
      <c r="B73" s="1183" t="s">
        <v>940</v>
      </c>
      <c r="C73" s="1183" t="s">
        <v>941</v>
      </c>
      <c r="D73" s="1183"/>
      <c r="E73" s="1183"/>
      <c r="F73" s="1183"/>
      <c r="G73" s="1183"/>
      <c r="H73" s="1183"/>
      <c r="I73" s="1176"/>
      <c r="J73" s="1176"/>
      <c r="K73" s="1176"/>
      <c r="L73" s="1176"/>
      <c r="M73" s="1176"/>
      <c r="N73" s="1176"/>
    </row>
    <row r="74" spans="1:14">
      <c r="A74" s="1183"/>
      <c r="B74" s="1183" t="s">
        <v>942</v>
      </c>
      <c r="C74" s="1183" t="s">
        <v>943</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7"/>
  <sheetViews>
    <sheetView zoomScaleNormal="100" workbookViewId="0">
      <pane ySplit="12" topLeftCell="A106" activePane="bottomLeft" state="frozen"/>
      <selection pane="bottomLeft" activeCell="A110" sqref="A110"/>
    </sheetView>
  </sheetViews>
  <sheetFormatPr defaultColWidth="9" defaultRowHeight="12.75"/>
  <cols>
    <col min="1" max="1" width="4.5" style="1228" customWidth="1"/>
    <col min="2" max="2" width="29.875" style="1228" customWidth="1"/>
    <col min="3" max="4" width="16" style="1228" bestFit="1" customWidth="1"/>
    <col min="5" max="5" width="14.5" style="1228" bestFit="1" customWidth="1"/>
    <col min="6" max="7" width="16.375" style="1228" bestFit="1" customWidth="1"/>
    <col min="8" max="8" width="17" style="1228" bestFit="1" customWidth="1"/>
    <col min="9" max="9" width="14.5" style="1228" bestFit="1" customWidth="1"/>
    <col min="10" max="10" width="14.75" style="1228" bestFit="1" customWidth="1"/>
    <col min="11" max="16384" width="9" style="1228"/>
  </cols>
  <sheetData>
    <row r="1" spans="1:10">
      <c r="B1" s="1229" t="s">
        <v>944</v>
      </c>
    </row>
    <row r="2" spans="1:10">
      <c r="A2" s="1176"/>
      <c r="B2" s="1230" t="s">
        <v>650</v>
      </c>
      <c r="C2" s="1180"/>
      <c r="D2" s="1180"/>
      <c r="E2" s="1180"/>
      <c r="F2" s="1180"/>
      <c r="G2" s="1180"/>
      <c r="H2" s="1180"/>
      <c r="I2" s="1180"/>
      <c r="J2" s="1180"/>
    </row>
    <row r="3" spans="1:10">
      <c r="A3" s="1180"/>
      <c r="B3" s="1180" t="s">
        <v>904</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1214</v>
      </c>
      <c r="C5" s="1180"/>
      <c r="D5" s="1180"/>
      <c r="E5" s="1180"/>
      <c r="F5" s="1180"/>
      <c r="G5" s="1180"/>
      <c r="H5" s="1180"/>
      <c r="I5" s="1180"/>
      <c r="J5" s="1180"/>
    </row>
    <row r="6" spans="1:10">
      <c r="A6" s="1180"/>
      <c r="B6" s="1180" t="s">
        <v>1213</v>
      </c>
      <c r="C6" s="1180"/>
      <c r="D6" s="1180"/>
      <c r="E6" s="1180"/>
      <c r="F6" s="1180"/>
      <c r="G6" s="1180"/>
      <c r="H6" s="1180"/>
      <c r="I6" s="1180"/>
      <c r="J6" s="1180"/>
    </row>
    <row r="7" spans="1:10">
      <c r="A7" s="1180"/>
      <c r="B7" s="1180" t="s">
        <v>1260</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1098</v>
      </c>
      <c r="D12" s="1237" t="s">
        <v>1099</v>
      </c>
      <c r="E12" s="1237" t="s">
        <v>1100</v>
      </c>
      <c r="F12" s="1237" t="s">
        <v>1101</v>
      </c>
      <c r="G12" s="1237" t="s">
        <v>1102</v>
      </c>
      <c r="H12" s="1237" t="s">
        <v>1103</v>
      </c>
      <c r="I12" s="1237" t="s">
        <v>1104</v>
      </c>
      <c r="J12" s="1237" t="s">
        <v>1105</v>
      </c>
    </row>
    <row r="13" spans="1:10">
      <c r="A13" s="1238"/>
      <c r="B13" s="1176"/>
      <c r="C13" s="1239"/>
      <c r="D13" s="1239"/>
      <c r="E13" s="1239"/>
      <c r="F13" s="1239"/>
      <c r="G13" s="1239"/>
      <c r="H13" s="1239"/>
      <c r="I13" s="1239"/>
      <c r="J13" s="1239"/>
    </row>
    <row r="14" spans="1:10" s="1244" customFormat="1">
      <c r="A14" s="1240">
        <v>14</v>
      </c>
      <c r="B14" s="1241" t="s">
        <v>945</v>
      </c>
      <c r="C14" s="1242"/>
      <c r="D14" s="1243"/>
      <c r="E14" s="1243"/>
      <c r="F14" s="1243"/>
      <c r="G14" s="1243"/>
      <c r="H14" s="1243"/>
      <c r="I14" s="1243"/>
      <c r="J14" s="1243"/>
    </row>
    <row r="15" spans="1:10" s="1244" customFormat="1">
      <c r="A15" s="1240">
        <v>15</v>
      </c>
      <c r="B15" s="1244" t="s">
        <v>946</v>
      </c>
      <c r="C15" s="1605">
        <v>18414349.815791342</v>
      </c>
      <c r="D15" s="1605">
        <v>11908826.148644997</v>
      </c>
      <c r="E15" s="1605">
        <v>2116571.5477940585</v>
      </c>
      <c r="F15" s="1605">
        <v>2318920.3230899591</v>
      </c>
      <c r="G15" s="1605">
        <v>859242.20501886797</v>
      </c>
      <c r="H15" s="1605">
        <v>649800</v>
      </c>
      <c r="I15" s="1605">
        <v>523931.38873260352</v>
      </c>
      <c r="J15" s="1605">
        <v>37058.202510854433</v>
      </c>
    </row>
    <row r="16" spans="1:10" s="1244" customFormat="1">
      <c r="A16" s="1240">
        <v>16</v>
      </c>
      <c r="B16" s="1244" t="s">
        <v>947</v>
      </c>
      <c r="C16" s="1605">
        <v>4031133626.0945625</v>
      </c>
      <c r="D16" s="1605">
        <v>1524718211.8738832</v>
      </c>
      <c r="E16" s="1605">
        <v>554739131.83022404</v>
      </c>
      <c r="F16" s="1605">
        <v>950741261.18410254</v>
      </c>
      <c r="G16" s="1605">
        <v>402864721.13354957</v>
      </c>
      <c r="H16" s="1605">
        <v>420782100.87353736</v>
      </c>
      <c r="I16" s="1605">
        <v>164795797.84020051</v>
      </c>
      <c r="J16" s="1605">
        <v>12492401.359065101</v>
      </c>
    </row>
    <row r="17" spans="1:20" s="1244" customFormat="1" ht="14.25" customHeight="1">
      <c r="A17" s="1240">
        <v>17</v>
      </c>
      <c r="B17" s="1244" t="s">
        <v>948</v>
      </c>
      <c r="C17" s="1605">
        <v>136869.29930450179</v>
      </c>
      <c r="D17" s="1605">
        <v>107789.70430107281</v>
      </c>
      <c r="E17" s="1605">
        <v>19928.640555555452</v>
      </c>
      <c r="F17" s="1605">
        <v>1076.1138888888895</v>
      </c>
      <c r="G17" s="1605">
        <v>64.477272727272748</v>
      </c>
      <c r="H17" s="1605">
        <v>1</v>
      </c>
      <c r="I17" s="1605">
        <v>5135.6966195907062</v>
      </c>
      <c r="J17" s="1605">
        <v>2873.666666666667</v>
      </c>
    </row>
    <row r="18" spans="1:20" s="1244" customFormat="1" ht="14.25" customHeight="1">
      <c r="A18" s="1240">
        <v>18</v>
      </c>
      <c r="B18" s="1246" t="s">
        <v>949</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950</v>
      </c>
      <c r="C19" s="1605"/>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1249</v>
      </c>
      <c r="C21" s="1252">
        <v>1</v>
      </c>
      <c r="D21" s="1252">
        <v>0.45025687710118678</v>
      </c>
      <c r="E21" s="1252">
        <v>0.13741728689409222</v>
      </c>
      <c r="F21" s="1252">
        <v>0.20868959253070404</v>
      </c>
      <c r="G21" s="1252">
        <v>8.4614765823297161E-2</v>
      </c>
      <c r="H21" s="1252">
        <v>7.4982424493622704E-2</v>
      </c>
      <c r="I21" s="1252">
        <v>4.0560377004584237E-2</v>
      </c>
      <c r="J21" s="1252">
        <v>3.4786761525127238E-3</v>
      </c>
    </row>
    <row r="22" spans="1:20" s="1244" customFormat="1" ht="14.25" customHeight="1">
      <c r="A22" s="1240">
        <v>21</v>
      </c>
      <c r="B22" s="1244" t="s">
        <v>951</v>
      </c>
      <c r="C22" s="1605">
        <v>351431705.57847828</v>
      </c>
      <c r="D22" s="1605">
        <v>158234542.26810935</v>
      </c>
      <c r="E22" s="1605">
        <v>48292791.509157896</v>
      </c>
      <c r="F22" s="1605">
        <v>73340139.439542979</v>
      </c>
      <c r="G22" s="1605">
        <v>29736311.470404856</v>
      </c>
      <c r="H22" s="1605">
        <v>26351201.328203291</v>
      </c>
      <c r="I22" s="1605">
        <v>14254202.469627129</v>
      </c>
      <c r="J22" s="1605">
        <v>1222517.0934327252</v>
      </c>
    </row>
    <row r="23" spans="1:20" s="1244" customFormat="1" ht="14.25" customHeight="1">
      <c r="A23" s="1240">
        <v>22</v>
      </c>
      <c r="B23" s="1244" t="s">
        <v>952</v>
      </c>
      <c r="C23" s="1605">
        <v>19.084665442659603</v>
      </c>
      <c r="D23" s="1605">
        <v>13.287165358956349</v>
      </c>
      <c r="E23" s="1605">
        <v>22.816517381370737</v>
      </c>
      <c r="F23" s="1605">
        <v>31.626847507126641</v>
      </c>
      <c r="G23" s="1605">
        <v>34.607601089324845</v>
      </c>
      <c r="H23" s="1605">
        <v>40.552787516471668</v>
      </c>
      <c r="I23" s="1605">
        <v>27.206238786548408</v>
      </c>
      <c r="J23" s="1605">
        <v>32.989109309191321</v>
      </c>
    </row>
    <row r="24" spans="1:20" s="1244" customFormat="1" ht="14.25" customHeight="1">
      <c r="A24" s="1240">
        <v>23</v>
      </c>
      <c r="B24" s="1244" t="s">
        <v>953</v>
      </c>
      <c r="C24" s="1605">
        <v>8.7179373887179196E-2</v>
      </c>
      <c r="D24" s="1605">
        <v>0.10377953187404945</v>
      </c>
      <c r="E24" s="1605">
        <v>8.7054957435268393E-2</v>
      </c>
      <c r="F24" s="1605">
        <v>7.713995640433377E-2</v>
      </c>
      <c r="G24" s="1605">
        <v>7.38121506066233E-2</v>
      </c>
      <c r="H24" s="1605">
        <v>6.2624339945778568E-2</v>
      </c>
      <c r="I24" s="1605">
        <v>8.6496152550255986E-2</v>
      </c>
      <c r="J24" s="1605">
        <v>9.7860856235267107E-2</v>
      </c>
    </row>
    <row r="25" spans="1:20" s="1244" customFormat="1" ht="14.25" customHeight="1">
      <c r="A25" s="1240">
        <v>24</v>
      </c>
      <c r="B25" s="1244" t="s">
        <v>954</v>
      </c>
      <c r="C25" s="1605">
        <v>2567.6445146155525</v>
      </c>
      <c r="D25" s="1605">
        <v>1467.9931009564377</v>
      </c>
      <c r="E25" s="1605">
        <v>2423.285791849733</v>
      </c>
      <c r="F25" s="1605">
        <v>68152.767283087698</v>
      </c>
      <c r="G25" s="1605">
        <v>461190.59030589118</v>
      </c>
      <c r="H25" s="1605">
        <v>26351201.328203291</v>
      </c>
      <c r="I25" s="1605">
        <v>2775.5148961199989</v>
      </c>
      <c r="J25" s="1605">
        <v>425.42063337178695</v>
      </c>
    </row>
    <row r="26" spans="1:20" s="1244" customFormat="1" ht="14.25" customHeight="1">
      <c r="A26" s="1240">
        <v>25</v>
      </c>
      <c r="C26" s="1385"/>
      <c r="D26" s="1605"/>
      <c r="E26" s="1605"/>
      <c r="F26" s="1605"/>
      <c r="G26" s="1605"/>
      <c r="H26" s="1605"/>
      <c r="I26" s="1605"/>
      <c r="J26" s="1605"/>
    </row>
    <row r="27" spans="1:20" s="1244" customFormat="1" ht="14.25" customHeight="1">
      <c r="A27" s="1240">
        <v>26</v>
      </c>
      <c r="B27" s="1251" t="s">
        <v>955</v>
      </c>
      <c r="C27" s="1252">
        <v>1</v>
      </c>
      <c r="D27" s="1252">
        <v>0.41740708514770292</v>
      </c>
      <c r="E27" s="1252">
        <v>0.13367991123819126</v>
      </c>
      <c r="F27" s="1252">
        <v>0.227129089674698</v>
      </c>
      <c r="G27" s="1252">
        <v>9.2631588063678869E-2</v>
      </c>
      <c r="H27" s="1252">
        <v>8.7668284021333587E-2</v>
      </c>
      <c r="I27" s="1252">
        <v>3.9870315692857657E-2</v>
      </c>
      <c r="J27" s="1252">
        <v>1.6137261615377363E-3</v>
      </c>
    </row>
    <row r="28" spans="1:20" s="1244" customFormat="1" ht="14.25" customHeight="1">
      <c r="A28" s="1240">
        <v>27</v>
      </c>
      <c r="B28" s="1244" t="s">
        <v>951</v>
      </c>
      <c r="C28" s="1605">
        <v>236099539.05891782</v>
      </c>
      <c r="D28" s="1605">
        <v>98549620.403299123</v>
      </c>
      <c r="E28" s="1605">
        <v>31561765.424774006</v>
      </c>
      <c r="F28" s="1605">
        <v>53625073.379067808</v>
      </c>
      <c r="G28" s="1605">
        <v>21870275.244130135</v>
      </c>
      <c r="H28" s="1605">
        <v>20698441.447523151</v>
      </c>
      <c r="I28" s="1605">
        <v>9413363.1572172306</v>
      </c>
      <c r="J28" s="1605">
        <v>381000.00290637632</v>
      </c>
    </row>
    <row r="29" spans="1:20" s="1244" customFormat="1" ht="14.25" customHeight="1">
      <c r="A29" s="1240">
        <v>28</v>
      </c>
      <c r="B29" s="1244" t="s">
        <v>952</v>
      </c>
      <c r="C29" s="1605">
        <v>12.821497441981316</v>
      </c>
      <c r="D29" s="1605">
        <v>8.2753429408751789</v>
      </c>
      <c r="E29" s="1605">
        <v>14.911740383956515</v>
      </c>
      <c r="F29" s="1605">
        <v>23.125017640801236</v>
      </c>
      <c r="G29" s="1605">
        <v>25.452980680400689</v>
      </c>
      <c r="H29" s="1605">
        <v>31.853557167625656</v>
      </c>
      <c r="I29" s="1605">
        <v>17.966786032782409</v>
      </c>
      <c r="J29" s="1605">
        <v>10.281124746802831</v>
      </c>
    </row>
    <row r="30" spans="1:20" s="1244" customFormat="1" ht="14.25" customHeight="1">
      <c r="A30" s="1240">
        <v>29</v>
      </c>
      <c r="B30" s="1244" t="s">
        <v>953</v>
      </c>
      <c r="C30" s="1605">
        <v>5.8569018285721149E-2</v>
      </c>
      <c r="D30" s="1605">
        <v>6.4634645035282517E-2</v>
      </c>
      <c r="E30" s="1605">
        <v>5.6894788223509303E-2</v>
      </c>
      <c r="F30" s="1605">
        <v>5.6403435475473482E-2</v>
      </c>
      <c r="G30" s="1605">
        <v>5.4286896064250169E-2</v>
      </c>
      <c r="H30" s="1605">
        <v>4.9190403785126541E-2</v>
      </c>
      <c r="I30" s="1605">
        <v>5.7121378582390782E-2</v>
      </c>
      <c r="J30" s="1605">
        <v>3.049854002888756E-2</v>
      </c>
    </row>
    <row r="31" spans="1:20" s="1244" customFormat="1" ht="14.25" customHeight="1">
      <c r="A31" s="1240">
        <v>30</v>
      </c>
      <c r="B31" s="1244" t="s">
        <v>954</v>
      </c>
      <c r="C31" s="1605">
        <v>1724.9999836241743</v>
      </c>
      <c r="D31" s="1605">
        <v>914.27674880743018</v>
      </c>
      <c r="E31" s="1605">
        <v>1583.7390080265973</v>
      </c>
      <c r="F31" s="1605">
        <v>49832.154321915536</v>
      </c>
      <c r="G31" s="1605">
        <v>339193.5533104426</v>
      </c>
      <c r="H31" s="1605">
        <v>20698441.447523151</v>
      </c>
      <c r="I31" s="1605">
        <v>1832.9281993233153</v>
      </c>
      <c r="J31" s="1605">
        <v>132.58322801521041</v>
      </c>
    </row>
    <row r="32" spans="1:20" s="1244" customFormat="1" ht="14.25" customHeight="1">
      <c r="A32" s="1240">
        <v>31</v>
      </c>
      <c r="B32" s="1253"/>
      <c r="C32" s="1606"/>
      <c r="D32" s="1606"/>
      <c r="E32" s="1606"/>
      <c r="F32" s="1606"/>
      <c r="G32" s="1606"/>
      <c r="H32" s="1606"/>
      <c r="I32" s="1606"/>
      <c r="J32" s="1606"/>
    </row>
    <row r="33" spans="1:10" s="1244" customFormat="1">
      <c r="A33" s="1240">
        <v>32</v>
      </c>
      <c r="B33" s="1251" t="s">
        <v>956</v>
      </c>
      <c r="C33" s="1252">
        <v>1</v>
      </c>
      <c r="D33" s="1252">
        <v>0.44676747596244087</v>
      </c>
      <c r="E33" s="1252">
        <v>0.1303266475482063</v>
      </c>
      <c r="F33" s="1252">
        <v>0.21991468532319863</v>
      </c>
      <c r="G33" s="1252">
        <v>8.7097690761883645E-2</v>
      </c>
      <c r="H33" s="1252">
        <v>7.6436811398475052E-2</v>
      </c>
      <c r="I33" s="1252">
        <v>3.8994359965546475E-2</v>
      </c>
      <c r="J33" s="1252">
        <v>4.623290402490995E-4</v>
      </c>
    </row>
    <row r="34" spans="1:10" s="1244" customFormat="1">
      <c r="A34" s="1240">
        <v>33</v>
      </c>
      <c r="B34" s="1244" t="s">
        <v>951</v>
      </c>
      <c r="C34" s="1605">
        <v>83392377.877912238</v>
      </c>
      <c r="D34" s="1605">
        <v>37257002.179020941</v>
      </c>
      <c r="E34" s="1605">
        <v>10868249.039901504</v>
      </c>
      <c r="F34" s="1605">
        <v>18339208.53937434</v>
      </c>
      <c r="G34" s="1605">
        <v>7263283.5403085463</v>
      </c>
      <c r="H34" s="1605">
        <v>6374247.4599243412</v>
      </c>
      <c r="I34" s="1605">
        <v>3251832.4013541844</v>
      </c>
      <c r="J34" s="1605">
        <v>38554.718028385403</v>
      </c>
    </row>
    <row r="35" spans="1:10" s="1244" customFormat="1">
      <c r="A35" s="1240">
        <v>34</v>
      </c>
      <c r="B35" s="1244" t="s">
        <v>952</v>
      </c>
      <c r="C35" s="1605">
        <v>4.5286626306185722</v>
      </c>
      <c r="D35" s="1605">
        <v>3.128520117262783</v>
      </c>
      <c r="E35" s="1605">
        <v>5.1348365951666759</v>
      </c>
      <c r="F35" s="1605">
        <v>7.9085117141659111</v>
      </c>
      <c r="G35" s="1605">
        <v>8.4531270669473848</v>
      </c>
      <c r="H35" s="1605">
        <v>9.8095528776921217</v>
      </c>
      <c r="I35" s="1605">
        <v>6.2065997023396653</v>
      </c>
      <c r="J35" s="1605">
        <v>1.0403828414800378</v>
      </c>
    </row>
    <row r="36" spans="1:10" s="1244" customFormat="1">
      <c r="A36" s="1240">
        <v>35</v>
      </c>
      <c r="B36" s="1244" t="s">
        <v>953</v>
      </c>
      <c r="C36" s="1605">
        <v>2.0687078527511955E-2</v>
      </c>
      <c r="D36" s="1605">
        <v>2.4435336240413875E-2</v>
      </c>
      <c r="E36" s="1605">
        <v>1.9591639414447679E-2</v>
      </c>
      <c r="F36" s="1605">
        <v>1.9289379022567863E-2</v>
      </c>
      <c r="G36" s="1605">
        <v>1.8029088076691555E-2</v>
      </c>
      <c r="H36" s="1605">
        <v>1.514857083200901E-2</v>
      </c>
      <c r="I36" s="1605">
        <v>1.9732495876547938E-2</v>
      </c>
      <c r="J36" s="1605">
        <v>3.086253548874989E-3</v>
      </c>
    </row>
    <row r="37" spans="1:10" s="1244" customFormat="1">
      <c r="A37" s="1240">
        <v>36</v>
      </c>
      <c r="B37" s="1244" t="s">
        <v>954</v>
      </c>
      <c r="C37" s="1605">
        <v>609.28475780667168</v>
      </c>
      <c r="D37" s="1605">
        <v>345.64527679709136</v>
      </c>
      <c r="E37" s="1605">
        <v>545.35827517205098</v>
      </c>
      <c r="F37" s="1605">
        <v>17042.070294539142</v>
      </c>
      <c r="G37" s="1605">
        <v>112648.74013872963</v>
      </c>
      <c r="H37" s="1605">
        <v>6374247.4599243412</v>
      </c>
      <c r="I37" s="1605">
        <v>633.18233965567504</v>
      </c>
      <c r="J37" s="1605">
        <v>13.41655887775852</v>
      </c>
    </row>
    <row r="38" spans="1:10" s="1244" customFormat="1">
      <c r="A38" s="1240">
        <v>37</v>
      </c>
      <c r="C38" s="1605"/>
      <c r="D38" s="1605"/>
      <c r="E38" s="1605"/>
      <c r="F38" s="1605"/>
      <c r="G38" s="1605"/>
      <c r="H38" s="1605"/>
      <c r="I38" s="1605"/>
      <c r="J38" s="1605"/>
    </row>
    <row r="39" spans="1:10" s="1244" customFormat="1">
      <c r="A39" s="1240">
        <v>38</v>
      </c>
      <c r="B39" s="1251" t="s">
        <v>957</v>
      </c>
      <c r="C39" s="1252">
        <v>1</v>
      </c>
      <c r="D39" s="1252">
        <v>0.40137356853636563</v>
      </c>
      <c r="E39" s="1252">
        <v>0.13551110651807766</v>
      </c>
      <c r="F39" s="1252">
        <v>0.2310688285133447</v>
      </c>
      <c r="G39" s="1252">
        <v>9.5653613038538171E-2</v>
      </c>
      <c r="H39" s="1252">
        <v>9.3801717462484779E-2</v>
      </c>
      <c r="I39" s="1252">
        <v>4.0348669363054375E-2</v>
      </c>
      <c r="J39" s="1252">
        <v>2.2424965681346566E-3</v>
      </c>
    </row>
    <row r="40" spans="1:10" s="1244" customFormat="1">
      <c r="A40" s="1240">
        <v>39</v>
      </c>
      <c r="B40" s="1244" t="s">
        <v>951</v>
      </c>
      <c r="C40" s="1605">
        <v>152707161.1810056</v>
      </c>
      <c r="D40" s="1605">
        <v>61292618.224278182</v>
      </c>
      <c r="E40" s="1605">
        <v>20693516.384872504</v>
      </c>
      <c r="F40" s="1605">
        <v>35285864.839693472</v>
      </c>
      <c r="G40" s="1605">
        <v>14606991.703821586</v>
      </c>
      <c r="H40" s="1605">
        <v>14324193.98759881</v>
      </c>
      <c r="I40" s="1605">
        <v>6161530.7558630472</v>
      </c>
      <c r="J40" s="1605">
        <v>342445.2848779909</v>
      </c>
    </row>
    <row r="41" spans="1:10" s="1244" customFormat="1">
      <c r="A41" s="1240">
        <v>40</v>
      </c>
      <c r="B41" s="1244" t="s">
        <v>952</v>
      </c>
      <c r="C41" s="1605">
        <v>8.292834811362745</v>
      </c>
      <c r="D41" s="1605">
        <v>5.1468228236123963</v>
      </c>
      <c r="E41" s="1605">
        <v>9.7769037887898396</v>
      </c>
      <c r="F41" s="1605">
        <v>15.216505926635328</v>
      </c>
      <c r="G41" s="1605">
        <v>16.999853613453304</v>
      </c>
      <c r="H41" s="1605">
        <v>22.044004289933532</v>
      </c>
      <c r="I41" s="1605">
        <v>11.760186330442744</v>
      </c>
      <c r="J41" s="1605">
        <v>9.2407419053227926</v>
      </c>
    </row>
    <row r="42" spans="1:10" s="1244" customFormat="1">
      <c r="A42" s="1240">
        <v>41</v>
      </c>
      <c r="B42" s="1244" t="s">
        <v>953</v>
      </c>
      <c r="C42" s="1605">
        <v>3.7881939758209193E-2</v>
      </c>
      <c r="D42" s="1605">
        <v>4.0199308794868639E-2</v>
      </c>
      <c r="E42" s="1605">
        <v>3.7303148809061631E-2</v>
      </c>
      <c r="F42" s="1605">
        <v>3.7114056452905622E-2</v>
      </c>
      <c r="G42" s="1605">
        <v>3.6257807987558614E-2</v>
      </c>
      <c r="H42" s="1605">
        <v>3.404183295311753E-2</v>
      </c>
      <c r="I42" s="1605">
        <v>3.7388882705842848E-2</v>
      </c>
      <c r="J42" s="1605">
        <v>2.7412286480012569E-2</v>
      </c>
    </row>
    <row r="43" spans="1:10" s="1244" customFormat="1">
      <c r="A43" s="1240">
        <v>42</v>
      </c>
      <c r="B43" s="1244" t="s">
        <v>954</v>
      </c>
      <c r="C43" s="1605">
        <v>1115.7152258175029</v>
      </c>
      <c r="D43" s="1605">
        <v>568.63147201033883</v>
      </c>
      <c r="E43" s="1605">
        <v>1038.3807328545463</v>
      </c>
      <c r="F43" s="1605">
        <v>32790.084027376397</v>
      </c>
      <c r="G43" s="1605">
        <v>226544.81317171294</v>
      </c>
      <c r="H43" s="1605">
        <v>14324193.98759881</v>
      </c>
      <c r="I43" s="1605">
        <v>1199.7458596676406</v>
      </c>
      <c r="J43" s="1605">
        <v>119.16666913745188</v>
      </c>
    </row>
    <row r="44" spans="1:10" s="1244" customFormat="1">
      <c r="A44" s="1240">
        <v>43</v>
      </c>
      <c r="C44" s="1247"/>
      <c r="D44" s="1605"/>
      <c r="E44" s="1605"/>
      <c r="F44" s="1605"/>
      <c r="G44" s="1605"/>
      <c r="H44" s="1605"/>
      <c r="I44" s="1605"/>
      <c r="J44" s="1605"/>
    </row>
    <row r="45" spans="1:10" s="1244" customFormat="1">
      <c r="A45" s="1240">
        <v>44</v>
      </c>
      <c r="B45" s="1251" t="s">
        <v>958</v>
      </c>
      <c r="C45" s="1252">
        <v>1</v>
      </c>
      <c r="D45" s="1252">
        <v>0.44556710104470215</v>
      </c>
      <c r="E45" s="1252">
        <v>0.13269769727307451</v>
      </c>
      <c r="F45" s="1252">
        <v>0.2129190735159974</v>
      </c>
      <c r="G45" s="1252">
        <v>8.6220990347857782E-2</v>
      </c>
      <c r="H45" s="1252">
        <v>8.461048145600103E-2</v>
      </c>
      <c r="I45" s="1252">
        <v>3.686289098150404E-2</v>
      </c>
      <c r="J45" s="1252">
        <v>1.1217653808633897E-3</v>
      </c>
    </row>
    <row r="46" spans="1:10" s="1244" customFormat="1">
      <c r="A46" s="1240">
        <v>45</v>
      </c>
      <c r="B46" s="1244" t="s">
        <v>951</v>
      </c>
      <c r="C46" s="1605">
        <v>49896532.892830446</v>
      </c>
      <c r="D46" s="1605">
        <v>22232253.513240088</v>
      </c>
      <c r="E46" s="1605">
        <v>6621155.0167888198</v>
      </c>
      <c r="F46" s="1605">
        <v>10623923.555201948</v>
      </c>
      <c r="G46" s="1605">
        <v>4302128.4809443019</v>
      </c>
      <c r="H46" s="1605">
        <v>4221769.6710475758</v>
      </c>
      <c r="I46" s="1605">
        <v>1839330.4523834393</v>
      </c>
      <c r="J46" s="1605">
        <v>55972.203224288598</v>
      </c>
    </row>
    <row r="47" spans="1:10" s="1244" customFormat="1">
      <c r="A47" s="1240">
        <v>46</v>
      </c>
      <c r="B47" s="1244" t="s">
        <v>952</v>
      </c>
      <c r="C47" s="1605">
        <v>2.7096548828480143</v>
      </c>
      <c r="D47" s="1605">
        <v>1.8668719515877479</v>
      </c>
      <c r="E47" s="1605">
        <v>3.128245309585469</v>
      </c>
      <c r="F47" s="1605">
        <v>4.581409481566654</v>
      </c>
      <c r="G47" s="1605">
        <v>5.0068868309952634</v>
      </c>
      <c r="H47" s="1605">
        <v>6.4970293491036868</v>
      </c>
      <c r="I47" s="1605">
        <v>3.5106322925847264</v>
      </c>
      <c r="J47" s="1605">
        <v>1.5103863499017312</v>
      </c>
    </row>
    <row r="48" spans="1:10" s="1244" customFormat="1">
      <c r="A48" s="1240">
        <v>47</v>
      </c>
      <c r="B48" s="1244" t="s">
        <v>953</v>
      </c>
      <c r="C48" s="1605">
        <v>1.237779183747157E-2</v>
      </c>
      <c r="D48" s="1605">
        <v>1.4581221198844724E-2</v>
      </c>
      <c r="E48" s="1605">
        <v>1.1935619171021815E-2</v>
      </c>
      <c r="F48" s="1605">
        <v>1.1174358354838163E-2</v>
      </c>
      <c r="G48" s="1605">
        <v>1.0678841445434352E-2</v>
      </c>
      <c r="H48" s="1605">
        <v>1.0033149371808461E-2</v>
      </c>
      <c r="I48" s="1605">
        <v>1.116127035087997E-2</v>
      </c>
      <c r="J48" s="1605">
        <v>4.480499914747969E-3</v>
      </c>
    </row>
    <row r="49" spans="1:10" s="1244" customFormat="1">
      <c r="A49" s="1240">
        <v>48</v>
      </c>
      <c r="B49" s="1244" t="s">
        <v>954</v>
      </c>
      <c r="C49" s="1605">
        <v>364.55606294748736</v>
      </c>
      <c r="D49" s="1605">
        <v>206.25581689269757</v>
      </c>
      <c r="E49" s="1605">
        <v>332.24318529560003</v>
      </c>
      <c r="F49" s="1605">
        <v>9872.4899519430746</v>
      </c>
      <c r="G49" s="1605">
        <v>66723.177004423414</v>
      </c>
      <c r="H49" s="1605">
        <v>4221769.6710475758</v>
      </c>
      <c r="I49" s="1605">
        <v>358.14624356257758</v>
      </c>
      <c r="J49" s="1605">
        <v>19.477625527533437</v>
      </c>
    </row>
    <row r="50" spans="1:10" s="1244" customFormat="1">
      <c r="A50" s="1240">
        <v>49</v>
      </c>
      <c r="C50" s="1605"/>
      <c r="D50" s="1605"/>
      <c r="E50" s="1605"/>
      <c r="F50" s="1605"/>
      <c r="G50" s="1605"/>
      <c r="H50" s="1605"/>
      <c r="I50" s="1605"/>
      <c r="J50" s="1605"/>
    </row>
    <row r="51" spans="1:10" s="1244" customFormat="1">
      <c r="A51" s="1240">
        <v>50</v>
      </c>
      <c r="B51" s="1251" t="s">
        <v>959</v>
      </c>
      <c r="C51" s="1252">
        <v>1</v>
      </c>
      <c r="D51" s="1252">
        <v>0.44556710103351754</v>
      </c>
      <c r="E51" s="1252">
        <v>0.13269769727249725</v>
      </c>
      <c r="F51" s="1252">
        <v>0.21291907352275055</v>
      </c>
      <c r="G51" s="1252">
        <v>8.6220990350693208E-2</v>
      </c>
      <c r="H51" s="1252">
        <v>8.4610481459001977E-2</v>
      </c>
      <c r="I51" s="1252">
        <v>3.6862890981363541E-2</v>
      </c>
      <c r="J51" s="1252">
        <v>1.1217653801761423E-3</v>
      </c>
    </row>
    <row r="52" spans="1:10" s="1244" customFormat="1">
      <c r="A52" s="1240">
        <v>51</v>
      </c>
      <c r="B52" s="1244" t="s">
        <v>951</v>
      </c>
      <c r="C52" s="1605">
        <v>49896532.064930417</v>
      </c>
      <c r="D52" s="1605">
        <v>22232253.143796999</v>
      </c>
      <c r="E52" s="1605">
        <v>6621154.9068995882</v>
      </c>
      <c r="F52" s="1605">
        <v>10623923.3792632</v>
      </c>
      <c r="G52" s="1605">
        <v>4302128.4097034195</v>
      </c>
      <c r="H52" s="1605">
        <v>4221769.6011482924</v>
      </c>
      <c r="I52" s="1605">
        <v>1839330.4218576404</v>
      </c>
      <c r="J52" s="1605">
        <v>55972.202261287741</v>
      </c>
    </row>
    <row r="53" spans="1:10" s="1244" customFormat="1">
      <c r="A53" s="1240">
        <v>52</v>
      </c>
      <c r="B53" s="1244" t="s">
        <v>952</v>
      </c>
      <c r="C53" s="1605">
        <v>2.7096548378885106</v>
      </c>
      <c r="D53" s="1605">
        <v>1.8668719205651194</v>
      </c>
      <c r="E53" s="1605">
        <v>3.1282452576669635</v>
      </c>
      <c r="F53" s="1605">
        <v>4.5814094056956787</v>
      </c>
      <c r="G53" s="1605">
        <v>5.0068867480839696</v>
      </c>
      <c r="H53" s="1605">
        <v>6.4970292415332294</v>
      </c>
      <c r="I53" s="1605">
        <v>3.510632234321756</v>
      </c>
      <c r="J53" s="1605">
        <v>1.5103863239155584</v>
      </c>
    </row>
    <row r="54" spans="1:10" s="1244" customFormat="1">
      <c r="A54" s="1240">
        <v>53</v>
      </c>
      <c r="B54" s="1244" t="s">
        <v>953</v>
      </c>
      <c r="C54" s="1605">
        <v>1.2377791632095091E-2</v>
      </c>
      <c r="D54" s="1605">
        <v>1.4581220956542188E-2</v>
      </c>
      <c r="E54" s="1605">
        <v>1.1935618972930089E-2</v>
      </c>
      <c r="F54" s="1605">
        <v>1.1174358169783873E-2</v>
      </c>
      <c r="G54" s="1605">
        <v>1.067884126859861E-2</v>
      </c>
      <c r="H54" s="1605">
        <v>1.0033149205690931E-2</v>
      </c>
      <c r="I54" s="1605">
        <v>1.1161270165645883E-2</v>
      </c>
      <c r="J54" s="1605">
        <v>4.4804998376610401E-3</v>
      </c>
    </row>
    <row r="55" spans="1:10" s="1244" customFormat="1">
      <c r="A55" s="1240">
        <v>54</v>
      </c>
      <c r="B55" s="1244" t="s">
        <v>954</v>
      </c>
      <c r="C55" s="1605">
        <v>364.55605689865075</v>
      </c>
      <c r="D55" s="1605">
        <v>206.25581346525436</v>
      </c>
      <c r="E55" s="1605">
        <v>332.24317978146416</v>
      </c>
      <c r="F55" s="1605">
        <v>9872.4897884485326</v>
      </c>
      <c r="G55" s="1605">
        <v>66723.175899524285</v>
      </c>
      <c r="H55" s="1605">
        <v>4221769.6011482924</v>
      </c>
      <c r="I55" s="1605">
        <v>358.1462376187298</v>
      </c>
      <c r="J55" s="1605">
        <v>19.477625192421204</v>
      </c>
    </row>
    <row r="56" spans="1:10" s="1244" customFormat="1">
      <c r="A56" s="1240">
        <v>55</v>
      </c>
      <c r="C56" s="1605"/>
      <c r="D56" s="1605"/>
      <c r="E56" s="1605"/>
      <c r="F56" s="1605"/>
      <c r="G56" s="1605"/>
      <c r="H56" s="1605"/>
      <c r="I56" s="1605"/>
      <c r="J56" s="1605"/>
    </row>
    <row r="57" spans="1:10" s="1244" customFormat="1">
      <c r="A57" s="1240">
        <v>56</v>
      </c>
      <c r="B57" s="1251" t="s">
        <v>960</v>
      </c>
      <c r="C57" s="1252">
        <v>1</v>
      </c>
      <c r="D57" s="1252">
        <v>0.44624118059914453</v>
      </c>
      <c r="E57" s="1252">
        <v>0.13273248911837635</v>
      </c>
      <c r="F57" s="1252">
        <v>0.21251206685915214</v>
      </c>
      <c r="G57" s="1252">
        <v>8.6050102083598368E-2</v>
      </c>
      <c r="H57" s="1252">
        <v>8.4429617970647991E-2</v>
      </c>
      <c r="I57" s="1252">
        <v>3.6871358418326804E-2</v>
      </c>
      <c r="J57" s="1252">
        <v>1.1631849507539695E-3</v>
      </c>
    </row>
    <row r="58" spans="1:10" s="1244" customFormat="1">
      <c r="A58" s="1240">
        <v>57</v>
      </c>
      <c r="B58" s="1244" t="s">
        <v>951</v>
      </c>
      <c r="C58" s="1605">
        <v>0.82790003269638113</v>
      </c>
      <c r="D58" s="1605">
        <v>0.36944308800850345</v>
      </c>
      <c r="E58" s="1605">
        <v>0.10988923208097583</v>
      </c>
      <c r="F58" s="1605">
        <v>0.17593874710106758</v>
      </c>
      <c r="G58" s="1605">
        <v>7.1240882328538022E-2</v>
      </c>
      <c r="H58" s="1605">
        <v>6.9899283478442445E-2</v>
      </c>
      <c r="I58" s="1605">
        <v>3.0525798840092749E-2</v>
      </c>
      <c r="J58" s="1605">
        <v>9.6300085876114985E-4</v>
      </c>
    </row>
    <row r="59" spans="1:10" s="1244" customFormat="1">
      <c r="A59" s="1240">
        <v>58</v>
      </c>
      <c r="B59" s="1244" t="s">
        <v>952</v>
      </c>
      <c r="C59" s="1605">
        <v>4.4959503918319734E-8</v>
      </c>
      <c r="D59" s="1605">
        <v>3.1022628376394528E-8</v>
      </c>
      <c r="E59" s="1605">
        <v>5.1918505753091608E-8</v>
      </c>
      <c r="F59" s="1605">
        <v>7.5870975535127206E-8</v>
      </c>
      <c r="G59" s="1605">
        <v>8.291129312831375E-8</v>
      </c>
      <c r="H59" s="1605">
        <v>1.0757045780000377E-7</v>
      </c>
      <c r="I59" s="1605">
        <v>5.8262970107469668E-8</v>
      </c>
      <c r="J59" s="1605">
        <v>2.5986172925658894E-8</v>
      </c>
    </row>
    <row r="60" spans="1:10" s="1244" customFormat="1">
      <c r="A60" s="1240">
        <v>59</v>
      </c>
      <c r="B60" s="1244" t="s">
        <v>953</v>
      </c>
      <c r="C60" s="1605">
        <v>2.0537647954341471E-10</v>
      </c>
      <c r="D60" s="1605">
        <v>2.4230253507266554E-10</v>
      </c>
      <c r="E60" s="1605">
        <v>1.9809172595851241E-10</v>
      </c>
      <c r="F60" s="1605">
        <v>1.8505428793733462E-10</v>
      </c>
      <c r="G60" s="1605">
        <v>1.7683574309531482E-10</v>
      </c>
      <c r="H60" s="1605">
        <v>1.6611753050648442E-10</v>
      </c>
      <c r="I60" s="1605">
        <v>1.8523408509295281E-10</v>
      </c>
      <c r="J60" s="1605">
        <v>7.7086929172536479E-11</v>
      </c>
    </row>
    <row r="61" spans="1:10" s="1244" customFormat="1">
      <c r="A61" s="1240">
        <v>60</v>
      </c>
      <c r="B61" s="1244" t="s">
        <v>954</v>
      </c>
      <c r="C61" s="1605">
        <v>6.0488366412580188E-6</v>
      </c>
      <c r="D61" s="1605">
        <v>3.4274431904608763E-6</v>
      </c>
      <c r="E61" s="1605">
        <v>5.5141358877257841E-6</v>
      </c>
      <c r="F61" s="1605">
        <v>1.6349454171874696E-4</v>
      </c>
      <c r="G61" s="1605">
        <v>1.1048991267027396E-3</v>
      </c>
      <c r="H61" s="1605">
        <v>6.9899283478442445E-2</v>
      </c>
      <c r="I61" s="1605">
        <v>5.943847758383658E-6</v>
      </c>
      <c r="J61" s="1605">
        <v>3.3511223480842703E-7</v>
      </c>
    </row>
    <row r="62" spans="1:10" s="1244" customFormat="1">
      <c r="A62" s="1240">
        <v>61</v>
      </c>
      <c r="C62" s="1605"/>
      <c r="D62" s="1605"/>
      <c r="E62" s="1605"/>
      <c r="F62" s="1605"/>
      <c r="G62" s="1605"/>
      <c r="H62" s="1605"/>
      <c r="I62" s="1605"/>
      <c r="J62" s="1605"/>
    </row>
    <row r="63" spans="1:10" s="1244" customFormat="1">
      <c r="A63" s="1240">
        <v>62</v>
      </c>
      <c r="B63" s="1251" t="s">
        <v>961</v>
      </c>
      <c r="C63" s="1252">
        <v>1</v>
      </c>
      <c r="D63" s="1252">
        <v>0.55929709561121965</v>
      </c>
      <c r="E63" s="1252">
        <v>0.16023726397155386</v>
      </c>
      <c r="F63" s="1252">
        <v>0.14521631504912141</v>
      </c>
      <c r="G63" s="1252">
        <v>5.6644682873802643E-2</v>
      </c>
      <c r="H63" s="1252">
        <v>1.4185448957981149E-2</v>
      </c>
      <c r="I63" s="1252">
        <v>5.1228811123908459E-2</v>
      </c>
      <c r="J63" s="1252">
        <v>1.3190382412412771E-2</v>
      </c>
    </row>
    <row r="64" spans="1:10" s="1244" customFormat="1">
      <c r="A64" s="1240">
        <v>63</v>
      </c>
      <c r="B64" s="1244" t="s">
        <v>951</v>
      </c>
      <c r="C64" s="1605">
        <v>46388457.731293038</v>
      </c>
      <c r="D64" s="1605">
        <v>25944929.678996023</v>
      </c>
      <c r="E64" s="1605">
        <v>7433159.5467224708</v>
      </c>
      <c r="F64" s="1605">
        <v>6736360.8925503017</v>
      </c>
      <c r="G64" s="1605">
        <v>2627659.4771938925</v>
      </c>
      <c r="H64" s="1605">
        <v>658041.09938672336</v>
      </c>
      <c r="I64" s="1605">
        <v>2376425.5394458221</v>
      </c>
      <c r="J64" s="1605">
        <v>611881.49699780089</v>
      </c>
    </row>
    <row r="65" spans="1:10" s="1244" customFormat="1">
      <c r="A65" s="1240">
        <v>64</v>
      </c>
      <c r="B65" s="1244" t="s">
        <v>952</v>
      </c>
      <c r="C65" s="1605">
        <v>2.5191471974488246</v>
      </c>
      <c r="D65" s="1605">
        <v>2.1786303163009961</v>
      </c>
      <c r="E65" s="1605">
        <v>3.5118867370533673</v>
      </c>
      <c r="F65" s="1605">
        <v>2.904955735423504</v>
      </c>
      <c r="G65" s="1605">
        <v>3.0581126739883455</v>
      </c>
      <c r="H65" s="1605">
        <v>1.0126825167539601</v>
      </c>
      <c r="I65" s="1605">
        <v>4.535757144068854</v>
      </c>
      <c r="J65" s="1605">
        <v>16.511364705791635</v>
      </c>
    </row>
    <row r="66" spans="1:10" s="1244" customFormat="1">
      <c r="A66" s="1240">
        <v>65</v>
      </c>
      <c r="B66" s="1244" t="s">
        <v>953</v>
      </c>
      <c r="C66" s="1605">
        <v>1.1507546520167092E-2</v>
      </c>
      <c r="D66" s="1605">
        <v>1.7016212882450997E-2</v>
      </c>
      <c r="E66" s="1605">
        <v>1.3399378410891271E-2</v>
      </c>
      <c r="F66" s="1605">
        <v>7.0853776601222584E-3</v>
      </c>
      <c r="G66" s="1605">
        <v>6.5224362902772609E-3</v>
      </c>
      <c r="H66" s="1605">
        <v>1.563852402515791E-3</v>
      </c>
      <c r="I66" s="1605">
        <v>1.4420425584821032E-2</v>
      </c>
      <c r="J66" s="1605">
        <v>4.898029445345907E-2</v>
      </c>
    </row>
    <row r="67" spans="1:10" s="1244" customFormat="1">
      <c r="A67" s="1240">
        <v>66</v>
      </c>
      <c r="B67" s="1244" t="s">
        <v>954</v>
      </c>
      <c r="C67" s="1605">
        <v>338.92522258106766</v>
      </c>
      <c r="D67" s="1605">
        <v>240.69951622214253</v>
      </c>
      <c r="E67" s="1605">
        <v>372.98879098154788</v>
      </c>
      <c r="F67" s="1605">
        <v>6259.8958735731376</v>
      </c>
      <c r="G67" s="1605">
        <v>40753.266477451965</v>
      </c>
      <c r="H67" s="1605">
        <v>658041.09938672336</v>
      </c>
      <c r="I67" s="1605">
        <v>462.72700968758028</v>
      </c>
      <c r="J67" s="1605">
        <v>212.92709557979381</v>
      </c>
    </row>
    <row r="68" spans="1:10" s="1244" customFormat="1">
      <c r="A68" s="1240">
        <v>67</v>
      </c>
      <c r="C68" s="1605"/>
      <c r="D68" s="1605"/>
      <c r="E68" s="1605"/>
      <c r="F68" s="1605"/>
      <c r="G68" s="1605"/>
      <c r="H68" s="1605"/>
      <c r="I68" s="1605"/>
      <c r="J68" s="1605"/>
    </row>
    <row r="69" spans="1:10" s="1244" customFormat="1">
      <c r="A69" s="1240">
        <v>68</v>
      </c>
      <c r="B69" s="1251" t="s">
        <v>962</v>
      </c>
      <c r="C69" s="1252">
        <v>1</v>
      </c>
      <c r="D69" s="1252">
        <v>0.45104415390446895</v>
      </c>
      <c r="E69" s="1252">
        <v>0.12922318227647653</v>
      </c>
      <c r="F69" s="1252">
        <v>0.20807556599946189</v>
      </c>
      <c r="G69" s="1252">
        <v>8.9973485586047536E-2</v>
      </c>
      <c r="H69" s="1252">
        <v>6.9057794746890472E-2</v>
      </c>
      <c r="I69" s="1252">
        <v>5.0781994665817273E-2</v>
      </c>
      <c r="J69" s="1252">
        <v>1.8438228208373919E-3</v>
      </c>
    </row>
    <row r="70" spans="1:10" s="1244" customFormat="1">
      <c r="A70" s="1240">
        <v>69</v>
      </c>
      <c r="B70" s="1244" t="s">
        <v>951</v>
      </c>
      <c r="C70" s="1605">
        <v>7574389.7001273446</v>
      </c>
      <c r="D70" s="1605">
        <v>3416384.1936366623</v>
      </c>
      <c r="E70" s="1605">
        <v>978786.7408526222</v>
      </c>
      <c r="F70" s="1605">
        <v>1576045.4239544917</v>
      </c>
      <c r="G70" s="1605">
        <v>681494.24250751454</v>
      </c>
      <c r="H70" s="1605">
        <v>523070.64924435545</v>
      </c>
      <c r="I70" s="1605">
        <v>384642.61734868813</v>
      </c>
      <c r="J70" s="1605">
        <v>13965.832583010488</v>
      </c>
    </row>
    <row r="71" spans="1:10" s="1244" customFormat="1">
      <c r="A71" s="1240">
        <v>70</v>
      </c>
      <c r="B71" s="1244" t="s">
        <v>952</v>
      </c>
      <c r="C71" s="1605">
        <v>0.41133082492176176</v>
      </c>
      <c r="D71" s="1605">
        <v>0.28687833301062871</v>
      </c>
      <c r="E71" s="1605">
        <v>0.4624397138252837</v>
      </c>
      <c r="F71" s="1605">
        <v>0.67964621650062251</v>
      </c>
      <c r="G71" s="1605">
        <v>0.79313404128298115</v>
      </c>
      <c r="H71" s="1605">
        <v>0.80497175937881726</v>
      </c>
      <c r="I71" s="1605">
        <v>0.73414692385417746</v>
      </c>
      <c r="J71" s="1605">
        <v>0.37686211518002966</v>
      </c>
    </row>
    <row r="72" spans="1:10" s="1244" customFormat="1">
      <c r="A72" s="1240">
        <v>71</v>
      </c>
      <c r="B72" s="1244" t="s">
        <v>953</v>
      </c>
      <c r="C72" s="1605">
        <v>1.8789726173045658E-3</v>
      </c>
      <c r="D72" s="1605">
        <v>2.2406659584907271E-3</v>
      </c>
      <c r="E72" s="1605">
        <v>1.7644090432621157E-3</v>
      </c>
      <c r="F72" s="1605">
        <v>1.657701720015394E-3</v>
      </c>
      <c r="G72" s="1605">
        <v>1.6916205533956381E-3</v>
      </c>
      <c r="H72" s="1605">
        <v>1.2430914911981013E-3</v>
      </c>
      <c r="I72" s="1605">
        <v>2.334055979519994E-3</v>
      </c>
      <c r="J72" s="1605">
        <v>1.1179461963793048E-3</v>
      </c>
    </row>
    <row r="73" spans="1:10" s="1244" customFormat="1">
      <c r="A73" s="1240">
        <v>72</v>
      </c>
      <c r="B73" s="1244" t="s">
        <v>954</v>
      </c>
      <c r="C73" s="1605">
        <v>55.340311805616253</v>
      </c>
      <c r="D73" s="1605">
        <v>31.694902734812121</v>
      </c>
      <c r="E73" s="1605">
        <v>49.114576487244058</v>
      </c>
      <c r="F73" s="1605">
        <v>1464.5712133515833</v>
      </c>
      <c r="G73" s="1605">
        <v>10569.52649641545</v>
      </c>
      <c r="H73" s="1605">
        <v>523070.64924435545</v>
      </c>
      <c r="I73" s="1605">
        <v>74.895899395892002</v>
      </c>
      <c r="J73" s="1605">
        <v>4.8599347812355251</v>
      </c>
    </row>
    <row r="74" spans="1:10" s="1244" customFormat="1">
      <c r="A74" s="1240">
        <v>73</v>
      </c>
      <c r="C74" s="1605"/>
      <c r="D74" s="1605"/>
      <c r="E74" s="1605"/>
      <c r="F74" s="1605"/>
      <c r="G74" s="1605"/>
      <c r="H74" s="1605"/>
      <c r="I74" s="1605"/>
      <c r="J74" s="1605"/>
    </row>
    <row r="75" spans="1:10" s="1244" customFormat="1">
      <c r="A75" s="1240">
        <v>74</v>
      </c>
      <c r="B75" s="1251" t="s">
        <v>963</v>
      </c>
      <c r="C75" s="1252">
        <v>1</v>
      </c>
      <c r="D75" s="1252">
        <v>0.55312098484269534</v>
      </c>
      <c r="E75" s="1252">
        <v>0.13909195655621273</v>
      </c>
      <c r="F75" s="1252">
        <v>0.16705880984082236</v>
      </c>
      <c r="G75" s="1252">
        <v>7.1319744071897173E-2</v>
      </c>
      <c r="H75" s="1252">
        <v>5.7544106905113527E-3</v>
      </c>
      <c r="I75" s="1252">
        <v>4.1340420196837591E-2</v>
      </c>
      <c r="J75" s="1252">
        <v>2.2313673801023764E-2</v>
      </c>
    </row>
    <row r="76" spans="1:10" s="1244" customFormat="1">
      <c r="A76" s="1240">
        <v>75</v>
      </c>
      <c r="B76" s="1244" t="s">
        <v>951</v>
      </c>
      <c r="C76" s="1605">
        <v>25501355.784365762</v>
      </c>
      <c r="D76" s="1605">
        <v>14105335.026272355</v>
      </c>
      <c r="E76" s="1605">
        <v>3547033.4708835268</v>
      </c>
      <c r="F76" s="1605">
        <v>4260226.1466635149</v>
      </c>
      <c r="G76" s="1605">
        <v>1818750.1680273607</v>
      </c>
      <c r="H76" s="1605">
        <v>146745.27434808787</v>
      </c>
      <c r="I76" s="1605">
        <v>1054236.7637147354</v>
      </c>
      <c r="J76" s="1605">
        <v>569028.93445618812</v>
      </c>
    </row>
    <row r="77" spans="1:10" s="1244" customFormat="1">
      <c r="A77" s="1240">
        <v>76</v>
      </c>
      <c r="B77" s="1244" t="s">
        <v>952</v>
      </c>
      <c r="C77" s="1605">
        <v>1.3848632202314801</v>
      </c>
      <c r="D77" s="1605">
        <v>1.1844437772632426</v>
      </c>
      <c r="E77" s="1605">
        <v>1.675839153455658</v>
      </c>
      <c r="F77" s="1605">
        <v>1.8371593470649168</v>
      </c>
      <c r="G77" s="1605">
        <v>2.1166909136957757</v>
      </c>
      <c r="H77" s="1605">
        <v>0.22583144713463815</v>
      </c>
      <c r="I77" s="1605">
        <v>2.0121656888413328</v>
      </c>
      <c r="J77" s="1605">
        <v>15.355006338732112</v>
      </c>
    </row>
    <row r="78" spans="1:10" s="1244" customFormat="1">
      <c r="A78" s="1240">
        <v>77</v>
      </c>
      <c r="B78" s="1244" t="s">
        <v>953</v>
      </c>
      <c r="C78" s="1605">
        <v>6.3261003354711295E-3</v>
      </c>
      <c r="D78" s="1605">
        <v>9.2511094288936554E-3</v>
      </c>
      <c r="E78" s="1605">
        <v>6.3940567148760008E-3</v>
      </c>
      <c r="F78" s="1605">
        <v>4.4809522007676498E-3</v>
      </c>
      <c r="G78" s="1605">
        <v>4.5145431521278461E-3</v>
      </c>
      <c r="H78" s="1605">
        <v>3.4874409829564252E-4</v>
      </c>
      <c r="I78" s="1605">
        <v>6.3972308610502895E-3</v>
      </c>
      <c r="J78" s="1605">
        <v>4.5550004206618991E-2</v>
      </c>
    </row>
    <row r="79" spans="1:10" s="1244" customFormat="1">
      <c r="A79" s="1240">
        <v>78</v>
      </c>
      <c r="B79" s="1244" t="s">
        <v>954</v>
      </c>
      <c r="C79" s="1605">
        <v>186.31903512292615</v>
      </c>
      <c r="D79" s="1605">
        <v>130.85976177162559</v>
      </c>
      <c r="E79" s="1605">
        <v>177.98672523574268</v>
      </c>
      <c r="F79" s="1605">
        <v>3958.8989517292534</v>
      </c>
      <c r="G79" s="1605">
        <v>28207.616282412353</v>
      </c>
      <c r="H79" s="1605">
        <v>146745.27434808787</v>
      </c>
      <c r="I79" s="1605">
        <v>205.27629293623534</v>
      </c>
      <c r="J79" s="1605">
        <v>198.01494065288995</v>
      </c>
    </row>
    <row r="80" spans="1:10" s="1244" customFormat="1">
      <c r="A80" s="1240">
        <v>79</v>
      </c>
      <c r="C80" s="1605"/>
      <c r="D80" s="1605"/>
      <c r="E80" s="1605"/>
      <c r="F80" s="1605"/>
      <c r="G80" s="1605"/>
      <c r="H80" s="1605"/>
      <c r="I80" s="1605"/>
      <c r="J80" s="1605"/>
    </row>
    <row r="81" spans="1:10" s="1244" customFormat="1">
      <c r="A81" s="1240">
        <v>80</v>
      </c>
      <c r="B81" s="1251" t="s">
        <v>964</v>
      </c>
      <c r="C81" s="1252">
        <v>1</v>
      </c>
      <c r="D81" s="1252">
        <v>0.54852102383237655</v>
      </c>
      <c r="E81" s="1252">
        <v>0.23843749393563696</v>
      </c>
      <c r="F81" s="1252">
        <v>8.1957474851703446E-2</v>
      </c>
      <c r="G81" s="1252">
        <v>8.6874780865619401E-3</v>
      </c>
      <c r="H81" s="1252">
        <v>-1.7362526301440159E-3</v>
      </c>
      <c r="I81" s="1252">
        <v>0.121949465762269</v>
      </c>
      <c r="J81" s="1252">
        <v>2.1833161615958476E-3</v>
      </c>
    </row>
    <row r="82" spans="1:10" s="1244" customFormat="1">
      <c r="A82" s="1240">
        <v>81</v>
      </c>
      <c r="B82" s="1244" t="s">
        <v>951</v>
      </c>
      <c r="C82" s="1605">
        <v>7364125.117146709</v>
      </c>
      <c r="D82" s="1605">
        <v>4039377.4488870325</v>
      </c>
      <c r="E82" s="1605">
        <v>1755883.5379609403</v>
      </c>
      <c r="F82" s="1605">
        <v>603545.09909334907</v>
      </c>
      <c r="G82" s="1605">
        <v>63975.675581912416</v>
      </c>
      <c r="H82" s="1605">
        <v>-12785.981603355584</v>
      </c>
      <c r="I82" s="1605">
        <v>898051.12384254776</v>
      </c>
      <c r="J82" s="1605">
        <v>16078.213384280323</v>
      </c>
    </row>
    <row r="83" spans="1:10" s="1244" customFormat="1">
      <c r="A83" s="1240">
        <v>82</v>
      </c>
      <c r="B83" s="1244" t="s">
        <v>952</v>
      </c>
      <c r="C83" s="1605">
        <v>0.3999123070221875</v>
      </c>
      <c r="D83" s="1605">
        <v>0.33919190678139494</v>
      </c>
      <c r="E83" s="1605">
        <v>0.82958855786895758</v>
      </c>
      <c r="F83" s="1605">
        <v>0.26026987347677638</v>
      </c>
      <c r="G83" s="1605">
        <v>7.4455927802693986E-2</v>
      </c>
      <c r="H83" s="1605">
        <v>-1.9676795326801451E-2</v>
      </c>
      <c r="I83" s="1605">
        <v>1.7140624577102443</v>
      </c>
      <c r="J83" s="1605">
        <v>0.43386382217461783</v>
      </c>
    </row>
    <row r="84" spans="1:10" s="1244" customFormat="1">
      <c r="A84" s="1240">
        <v>83</v>
      </c>
      <c r="B84" s="1244" t="s">
        <v>953</v>
      </c>
      <c r="C84" s="1605">
        <v>1.8268124553045915E-3</v>
      </c>
      <c r="D84" s="1605">
        <v>2.6492616258073191E-3</v>
      </c>
      <c r="E84" s="1605">
        <v>3.1652418897650837E-3</v>
      </c>
      <c r="F84" s="1605">
        <v>6.3481530016027982E-4</v>
      </c>
      <c r="G84" s="1605">
        <v>1.5880188119203541E-4</v>
      </c>
      <c r="H84" s="1605">
        <v>-3.0386229777388526E-5</v>
      </c>
      <c r="I84" s="1605">
        <v>5.4494782974586018E-3</v>
      </c>
      <c r="J84" s="1605">
        <v>1.2870394507948771E-3</v>
      </c>
    </row>
    <row r="85" spans="1:10" s="1244" customFormat="1">
      <c r="A85" s="1240">
        <v>84</v>
      </c>
      <c r="B85" s="1244" t="s">
        <v>954</v>
      </c>
      <c r="C85" s="1605">
        <v>53.804068221049874</v>
      </c>
      <c r="D85" s="1605">
        <v>37.474612951942476</v>
      </c>
      <c r="E85" s="1605">
        <v>88.108545741794586</v>
      </c>
      <c r="F85" s="1605">
        <v>560.85615595624574</v>
      </c>
      <c r="G85" s="1605">
        <v>992.22055890170793</v>
      </c>
      <c r="H85" s="1605">
        <v>-12785.981603355584</v>
      </c>
      <c r="I85" s="1605">
        <v>174.86451992059429</v>
      </c>
      <c r="J85" s="1605">
        <v>5.5950168371234152</v>
      </c>
    </row>
    <row r="86" spans="1:10" s="1244" customFormat="1">
      <c r="A86" s="1240">
        <v>85</v>
      </c>
      <c r="C86" s="1605"/>
      <c r="D86" s="1605"/>
      <c r="E86" s="1605"/>
      <c r="F86" s="1605"/>
      <c r="G86" s="1605"/>
      <c r="H86" s="1605"/>
      <c r="I86" s="1605"/>
      <c r="J86" s="1605"/>
    </row>
    <row r="87" spans="1:10" s="1244" customFormat="1">
      <c r="A87" s="1240">
        <v>86</v>
      </c>
      <c r="B87" s="1251" t="s">
        <v>965</v>
      </c>
      <c r="C87" s="1252">
        <v>1</v>
      </c>
      <c r="D87" s="1252">
        <v>0.68096366333462399</v>
      </c>
      <c r="E87" s="1252">
        <v>0.16932435608531046</v>
      </c>
      <c r="F87" s="1252">
        <v>6.9772793466115243E-2</v>
      </c>
      <c r="G87" s="1252">
        <v>1.1314756225402962E-2</v>
      </c>
      <c r="H87" s="1252">
        <v>6.7334630723342595E-3</v>
      </c>
      <c r="I87" s="1252">
        <v>5.2629582620124307E-2</v>
      </c>
      <c r="J87" s="1252">
        <v>9.2613851960889407E-3</v>
      </c>
    </row>
    <row r="88" spans="1:10" s="1244" customFormat="1">
      <c r="A88" s="1240">
        <v>87</v>
      </c>
      <c r="B88" s="1244" t="s">
        <v>951</v>
      </c>
      <c r="C88" s="1605">
        <v>1458927.9131643237</v>
      </c>
      <c r="D88" s="1605">
        <v>993476.89628951601</v>
      </c>
      <c r="E88" s="1605">
        <v>247032.02947143486</v>
      </c>
      <c r="F88" s="1605">
        <v>101793.47596716486</v>
      </c>
      <c r="G88" s="1605">
        <v>16507.413687890185</v>
      </c>
      <c r="H88" s="1605">
        <v>9823.637228489657</v>
      </c>
      <c r="I88" s="1605">
        <v>76782.767142687313</v>
      </c>
      <c r="J88" s="1605">
        <v>13511.693377140999</v>
      </c>
    </row>
    <row r="89" spans="1:10" s="1244" customFormat="1">
      <c r="A89" s="1240">
        <v>88</v>
      </c>
      <c r="B89" s="1244" t="s">
        <v>952</v>
      </c>
      <c r="C89" s="1605">
        <v>7.9227772240603941E-2</v>
      </c>
      <c r="D89" s="1605">
        <v>8.3423578771662163E-2</v>
      </c>
      <c r="E89" s="1605">
        <v>0.11671329028725608</v>
      </c>
      <c r="F89" s="1605">
        <v>4.3896926924822131E-2</v>
      </c>
      <c r="G89" s="1605">
        <v>1.9211595509938551E-2</v>
      </c>
      <c r="H89" s="1605">
        <v>1.51179397175895E-2</v>
      </c>
      <c r="I89" s="1605">
        <v>0.14655118741487463</v>
      </c>
      <c r="J89" s="1605">
        <v>0.36460735981955389</v>
      </c>
    </row>
    <row r="90" spans="1:10" s="1244" customFormat="1">
      <c r="A90" s="1240">
        <v>89</v>
      </c>
      <c r="B90" s="1244" t="s">
        <v>953</v>
      </c>
      <c r="C90" s="1605">
        <v>3.6191504635825239E-4</v>
      </c>
      <c r="D90" s="1605">
        <v>6.5158065834901389E-4</v>
      </c>
      <c r="E90" s="1605">
        <v>4.453120670546785E-4</v>
      </c>
      <c r="F90" s="1605">
        <v>1.0706748525922393E-4</v>
      </c>
      <c r="G90" s="1605">
        <v>4.0975078784369355E-5</v>
      </c>
      <c r="H90" s="1605">
        <v>2.3346138555076209E-5</v>
      </c>
      <c r="I90" s="1605">
        <v>4.6592672961929627E-4</v>
      </c>
      <c r="J90" s="1605">
        <v>1.081592961095206E-3</v>
      </c>
    </row>
    <row r="91" spans="1:10" s="1244" customFormat="1">
      <c r="A91" s="1240">
        <v>90</v>
      </c>
      <c r="B91" s="1244" t="s">
        <v>954</v>
      </c>
      <c r="C91" s="1605">
        <v>10.659278016164563</v>
      </c>
      <c r="D91" s="1605">
        <v>9.216806955092725</v>
      </c>
      <c r="E91" s="1605">
        <v>12.395829448716231</v>
      </c>
      <c r="F91" s="1605">
        <v>94.59358997054558</v>
      </c>
      <c r="G91" s="1605">
        <v>256.01910548719349</v>
      </c>
      <c r="H91" s="1605">
        <v>9823.637228489657</v>
      </c>
      <c r="I91" s="1605">
        <v>14.950798855561406</v>
      </c>
      <c r="J91" s="1605">
        <v>4.7019000268441005</v>
      </c>
    </row>
    <row r="92" spans="1:10" s="1244" customFormat="1">
      <c r="A92" s="1240">
        <v>91</v>
      </c>
      <c r="C92" s="1605"/>
      <c r="D92" s="1605"/>
      <c r="E92" s="1605"/>
      <c r="F92" s="1605"/>
      <c r="G92" s="1605"/>
      <c r="H92" s="1605"/>
      <c r="I92" s="1605"/>
      <c r="J92" s="1605"/>
    </row>
    <row r="93" spans="1:10" s="1244" customFormat="1">
      <c r="A93" s="1240">
        <v>92</v>
      </c>
      <c r="B93" s="1251" t="s">
        <v>966</v>
      </c>
      <c r="C93" s="1252">
        <v>1</v>
      </c>
      <c r="D93" s="1252">
        <v>0.75514776298809227</v>
      </c>
      <c r="E93" s="1252">
        <v>0.2014459726101985</v>
      </c>
      <c r="F93" s="1252">
        <v>4.3377623441113879E-2</v>
      </c>
      <c r="G93" s="1252">
        <v>1.0453349603205988E-2</v>
      </c>
      <c r="H93" s="1252">
        <v>-1.9628393617246E-3</v>
      </c>
      <c r="I93" s="1252">
        <v>-8.3052478606599027E-3</v>
      </c>
      <c r="J93" s="1252">
        <v>-1.5662142022643125E-4</v>
      </c>
    </row>
    <row r="94" spans="1:10" s="1244" customFormat="1">
      <c r="A94" s="1240">
        <v>93</v>
      </c>
      <c r="B94" s="1244" t="s">
        <v>951</v>
      </c>
      <c r="C94" s="1605">
        <v>4489659.216488895</v>
      </c>
      <c r="D94" s="1605">
        <v>3390356.1139104599</v>
      </c>
      <c r="E94" s="1605">
        <v>904423.76755394717</v>
      </c>
      <c r="F94" s="1605">
        <v>194750.74687178165</v>
      </c>
      <c r="G94" s="1605">
        <v>46931.977389214298</v>
      </c>
      <c r="H94" s="1605">
        <v>-8812.4798308540303</v>
      </c>
      <c r="I94" s="1605">
        <v>-37287.732602836411</v>
      </c>
      <c r="J94" s="1605">
        <v>-703.17680281917728</v>
      </c>
    </row>
    <row r="95" spans="1:10" s="1244" customFormat="1">
      <c r="A95" s="1240">
        <v>94</v>
      </c>
      <c r="B95" s="1244" t="s">
        <v>952</v>
      </c>
      <c r="C95" s="1605">
        <v>0.24381307303279096</v>
      </c>
      <c r="D95" s="1605">
        <v>0.28469272047406785</v>
      </c>
      <c r="E95" s="1605">
        <v>0.42730602161621195</v>
      </c>
      <c r="F95" s="1605">
        <v>8.3983371456366585E-2</v>
      </c>
      <c r="G95" s="1605">
        <v>5.4620195696955698E-2</v>
      </c>
      <c r="H95" s="1605">
        <v>-1.3561834150283211E-2</v>
      </c>
      <c r="I95" s="1605">
        <v>-7.1169113751775578E-2</v>
      </c>
      <c r="J95" s="1605">
        <v>-1.8974930114681498E-2</v>
      </c>
    </row>
    <row r="96" spans="1:10" s="1244" customFormat="1">
      <c r="A96" s="1240">
        <v>95</v>
      </c>
      <c r="B96" s="1244" t="s">
        <v>953</v>
      </c>
      <c r="C96" s="1605">
        <v>1.1137460657285531E-3</v>
      </c>
      <c r="D96" s="1605">
        <v>2.223595210910285E-3</v>
      </c>
      <c r="E96" s="1605">
        <v>1.630358695933394E-3</v>
      </c>
      <c r="F96" s="1605">
        <v>2.0484095391971204E-4</v>
      </c>
      <c r="G96" s="1605">
        <v>1.1649562477737125E-4</v>
      </c>
      <c r="H96" s="1605">
        <v>-2.0943095755640399E-5</v>
      </c>
      <c r="I96" s="1605">
        <v>-2.2626628282714859E-4</v>
      </c>
      <c r="J96" s="1605">
        <v>-5.6288361429319403E-5</v>
      </c>
    </row>
    <row r="97" spans="1:14" s="1244" customFormat="1">
      <c r="A97" s="1240">
        <v>96</v>
      </c>
      <c r="B97" s="1244" t="s">
        <v>954</v>
      </c>
      <c r="C97" s="1605">
        <v>32.802529415310779</v>
      </c>
      <c r="D97" s="1605">
        <v>31.453431808669656</v>
      </c>
      <c r="E97" s="1605">
        <v>45.38311406805034</v>
      </c>
      <c r="F97" s="1605">
        <v>180.97596256551054</v>
      </c>
      <c r="G97" s="1605">
        <v>727.88403423525858</v>
      </c>
      <c r="H97" s="1605">
        <v>-8812.4798308540303</v>
      </c>
      <c r="I97" s="1605">
        <v>-7.260501420702707</v>
      </c>
      <c r="J97" s="1605">
        <v>-0.24469671829921491</v>
      </c>
    </row>
    <row r="98" spans="1:14" s="1244" customFormat="1">
      <c r="A98" s="1240">
        <v>97</v>
      </c>
      <c r="C98" s="1605"/>
      <c r="D98" s="1605"/>
      <c r="E98" s="1605"/>
      <c r="F98" s="1605"/>
      <c r="G98" s="1605"/>
      <c r="H98" s="1605"/>
      <c r="I98" s="1605"/>
      <c r="J98" s="1605"/>
    </row>
    <row r="99" spans="1:14" s="1244" customFormat="1">
      <c r="A99" s="1240">
        <v>98</v>
      </c>
      <c r="B99" s="1251" t="s">
        <v>1106</v>
      </c>
      <c r="C99" s="1252">
        <v>1</v>
      </c>
      <c r="D99" s="1252">
        <v>0.80530367801672231</v>
      </c>
      <c r="E99" s="1252">
        <v>0.1344761617952081</v>
      </c>
      <c r="F99" s="1252">
        <v>1.5759060850989912E-2</v>
      </c>
      <c r="G99" s="1252">
        <v>6.5330110766338061E-3</v>
      </c>
      <c r="H99" s="1252">
        <v>6.0015704136416985E-3</v>
      </c>
      <c r="I99" s="1252">
        <v>1.6557225113695683E-2</v>
      </c>
      <c r="J99" s="1252">
        <v>1.5369292733108596E-2</v>
      </c>
    </row>
    <row r="100" spans="1:14" s="1244" customFormat="1">
      <c r="A100" s="1240">
        <v>99</v>
      </c>
      <c r="B100" s="1244" t="s">
        <v>951</v>
      </c>
      <c r="C100" s="1605">
        <v>7898580.0348514533</v>
      </c>
      <c r="D100" s="1605">
        <v>6360755.5531753264</v>
      </c>
      <c r="E100" s="1605">
        <v>1062170.7267190844</v>
      </c>
      <c r="F100" s="1605">
        <v>124474.20340563807</v>
      </c>
      <c r="G100" s="1605">
        <v>51601.510857363181</v>
      </c>
      <c r="H100" s="1605">
        <v>47403.884246945498</v>
      </c>
      <c r="I100" s="1605">
        <v>130778.5677155778</v>
      </c>
      <c r="J100" s="1605">
        <v>121395.58873151908</v>
      </c>
    </row>
    <row r="101" spans="1:14" s="1244" customFormat="1">
      <c r="A101" s="1240">
        <v>100</v>
      </c>
      <c r="B101" s="1244" t="s">
        <v>952</v>
      </c>
      <c r="C101" s="1605">
        <v>0.42893613480058773</v>
      </c>
      <c r="D101" s="1605">
        <v>0.53412111939337215</v>
      </c>
      <c r="E101" s="1605">
        <v>0.50183549326556154</v>
      </c>
      <c r="F101" s="1605">
        <v>5.367765427997815E-2</v>
      </c>
      <c r="G101" s="1605">
        <v>6.0054674404907832E-2</v>
      </c>
      <c r="H101" s="1605">
        <v>7.2951499302778541E-2</v>
      </c>
      <c r="I101" s="1605">
        <v>0.24961010263563854</v>
      </c>
      <c r="J101" s="1605">
        <v>3.2758088764818538</v>
      </c>
    </row>
    <row r="102" spans="1:14" s="1244" customFormat="1">
      <c r="A102" s="1240">
        <v>101</v>
      </c>
      <c r="B102" s="1244" t="s">
        <v>953</v>
      </c>
      <c r="C102" s="1605">
        <v>1.959394246750323E-3</v>
      </c>
      <c r="D102" s="1605">
        <v>4.1717581016874842E-3</v>
      </c>
      <c r="E102" s="1605">
        <v>1.9147211108304471E-3</v>
      </c>
      <c r="F102" s="1605">
        <v>1.3092332108381562E-4</v>
      </c>
      <c r="G102" s="1605">
        <v>1.2808644726242308E-4</v>
      </c>
      <c r="H102" s="1605">
        <v>1.1265660813170461E-4</v>
      </c>
      <c r="I102" s="1605">
        <v>7.9357950523951709E-4</v>
      </c>
      <c r="J102" s="1605">
        <v>9.7175543150019323E-3</v>
      </c>
    </row>
    <row r="103" spans="1:14" s="1244" customFormat="1">
      <c r="A103" s="1240">
        <v>102</v>
      </c>
      <c r="B103" s="1244" t="s">
        <v>954</v>
      </c>
      <c r="C103" s="1605">
        <v>57.708924316759905</v>
      </c>
      <c r="D103" s="1605">
        <v>59.010789522242149</v>
      </c>
      <c r="E103" s="1605">
        <v>53.298704633567496</v>
      </c>
      <c r="F103" s="1605">
        <v>115.67010210616307</v>
      </c>
      <c r="G103" s="1605">
        <v>800.30542041733497</v>
      </c>
      <c r="H103" s="1605">
        <v>47403.884246945498</v>
      </c>
      <c r="I103" s="1605">
        <v>25.464620946787996</v>
      </c>
      <c r="J103" s="1605">
        <v>42.244144089381415</v>
      </c>
    </row>
    <row r="104" spans="1:14" s="1244" customFormat="1">
      <c r="A104" s="1240">
        <v>103</v>
      </c>
      <c r="C104" s="1605"/>
      <c r="D104" s="1605"/>
      <c r="E104" s="1605"/>
      <c r="F104" s="1605"/>
      <c r="G104" s="1605"/>
      <c r="H104" s="1605"/>
      <c r="I104" s="1605"/>
      <c r="J104" s="1605"/>
    </row>
    <row r="105" spans="1:14" s="1244" customFormat="1">
      <c r="A105" s="1240">
        <v>104</v>
      </c>
      <c r="B105" s="1251" t="s">
        <v>1250</v>
      </c>
      <c r="C105" s="1252">
        <v>1</v>
      </c>
      <c r="D105" s="1252">
        <v>0.46167097487095549</v>
      </c>
      <c r="E105" s="1252">
        <v>0.14482010240065638</v>
      </c>
      <c r="F105" s="1252">
        <v>0.20005276334415087</v>
      </c>
      <c r="G105" s="1252">
        <v>7.9350509099243238E-2</v>
      </c>
      <c r="H105" s="1252">
        <v>6.5079516297112797E-2</v>
      </c>
      <c r="I105" s="1252">
        <v>4.4337848375382918E-2</v>
      </c>
      <c r="J105" s="1252">
        <v>4.6882856124983068E-3</v>
      </c>
      <c r="K105" s="1254"/>
    </row>
    <row r="106" spans="1:14" s="1244" customFormat="1">
      <c r="A106" s="1240">
        <v>105</v>
      </c>
      <c r="B106" s="1244" t="s">
        <v>951</v>
      </c>
      <c r="C106" s="1605">
        <v>11148595.860585416</v>
      </c>
      <c r="D106" s="1605">
        <v>5146983.1193987681</v>
      </c>
      <c r="E106" s="1605">
        <v>1614540.7941535136</v>
      </c>
      <c r="F106" s="1605">
        <v>2230307.4093172741</v>
      </c>
      <c r="G106" s="1605">
        <v>884646.75727916823</v>
      </c>
      <c r="H106" s="1605">
        <v>725545.2259988928</v>
      </c>
      <c r="I106" s="1605">
        <v>494304.75286505779</v>
      </c>
      <c r="J106" s="1605">
        <v>52267.801572740784</v>
      </c>
    </row>
    <row r="107" spans="1:14" s="1244" customFormat="1">
      <c r="A107" s="1240">
        <v>106</v>
      </c>
      <c r="B107" s="1244" t="s">
        <v>952</v>
      </c>
      <c r="C107" s="1605">
        <v>0.60542978558085536</v>
      </c>
      <c r="D107" s="1605">
        <v>0.43219903079905142</v>
      </c>
      <c r="E107" s="1605">
        <v>0.76280945750982365</v>
      </c>
      <c r="F107" s="1605">
        <v>0.96178699505526422</v>
      </c>
      <c r="G107" s="1605">
        <v>1.0295662295356434</v>
      </c>
      <c r="H107" s="1605">
        <v>1.1165669836855845</v>
      </c>
      <c r="I107" s="1605">
        <v>0.94345321447677921</v>
      </c>
      <c r="J107" s="1605">
        <v>1.4104246302132821</v>
      </c>
    </row>
    <row r="108" spans="1:14" s="1244" customFormat="1">
      <c r="A108" s="1240">
        <v>107</v>
      </c>
      <c r="B108" s="1244" t="s">
        <v>953</v>
      </c>
      <c r="C108" s="1605">
        <v>2.7656229970690364E-3</v>
      </c>
      <c r="D108" s="1605">
        <v>3.3756946557837141E-3</v>
      </c>
      <c r="E108" s="1605">
        <v>2.9104505190155542E-3</v>
      </c>
      <c r="F108" s="1605">
        <v>2.3458615928160448E-3</v>
      </c>
      <c r="G108" s="1605">
        <v>2.1958903593990997E-3</v>
      </c>
      <c r="H108" s="1605">
        <v>1.7242777781960586E-3</v>
      </c>
      <c r="I108" s="1605">
        <v>2.9994985269246738E-3</v>
      </c>
      <c r="J108" s="1605">
        <v>4.1839675231706112E-3</v>
      </c>
    </row>
    <row r="109" spans="1:14" s="1244" customFormat="1">
      <c r="A109" s="1240">
        <v>108</v>
      </c>
      <c r="B109" s="1244" t="s">
        <v>954</v>
      </c>
      <c r="C109" s="1605">
        <v>81.454321146062341</v>
      </c>
      <c r="D109" s="1605">
        <v>47.750229511925113</v>
      </c>
      <c r="E109" s="1605">
        <v>81.016102912420308</v>
      </c>
      <c r="F109" s="1605">
        <v>2072.5570335497796</v>
      </c>
      <c r="G109" s="1605">
        <v>13720.288093155936</v>
      </c>
      <c r="H109" s="1605">
        <v>725545.2259988928</v>
      </c>
      <c r="I109" s="1605">
        <v>96.248822599737565</v>
      </c>
      <c r="J109" s="1605">
        <v>18.188540159868037</v>
      </c>
    </row>
    <row r="110" spans="1:14" s="1244" customFormat="1">
      <c r="A110" s="1240"/>
      <c r="C110" s="1245"/>
      <c r="D110" s="1245"/>
      <c r="E110" s="1245"/>
      <c r="F110" s="1245"/>
      <c r="G110" s="1245"/>
      <c r="H110" s="1245"/>
      <c r="I110" s="1245"/>
      <c r="J110" s="1245"/>
    </row>
    <row r="111" spans="1:14">
      <c r="A111" s="1255"/>
      <c r="B111" s="1228" t="s">
        <v>1107</v>
      </c>
      <c r="C111" s="1255"/>
      <c r="D111" s="1255"/>
      <c r="E111" s="1255"/>
      <c r="F111" s="1255"/>
      <c r="G111" s="1255"/>
      <c r="H111" s="1255"/>
      <c r="I111" s="1255"/>
      <c r="J111" s="1255"/>
      <c r="N111" s="1228" t="s">
        <v>31</v>
      </c>
    </row>
    <row r="112" spans="1:14">
      <c r="A112" s="1255"/>
      <c r="B112" s="1244" t="s">
        <v>387</v>
      </c>
      <c r="C112" s="1243">
        <f>C34+C52+C70</f>
        <v>140863299.64297</v>
      </c>
      <c r="D112" s="1243">
        <f>D34+D52+D70+D76</f>
        <v>77010974.542726949</v>
      </c>
      <c r="E112" s="1243">
        <f>E34+E52+E70</f>
        <v>18468190.687653713</v>
      </c>
      <c r="F112" s="1243">
        <f>F34+F52+F70</f>
        <v>30539177.342592031</v>
      </c>
      <c r="G112" s="1243">
        <f>G34+G52+G70</f>
        <v>12246906.192519478</v>
      </c>
      <c r="H112" s="1243">
        <f>H34+H52+H70</f>
        <v>11119087.710316988</v>
      </c>
      <c r="I112" s="1243">
        <v>0</v>
      </c>
      <c r="J112" s="1243">
        <f>J34+J52+J70+J76</f>
        <v>677521.68732887181</v>
      </c>
    </row>
    <row r="113" spans="1:10">
      <c r="A113" s="1255"/>
      <c r="B113" s="1255" t="s">
        <v>357</v>
      </c>
      <c r="C113" s="1243">
        <f t="shared" ref="C113:J113" si="0">C40+C58</f>
        <v>152707162.00890562</v>
      </c>
      <c r="D113" s="1243">
        <f t="shared" si="0"/>
        <v>61292618.593721271</v>
      </c>
      <c r="E113" s="1243">
        <f t="shared" si="0"/>
        <v>20693516.494761735</v>
      </c>
      <c r="F113" s="1243">
        <f t="shared" si="0"/>
        <v>35285865.01563222</v>
      </c>
      <c r="G113" s="1243">
        <f t="shared" si="0"/>
        <v>14606991.775062468</v>
      </c>
      <c r="H113" s="1243">
        <f t="shared" si="0"/>
        <v>14324194.057498094</v>
      </c>
      <c r="I113" s="1243">
        <f t="shared" si="0"/>
        <v>6161530.7863888461</v>
      </c>
      <c r="J113" s="1243">
        <f t="shared" si="0"/>
        <v>342445.28584099177</v>
      </c>
    </row>
    <row r="114" spans="1:10">
      <c r="A114" s="1255"/>
      <c r="B114" s="1255" t="s">
        <v>968</v>
      </c>
      <c r="C114" s="1243">
        <f>C88+C94+C100</f>
        <v>13847167.164504673</v>
      </c>
      <c r="D114" s="1243">
        <f>D88+D94+D100+D82</f>
        <v>14783966.012262333</v>
      </c>
      <c r="E114" s="1243">
        <f>E88+E94+E100</f>
        <v>2213626.5237444667</v>
      </c>
      <c r="F114" s="1243">
        <f>F88+F94+F100</f>
        <v>421018.42624458455</v>
      </c>
      <c r="G114" s="1243">
        <f>G88+G94+G100</f>
        <v>115040.90193446766</v>
      </c>
      <c r="H114" s="1243">
        <f>H88+H94+H100</f>
        <v>48415.041644581128</v>
      </c>
      <c r="I114" s="1243">
        <f>I88+I94+I100</f>
        <v>170273.6022554287</v>
      </c>
      <c r="J114" s="1243">
        <f>J88+J94+J100+J82</f>
        <v>150282.31869012123</v>
      </c>
    </row>
    <row r="115" spans="1:10" ht="15">
      <c r="A115" s="1255"/>
      <c r="B115" s="1255" t="s">
        <v>385</v>
      </c>
      <c r="C115" s="1384">
        <f>C76+C82</f>
        <v>32865480.90151247</v>
      </c>
      <c r="D115" s="1384">
        <v>0</v>
      </c>
      <c r="E115" s="1384">
        <f>E76+E82</f>
        <v>5302917.0088444669</v>
      </c>
      <c r="F115" s="1384">
        <f>F76+F82</f>
        <v>4863771.2457568636</v>
      </c>
      <c r="G115" s="1384">
        <f>G76+G82</f>
        <v>1882725.8436092732</v>
      </c>
      <c r="H115" s="1384">
        <f>H76+H82</f>
        <v>133959.29274473229</v>
      </c>
      <c r="I115" s="1384">
        <f>I76+I82+I34+I52+I70</f>
        <v>7428093.3281177953</v>
      </c>
      <c r="J115" s="1384">
        <v>0</v>
      </c>
    </row>
    <row r="116" spans="1:10">
      <c r="C116" s="1258">
        <f>SUM(C112:C115)</f>
        <v>340283109.71789271</v>
      </c>
      <c r="D116" s="1258">
        <f t="shared" ref="D116:I116" si="1">SUM(D112:D115)</f>
        <v>153087559.14871055</v>
      </c>
      <c r="E116" s="1258">
        <f t="shared" si="1"/>
        <v>46678250.715004377</v>
      </c>
      <c r="F116" s="1258">
        <f t="shared" si="1"/>
        <v>71109832.030225694</v>
      </c>
      <c r="G116" s="1258">
        <f t="shared" si="1"/>
        <v>28851664.713125687</v>
      </c>
      <c r="H116" s="1258">
        <f t="shared" si="1"/>
        <v>25625656.102204397</v>
      </c>
      <c r="I116" s="1258">
        <f t="shared" si="1"/>
        <v>13759897.71676207</v>
      </c>
      <c r="J116" s="1258">
        <f>SUM(J112:J115)</f>
        <v>1170249.2918599849</v>
      </c>
    </row>
    <row r="117" spans="1:10">
      <c r="C117" s="1258"/>
      <c r="D117" s="1258"/>
      <c r="E117" s="1258"/>
      <c r="F117" s="1258"/>
      <c r="G117" s="1258"/>
      <c r="H117" s="1258"/>
      <c r="I117" s="1258"/>
      <c r="J117" s="1258"/>
    </row>
    <row r="119" spans="1:10" s="1244" customFormat="1">
      <c r="B119" s="1228" t="s">
        <v>969</v>
      </c>
    </row>
    <row r="120" spans="1:10" s="1244" customFormat="1">
      <c r="B120" s="1244" t="s">
        <v>387</v>
      </c>
      <c r="C120" s="1243">
        <f>C34+C52+C70+C112/C116*C106</f>
        <v>145478362.67272177</v>
      </c>
      <c r="D120" s="1243">
        <f>D34+D52+D70+D76+D112/D116*D106</f>
        <v>79600173.744700134</v>
      </c>
      <c r="E120" s="1243">
        <f>E34+E52+E70+E112/E116*E106</f>
        <v>19106981.704940878</v>
      </c>
      <c r="F120" s="1243">
        <f>F34+F52+F70+F112/F116*F106</f>
        <v>31497016.104926415</v>
      </c>
      <c r="G120" s="1243">
        <f>G34+G52+G70+G112/G116*G106</f>
        <v>12622419.562636582</v>
      </c>
      <c r="H120" s="1243">
        <f>H34+H52+H70+H112/H116*H106</f>
        <v>11433905.054837173</v>
      </c>
      <c r="I120" s="1243">
        <v>0</v>
      </c>
      <c r="J120" s="1243">
        <f>J34+J52+J70+J76+J112/J116*J106</f>
        <v>707782.39277074358</v>
      </c>
    </row>
    <row r="121" spans="1:10">
      <c r="A121" s="1255"/>
      <c r="B121" s="1255" t="s">
        <v>357</v>
      </c>
      <c r="C121" s="1258">
        <f t="shared" ref="C121:J121" si="2">C40+C58+C113/C116*C106</f>
        <v>157710262.03248787</v>
      </c>
      <c r="D121" s="1258">
        <f t="shared" si="2"/>
        <v>63353348.250656873</v>
      </c>
      <c r="E121" s="1258">
        <f t="shared" si="2"/>
        <v>21409278.676152606</v>
      </c>
      <c r="F121" s="1258">
        <f t="shared" si="2"/>
        <v>36392580.134226263</v>
      </c>
      <c r="G121" s="1258">
        <f t="shared" si="2"/>
        <v>15054869.845042041</v>
      </c>
      <c r="H121" s="1258">
        <f t="shared" si="2"/>
        <v>14729758.331569711</v>
      </c>
      <c r="I121" s="1258">
        <f t="shared" si="2"/>
        <v>6382875.0154906511</v>
      </c>
      <c r="J121" s="1258">
        <f t="shared" si="2"/>
        <v>357740.19981731998</v>
      </c>
    </row>
    <row r="122" spans="1:10">
      <c r="A122" s="1255"/>
      <c r="B122" s="1255" t="s">
        <v>968</v>
      </c>
      <c r="C122" s="1258">
        <f>C88+C94+C100+C114/C116*C106</f>
        <v>14300837.84671695</v>
      </c>
      <c r="D122" s="1258">
        <f>D88+D94+D100+D82+D114/D116*D106</f>
        <v>15281020.272752319</v>
      </c>
      <c r="E122" s="1258">
        <f>E88+E94+E100+E114/E116*E106</f>
        <v>2290193.0246492838</v>
      </c>
      <c r="F122" s="1258">
        <f>F88+F94+F100+F114/F116*F106</f>
        <v>434223.35851208406</v>
      </c>
      <c r="G122" s="1258">
        <f>G88+G94+G100+G114/G116*G106</f>
        <v>118568.27416281948</v>
      </c>
      <c r="H122" s="1258">
        <f>H88+H94+H100+H114/H116*H106</f>
        <v>49785.828101390784</v>
      </c>
      <c r="I122" s="1258">
        <f>I88+I94+I100+I114/I116*I106</f>
        <v>176390.43921271089</v>
      </c>
      <c r="J122" s="1258">
        <f>J88+J94+J100+J82+J114/J116*J106</f>
        <v>156994.50084466208</v>
      </c>
    </row>
    <row r="123" spans="1:10" ht="15">
      <c r="A123" s="1255"/>
      <c r="B123" s="1255" t="s">
        <v>385</v>
      </c>
      <c r="C123" s="1259">
        <f>C76+C82+C115/C116*C106</f>
        <v>33942243.026551567</v>
      </c>
      <c r="D123" s="1259">
        <v>0</v>
      </c>
      <c r="E123" s="1259">
        <f>E76+E82+E115/E116*E106</f>
        <v>5486338.1034151297</v>
      </c>
      <c r="F123" s="1259">
        <f>F76+F82+F115/F116*F106</f>
        <v>5016319.8418782121</v>
      </c>
      <c r="G123" s="1259">
        <f>G76+G82+G115/G116*G106</f>
        <v>1940453.7885634135</v>
      </c>
      <c r="H123" s="1259">
        <f>H76+H82+H115/H116*H106</f>
        <v>137752.11369501296</v>
      </c>
      <c r="I123" s="1259">
        <f>I76+I82+I34+I52+I70+I115/I116*I106</f>
        <v>7694937.0149237663</v>
      </c>
      <c r="J123" s="1259">
        <v>0</v>
      </c>
    </row>
    <row r="124" spans="1:10">
      <c r="A124" s="1255"/>
      <c r="B124" s="1255"/>
      <c r="C124" s="1258">
        <f>SUM(C120:C123)</f>
        <v>351431705.5784781</v>
      </c>
      <c r="D124" s="1258">
        <f t="shared" ref="D124:J124" si="3">SUM(D120:D123)</f>
        <v>158234542.26810932</v>
      </c>
      <c r="E124" s="1258">
        <f t="shared" si="3"/>
        <v>48292791.509157903</v>
      </c>
      <c r="F124" s="1258">
        <f t="shared" si="3"/>
        <v>73340139.439542964</v>
      </c>
      <c r="G124" s="1258">
        <f t="shared" si="3"/>
        <v>29736311.470404856</v>
      </c>
      <c r="H124" s="1258">
        <f t="shared" si="3"/>
        <v>26351201.328203287</v>
      </c>
      <c r="I124" s="1258">
        <f t="shared" si="3"/>
        <v>14254202.469627127</v>
      </c>
      <c r="J124" s="1258">
        <f t="shared" si="3"/>
        <v>1222517.0934327256</v>
      </c>
    </row>
    <row r="125" spans="1:10">
      <c r="A125" s="1255"/>
      <c r="B125" s="1255"/>
      <c r="C125" s="1258"/>
      <c r="D125" s="1258"/>
      <c r="E125" s="1258"/>
      <c r="F125" s="1258"/>
      <c r="G125" s="1258"/>
      <c r="H125" s="1258"/>
      <c r="I125" s="1258"/>
      <c r="J125" s="1258"/>
    </row>
    <row r="126" spans="1:10">
      <c r="A126" s="1255"/>
      <c r="B126" s="1255" t="s">
        <v>374</v>
      </c>
      <c r="C126" s="1258"/>
      <c r="D126" s="1514">
        <f t="shared" ref="D126:J126" si="4">ROUND((D122/D17/12),2)</f>
        <v>11.81</v>
      </c>
      <c r="E126" s="1514">
        <f t="shared" si="4"/>
        <v>9.58</v>
      </c>
      <c r="F126" s="1514">
        <f t="shared" si="4"/>
        <v>33.630000000000003</v>
      </c>
      <c r="G126" s="1514">
        <f t="shared" si="4"/>
        <v>153.24</v>
      </c>
      <c r="H126" s="1514">
        <f t="shared" si="4"/>
        <v>4148.82</v>
      </c>
      <c r="I126" s="1514">
        <f t="shared" si="4"/>
        <v>2.86</v>
      </c>
      <c r="J126" s="1514">
        <f t="shared" si="4"/>
        <v>4.55</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7"/>
  <sheetViews>
    <sheetView workbookViewId="0"/>
  </sheetViews>
  <sheetFormatPr defaultRowHeight="15"/>
  <cols>
    <col min="1" max="1" width="10.75" style="1508" customWidth="1"/>
    <col min="2" max="2" width="6.75" style="1508" bestFit="1" customWidth="1"/>
    <col min="3" max="5" width="6.625" style="1508" bestFit="1" customWidth="1"/>
    <col min="6" max="6" width="9" style="1508" bestFit="1" customWidth="1"/>
    <col min="7" max="7" width="8.125" style="1508" customWidth="1"/>
    <col min="8" max="10" width="6.625" style="1508" bestFit="1" customWidth="1"/>
    <col min="11" max="11" width="6.875" style="1508" customWidth="1"/>
    <col min="12" max="20" width="6.625" style="1508" bestFit="1" customWidth="1"/>
    <col min="21" max="21" width="7.625" style="1508" bestFit="1" customWidth="1"/>
    <col min="22" max="25" width="6.625" style="1508" bestFit="1" customWidth="1"/>
    <col min="26" max="16384" width="9" style="1508"/>
  </cols>
  <sheetData>
    <row r="2" spans="1:25">
      <c r="A2" s="1691" t="s">
        <v>1266</v>
      </c>
    </row>
    <row r="3" spans="1:25" ht="15.75">
      <c r="B3" s="1510"/>
      <c r="C3" s="1510"/>
      <c r="D3" s="1510"/>
      <c r="E3" s="1510"/>
      <c r="F3" s="1510"/>
      <c r="G3" s="1510"/>
      <c r="H3" s="1511"/>
      <c r="I3" s="1511"/>
      <c r="J3" s="1510"/>
      <c r="K3" s="1510"/>
      <c r="L3" s="1510"/>
      <c r="M3" s="1510"/>
      <c r="N3" s="1510"/>
      <c r="O3" s="1510"/>
      <c r="P3" s="1510"/>
      <c r="Q3" s="1510"/>
      <c r="R3" s="1511"/>
      <c r="S3" s="1511"/>
      <c r="T3" s="1511"/>
      <c r="U3" s="1511"/>
      <c r="V3" s="1511"/>
      <c r="W3" s="1511"/>
      <c r="X3" s="1510"/>
      <c r="Y3" s="1510"/>
    </row>
    <row r="4" spans="1:25">
      <c r="B4" s="1507" t="s">
        <v>1157</v>
      </c>
      <c r="C4" s="1507"/>
      <c r="F4" s="1507" t="s">
        <v>1158</v>
      </c>
      <c r="J4" s="1507" t="s">
        <v>693</v>
      </c>
    </row>
    <row r="5" spans="1:25" ht="15.75" thickBot="1">
      <c r="C5" s="1508" t="s">
        <v>1159</v>
      </c>
      <c r="G5" s="1508" t="s">
        <v>1159</v>
      </c>
      <c r="K5" s="1508" t="s">
        <v>1159</v>
      </c>
    </row>
    <row r="6" spans="1:25" ht="15.75" thickBot="1">
      <c r="A6" s="1507" t="s">
        <v>1160</v>
      </c>
      <c r="B6" s="1512"/>
      <c r="C6" s="1616">
        <v>1.7946167026538253</v>
      </c>
      <c r="F6" s="1512"/>
      <c r="G6" s="1616">
        <v>1.8658290316346495</v>
      </c>
      <c r="J6" s="1512"/>
      <c r="K6" s="1616">
        <v>1.8793250815709726</v>
      </c>
    </row>
    <row r="7" spans="1:25">
      <c r="A7" s="1507" t="s">
        <v>1161</v>
      </c>
      <c r="B7" s="1509"/>
      <c r="F7" s="1509"/>
      <c r="J7" s="1509"/>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zoomScaleNormal="100" workbookViewId="0">
      <pane xSplit="2" ySplit="10" topLeftCell="C65" activePane="bottomRight" state="frozen"/>
      <selection pane="topRight" activeCell="C1" sqref="C1"/>
      <selection pane="bottomLeft" activeCell="A11" sqref="A11"/>
      <selection pane="bottomRight" activeCell="I34" sqref="I34"/>
    </sheetView>
  </sheetViews>
  <sheetFormatPr defaultColWidth="9" defaultRowHeight="15"/>
  <cols>
    <col min="1" max="1" width="54.5" style="1361" bestFit="1" customWidth="1"/>
    <col min="2" max="2" width="9.5" style="1361" customWidth="1"/>
    <col min="3" max="3" width="16.375" style="1361" customWidth="1"/>
    <col min="4" max="4" width="10.5" style="1361" customWidth="1"/>
    <col min="5" max="5" width="16.375" style="1361" customWidth="1"/>
    <col min="6" max="6" width="9.5" style="1361" customWidth="1"/>
    <col min="7" max="7" width="11" style="1361" bestFit="1" customWidth="1"/>
    <col min="8" max="8" width="5.75" style="1361" customWidth="1"/>
    <col min="9" max="9" width="60.625" style="1361" bestFit="1" customWidth="1"/>
    <col min="10" max="10" width="9.5" style="1361" customWidth="1"/>
    <col min="11" max="11" width="9.125" style="1361" customWidth="1"/>
    <col min="12" max="12" width="9.5" style="1361" customWidth="1"/>
    <col min="13" max="13" width="9.875" style="1361" bestFit="1" customWidth="1"/>
    <col min="14" max="15" width="9" style="1361"/>
    <col min="16" max="16" width="10" style="1361" bestFit="1" customWidth="1"/>
    <col min="17" max="16384" width="9" style="1361"/>
  </cols>
  <sheetData>
    <row r="1" spans="1:18">
      <c r="A1" s="1359" t="s">
        <v>707</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987</v>
      </c>
      <c r="B3" s="1360"/>
      <c r="C3" s="1360"/>
      <c r="D3" s="1360"/>
      <c r="E3" s="1360"/>
      <c r="F3" s="1360"/>
      <c r="G3" s="1360"/>
      <c r="H3" s="1360"/>
      <c r="I3" s="1360"/>
      <c r="J3" s="1360"/>
      <c r="K3" s="1360"/>
      <c r="L3" s="1360"/>
    </row>
    <row r="4" spans="1:18">
      <c r="A4" s="1359" t="s">
        <v>988</v>
      </c>
      <c r="B4" s="1360"/>
      <c r="C4" s="1360"/>
      <c r="D4" s="1360"/>
      <c r="E4" s="1360"/>
      <c r="F4" s="1360"/>
      <c r="G4" s="1360"/>
      <c r="H4" s="1360"/>
      <c r="I4" s="1360"/>
      <c r="J4" s="1360"/>
      <c r="K4" s="1360"/>
      <c r="L4" s="1360"/>
    </row>
    <row r="5" spans="1:18">
      <c r="A5" s="1359" t="s">
        <v>858</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989</v>
      </c>
      <c r="D8" s="1363"/>
      <c r="E8" s="1363"/>
      <c r="F8" s="1363" t="s">
        <v>503</v>
      </c>
      <c r="G8" s="1363" t="s">
        <v>503</v>
      </c>
      <c r="H8" s="1363"/>
      <c r="I8" s="1363" t="s">
        <v>294</v>
      </c>
      <c r="J8" s="1363" t="s">
        <v>294</v>
      </c>
      <c r="K8" s="1363" t="s">
        <v>294</v>
      </c>
      <c r="L8" s="1363" t="s">
        <v>294</v>
      </c>
    </row>
    <row r="9" spans="1:18">
      <c r="A9" s="1363" t="s">
        <v>195</v>
      </c>
      <c r="B9" s="1363" t="s">
        <v>990</v>
      </c>
      <c r="C9" s="1363" t="s">
        <v>991</v>
      </c>
      <c r="D9" s="1363" t="s">
        <v>329</v>
      </c>
      <c r="E9" s="1363" t="s">
        <v>992</v>
      </c>
      <c r="F9" s="1363" t="s">
        <v>13</v>
      </c>
      <c r="G9" s="1363" t="s">
        <v>1</v>
      </c>
      <c r="H9" s="1363"/>
      <c r="I9" s="1363" t="s">
        <v>195</v>
      </c>
      <c r="J9" s="1363" t="s">
        <v>990</v>
      </c>
      <c r="K9" s="1363" t="s">
        <v>13</v>
      </c>
      <c r="L9" s="1363" t="s">
        <v>1</v>
      </c>
    </row>
    <row r="10" spans="1:18">
      <c r="A10" s="1363"/>
      <c r="B10" s="1363"/>
      <c r="C10" s="1363"/>
      <c r="D10" s="1363"/>
      <c r="E10" s="1363"/>
      <c r="F10" s="1363"/>
      <c r="G10" s="1363"/>
      <c r="H10" s="1363"/>
      <c r="I10" s="1363"/>
      <c r="J10" s="1363"/>
      <c r="K10" s="1363"/>
      <c r="L10" s="1363"/>
    </row>
    <row r="11" spans="1:18">
      <c r="A11" s="1361" t="s">
        <v>993</v>
      </c>
      <c r="B11" s="1361">
        <v>15</v>
      </c>
      <c r="C11" s="1361" t="s">
        <v>994</v>
      </c>
      <c r="I11" s="1361" t="s">
        <v>993</v>
      </c>
      <c r="J11" s="1361">
        <v>15</v>
      </c>
      <c r="P11" s="1370"/>
      <c r="Q11" s="1370"/>
      <c r="R11" s="1370"/>
    </row>
    <row r="12" spans="1:18" ht="15.75">
      <c r="A12" s="1364" t="s">
        <v>995</v>
      </c>
      <c r="B12" s="1361">
        <v>15</v>
      </c>
      <c r="C12" s="1361" t="s">
        <v>994</v>
      </c>
      <c r="D12" s="1361" t="s">
        <v>996</v>
      </c>
      <c r="E12" s="1365">
        <v>24389.764908324298</v>
      </c>
      <c r="F12" s="1366">
        <v>11.24</v>
      </c>
      <c r="G12" s="1367">
        <f>E12*F12</f>
        <v>274140.9575695651</v>
      </c>
      <c r="I12" s="1364" t="s">
        <v>997</v>
      </c>
      <c r="J12" s="1361">
        <v>15</v>
      </c>
      <c r="K12" s="1366">
        <v>8.1536365562352984</v>
      </c>
      <c r="L12" s="1367">
        <v>198865.27875449785</v>
      </c>
      <c r="M12" s="1367"/>
      <c r="P12" s="1371"/>
      <c r="Q12" s="1370"/>
      <c r="R12" s="1370"/>
    </row>
    <row r="13" spans="1:18" ht="15.75">
      <c r="A13" s="1364" t="s">
        <v>998</v>
      </c>
      <c r="B13" s="1361">
        <v>15</v>
      </c>
      <c r="C13" s="1361" t="s">
        <v>994</v>
      </c>
      <c r="D13" s="1361" t="s">
        <v>996</v>
      </c>
      <c r="E13" s="1365">
        <v>3825.5359662951851</v>
      </c>
      <c r="F13" s="1366">
        <v>21.369999999999997</v>
      </c>
      <c r="G13" s="1367">
        <f t="shared" ref="G13:G19" si="0">E13*F13</f>
        <v>81751.703599728091</v>
      </c>
      <c r="I13" s="1364" t="s">
        <v>999</v>
      </c>
      <c r="J13" s="1361">
        <v>15</v>
      </c>
      <c r="K13" s="1366">
        <v>9.172118919763081</v>
      </c>
      <c r="L13" s="1367">
        <v>35088.270814690208</v>
      </c>
      <c r="M13" s="1367"/>
      <c r="P13" s="1371"/>
      <c r="Q13" s="1370"/>
      <c r="R13" s="1370"/>
    </row>
    <row r="14" spans="1:18" ht="15.75">
      <c r="A14" s="1364" t="s">
        <v>1000</v>
      </c>
      <c r="B14" s="1361">
        <v>15</v>
      </c>
      <c r="C14" s="1361" t="s">
        <v>994</v>
      </c>
      <c r="D14" s="1361" t="s">
        <v>996</v>
      </c>
      <c r="E14" s="1365">
        <v>441.7670756274303</v>
      </c>
      <c r="F14" s="1366">
        <v>44.25</v>
      </c>
      <c r="G14" s="1367">
        <f t="shared" si="0"/>
        <v>19548.193096513791</v>
      </c>
      <c r="I14" s="1364" t="s">
        <v>1001</v>
      </c>
      <c r="J14" s="1361">
        <v>15</v>
      </c>
      <c r="K14" s="1366">
        <v>10.771971989087854</v>
      </c>
      <c r="L14" s="1367">
        <v>4758.7025643599345</v>
      </c>
      <c r="M14" s="1367"/>
      <c r="P14" s="1371"/>
      <c r="Q14" s="1370"/>
      <c r="R14" s="1370"/>
    </row>
    <row r="15" spans="1:18" ht="15.75">
      <c r="A15" s="1364" t="s">
        <v>1002</v>
      </c>
      <c r="B15" s="1361">
        <v>15</v>
      </c>
      <c r="C15" s="1361" t="s">
        <v>994</v>
      </c>
      <c r="D15" s="1361" t="s">
        <v>996</v>
      </c>
      <c r="E15" s="1365">
        <v>2265.2442142643458</v>
      </c>
      <c r="F15" s="1366">
        <v>12.77</v>
      </c>
      <c r="G15" s="1367">
        <f t="shared" si="0"/>
        <v>28927.168616155694</v>
      </c>
      <c r="I15" s="1364" t="s">
        <v>997</v>
      </c>
      <c r="J15" s="1361">
        <v>15</v>
      </c>
      <c r="K15" s="1366">
        <v>8.1536365562352984</v>
      </c>
      <c r="L15" s="1367">
        <v>18469.978034226275</v>
      </c>
      <c r="M15" s="1367"/>
      <c r="P15" s="1370"/>
      <c r="Q15" s="1370"/>
      <c r="R15" s="1370"/>
    </row>
    <row r="16" spans="1:18" ht="15.75">
      <c r="A16" s="1364" t="s">
        <v>1003</v>
      </c>
      <c r="B16" s="1361">
        <v>15</v>
      </c>
      <c r="C16" s="1361" t="s">
        <v>994</v>
      </c>
      <c r="D16" s="1361" t="s">
        <v>996</v>
      </c>
      <c r="E16" s="1365">
        <v>1884.3635628551399</v>
      </c>
      <c r="F16" s="1366">
        <v>18.759999999999998</v>
      </c>
      <c r="G16" s="1367">
        <f t="shared" si="0"/>
        <v>35350.660439162421</v>
      </c>
      <c r="I16" s="1364" t="s">
        <v>999</v>
      </c>
      <c r="J16" s="1361">
        <v>15</v>
      </c>
      <c r="K16" s="1366">
        <v>9.172118919763081</v>
      </c>
      <c r="L16" s="1367">
        <v>17283.606686575797</v>
      </c>
      <c r="M16" s="1367"/>
      <c r="P16" s="1370"/>
      <c r="Q16" s="1370"/>
      <c r="R16" s="1370"/>
    </row>
    <row r="17" spans="1:18" ht="15.75">
      <c r="A17" s="1364" t="s">
        <v>1004</v>
      </c>
      <c r="B17" s="1361">
        <v>15</v>
      </c>
      <c r="C17" s="1361" t="s">
        <v>994</v>
      </c>
      <c r="D17" s="1361" t="s">
        <v>996</v>
      </c>
      <c r="E17" s="1365">
        <v>570.8003236486785</v>
      </c>
      <c r="F17" s="1366">
        <v>30.28</v>
      </c>
      <c r="G17" s="1367">
        <f t="shared" si="0"/>
        <v>17283.833800081986</v>
      </c>
      <c r="I17" s="1364" t="s">
        <v>1001</v>
      </c>
      <c r="J17" s="1361">
        <v>15</v>
      </c>
      <c r="K17" s="1366">
        <v>10.771971989087854</v>
      </c>
      <c r="L17" s="1367">
        <v>6148.6450977058466</v>
      </c>
      <c r="M17" s="1367"/>
      <c r="P17" s="1370"/>
      <c r="Q17" s="1370"/>
      <c r="R17" s="1370"/>
    </row>
    <row r="18" spans="1:18" ht="15.75">
      <c r="A18" s="1364"/>
      <c r="E18" s="1365"/>
      <c r="F18" s="1366"/>
      <c r="G18" s="1367"/>
      <c r="I18" s="1364"/>
      <c r="K18" s="1367"/>
      <c r="L18" s="1366"/>
      <c r="M18" s="1366"/>
    </row>
    <row r="19" spans="1:18" ht="15.75">
      <c r="A19" s="1364" t="s">
        <v>1005</v>
      </c>
      <c r="B19" s="1361">
        <v>15</v>
      </c>
      <c r="C19" s="1361" t="s">
        <v>994</v>
      </c>
      <c r="D19" s="1361" t="s">
        <v>996</v>
      </c>
      <c r="E19" s="1365">
        <v>497.13191990339959</v>
      </c>
      <c r="F19" s="1366">
        <v>1</v>
      </c>
      <c r="G19" s="1367">
        <f t="shared" si="0"/>
        <v>497.13191990339959</v>
      </c>
      <c r="I19" s="1364" t="s">
        <v>1006</v>
      </c>
      <c r="J19" s="1361">
        <v>15</v>
      </c>
      <c r="K19" s="1367">
        <v>0</v>
      </c>
      <c r="L19" s="1366">
        <v>0</v>
      </c>
      <c r="M19" s="1366"/>
    </row>
    <row r="20" spans="1:18">
      <c r="A20" s="1364"/>
      <c r="F20" s="1366"/>
      <c r="G20" s="1367"/>
      <c r="K20" s="1367"/>
      <c r="L20" s="1366"/>
      <c r="M20" s="1366"/>
    </row>
    <row r="21" spans="1:18">
      <c r="A21" s="1368" t="s">
        <v>1007</v>
      </c>
      <c r="B21" s="1361">
        <v>51</v>
      </c>
      <c r="C21" s="1361" t="s">
        <v>994</v>
      </c>
      <c r="F21" s="1366"/>
      <c r="G21" s="1367"/>
      <c r="I21" s="1368" t="s">
        <v>1007</v>
      </c>
      <c r="J21" s="1361">
        <v>51</v>
      </c>
      <c r="K21" s="1367"/>
      <c r="L21" s="1366"/>
      <c r="M21" s="1366"/>
    </row>
    <row r="22" spans="1:18" ht="15.75">
      <c r="A22" s="1364" t="s">
        <v>1008</v>
      </c>
      <c r="B22" s="1361">
        <v>51</v>
      </c>
      <c r="C22" s="1361" t="s">
        <v>994</v>
      </c>
      <c r="D22" s="1361" t="s">
        <v>996</v>
      </c>
      <c r="E22" s="1365">
        <v>42.160200250312897</v>
      </c>
      <c r="F22" s="1366">
        <v>7.95</v>
      </c>
      <c r="G22" s="1367">
        <f t="shared" ref="G22:G43" si="1">E22*F22</f>
        <v>335.17359198998753</v>
      </c>
      <c r="I22" s="1364" t="s">
        <v>1009</v>
      </c>
      <c r="J22" s="1361">
        <v>51</v>
      </c>
      <c r="K22" s="1730">
        <v>8.6277457846556409</v>
      </c>
      <c r="L22" s="1367">
        <v>363.74748998987479</v>
      </c>
      <c r="M22" s="1367"/>
    </row>
    <row r="23" spans="1:18" ht="15.75">
      <c r="A23" s="1364" t="s">
        <v>1010</v>
      </c>
      <c r="B23" s="1361">
        <v>51</v>
      </c>
      <c r="C23" s="1361" t="s">
        <v>994</v>
      </c>
      <c r="D23" s="1361" t="s">
        <v>996</v>
      </c>
      <c r="E23" s="1365">
        <v>1940.5866589300399</v>
      </c>
      <c r="F23" s="1366">
        <v>9.86</v>
      </c>
      <c r="G23" s="1367">
        <f t="shared" si="1"/>
        <v>19134.184457050193</v>
      </c>
      <c r="I23" s="1364" t="s">
        <v>1011</v>
      </c>
      <c r="J23" s="1361">
        <v>51</v>
      </c>
      <c r="K23" s="1730">
        <v>9.2643455111056099</v>
      </c>
      <c r="L23" s="1367">
        <v>17978.265302569947</v>
      </c>
      <c r="M23" s="1367"/>
    </row>
    <row r="24" spans="1:18" ht="15.75">
      <c r="A24" s="1364" t="s">
        <v>1012</v>
      </c>
      <c r="B24" s="1361">
        <v>51</v>
      </c>
      <c r="C24" s="1361" t="s">
        <v>994</v>
      </c>
      <c r="D24" s="1361" t="s">
        <v>996</v>
      </c>
      <c r="E24" s="1365">
        <v>386.34804089456901</v>
      </c>
      <c r="F24" s="1366">
        <v>12.43</v>
      </c>
      <c r="G24" s="1367">
        <f t="shared" si="1"/>
        <v>4802.3061483194924</v>
      </c>
      <c r="I24" s="1364" t="s">
        <v>1013</v>
      </c>
      <c r="J24" s="1361">
        <v>51</v>
      </c>
      <c r="K24" s="1730">
        <v>9.532316706171482</v>
      </c>
      <c r="L24" s="1367">
        <v>3682.7918846159232</v>
      </c>
      <c r="M24" s="1367"/>
    </row>
    <row r="25" spans="1:18" ht="15.75">
      <c r="A25" s="1364" t="s">
        <v>1014</v>
      </c>
      <c r="B25" s="1361">
        <v>51</v>
      </c>
      <c r="C25" s="1361" t="s">
        <v>994</v>
      </c>
      <c r="D25" s="1361" t="s">
        <v>996</v>
      </c>
      <c r="E25" s="1365">
        <v>30.6747747747748</v>
      </c>
      <c r="F25" s="1366">
        <v>12.87</v>
      </c>
      <c r="G25" s="1367">
        <f t="shared" si="1"/>
        <v>394.78435135135163</v>
      </c>
      <c r="I25" s="1364" t="s">
        <v>1015</v>
      </c>
      <c r="J25" s="1361">
        <v>51</v>
      </c>
      <c r="K25" s="1730">
        <v>9.8439039807519659</v>
      </c>
      <c r="L25" s="1367">
        <v>301.95953751407563</v>
      </c>
      <c r="M25" s="1367"/>
    </row>
    <row r="26" spans="1:18" ht="15.75">
      <c r="A26" s="1364" t="s">
        <v>1016</v>
      </c>
      <c r="B26" s="1361">
        <v>51</v>
      </c>
      <c r="C26" s="1361" t="s">
        <v>994</v>
      </c>
      <c r="D26" s="1361" t="s">
        <v>996</v>
      </c>
      <c r="E26" s="1365">
        <v>1920.3574460887401</v>
      </c>
      <c r="F26" s="1366">
        <v>20.67</v>
      </c>
      <c r="G26" s="1367">
        <f t="shared" si="1"/>
        <v>39693.788410654262</v>
      </c>
      <c r="I26" s="1364" t="s">
        <v>1017</v>
      </c>
      <c r="J26" s="1361">
        <v>51</v>
      </c>
      <c r="K26" s="1730">
        <v>10.441372900206385</v>
      </c>
      <c r="L26" s="1367">
        <v>20051.168196300514</v>
      </c>
      <c r="M26" s="1367"/>
    </row>
    <row r="27" spans="1:18" ht="15.75">
      <c r="A27" s="1364" t="s">
        <v>1018</v>
      </c>
      <c r="B27" s="1361">
        <v>51</v>
      </c>
      <c r="C27" s="1361" t="s">
        <v>994</v>
      </c>
      <c r="D27" s="1361" t="s">
        <v>996</v>
      </c>
      <c r="E27" s="1365">
        <v>710.850771902367</v>
      </c>
      <c r="F27" s="1366">
        <v>26.09</v>
      </c>
      <c r="G27" s="1367">
        <f t="shared" si="1"/>
        <v>18546.096638932755</v>
      </c>
      <c r="I27" s="1364" t="s">
        <v>1019</v>
      </c>
      <c r="J27" s="1361">
        <v>51</v>
      </c>
      <c r="K27" s="1730">
        <v>12.726728154569866</v>
      </c>
      <c r="L27" s="1367">
        <v>9046.804532467575</v>
      </c>
      <c r="M27" s="1367"/>
    </row>
    <row r="28" spans="1:18" ht="15.75">
      <c r="A28" s="1364" t="s">
        <v>1020</v>
      </c>
      <c r="B28" s="1361">
        <v>51</v>
      </c>
      <c r="C28" s="1361" t="s">
        <v>994</v>
      </c>
      <c r="D28" s="1361" t="s">
        <v>996</v>
      </c>
      <c r="E28" s="1365">
        <v>2511.7599388379199</v>
      </c>
      <c r="F28" s="1366">
        <v>6.5</v>
      </c>
      <c r="G28" s="1367">
        <f t="shared" si="1"/>
        <v>16326.439602446479</v>
      </c>
      <c r="I28" s="1364" t="s">
        <v>1021</v>
      </c>
      <c r="J28" s="1361">
        <v>51</v>
      </c>
      <c r="K28" s="1730">
        <v>4.2512483242969674</v>
      </c>
      <c r="L28" s="1367">
        <v>10678.11523102096</v>
      </c>
      <c r="M28" s="1367"/>
    </row>
    <row r="29" spans="1:18" ht="15.75">
      <c r="A29" s="1364" t="s">
        <v>1022</v>
      </c>
      <c r="B29" s="1361">
        <v>51</v>
      </c>
      <c r="C29" s="1361" t="s">
        <v>994</v>
      </c>
      <c r="D29" s="1361" t="s">
        <v>996</v>
      </c>
      <c r="E29" s="1365">
        <v>1224.931672702</v>
      </c>
      <c r="F29" s="1366">
        <v>6.97</v>
      </c>
      <c r="G29" s="1367">
        <f t="shared" si="1"/>
        <v>8537.7737587329393</v>
      </c>
      <c r="I29" s="1364" t="s">
        <v>1023</v>
      </c>
      <c r="J29" s="1361">
        <v>51</v>
      </c>
      <c r="K29" s="1730">
        <v>4.5915701157526696</v>
      </c>
      <c r="L29" s="1367">
        <v>5624.3596622174337</v>
      </c>
      <c r="M29" s="1367"/>
    </row>
    <row r="30" spans="1:18" ht="15.75">
      <c r="A30" s="1364" t="s">
        <v>1024</v>
      </c>
      <c r="B30" s="1361">
        <v>51</v>
      </c>
      <c r="C30" s="1361" t="s">
        <v>994</v>
      </c>
      <c r="D30" s="1361" t="s">
        <v>996</v>
      </c>
      <c r="E30" s="1365">
        <v>21.048507462686601</v>
      </c>
      <c r="F30" s="1366">
        <v>7.97</v>
      </c>
      <c r="G30" s="1367">
        <f t="shared" si="1"/>
        <v>167.7566044776122</v>
      </c>
      <c r="I30" s="1364" t="s">
        <v>1025</v>
      </c>
      <c r="J30" s="1361">
        <v>51</v>
      </c>
      <c r="K30" s="1730">
        <v>4.8393760910345573</v>
      </c>
      <c r="L30" s="1367">
        <v>101.86164376688799</v>
      </c>
      <c r="M30" s="1367"/>
    </row>
    <row r="31" spans="1:18" ht="15.75">
      <c r="A31" s="1364" t="s">
        <v>1026</v>
      </c>
      <c r="B31" s="1361">
        <v>51</v>
      </c>
      <c r="C31" s="1361" t="s">
        <v>994</v>
      </c>
      <c r="D31" s="1361" t="s">
        <v>996</v>
      </c>
      <c r="E31" s="1365">
        <v>1847.76591955096</v>
      </c>
      <c r="F31" s="1366">
        <v>8.1300000000000008</v>
      </c>
      <c r="G31" s="1367">
        <f t="shared" si="1"/>
        <v>15022.336925949307</v>
      </c>
      <c r="I31" s="1364" t="s">
        <v>1027</v>
      </c>
      <c r="J31" s="1361">
        <v>51</v>
      </c>
      <c r="K31" s="1730">
        <v>5.1082399108287007</v>
      </c>
      <c r="L31" s="1367">
        <v>9438.8316161193088</v>
      </c>
      <c r="M31" s="1367"/>
    </row>
    <row r="32" spans="1:18" ht="15.75">
      <c r="A32" s="1364" t="s">
        <v>1028</v>
      </c>
      <c r="B32" s="1361">
        <v>51</v>
      </c>
      <c r="C32" s="1361" t="s">
        <v>994</v>
      </c>
      <c r="D32" s="1361" t="s">
        <v>996</v>
      </c>
      <c r="E32" s="1365">
        <v>164.16525779691301</v>
      </c>
      <c r="F32" s="1366">
        <v>10.56</v>
      </c>
      <c r="G32" s="1367">
        <f t="shared" si="1"/>
        <v>1733.5851223354014</v>
      </c>
      <c r="I32" s="1364" t="s">
        <v>1029</v>
      </c>
      <c r="J32" s="1361">
        <v>51</v>
      </c>
      <c r="K32" s="1730">
        <v>5.4438206469403285</v>
      </c>
      <c r="L32" s="1367">
        <v>893.68621990511679</v>
      </c>
      <c r="M32" s="1367"/>
    </row>
    <row r="33" spans="1:13" ht="15.75">
      <c r="A33" s="1364" t="s">
        <v>1030</v>
      </c>
      <c r="B33" s="1361">
        <v>51</v>
      </c>
      <c r="C33" s="1361" t="s">
        <v>994</v>
      </c>
      <c r="D33" s="1361" t="s">
        <v>996</v>
      </c>
      <c r="E33" s="1365">
        <v>648.34196374959504</v>
      </c>
      <c r="F33" s="1366">
        <v>12.09</v>
      </c>
      <c r="G33" s="1367">
        <f t="shared" si="1"/>
        <v>7838.454341732604</v>
      </c>
      <c r="I33" s="1364" t="s">
        <v>1031</v>
      </c>
      <c r="J33" s="1361">
        <v>51</v>
      </c>
      <c r="K33" s="1730">
        <v>6.6453173346134422</v>
      </c>
      <c r="L33" s="1367">
        <v>4308.4380904625041</v>
      </c>
      <c r="M33" s="1367"/>
    </row>
    <row r="34" spans="1:13" ht="15.75">
      <c r="A34" s="1364" t="s">
        <v>1002</v>
      </c>
      <c r="B34" s="1361">
        <v>51</v>
      </c>
      <c r="C34" s="1361" t="s">
        <v>994</v>
      </c>
      <c r="D34" s="1361" t="s">
        <v>996</v>
      </c>
      <c r="E34" s="1365">
        <v>11400.039491543301</v>
      </c>
      <c r="F34" s="1366">
        <v>8.93</v>
      </c>
      <c r="G34" s="1367">
        <f t="shared" si="1"/>
        <v>101802.35265948168</v>
      </c>
      <c r="I34" s="1364" t="s">
        <v>1009</v>
      </c>
      <c r="J34" s="1361">
        <v>51</v>
      </c>
      <c r="K34" s="1366">
        <v>8.6277457846556409</v>
      </c>
      <c r="L34" s="1367">
        <v>98356.642668070548</v>
      </c>
      <c r="M34" s="1367"/>
    </row>
    <row r="35" spans="1:13" ht="15.75">
      <c r="A35" s="1364" t="s">
        <v>1032</v>
      </c>
      <c r="B35" s="1361">
        <v>51</v>
      </c>
      <c r="C35" s="1361" t="s">
        <v>994</v>
      </c>
      <c r="D35" s="1361" t="s">
        <v>996</v>
      </c>
      <c r="E35" s="1365">
        <v>17310.1784326038</v>
      </c>
      <c r="F35" s="1366">
        <v>10.72</v>
      </c>
      <c r="G35" s="1367">
        <f t="shared" si="1"/>
        <v>185565.11279751273</v>
      </c>
      <c r="I35" s="1364" t="s">
        <v>1011</v>
      </c>
      <c r="J35" s="1361">
        <v>51</v>
      </c>
      <c r="K35" s="1366">
        <v>9.2643455111056099</v>
      </c>
      <c r="L35" s="1367">
        <v>160367.47385853014</v>
      </c>
      <c r="M35" s="1367"/>
    </row>
    <row r="36" spans="1:13" ht="15.75">
      <c r="A36" s="1364" t="s">
        <v>1033</v>
      </c>
      <c r="B36" s="1361">
        <v>51</v>
      </c>
      <c r="C36" s="1361" t="s">
        <v>994</v>
      </c>
      <c r="D36" s="1361" t="s">
        <v>996</v>
      </c>
      <c r="E36" s="1365">
        <v>1065.5868126631899</v>
      </c>
      <c r="F36" s="1366">
        <v>13.69</v>
      </c>
      <c r="G36" s="1367">
        <f t="shared" si="1"/>
        <v>14587.883465359069</v>
      </c>
      <c r="I36" s="1364" t="s">
        <v>1013</v>
      </c>
      <c r="J36" s="1361">
        <v>51</v>
      </c>
      <c r="K36" s="1366">
        <v>9.532316706171482</v>
      </c>
      <c r="L36" s="1367">
        <v>10157.510976225347</v>
      </c>
      <c r="M36" s="1367"/>
    </row>
    <row r="37" spans="1:13" ht="15.75">
      <c r="A37" s="1364" t="s">
        <v>1003</v>
      </c>
      <c r="B37" s="1361">
        <v>51</v>
      </c>
      <c r="C37" s="1361" t="s">
        <v>994</v>
      </c>
      <c r="D37" s="1361" t="s">
        <v>996</v>
      </c>
      <c r="E37" s="1365">
        <v>16337.519049537101</v>
      </c>
      <c r="F37" s="1366">
        <v>15.63</v>
      </c>
      <c r="G37" s="1367">
        <f t="shared" si="1"/>
        <v>255355.42274426488</v>
      </c>
      <c r="I37" s="1364" t="s">
        <v>1015</v>
      </c>
      <c r="J37" s="1361">
        <v>51</v>
      </c>
      <c r="K37" s="1366">
        <v>9.8439039807519659</v>
      </c>
      <c r="L37" s="1367">
        <v>160824.96880734933</v>
      </c>
      <c r="M37" s="1367"/>
    </row>
    <row r="38" spans="1:13" ht="15.75">
      <c r="A38" s="1364" t="s">
        <v>1034</v>
      </c>
      <c r="B38" s="1361">
        <v>51</v>
      </c>
      <c r="C38" s="1361" t="s">
        <v>994</v>
      </c>
      <c r="D38" s="1361" t="s">
        <v>996</v>
      </c>
      <c r="E38" s="1365">
        <v>1995.29440937456</v>
      </c>
      <c r="F38" s="1366">
        <v>19.8</v>
      </c>
      <c r="G38" s="1367">
        <f t="shared" si="1"/>
        <v>39506.829305616287</v>
      </c>
      <c r="I38" s="1364" t="s">
        <v>1017</v>
      </c>
      <c r="J38" s="1361">
        <v>51</v>
      </c>
      <c r="K38" s="1366">
        <v>10.441372900206385</v>
      </c>
      <c r="L38" s="1367">
        <v>20833.612973976837</v>
      </c>
      <c r="M38" s="1367"/>
    </row>
    <row r="39" spans="1:13" ht="15.75">
      <c r="A39" s="1364" t="s">
        <v>1004</v>
      </c>
      <c r="B39" s="1361">
        <v>51</v>
      </c>
      <c r="C39" s="1361" t="s">
        <v>994</v>
      </c>
      <c r="D39" s="1361" t="s">
        <v>996</v>
      </c>
      <c r="E39" s="1365">
        <v>2706.90940145997</v>
      </c>
      <c r="F39" s="1366">
        <v>26.16</v>
      </c>
      <c r="G39" s="1367">
        <f t="shared" si="1"/>
        <v>70812.749942192822</v>
      </c>
      <c r="I39" s="1364" t="s">
        <v>1019</v>
      </c>
      <c r="J39" s="1361">
        <v>51</v>
      </c>
      <c r="K39" s="1366">
        <v>12.726728154569866</v>
      </c>
      <c r="L39" s="1367">
        <v>34450.100091430468</v>
      </c>
      <c r="M39" s="1367"/>
    </row>
    <row r="40" spans="1:13" ht="15.75">
      <c r="A40" s="1364" t="s">
        <v>1035</v>
      </c>
      <c r="B40" s="1361">
        <v>51</v>
      </c>
      <c r="C40" s="1361" t="s">
        <v>994</v>
      </c>
      <c r="D40" s="1361" t="s">
        <v>996</v>
      </c>
      <c r="E40" s="1365">
        <v>0</v>
      </c>
      <c r="F40" s="1366">
        <v>34.03</v>
      </c>
      <c r="G40" s="1367">
        <f t="shared" si="1"/>
        <v>0</v>
      </c>
      <c r="I40" s="1364" t="s">
        <v>1036</v>
      </c>
      <c r="K40" s="1366"/>
      <c r="L40" s="1367"/>
      <c r="M40" s="1367"/>
    </row>
    <row r="41" spans="1:13" ht="15.75">
      <c r="A41" s="1364" t="s">
        <v>1037</v>
      </c>
      <c r="B41" s="1361">
        <v>51</v>
      </c>
      <c r="C41" s="1361" t="s">
        <v>994</v>
      </c>
      <c r="D41" s="1361" t="s">
        <v>996</v>
      </c>
      <c r="E41" s="1365">
        <v>0</v>
      </c>
      <c r="F41" s="1366">
        <v>26.46</v>
      </c>
      <c r="G41" s="1367">
        <f t="shared" si="1"/>
        <v>0</v>
      </c>
      <c r="I41" s="1364" t="s">
        <v>1036</v>
      </c>
      <c r="K41" s="1366"/>
      <c r="L41" s="1367"/>
      <c r="M41" s="1367"/>
    </row>
    <row r="42" spans="1:13" ht="15.75">
      <c r="A42" s="1364" t="s">
        <v>1038</v>
      </c>
      <c r="B42" s="1361">
        <v>51</v>
      </c>
      <c r="C42" s="1361" t="s">
        <v>994</v>
      </c>
      <c r="D42" s="1361" t="s">
        <v>996</v>
      </c>
      <c r="E42" s="1365">
        <v>47.999893788498298</v>
      </c>
      <c r="F42" s="1366">
        <v>35.25</v>
      </c>
      <c r="G42" s="1367">
        <f t="shared" si="1"/>
        <v>1691.9962560445649</v>
      </c>
      <c r="I42" s="1364" t="s">
        <v>1039</v>
      </c>
      <c r="J42" s="1361">
        <v>51</v>
      </c>
      <c r="K42" s="1366">
        <v>17.066728950391411</v>
      </c>
      <c r="L42" s="1367">
        <v>819.20117693587679</v>
      </c>
      <c r="M42" s="1367"/>
    </row>
    <row r="43" spans="1:13" ht="15.75">
      <c r="A43" s="1364" t="s">
        <v>1040</v>
      </c>
      <c r="B43" s="1361">
        <v>51</v>
      </c>
      <c r="C43" s="1361" t="s">
        <v>994</v>
      </c>
      <c r="D43" s="1361" t="s">
        <v>996</v>
      </c>
      <c r="E43" s="1365">
        <v>0</v>
      </c>
      <c r="F43" s="1366">
        <v>27.72</v>
      </c>
      <c r="G43" s="1367">
        <f t="shared" si="1"/>
        <v>0</v>
      </c>
      <c r="I43" s="1364" t="s">
        <v>1041</v>
      </c>
      <c r="J43" s="1361">
        <v>51</v>
      </c>
      <c r="K43" s="1366"/>
      <c r="L43" s="1367"/>
      <c r="M43" s="1367"/>
    </row>
    <row r="44" spans="1:13" ht="15.75">
      <c r="E44" s="1365"/>
      <c r="F44" s="1366"/>
      <c r="G44" s="1367"/>
      <c r="K44" s="1367"/>
      <c r="L44" s="1366"/>
      <c r="M44" s="1366"/>
    </row>
    <row r="45" spans="1:13" ht="15.75">
      <c r="A45" s="1368" t="s">
        <v>1007</v>
      </c>
      <c r="B45" s="1361">
        <v>52</v>
      </c>
      <c r="C45" s="1361" t="s">
        <v>994</v>
      </c>
      <c r="E45" s="1365"/>
      <c r="F45" s="1366"/>
      <c r="G45" s="1367"/>
      <c r="K45" s="1367"/>
      <c r="L45" s="1366"/>
      <c r="M45" s="1366"/>
    </row>
    <row r="46" spans="1:13" ht="15.75">
      <c r="A46" s="1368" t="s">
        <v>1042</v>
      </c>
      <c r="B46" s="1361">
        <v>52</v>
      </c>
      <c r="C46" s="1361" t="s">
        <v>994</v>
      </c>
      <c r="D46" s="1361" t="s">
        <v>996</v>
      </c>
      <c r="E46" s="1365">
        <v>99.496169348787106</v>
      </c>
      <c r="F46" s="1366">
        <v>7.7059299999999995</v>
      </c>
      <c r="G46" s="1367">
        <f t="shared" ref="G46:G55" si="2">E46*F46</f>
        <v>766.71051626989902</v>
      </c>
      <c r="I46" s="1364" t="s">
        <v>1009</v>
      </c>
      <c r="J46" s="1361">
        <v>51</v>
      </c>
      <c r="K46" s="1366">
        <v>8.6277457846556409</v>
      </c>
      <c r="L46" s="1367">
        <v>858.42765568838172</v>
      </c>
      <c r="M46" s="1367"/>
    </row>
    <row r="47" spans="1:13" ht="15.75">
      <c r="A47" s="1368" t="s">
        <v>1043</v>
      </c>
      <c r="B47" s="1361">
        <v>52</v>
      </c>
      <c r="C47" s="1361" t="s">
        <v>994</v>
      </c>
      <c r="D47" s="1361" t="s">
        <v>996</v>
      </c>
      <c r="E47" s="1365">
        <v>24.332031803880973</v>
      </c>
      <c r="F47" s="1366">
        <v>11.786789999999996</v>
      </c>
      <c r="G47" s="1367">
        <f t="shared" si="2"/>
        <v>286.79654914566612</v>
      </c>
      <c r="I47" s="1364" t="s">
        <v>1009</v>
      </c>
      <c r="J47" s="1361">
        <v>51</v>
      </c>
      <c r="K47" s="1366">
        <v>8.6277457846556409</v>
      </c>
      <c r="L47" s="1367">
        <v>209.93058482804105</v>
      </c>
      <c r="M47" s="1367"/>
    </row>
    <row r="48" spans="1:13" ht="15.75">
      <c r="A48" s="1368" t="s">
        <v>1044</v>
      </c>
      <c r="B48" s="1361">
        <v>52</v>
      </c>
      <c r="C48" s="1361" t="s">
        <v>994</v>
      </c>
      <c r="D48" s="1361" t="s">
        <v>996</v>
      </c>
      <c r="E48" s="1365">
        <v>36.498764729996658</v>
      </c>
      <c r="F48" s="1366">
        <v>15.682830000000017</v>
      </c>
      <c r="G48" s="1367">
        <f t="shared" si="2"/>
        <v>572.4039224705341</v>
      </c>
      <c r="I48" s="1364" t="s">
        <v>1009</v>
      </c>
      <c r="J48" s="1361">
        <v>51</v>
      </c>
      <c r="K48" s="1366">
        <v>8.6277457846556409</v>
      </c>
      <c r="L48" s="1367">
        <v>314.90206354436663</v>
      </c>
      <c r="M48" s="1367"/>
    </row>
    <row r="49" spans="1:13" ht="15.75">
      <c r="A49" s="1368" t="s">
        <v>1045</v>
      </c>
      <c r="B49" s="1361">
        <v>52</v>
      </c>
      <c r="C49" s="1361" t="s">
        <v>994</v>
      </c>
      <c r="D49" s="1361" t="s">
        <v>996</v>
      </c>
      <c r="E49" s="1365">
        <v>1010.4977586769608</v>
      </c>
      <c r="F49" s="1366">
        <v>11.736039999999974</v>
      </c>
      <c r="G49" s="1367">
        <f t="shared" si="2"/>
        <v>11859.242115743133</v>
      </c>
      <c r="I49" s="1364" t="s">
        <v>1011</v>
      </c>
      <c r="J49" s="1361">
        <v>51</v>
      </c>
      <c r="K49" s="1366">
        <v>9.2643455111056099</v>
      </c>
      <c r="L49" s="1367">
        <v>9361.6003745811813</v>
      </c>
      <c r="M49" s="1367"/>
    </row>
    <row r="50" spans="1:13" ht="15.75">
      <c r="A50" s="1368" t="s">
        <v>1046</v>
      </c>
      <c r="B50" s="1361">
        <v>52</v>
      </c>
      <c r="C50" s="1361" t="s">
        <v>994</v>
      </c>
      <c r="D50" s="1361" t="s">
        <v>996</v>
      </c>
      <c r="E50" s="1365">
        <v>269.16686711653091</v>
      </c>
      <c r="F50" s="1366">
        <v>12.286040000000021</v>
      </c>
      <c r="G50" s="1367">
        <f t="shared" si="2"/>
        <v>3306.9948960683892</v>
      </c>
      <c r="I50" s="1364" t="s">
        <v>1011</v>
      </c>
      <c r="J50" s="1361">
        <v>51</v>
      </c>
      <c r="K50" s="1366">
        <v>9.2643455111056099</v>
      </c>
      <c r="L50" s="1367">
        <v>2493.6548571093931</v>
      </c>
      <c r="M50" s="1367"/>
    </row>
    <row r="51" spans="1:13" ht="15.75">
      <c r="A51" s="1368" t="s">
        <v>1047</v>
      </c>
      <c r="B51" s="1361">
        <v>52</v>
      </c>
      <c r="C51" s="1361" t="s">
        <v>994</v>
      </c>
      <c r="D51" s="1361" t="s">
        <v>996</v>
      </c>
      <c r="E51" s="1365">
        <v>23.997709308453953</v>
      </c>
      <c r="F51" s="1366">
        <v>16.084850000000017</v>
      </c>
      <c r="G51" s="1367">
        <f t="shared" si="2"/>
        <v>385.99955457008599</v>
      </c>
      <c r="I51" s="1364" t="s">
        <v>1015</v>
      </c>
      <c r="J51" s="1361">
        <v>51</v>
      </c>
      <c r="K51" s="1366">
        <v>9.8439039807519659</v>
      </c>
      <c r="L51" s="1367">
        <v>236.23114619041837</v>
      </c>
      <c r="M51" s="1367"/>
    </row>
    <row r="52" spans="1:13" ht="15.75">
      <c r="A52" s="1368" t="s">
        <v>1048</v>
      </c>
      <c r="B52" s="1361">
        <v>52</v>
      </c>
      <c r="C52" s="1361" t="s">
        <v>994</v>
      </c>
      <c r="D52" s="1361" t="s">
        <v>996</v>
      </c>
      <c r="E52" s="1365">
        <v>12.26821149748088</v>
      </c>
      <c r="F52" s="1366">
        <v>16.734849999999955</v>
      </c>
      <c r="G52" s="1367">
        <f t="shared" si="2"/>
        <v>205.30667917861737</v>
      </c>
      <c r="I52" s="1364" t="s">
        <v>1015</v>
      </c>
      <c r="J52" s="1361">
        <v>51</v>
      </c>
      <c r="K52" s="1366">
        <v>9.8439039807519659</v>
      </c>
      <c r="L52" s="1367">
        <v>120.76709599675908</v>
      </c>
      <c r="M52" s="1367"/>
    </row>
    <row r="53" spans="1:13" ht="15.75">
      <c r="A53" s="1368" t="s">
        <v>1049</v>
      </c>
      <c r="B53" s="1361">
        <v>52</v>
      </c>
      <c r="C53" s="1361" t="s">
        <v>994</v>
      </c>
      <c r="D53" s="1361" t="s">
        <v>996</v>
      </c>
      <c r="E53" s="1365">
        <v>732.73055297096528</v>
      </c>
      <c r="F53" s="1366">
        <v>17.274849999999994</v>
      </c>
      <c r="G53" s="1367">
        <f t="shared" si="2"/>
        <v>12657.810392990476</v>
      </c>
      <c r="I53" s="1364" t="s">
        <v>1015</v>
      </c>
      <c r="J53" s="1361">
        <v>51</v>
      </c>
      <c r="K53" s="1366">
        <v>9.8439039807519659</v>
      </c>
      <c r="L53" s="1367">
        <v>7212.929207209474</v>
      </c>
      <c r="M53" s="1367"/>
    </row>
    <row r="54" spans="1:13" ht="15.75">
      <c r="A54" s="1368" t="s">
        <v>1050</v>
      </c>
      <c r="B54" s="1361">
        <v>52</v>
      </c>
      <c r="C54" s="1361" t="s">
        <v>994</v>
      </c>
      <c r="D54" s="1361" t="s">
        <v>996</v>
      </c>
      <c r="E54" s="1365">
        <v>12.267523512745923</v>
      </c>
      <c r="F54" s="1366">
        <v>12.613159999999979</v>
      </c>
      <c r="G54" s="1367">
        <f t="shared" si="2"/>
        <v>154.7322368700261</v>
      </c>
      <c r="I54" s="1364" t="s">
        <v>1009</v>
      </c>
      <c r="J54" s="1361">
        <v>51</v>
      </c>
      <c r="K54" s="1366">
        <v>8.6277457846556409</v>
      </c>
      <c r="L54" s="1367">
        <v>105.8410742752576</v>
      </c>
      <c r="M54" s="1367"/>
    </row>
    <row r="55" spans="1:13" ht="15.75">
      <c r="A55" s="1368" t="s">
        <v>1051</v>
      </c>
      <c r="B55" s="1361">
        <v>52</v>
      </c>
      <c r="C55" s="1361" t="s">
        <v>994</v>
      </c>
      <c r="D55" s="1361" t="s">
        <v>996</v>
      </c>
      <c r="E55" s="1365">
        <v>12.001987868321439</v>
      </c>
      <c r="F55" s="1366">
        <v>15.96452000000002</v>
      </c>
      <c r="G55" s="1367">
        <f t="shared" si="2"/>
        <v>191.60597536357523</v>
      </c>
      <c r="I55" s="1364" t="s">
        <v>1015</v>
      </c>
      <c r="J55" s="1361">
        <v>51</v>
      </c>
      <c r="K55" s="1366">
        <v>9.8439039807519659</v>
      </c>
      <c r="L55" s="1367">
        <v>118.14641615390622</v>
      </c>
      <c r="M55" s="1367"/>
    </row>
    <row r="56" spans="1:13" ht="15.75">
      <c r="E56" s="1365"/>
      <c r="F56" s="1366"/>
      <c r="G56" s="1367"/>
      <c r="K56" s="1367"/>
      <c r="L56" s="1366"/>
      <c r="M56" s="1366"/>
    </row>
    <row r="57" spans="1:13" ht="15.75">
      <c r="A57" s="1368" t="s">
        <v>1052</v>
      </c>
      <c r="B57" s="1361">
        <v>53</v>
      </c>
      <c r="C57" s="1361" t="s">
        <v>715</v>
      </c>
      <c r="D57" s="1361" t="s">
        <v>25</v>
      </c>
      <c r="E57" s="1365">
        <v>3695896.7353539728</v>
      </c>
      <c r="F57" s="1369">
        <v>7.2150000000000006E-2</v>
      </c>
      <c r="G57" s="1367">
        <f>E57*F57</f>
        <v>266658.94945578917</v>
      </c>
      <c r="I57" s="1368" t="s">
        <v>1052</v>
      </c>
      <c r="J57" s="1361">
        <v>53</v>
      </c>
      <c r="K57" s="1369">
        <v>4.3888625400550912E-2</v>
      </c>
      <c r="L57" s="1367">
        <v>162207.82733706955</v>
      </c>
      <c r="M57" s="1367"/>
    </row>
    <row r="58" spans="1:13" ht="15.75">
      <c r="E58" s="1365"/>
      <c r="F58" s="1366"/>
      <c r="G58" s="1367"/>
      <c r="K58" s="1367"/>
      <c r="L58" s="1366"/>
      <c r="M58" s="1366"/>
    </row>
    <row r="59" spans="1:13" ht="15.75">
      <c r="A59" s="1361" t="s">
        <v>185</v>
      </c>
      <c r="B59" s="1361">
        <v>54</v>
      </c>
      <c r="C59" s="1361" t="s">
        <v>715</v>
      </c>
      <c r="E59" s="1365"/>
      <c r="F59" s="1366"/>
      <c r="G59" s="1367"/>
      <c r="I59" s="1361" t="s">
        <v>185</v>
      </c>
      <c r="J59" s="1361">
        <v>54</v>
      </c>
      <c r="K59" s="1367"/>
      <c r="L59" s="1366"/>
      <c r="M59" s="1366"/>
    </row>
    <row r="60" spans="1:13" ht="15.75">
      <c r="A60" s="1364" t="s">
        <v>1053</v>
      </c>
      <c r="B60" s="1361">
        <v>54</v>
      </c>
      <c r="C60" s="1361" t="s">
        <v>715</v>
      </c>
      <c r="D60" s="1361" t="s">
        <v>1054</v>
      </c>
      <c r="E60" s="1365">
        <v>144</v>
      </c>
      <c r="F60" s="1366">
        <v>3.9</v>
      </c>
      <c r="G60" s="1367">
        <f>E60*F60</f>
        <v>561.6</v>
      </c>
      <c r="I60" s="1364" t="s">
        <v>1053</v>
      </c>
      <c r="J60" s="1361">
        <v>54</v>
      </c>
      <c r="K60" s="1366">
        <v>10.865674311007233</v>
      </c>
      <c r="L60" s="1367">
        <v>1564.6571007850416</v>
      </c>
      <c r="M60" s="1367"/>
    </row>
    <row r="61" spans="1:13" ht="15.75">
      <c r="A61" s="1364" t="s">
        <v>1055</v>
      </c>
      <c r="B61" s="1361">
        <v>54</v>
      </c>
      <c r="C61" s="1361" t="s">
        <v>715</v>
      </c>
      <c r="D61" s="1361" t="s">
        <v>1054</v>
      </c>
      <c r="E61" s="1365">
        <v>180</v>
      </c>
      <c r="F61" s="1366">
        <v>7</v>
      </c>
      <c r="G61" s="1367">
        <f>E61*F61</f>
        <v>1260</v>
      </c>
      <c r="I61" s="1364" t="s">
        <v>1055</v>
      </c>
      <c r="J61" s="1361">
        <v>54</v>
      </c>
      <c r="K61" s="1366">
        <v>19.502492353089906</v>
      </c>
      <c r="L61" s="1367">
        <v>3510.4486235561831</v>
      </c>
      <c r="M61" s="1367"/>
    </row>
    <row r="62" spans="1:13" ht="15.75">
      <c r="A62" s="1364" t="s">
        <v>1056</v>
      </c>
      <c r="B62" s="1361">
        <v>54</v>
      </c>
      <c r="C62" s="1361" t="s">
        <v>715</v>
      </c>
      <c r="D62" s="1361" t="s">
        <v>25</v>
      </c>
      <c r="E62" s="1365">
        <v>282712</v>
      </c>
      <c r="F62" s="1369">
        <v>8.5819999999999994E-2</v>
      </c>
      <c r="G62" s="1367">
        <f>E62*F62</f>
        <v>24262.343839999998</v>
      </c>
      <c r="I62" s="1364" t="s">
        <v>1056</v>
      </c>
      <c r="J62" s="1361">
        <v>54</v>
      </c>
      <c r="K62" s="1369">
        <v>4.1229332246897232E-2</v>
      </c>
      <c r="L62" s="1367">
        <v>11656.026978184811</v>
      </c>
      <c r="M62" s="1367"/>
    </row>
    <row r="63" spans="1:13" ht="15.75">
      <c r="E63" s="1365"/>
      <c r="F63" s="1366"/>
      <c r="G63" s="1367"/>
      <c r="K63" s="1367"/>
      <c r="L63" s="1366"/>
      <c r="M63" s="1366"/>
    </row>
    <row r="64" spans="1:13" ht="15.75">
      <c r="A64" s="1368" t="s">
        <v>487</v>
      </c>
      <c r="B64" s="1361">
        <v>57</v>
      </c>
      <c r="C64" s="1361" t="s">
        <v>994</v>
      </c>
      <c r="E64" s="1365"/>
      <c r="F64" s="1366"/>
      <c r="G64" s="1367"/>
      <c r="I64" s="1368" t="s">
        <v>1007</v>
      </c>
      <c r="J64" s="1361">
        <v>51</v>
      </c>
      <c r="K64" s="1366"/>
      <c r="L64" s="1367"/>
      <c r="M64" s="1367"/>
    </row>
    <row r="65" spans="1:13" ht="15.75">
      <c r="A65" s="1364" t="s">
        <v>1057</v>
      </c>
      <c r="B65" s="1361">
        <v>57</v>
      </c>
      <c r="C65" s="1361" t="s">
        <v>994</v>
      </c>
      <c r="D65" s="1361" t="s">
        <v>996</v>
      </c>
      <c r="E65" s="1365">
        <v>11337.526455606199</v>
      </c>
      <c r="F65" s="1366">
        <v>10.29</v>
      </c>
      <c r="G65" s="1367">
        <f t="shared" ref="G65:G82" si="3">E65*F65</f>
        <v>116663.14722818778</v>
      </c>
      <c r="I65" s="1364" t="s">
        <v>1009</v>
      </c>
      <c r="J65" s="1361">
        <v>51</v>
      </c>
      <c r="K65" s="1366">
        <v>8.6277457846556409</v>
      </c>
      <c r="L65" s="1367">
        <v>97817.296085778202</v>
      </c>
      <c r="M65" s="1367"/>
    </row>
    <row r="66" spans="1:13" ht="15.75">
      <c r="A66" s="1364" t="s">
        <v>1058</v>
      </c>
      <c r="B66" s="1361">
        <v>57</v>
      </c>
      <c r="C66" s="1361" t="s">
        <v>994</v>
      </c>
      <c r="D66" s="1361" t="s">
        <v>996</v>
      </c>
      <c r="E66" s="1365">
        <v>922.24583777958799</v>
      </c>
      <c r="F66" s="1366">
        <v>18.829999999999998</v>
      </c>
      <c r="G66" s="1367">
        <f t="shared" si="3"/>
        <v>17365.88912538964</v>
      </c>
      <c r="I66" s="1364" t="s">
        <v>1015</v>
      </c>
      <c r="J66" s="1361">
        <v>51</v>
      </c>
      <c r="K66" s="1366">
        <v>9.8439039807519659</v>
      </c>
      <c r="L66" s="1367">
        <v>9078.4994737504185</v>
      </c>
      <c r="M66" s="1367"/>
    </row>
    <row r="67" spans="1:13" ht="15.75">
      <c r="A67" s="1364" t="s">
        <v>1059</v>
      </c>
      <c r="B67" s="1361">
        <v>57</v>
      </c>
      <c r="C67" s="1361" t="s">
        <v>994</v>
      </c>
      <c r="D67" s="1361" t="s">
        <v>996</v>
      </c>
      <c r="E67" s="1365">
        <v>0</v>
      </c>
      <c r="F67" s="1366">
        <v>38.08</v>
      </c>
      <c r="G67" s="1367">
        <f t="shared" si="3"/>
        <v>0</v>
      </c>
      <c r="I67" s="1364" t="s">
        <v>1019</v>
      </c>
      <c r="J67" s="1361">
        <v>51</v>
      </c>
      <c r="K67" s="1366">
        <v>12.726728154569866</v>
      </c>
      <c r="L67" s="1367">
        <v>0</v>
      </c>
      <c r="M67" s="1367"/>
    </row>
    <row r="68" spans="1:13" ht="15.75">
      <c r="A68" s="1364" t="s">
        <v>1060</v>
      </c>
      <c r="B68" s="1361">
        <v>57</v>
      </c>
      <c r="C68" s="1361" t="s">
        <v>994</v>
      </c>
      <c r="D68" s="1361" t="s">
        <v>996</v>
      </c>
      <c r="E68" s="1365">
        <v>3195.22491672157</v>
      </c>
      <c r="F68" s="1366">
        <v>9.65</v>
      </c>
      <c r="G68" s="1367">
        <f t="shared" si="3"/>
        <v>30833.92044636315</v>
      </c>
      <c r="I68" s="1364" t="s">
        <v>1009</v>
      </c>
      <c r="J68" s="1361">
        <v>51</v>
      </c>
      <c r="K68" s="1366">
        <v>8.6277457846556409</v>
      </c>
      <c r="L68" s="1367">
        <v>27567.588306271198</v>
      </c>
      <c r="M68" s="1367"/>
    </row>
    <row r="69" spans="1:13" ht="15.75">
      <c r="A69" s="1364" t="s">
        <v>1061</v>
      </c>
      <c r="B69" s="1361">
        <v>57</v>
      </c>
      <c r="C69" s="1361" t="s">
        <v>994</v>
      </c>
      <c r="D69" s="1361" t="s">
        <v>996</v>
      </c>
      <c r="E69" s="1365">
        <v>0</v>
      </c>
      <c r="F69" s="1366">
        <v>17.57</v>
      </c>
      <c r="G69" s="1367">
        <f t="shared" si="3"/>
        <v>0</v>
      </c>
      <c r="I69" s="1364" t="s">
        <v>1015</v>
      </c>
      <c r="J69" s="1361">
        <v>51</v>
      </c>
      <c r="K69" s="1366">
        <v>9.8439039807519659</v>
      </c>
      <c r="L69" s="1367">
        <v>0</v>
      </c>
      <c r="M69" s="1367"/>
    </row>
    <row r="70" spans="1:13" ht="15.75">
      <c r="A70" s="1364" t="s">
        <v>1062</v>
      </c>
      <c r="B70" s="1361">
        <v>57</v>
      </c>
      <c r="C70" s="1361" t="s">
        <v>994</v>
      </c>
      <c r="D70" s="1361" t="s">
        <v>996</v>
      </c>
      <c r="E70" s="1365">
        <v>409.000689070249</v>
      </c>
      <c r="F70" s="1366">
        <v>13.44</v>
      </c>
      <c r="G70" s="1367">
        <f t="shared" si="3"/>
        <v>5496.9692611041464</v>
      </c>
      <c r="I70" s="1364" t="s">
        <v>1009</v>
      </c>
      <c r="J70" s="1361">
        <v>51</v>
      </c>
      <c r="K70" s="1366">
        <v>8.6277457846556409</v>
      </c>
      <c r="L70" s="1367">
        <v>3528.7539710470933</v>
      </c>
      <c r="M70" s="1367"/>
    </row>
    <row r="71" spans="1:13" ht="15.75">
      <c r="A71" s="1364" t="s">
        <v>1063</v>
      </c>
      <c r="B71" s="1361">
        <v>57</v>
      </c>
      <c r="C71" s="1361" t="s">
        <v>994</v>
      </c>
      <c r="D71" s="1361" t="s">
        <v>996</v>
      </c>
      <c r="E71" s="1365">
        <v>0</v>
      </c>
      <c r="F71" s="1366">
        <v>12.72</v>
      </c>
      <c r="G71" s="1367">
        <f t="shared" si="3"/>
        <v>0</v>
      </c>
      <c r="I71" s="1364" t="s">
        <v>1009</v>
      </c>
      <c r="J71" s="1361">
        <v>51</v>
      </c>
      <c r="K71" s="1366">
        <v>8.6277457846556409</v>
      </c>
      <c r="L71" s="1367">
        <v>0</v>
      </c>
      <c r="M71" s="1367"/>
    </row>
    <row r="72" spans="1:13" ht="15.75">
      <c r="A72" s="1364" t="s">
        <v>1064</v>
      </c>
      <c r="B72" s="1361">
        <v>57</v>
      </c>
      <c r="C72" s="1361" t="s">
        <v>994</v>
      </c>
      <c r="D72" s="1361" t="s">
        <v>996</v>
      </c>
      <c r="E72" s="1365">
        <v>359.23481992392999</v>
      </c>
      <c r="F72" s="1366">
        <v>22.57</v>
      </c>
      <c r="G72" s="1367">
        <f t="shared" si="3"/>
        <v>8107.9298856831001</v>
      </c>
      <c r="I72" s="1364" t="s">
        <v>1015</v>
      </c>
      <c r="J72" s="1361">
        <v>51</v>
      </c>
      <c r="K72" s="1366">
        <v>9.8439039807519659</v>
      </c>
      <c r="L72" s="1367">
        <v>3536.2730738738901</v>
      </c>
      <c r="M72" s="1367"/>
    </row>
    <row r="73" spans="1:13" ht="15.75">
      <c r="A73" s="1364" t="s">
        <v>1065</v>
      </c>
      <c r="B73" s="1361">
        <v>57</v>
      </c>
      <c r="C73" s="1361" t="s">
        <v>994</v>
      </c>
      <c r="D73" s="1361" t="s">
        <v>996</v>
      </c>
      <c r="E73" s="1365">
        <v>0</v>
      </c>
      <c r="F73" s="1366">
        <v>21.34</v>
      </c>
      <c r="G73" s="1367">
        <f t="shared" si="3"/>
        <v>0</v>
      </c>
      <c r="I73" s="1364" t="s">
        <v>1015</v>
      </c>
      <c r="J73" s="1361">
        <v>51</v>
      </c>
      <c r="K73" s="1366">
        <v>9.8439039807519659</v>
      </c>
      <c r="L73" s="1367">
        <v>0</v>
      </c>
      <c r="M73" s="1367"/>
    </row>
    <row r="74" spans="1:13" ht="15.75">
      <c r="A74" s="1364" t="s">
        <v>1066</v>
      </c>
      <c r="B74" s="1361">
        <v>57</v>
      </c>
      <c r="C74" s="1361" t="s">
        <v>994</v>
      </c>
      <c r="D74" s="1361" t="s">
        <v>996</v>
      </c>
      <c r="E74" s="1365">
        <v>0</v>
      </c>
      <c r="F74" s="1366">
        <v>41.85</v>
      </c>
      <c r="G74" s="1367">
        <f t="shared" si="3"/>
        <v>0</v>
      </c>
      <c r="I74" s="1364" t="s">
        <v>1019</v>
      </c>
      <c r="J74" s="1361">
        <v>51</v>
      </c>
      <c r="K74" s="1366">
        <v>12.726728154569866</v>
      </c>
      <c r="L74" s="1367">
        <v>0</v>
      </c>
      <c r="M74" s="1367"/>
    </row>
    <row r="75" spans="1:13" ht="15.75">
      <c r="A75" s="1364" t="s">
        <v>1067</v>
      </c>
      <c r="B75" s="1361">
        <v>57</v>
      </c>
      <c r="C75" s="1361" t="s">
        <v>994</v>
      </c>
      <c r="D75" s="1361" t="s">
        <v>996</v>
      </c>
      <c r="E75" s="1365">
        <v>0</v>
      </c>
      <c r="F75" s="1366">
        <v>13.43</v>
      </c>
      <c r="G75" s="1367">
        <f t="shared" si="3"/>
        <v>0</v>
      </c>
      <c r="I75" s="1364" t="s">
        <v>1009</v>
      </c>
      <c r="J75" s="1361">
        <v>51</v>
      </c>
      <c r="K75" s="1366">
        <v>8.6277457846556409</v>
      </c>
      <c r="L75" s="1367">
        <v>0</v>
      </c>
      <c r="M75" s="1367"/>
    </row>
    <row r="76" spans="1:13" ht="15.75">
      <c r="A76" s="1364" t="s">
        <v>1068</v>
      </c>
      <c r="B76" s="1361">
        <v>57</v>
      </c>
      <c r="C76" s="1361" t="s">
        <v>994</v>
      </c>
      <c r="D76" s="1361" t="s">
        <v>996</v>
      </c>
      <c r="E76" s="1365">
        <v>0</v>
      </c>
      <c r="F76" s="1366">
        <v>12.72</v>
      </c>
      <c r="G76" s="1367">
        <f t="shared" si="3"/>
        <v>0</v>
      </c>
      <c r="I76" s="1364" t="s">
        <v>1009</v>
      </c>
      <c r="J76" s="1361">
        <v>51</v>
      </c>
      <c r="K76" s="1366">
        <v>8.6277457846556409</v>
      </c>
      <c r="L76" s="1367">
        <v>0</v>
      </c>
      <c r="M76" s="1367"/>
    </row>
    <row r="77" spans="1:13" ht="15.75">
      <c r="A77" s="1364" t="s">
        <v>1069</v>
      </c>
      <c r="B77" s="1361">
        <v>57</v>
      </c>
      <c r="C77" s="1361" t="s">
        <v>994</v>
      </c>
      <c r="D77" s="1361" t="s">
        <v>996</v>
      </c>
      <c r="E77" s="1365">
        <v>0</v>
      </c>
      <c r="F77" s="1366">
        <v>21.83</v>
      </c>
      <c r="G77" s="1367">
        <f t="shared" si="3"/>
        <v>0</v>
      </c>
      <c r="I77" s="1364" t="s">
        <v>1015</v>
      </c>
      <c r="J77" s="1361">
        <v>51</v>
      </c>
      <c r="K77" s="1366">
        <v>9.8439039807519659</v>
      </c>
      <c r="L77" s="1367">
        <v>0</v>
      </c>
      <c r="M77" s="1367"/>
    </row>
    <row r="78" spans="1:13" ht="15.75">
      <c r="A78" s="1364" t="s">
        <v>1070</v>
      </c>
      <c r="B78" s="1361">
        <v>57</v>
      </c>
      <c r="C78" s="1361" t="s">
        <v>994</v>
      </c>
      <c r="D78" s="1361" t="s">
        <v>996</v>
      </c>
      <c r="E78" s="1365">
        <v>0</v>
      </c>
      <c r="F78" s="1366">
        <v>20.6</v>
      </c>
      <c r="G78" s="1367">
        <f t="shared" si="3"/>
        <v>0</v>
      </c>
      <c r="I78" s="1364" t="s">
        <v>1015</v>
      </c>
      <c r="J78" s="1361">
        <v>51</v>
      </c>
      <c r="K78" s="1366">
        <v>9.8439039807519659</v>
      </c>
      <c r="L78" s="1367">
        <v>0</v>
      </c>
      <c r="M78" s="1367"/>
    </row>
    <row r="79" spans="1:13" ht="15.75">
      <c r="A79" s="1364" t="s">
        <v>1071</v>
      </c>
      <c r="B79" s="1361">
        <v>57</v>
      </c>
      <c r="C79" s="1361" t="s">
        <v>994</v>
      </c>
      <c r="D79" s="1361" t="s">
        <v>996</v>
      </c>
      <c r="E79" s="1365">
        <v>0</v>
      </c>
      <c r="F79" s="1366">
        <v>41.13</v>
      </c>
      <c r="G79" s="1367">
        <f t="shared" si="3"/>
        <v>0</v>
      </c>
      <c r="I79" s="1364" t="s">
        <v>1019</v>
      </c>
      <c r="J79" s="1361">
        <v>51</v>
      </c>
      <c r="K79" s="1366">
        <v>12.726728154569866</v>
      </c>
      <c r="L79" s="1367">
        <v>0</v>
      </c>
      <c r="M79" s="1367"/>
    </row>
    <row r="80" spans="1:13" ht="15.75">
      <c r="A80" s="1364" t="s">
        <v>1072</v>
      </c>
      <c r="B80" s="1361">
        <v>57</v>
      </c>
      <c r="C80" s="1361" t="s">
        <v>994</v>
      </c>
      <c r="D80" s="1361" t="s">
        <v>996</v>
      </c>
      <c r="E80" s="1365">
        <v>180.16648550994401</v>
      </c>
      <c r="F80" s="1366">
        <v>10.75</v>
      </c>
      <c r="G80" s="1367">
        <f t="shared" si="3"/>
        <v>1936.7897192318981</v>
      </c>
      <c r="I80" s="1364" t="s">
        <v>1009</v>
      </c>
      <c r="J80" s="1361">
        <v>51</v>
      </c>
      <c r="K80" s="1366">
        <v>8.6277457846556409</v>
      </c>
      <c r="L80" s="1367">
        <v>1554.430635894641</v>
      </c>
      <c r="M80" s="1367"/>
    </row>
    <row r="81" spans="1:13" ht="15.75">
      <c r="A81" s="1364" t="s">
        <v>1073</v>
      </c>
      <c r="B81" s="1361">
        <v>57</v>
      </c>
      <c r="C81" s="1361" t="s">
        <v>994</v>
      </c>
      <c r="D81" s="1361" t="s">
        <v>996</v>
      </c>
      <c r="E81" s="1365">
        <v>581.53297028850704</v>
      </c>
      <c r="F81" s="1366">
        <v>18.82</v>
      </c>
      <c r="G81" s="1367">
        <f t="shared" si="3"/>
        <v>10944.450500829702</v>
      </c>
      <c r="I81" s="1364" t="s">
        <v>1015</v>
      </c>
      <c r="J81" s="1361">
        <v>51</v>
      </c>
      <c r="K81" s="1366">
        <v>9.8439039807519659</v>
      </c>
      <c r="L81" s="1367">
        <v>5724.5547211615494</v>
      </c>
      <c r="M81" s="1367"/>
    </row>
    <row r="82" spans="1:13" ht="15.75">
      <c r="A82" s="1364" t="s">
        <v>1074</v>
      </c>
      <c r="B82" s="1361">
        <v>57</v>
      </c>
      <c r="C82" s="1361" t="s">
        <v>994</v>
      </c>
      <c r="D82" s="1361" t="s">
        <v>996</v>
      </c>
      <c r="E82" s="1365">
        <v>0</v>
      </c>
      <c r="F82" s="1366">
        <v>40.200000000000003</v>
      </c>
      <c r="G82" s="1367">
        <f t="shared" si="3"/>
        <v>0</v>
      </c>
      <c r="I82" s="1364" t="s">
        <v>1019</v>
      </c>
      <c r="J82" s="1361">
        <v>51</v>
      </c>
      <c r="K82" s="1366">
        <v>12.726728154569866</v>
      </c>
      <c r="L82" s="1367">
        <v>0</v>
      </c>
      <c r="M82" s="1367"/>
    </row>
    <row r="84" spans="1:13">
      <c r="A84" s="1364" t="s">
        <v>9</v>
      </c>
      <c r="G84" s="1367">
        <f>SUM(G12:G82)</f>
        <v>1773834.2684668044</v>
      </c>
      <c r="L84" s="1367">
        <v>1197672.8086944742</v>
      </c>
    </row>
    <row r="85" spans="1:13">
      <c r="K85" s="1689" t="s">
        <v>192</v>
      </c>
      <c r="L85" s="1690">
        <f ca="1">'Exhibit No.__(RMM-7) p1-8'!I26+'Exhibit No.__(RMM-7) p1-8'!I1191+'Exhibit No.__(RMM-7) p1-8'!I1208+'Exhibit No.__(RMM-7) p1-8'!I1222+'Exhibit No.__(RMM-7) p1-8'!I1282+'Exhibit No.__(RMM-7) p1-8'!I1320</f>
        <v>24844.284738250797</v>
      </c>
    </row>
    <row r="86" spans="1:13">
      <c r="L86" s="1367">
        <f ca="1">SUM(L84:L85)</f>
        <v>1222517.0934327249</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M46"/>
  <sheetViews>
    <sheetView workbookViewId="0"/>
  </sheetViews>
  <sheetFormatPr defaultColWidth="9.625" defaultRowHeight="15.75"/>
  <cols>
    <col min="1" max="1" width="14.5" style="4" customWidth="1"/>
    <col min="2" max="2" width="16.25" style="4" customWidth="1"/>
    <col min="3" max="3" width="14.625" style="4" customWidth="1"/>
    <col min="4" max="4" width="13.7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75" style="4" bestFit="1" customWidth="1"/>
    <col min="16" max="16384" width="9.6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8.75">
      <c r="A3" s="688" t="s">
        <v>707</v>
      </c>
      <c r="B3" s="689"/>
      <c r="C3" s="689"/>
      <c r="D3" s="689"/>
      <c r="E3" s="689"/>
      <c r="F3" s="689"/>
      <c r="G3" s="689"/>
      <c r="H3" s="689"/>
      <c r="I3" s="689"/>
      <c r="J3" s="689"/>
      <c r="K3" s="387"/>
    </row>
    <row r="4" spans="1:11" ht="18.75">
      <c r="A4" s="688" t="s">
        <v>47</v>
      </c>
      <c r="B4" s="689"/>
      <c r="C4" s="689"/>
      <c r="D4" s="689"/>
      <c r="E4" s="689"/>
      <c r="F4" s="689"/>
      <c r="G4" s="689"/>
      <c r="H4" s="689"/>
      <c r="I4" s="689"/>
      <c r="J4" s="689"/>
      <c r="K4" s="387"/>
    </row>
    <row r="5" spans="1:11" ht="18.75">
      <c r="A5" s="688" t="s">
        <v>2</v>
      </c>
      <c r="B5" s="689"/>
      <c r="C5" s="689"/>
      <c r="D5" s="689"/>
      <c r="E5" s="689"/>
      <c r="F5" s="689"/>
      <c r="G5" s="689"/>
      <c r="H5" s="689"/>
      <c r="I5" s="689"/>
      <c r="J5" s="689"/>
      <c r="K5" s="387"/>
    </row>
    <row r="6" spans="1:11" ht="18.75">
      <c r="A6" s="688" t="str">
        <f>'305 Inputs'!B4</f>
        <v>12 Months Ended June 2019</v>
      </c>
      <c r="B6" s="689"/>
      <c r="C6" s="689"/>
      <c r="D6" s="689"/>
      <c r="E6" s="689"/>
      <c r="F6" s="689"/>
      <c r="G6" s="689"/>
      <c r="H6" s="690"/>
      <c r="I6" s="690"/>
      <c r="J6" s="689"/>
      <c r="K6" s="387"/>
    </row>
    <row r="8" spans="1:11" ht="20.25">
      <c r="F8" s="43"/>
    </row>
    <row r="10" spans="1:11">
      <c r="A10" s="387"/>
      <c r="B10" s="387"/>
      <c r="C10" s="691" t="s">
        <v>3</v>
      </c>
      <c r="D10" s="691" t="s">
        <v>4</v>
      </c>
      <c r="E10" s="691" t="s">
        <v>5</v>
      </c>
      <c r="F10" s="691" t="s">
        <v>6</v>
      </c>
      <c r="G10" s="691" t="s">
        <v>7</v>
      </c>
      <c r="H10" s="691" t="s">
        <v>8</v>
      </c>
      <c r="I10" s="691" t="s">
        <v>651</v>
      </c>
      <c r="J10" s="691" t="s">
        <v>652</v>
      </c>
    </row>
    <row r="11" spans="1:11">
      <c r="A11" s="387"/>
      <c r="B11" s="387"/>
      <c r="C11" s="689"/>
      <c r="D11" s="689"/>
      <c r="E11" s="689"/>
      <c r="F11" s="689"/>
      <c r="G11" s="689"/>
      <c r="H11" s="689"/>
      <c r="I11" s="689"/>
      <c r="J11" s="689"/>
    </row>
    <row r="12" spans="1:11">
      <c r="A12" s="387"/>
      <c r="B12" s="387"/>
      <c r="C12" s="692"/>
      <c r="D12" s="693"/>
      <c r="E12" s="693"/>
      <c r="F12" s="693" t="s">
        <v>9</v>
      </c>
      <c r="G12" s="694" t="s">
        <v>646</v>
      </c>
      <c r="H12" s="695"/>
      <c r="I12" s="696" t="s">
        <v>9</v>
      </c>
      <c r="J12" s="693" t="s">
        <v>9</v>
      </c>
      <c r="K12" s="387"/>
    </row>
    <row r="13" spans="1:11">
      <c r="A13" s="387"/>
      <c r="B13" s="387"/>
      <c r="C13" s="697" t="s">
        <v>9</v>
      </c>
      <c r="D13" s="698" t="s">
        <v>11</v>
      </c>
      <c r="E13" s="74" t="s">
        <v>12</v>
      </c>
      <c r="F13" s="74" t="s">
        <v>646</v>
      </c>
      <c r="G13" s="698" t="s">
        <v>14</v>
      </c>
      <c r="H13" s="698" t="s">
        <v>13</v>
      </c>
      <c r="I13" s="74" t="s">
        <v>45</v>
      </c>
      <c r="J13" s="698" t="s">
        <v>76</v>
      </c>
      <c r="K13" s="699"/>
    </row>
    <row r="14" spans="1:11" ht="18.75">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4.9" customHeight="1">
      <c r="A16" s="704" t="s">
        <v>17</v>
      </c>
      <c r="B16" s="705"/>
      <c r="C16" s="706">
        <f>'Table 2'!M38</f>
        <v>137110174.65000001</v>
      </c>
      <c r="D16" s="706">
        <f ca="1">'Table 2'!N38-E16</f>
        <v>19312889.386880837</v>
      </c>
      <c r="E16" s="706">
        <f>'Table 3'!H38</f>
        <v>-5364939.7200000007</v>
      </c>
      <c r="F16" s="706">
        <f ca="1">SUM(D16:E16)</f>
        <v>13947949.666880837</v>
      </c>
      <c r="G16" s="706">
        <f ca="1">C16+F16</f>
        <v>151058124.31688085</v>
      </c>
      <c r="H16" s="706">
        <f>'Table 3'!L38</f>
        <v>0.26863548636174528</v>
      </c>
      <c r="I16" s="706">
        <f>SUM(H16:H16)</f>
        <v>0.26863548636174528</v>
      </c>
      <c r="J16" s="706">
        <f t="shared" ref="J16:J21" ca="1" si="0">G16+I16</f>
        <v>151058124.58551633</v>
      </c>
      <c r="K16" s="440"/>
    </row>
    <row r="17" spans="1:11" ht="34.9" customHeight="1">
      <c r="A17" s="707" t="s">
        <v>18</v>
      </c>
      <c r="B17" s="708"/>
      <c r="C17" s="706">
        <f>'Table 2'!M69</f>
        <v>124009834.28000003</v>
      </c>
      <c r="D17" s="706">
        <f>'Table 2'!N69-E17</f>
        <v>8215564.568934503</v>
      </c>
      <c r="E17" s="706">
        <f>'Table 3'!H69</f>
        <v>-928263.79</v>
      </c>
      <c r="F17" s="706">
        <f>SUM(D17:E17)</f>
        <v>7287300.778934503</v>
      </c>
      <c r="G17" s="706">
        <f>C17+F17</f>
        <v>131297135.05893454</v>
      </c>
      <c r="H17" s="706">
        <f>'Table 3'!L69</f>
        <v>1.1667557155305985E-2</v>
      </c>
      <c r="I17" s="706">
        <f>SUM(H17:H17)</f>
        <v>1.1667557155305985E-2</v>
      </c>
      <c r="J17" s="706">
        <f t="shared" si="0"/>
        <v>131297135.0706021</v>
      </c>
      <c r="K17" s="440"/>
    </row>
    <row r="18" spans="1:11" ht="34.9" customHeight="1">
      <c r="A18" s="707" t="s">
        <v>30</v>
      </c>
      <c r="B18" s="708"/>
      <c r="C18" s="706">
        <f ca="1">'Table 2'!M100</f>
        <v>46327302.749999993</v>
      </c>
      <c r="D18" s="706">
        <f ca="1">'Table 2'!N100-E18</f>
        <v>4036193.4710288499</v>
      </c>
      <c r="E18" s="706">
        <f>'Table 3'!H100</f>
        <v>0</v>
      </c>
      <c r="F18" s="706">
        <f ca="1">SUM(D18:E18)</f>
        <v>4036193.4710288499</v>
      </c>
      <c r="G18" s="706">
        <f ca="1">C18+F18</f>
        <v>50363496.221028842</v>
      </c>
      <c r="H18" s="706">
        <f ca="1">'Table 3'!L100</f>
        <v>0</v>
      </c>
      <c r="I18" s="706">
        <f ca="1">SUM(H18:H18)</f>
        <v>0</v>
      </c>
      <c r="J18" s="706">
        <f t="shared" ca="1" si="0"/>
        <v>50363496.221028842</v>
      </c>
      <c r="K18" s="440"/>
    </row>
    <row r="19" spans="1:11" ht="34.9" customHeight="1">
      <c r="A19" s="707" t="s">
        <v>197</v>
      </c>
      <c r="B19" s="708"/>
      <c r="C19" s="706">
        <f>'Table 2'!M122</f>
        <v>14276013.060000002</v>
      </c>
      <c r="D19" s="706">
        <f>'Table 2'!N122-E19</f>
        <v>1270596.034960394</v>
      </c>
      <c r="E19" s="706">
        <f>'Table 3'!H122</f>
        <v>-170791.43</v>
      </c>
      <c r="F19" s="706">
        <f>SUM(D19:E19)</f>
        <v>1099804.6049603941</v>
      </c>
      <c r="G19" s="706">
        <f>C19+F19</f>
        <v>15375817.664960396</v>
      </c>
      <c r="H19" s="706">
        <f>'Table 3'!L122</f>
        <v>5.0396059523336589E-3</v>
      </c>
      <c r="I19" s="706">
        <f>SUM(H19:H19)</f>
        <v>5.0396059523336589E-3</v>
      </c>
      <c r="J19" s="706">
        <f t="shared" si="0"/>
        <v>15375817.670000002</v>
      </c>
      <c r="K19" s="440"/>
    </row>
    <row r="20" spans="1:11" ht="34.9"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4.9" customHeight="1" thickTop="1" thickBot="1">
      <c r="A21" s="712" t="s">
        <v>77</v>
      </c>
      <c r="B21" s="713"/>
      <c r="C21" s="714">
        <f t="shared" ref="C21:I21" ca="1" si="1">SUM(C16:C20)</f>
        <v>322988711.03000003</v>
      </c>
      <c r="D21" s="714">
        <f t="shared" ca="1" si="1"/>
        <v>32881888.048046101</v>
      </c>
      <c r="E21" s="714">
        <f t="shared" si="1"/>
        <v>-6463994.9400000004</v>
      </c>
      <c r="F21" s="714">
        <f t="shared" ca="1" si="1"/>
        <v>26417893.1080461</v>
      </c>
      <c r="G21" s="714">
        <f t="shared" ca="1" si="1"/>
        <v>349406604.13804615</v>
      </c>
      <c r="H21" s="714">
        <f t="shared" ca="1" si="1"/>
        <v>0.28534264946938492</v>
      </c>
      <c r="I21" s="714">
        <f t="shared" ca="1" si="1"/>
        <v>0.28534264946938492</v>
      </c>
      <c r="J21" s="969">
        <f t="shared" ca="1" si="0"/>
        <v>349406604.42338878</v>
      </c>
      <c r="K21" s="440"/>
    </row>
    <row r="22" spans="1:11" ht="20.25" hidden="1" customHeight="1" thickTop="1">
      <c r="A22" s="715" t="s">
        <v>92</v>
      </c>
      <c r="B22" s="716"/>
      <c r="C22" s="717"/>
      <c r="D22" s="717"/>
      <c r="E22" s="717"/>
      <c r="F22" s="717"/>
      <c r="G22" s="717"/>
      <c r="H22" s="717"/>
      <c r="I22" s="717"/>
      <c r="J22" s="717"/>
      <c r="K22" s="387"/>
    </row>
    <row r="23" spans="1:11" ht="34.9" hidden="1" customHeight="1">
      <c r="A23" s="709" t="s">
        <v>89</v>
      </c>
      <c r="B23" s="710"/>
      <c r="C23" s="706">
        <v>0</v>
      </c>
      <c r="D23" s="706">
        <v>0</v>
      </c>
      <c r="E23" s="706">
        <v>0</v>
      </c>
      <c r="F23" s="706">
        <v>0</v>
      </c>
      <c r="G23" s="706">
        <v>0</v>
      </c>
      <c r="H23" s="706"/>
      <c r="I23" s="706"/>
      <c r="J23" s="706">
        <v>0</v>
      </c>
      <c r="K23" s="387"/>
    </row>
    <row r="24" spans="1:11" ht="34.9" hidden="1" customHeight="1">
      <c r="A24" s="709" t="s">
        <v>90</v>
      </c>
      <c r="B24" s="710"/>
      <c r="C24" s="706">
        <v>0</v>
      </c>
      <c r="D24" s="706">
        <v>0</v>
      </c>
      <c r="E24" s="706">
        <v>0</v>
      </c>
      <c r="F24" s="706">
        <v>0</v>
      </c>
      <c r="G24" s="706">
        <v>0</v>
      </c>
      <c r="H24" s="706"/>
      <c r="I24" s="706"/>
      <c r="J24" s="706">
        <v>0</v>
      </c>
      <c r="K24" s="387"/>
    </row>
    <row r="25" spans="1:11" ht="34.9" hidden="1" customHeight="1" thickBot="1">
      <c r="A25" s="718" t="s">
        <v>91</v>
      </c>
      <c r="B25" s="719"/>
      <c r="C25" s="720">
        <f ca="1">+C21+C23+C24</f>
        <v>322988711.03000003</v>
      </c>
      <c r="D25" s="720">
        <f ca="1">+D21+D23+D24</f>
        <v>32881888.048046101</v>
      </c>
      <c r="E25" s="720">
        <f>+E21+E23+E24</f>
        <v>-6463994.9400000004</v>
      </c>
      <c r="F25" s="720">
        <f ca="1">+F21+F23+F24</f>
        <v>26417893.1080461</v>
      </c>
      <c r="G25" s="720">
        <f ca="1">+G21+G23+G24</f>
        <v>349406604.13804615</v>
      </c>
      <c r="H25" s="720"/>
      <c r="I25" s="720"/>
      <c r="J25" s="720">
        <f ca="1">+J21+J23+J24</f>
        <v>349406604.42338878</v>
      </c>
      <c r="K25" s="387"/>
    </row>
    <row r="26" spans="1:11" ht="16.5"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738</v>
      </c>
      <c r="J28" s="722" t="s">
        <v>653</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901</v>
      </c>
      <c r="B33" s="620"/>
      <c r="C33" s="1157"/>
      <c r="D33" s="1157"/>
      <c r="E33" s="1157"/>
      <c r="F33" s="1157"/>
      <c r="G33" s="1157"/>
      <c r="H33" s="1157"/>
      <c r="I33" s="1157"/>
      <c r="J33" s="1157"/>
      <c r="K33" s="1157"/>
      <c r="M33" s="618"/>
    </row>
    <row r="34" spans="1:13" ht="15.75" customHeight="1">
      <c r="A34" s="620" t="s">
        <v>899</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4">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AD38"/>
  <sheetViews>
    <sheetView workbookViewId="0"/>
  </sheetViews>
  <sheetFormatPr defaultColWidth="9.625" defaultRowHeight="15.75"/>
  <cols>
    <col min="1" max="1" width="9.625" style="4" customWidth="1"/>
    <col min="2" max="2" width="14.5" style="4" customWidth="1"/>
    <col min="3" max="3" width="14.7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3.25">
      <c r="B3" s="728" t="s">
        <v>707</v>
      </c>
      <c r="C3" s="729"/>
      <c r="D3" s="729"/>
      <c r="E3" s="729"/>
      <c r="F3" s="689"/>
      <c r="G3" s="387"/>
      <c r="H3" s="387"/>
      <c r="I3" s="387"/>
      <c r="J3" s="387"/>
    </row>
    <row r="4" spans="2:30" ht="23.25">
      <c r="B4" s="728" t="s">
        <v>47</v>
      </c>
      <c r="C4" s="729"/>
      <c r="D4" s="729"/>
      <c r="E4" s="729"/>
      <c r="F4" s="689"/>
      <c r="G4" s="387"/>
      <c r="H4" s="387"/>
      <c r="I4" s="387"/>
      <c r="J4" s="387"/>
    </row>
    <row r="5" spans="2:30" ht="23.25">
      <c r="B5" s="728" t="s">
        <v>2</v>
      </c>
      <c r="C5" s="729"/>
      <c r="D5" s="729"/>
      <c r="E5" s="729"/>
      <c r="F5" s="689"/>
      <c r="G5" s="387"/>
      <c r="H5" s="387"/>
      <c r="I5" s="387"/>
      <c r="J5" s="387"/>
    </row>
    <row r="6" spans="2:30" ht="23.25">
      <c r="B6" s="728" t="str">
        <f>'305 Inputs'!B4</f>
        <v>12 Months Ended June 2019</v>
      </c>
      <c r="C6" s="729"/>
      <c r="D6" s="729"/>
      <c r="E6" s="729"/>
      <c r="F6" s="689"/>
      <c r="G6" s="387"/>
      <c r="H6" s="387"/>
      <c r="I6" s="387"/>
      <c r="J6" s="387"/>
    </row>
    <row r="8" spans="2:30" ht="22.5">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75">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4.9"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4.9"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4.9"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4.9"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4.9"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4.9"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5"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4.9"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4.9"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4.9"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5"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654</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843</v>
      </c>
      <c r="C32" s="387"/>
      <c r="D32" s="387"/>
      <c r="E32" s="387"/>
      <c r="F32" s="387"/>
    </row>
    <row r="33" spans="2:9">
      <c r="B33" s="746" t="s">
        <v>844</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52"/>
  <sheetViews>
    <sheetView topLeftCell="A112" workbookViewId="0">
      <selection activeCell="A2" sqref="A2"/>
    </sheetView>
  </sheetViews>
  <sheetFormatPr defaultColWidth="9"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25" style="4" bestFit="1" customWidth="1"/>
    <col min="29" max="29" width="12.75" style="4" bestFit="1" customWidth="1"/>
    <col min="30" max="33" width="9" style="4"/>
    <col min="34" max="36" width="13.6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8.75">
      <c r="A4" s="688" t="s">
        <v>708</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8.75">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8.75">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8.75">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8.75">
      <c r="A8" s="688"/>
      <c r="B8" s="689"/>
      <c r="C8" s="689"/>
      <c r="D8" s="691"/>
      <c r="E8" s="691"/>
      <c r="F8" s="691"/>
      <c r="G8" s="691"/>
      <c r="H8" s="691"/>
      <c r="I8" s="691"/>
      <c r="J8" s="691" t="s">
        <v>646</v>
      </c>
      <c r="K8" s="691"/>
      <c r="L8" s="691"/>
      <c r="M8" s="691"/>
      <c r="N8" s="691"/>
      <c r="O8" s="691"/>
      <c r="P8" s="691"/>
      <c r="Q8" s="691"/>
      <c r="R8" s="687"/>
      <c r="S8" s="687"/>
      <c r="T8" s="749"/>
      <c r="U8" s="687"/>
      <c r="V8" s="387"/>
      <c r="W8" s="387"/>
      <c r="X8" s="387"/>
      <c r="Y8" s="387"/>
    </row>
    <row r="9" spans="1:25" ht="18.75">
      <c r="A9" s="688"/>
      <c r="B9" s="689"/>
      <c r="C9" s="689"/>
      <c r="D9" s="691"/>
      <c r="E9" s="823"/>
      <c r="F9" s="24" t="s">
        <v>39</v>
      </c>
      <c r="G9" s="691"/>
      <c r="H9" s="691"/>
      <c r="I9" s="691"/>
      <c r="J9" s="700" t="s">
        <v>12</v>
      </c>
      <c r="K9" s="700" t="s">
        <v>9</v>
      </c>
      <c r="L9" s="751"/>
      <c r="M9" s="691" t="s">
        <v>41</v>
      </c>
      <c r="N9" s="691" t="s">
        <v>646</v>
      </c>
      <c r="O9" s="691" t="s">
        <v>45</v>
      </c>
      <c r="P9" s="691"/>
      <c r="Q9" s="691"/>
      <c r="R9" s="689"/>
      <c r="S9" s="689"/>
      <c r="T9" s="690"/>
      <c r="U9" s="689"/>
      <c r="V9" s="387"/>
      <c r="W9" s="387"/>
      <c r="X9" s="387"/>
      <c r="Y9" s="387"/>
    </row>
    <row r="10" spans="1:25" ht="19.5">
      <c r="A10" s="688"/>
      <c r="B10" s="689"/>
      <c r="C10" s="689"/>
      <c r="D10" s="700" t="s">
        <v>39</v>
      </c>
      <c r="E10" s="24"/>
      <c r="F10" s="24" t="s">
        <v>40</v>
      </c>
      <c r="G10" s="40" t="s">
        <v>41</v>
      </c>
      <c r="H10" s="24" t="s">
        <v>192</v>
      </c>
      <c r="I10" s="24" t="s">
        <v>688</v>
      </c>
      <c r="J10" s="40" t="s">
        <v>169</v>
      </c>
      <c r="K10" s="40" t="s">
        <v>75</v>
      </c>
      <c r="L10" s="751" t="s">
        <v>14</v>
      </c>
      <c r="M10" s="40" t="s">
        <v>37</v>
      </c>
      <c r="N10" s="40" t="s">
        <v>655</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No.__(RMM-7)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11818689.342113322</v>
      </c>
      <c r="O13" s="29">
        <f>'Table 3'!M13</f>
        <v>0</v>
      </c>
      <c r="P13" s="29">
        <f t="shared" ref="P13:P19" si="4">N13+O13</f>
        <v>11818689.342113322</v>
      </c>
      <c r="Q13" s="29">
        <f t="shared" ref="Q13:Q18" si="5">+P13+M13</f>
        <v>139462270.73211333</v>
      </c>
      <c r="S13" s="8"/>
      <c r="T13" s="8"/>
      <c r="U13" s="55"/>
    </row>
    <row r="14" spans="1:25" ht="15.75" customHeight="1">
      <c r="B14" s="4" t="s">
        <v>93</v>
      </c>
      <c r="D14" s="32">
        <f>SUMIF('305 Inputs'!$A$125:$A$154,"=17",'305 Inputs'!$L$125:$L$154)</f>
        <v>5102.5</v>
      </c>
      <c r="E14" s="32">
        <f t="shared" si="0"/>
        <v>-41.49075268816614</v>
      </c>
      <c r="F14" s="32">
        <f>'Exhibit No.__(RMM-7)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597768.98679702752</v>
      </c>
      <c r="O14" s="29">
        <f>'Table 3'!M14</f>
        <v>0.10183002054691315</v>
      </c>
      <c r="P14" s="29">
        <f t="shared" si="4"/>
        <v>597769.08862704807</v>
      </c>
      <c r="Q14" s="29">
        <f t="shared" si="5"/>
        <v>7308707.998627048</v>
      </c>
      <c r="S14" s="8"/>
      <c r="T14" s="8"/>
      <c r="U14" s="55"/>
    </row>
    <row r="15" spans="1:25" ht="15.75" customHeight="1">
      <c r="B15" s="4" t="s">
        <v>49</v>
      </c>
      <c r="D15" s="32">
        <f>SUMIF('305 Inputs'!$A$125:$A$154,"=18",'305 Inputs'!$L$125:$L$154)</f>
        <v>78.916666666666671</v>
      </c>
      <c r="E15" s="32">
        <f t="shared" si="0"/>
        <v>0.13634408602149506</v>
      </c>
      <c r="F15" s="32">
        <f>'Exhibit No.__(RMM-7)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15062.361585298771</v>
      </c>
      <c r="O15" s="29">
        <f>'Table 3'!M15</f>
        <v>-0.10950741899432614</v>
      </c>
      <c r="P15" s="29">
        <f t="shared" si="4"/>
        <v>15062.252077879777</v>
      </c>
      <c r="Q15" s="29">
        <f t="shared" si="5"/>
        <v>214076.64207787981</v>
      </c>
      <c r="S15" s="8"/>
      <c r="T15" s="8"/>
      <c r="U15" s="55"/>
    </row>
    <row r="16" spans="1:25" ht="15.75" customHeight="1">
      <c r="B16" s="7" t="s">
        <v>155</v>
      </c>
      <c r="D16" s="32">
        <f>SUMIF('305 Inputs'!$A$125:$A$154,"=18x",'305 Inputs'!$L$125:$L$154)</f>
        <v>12.833333333333334</v>
      </c>
      <c r="E16" s="32">
        <f t="shared" si="0"/>
        <v>0.16387096774191612</v>
      </c>
      <c r="F16" s="32">
        <f>'Exhibit No.__(RMM-7)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No.__(RMM-7)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656</v>
      </c>
      <c r="D18" s="32">
        <f>SUMIF('305 Inputs'!$A$125:$A$154,"=24",'305 Inputs'!$L$125:$L$154)</f>
        <v>3459.5833333333335</v>
      </c>
      <c r="E18" s="32">
        <f t="shared" si="0"/>
        <v>6.8111111111020364</v>
      </c>
      <c r="F18" s="32">
        <f>'Exhibit No.__(RMM-7)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167368.15180299684</v>
      </c>
      <c r="O18" s="29">
        <f>'Table 3'!M18</f>
        <v>0</v>
      </c>
      <c r="P18" s="29">
        <f t="shared" si="4"/>
        <v>167368.15180299684</v>
      </c>
      <c r="Q18" s="29">
        <f t="shared" si="5"/>
        <v>2503297.0518029965</v>
      </c>
      <c r="S18" s="8"/>
      <c r="T18" s="8"/>
      <c r="U18" s="55"/>
    </row>
    <row r="19" spans="2:21" ht="15.75" customHeight="1">
      <c r="B19" s="7" t="s">
        <v>864</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12751305.29024828</v>
      </c>
      <c r="O20" s="29">
        <f t="shared" si="6"/>
        <v>0.26863550475536613</v>
      </c>
      <c r="P20" s="29">
        <f t="shared" si="6"/>
        <v>12751305.558883784</v>
      </c>
      <c r="Q20" s="29">
        <f t="shared" si="6"/>
        <v>150907453.64888379</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No.__(RMM-7)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610</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657</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664</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665</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13947949.666880839</v>
      </c>
      <c r="O38" s="37">
        <f t="shared" si="12"/>
        <v>0.26863548636174528</v>
      </c>
      <c r="P38" s="37">
        <f t="shared" ca="1" si="12"/>
        <v>13947949.935516324</v>
      </c>
      <c r="Q38" s="37">
        <f t="shared" ca="1" si="12"/>
        <v>151058124.58551633</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No.__(RMM-7)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1028070.3617347085</v>
      </c>
      <c r="O41" s="29">
        <f>'Table 3'!M41</f>
        <v>9.3827415112173185E-3</v>
      </c>
      <c r="P41" s="29">
        <f>N41+O41</f>
        <v>1028070.3711174501</v>
      </c>
      <c r="Q41" s="29">
        <f>+P41+M41</f>
        <v>48205462.931117453</v>
      </c>
      <c r="S41" s="8"/>
      <c r="T41" s="8"/>
      <c r="U41" s="55"/>
    </row>
    <row r="42" spans="1:21" s="11" customFormat="1" ht="15.75" customHeight="1">
      <c r="B42" s="753" t="s">
        <v>52</v>
      </c>
      <c r="D42" s="32">
        <f>SUMIF('305 Inputs'!$A$7:$A$46,"=24f",'305 Inputs'!$L$7:$L$46)</f>
        <v>110</v>
      </c>
      <c r="E42" s="32">
        <f>F42-D42</f>
        <v>0.26666666666666572</v>
      </c>
      <c r="F42" s="32">
        <f>'Exhibit No.__(RMM-7)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No.__(RMM-7)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1033907.2712495136</v>
      </c>
      <c r="O44" s="32">
        <f t="shared" si="14"/>
        <v>9.3827415112173185E-3</v>
      </c>
      <c r="P44" s="32">
        <f t="shared" si="14"/>
        <v>1033907.2806322551</v>
      </c>
      <c r="Q44" s="32">
        <f t="shared" si="14"/>
        <v>48448680.850632258</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No.__(RMM-7)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1702637.4938548701</v>
      </c>
      <c r="O46" s="31">
        <f>'Table 3'!M46</f>
        <v>2.2741058201063424E-3</v>
      </c>
      <c r="P46" s="31">
        <f>N46+O46</f>
        <v>1702637.4961289759</v>
      </c>
      <c r="Q46" s="31">
        <f>+P46+M46</f>
        <v>67618957.286128983</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1702637.4938548701</v>
      </c>
      <c r="O47" s="29">
        <f t="shared" si="16"/>
        <v>2.2741058201063424E-3</v>
      </c>
      <c r="P47" s="29">
        <f t="shared" si="16"/>
        <v>1702637.4961289759</v>
      </c>
      <c r="Q47" s="29">
        <f t="shared" si="16"/>
        <v>67618957.286128983</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No.__(RMM-7)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202434.50544098669</v>
      </c>
      <c r="O49" s="31">
        <f>'Table 3'!M49</f>
        <v>1.0709823982324451E-5</v>
      </c>
      <c r="P49" s="31">
        <f>N49+O49</f>
        <v>202434.50545169652</v>
      </c>
      <c r="Q49" s="31">
        <f>+P49+M49</f>
        <v>14425653.835451696</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202434.50544098669</v>
      </c>
      <c r="O50" s="29">
        <f t="shared" si="18"/>
        <v>1.0709823982324451E-5</v>
      </c>
      <c r="P50" s="29">
        <f t="shared" si="18"/>
        <v>202434.50545169652</v>
      </c>
      <c r="Q50" s="29">
        <f t="shared" si="18"/>
        <v>14425653.835451696</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No.__(RMM-7)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No.__(RMM-7)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860</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657</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664</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665</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865</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866</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7287300.778934503</v>
      </c>
      <c r="O69" s="37">
        <f>+O44+O47+O50+O54+O56+SUM(O58:O67)</f>
        <v>1.1667557155305985E-2</v>
      </c>
      <c r="P69" s="37">
        <f>+P44+P47+P50+P54+P56+SUM(P58:P67)</f>
        <v>7287300.79060206</v>
      </c>
      <c r="Q69" s="37">
        <f>+Q44+Q47+Q50+Q54+Q56+Q60+Q61+Q62+Q63+Q67+Q64</f>
        <v>131297135.07060207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No.__(RMM-7)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No.__(RMM-7)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No.__(RMM-7)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No.__(RMM-7)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No.__(RMM-7)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No.__(RMM-7)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562</v>
      </c>
      <c r="C82" s="11"/>
      <c r="D82" s="92">
        <v>1</v>
      </c>
      <c r="E82" s="92">
        <f>F82-D82</f>
        <v>0</v>
      </c>
      <c r="F82" s="92">
        <f>'Exhibit No.__(RMM-7)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425448.46060279704</v>
      </c>
      <c r="O82" s="31">
        <f>'Table 3'!M82</f>
        <v>0</v>
      </c>
      <c r="P82" s="31">
        <f ca="1">N82+O82</f>
        <v>425448.46060279704</v>
      </c>
      <c r="Q82" s="31">
        <f ca="1">+P82+M82</f>
        <v>25129407.040602796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581511.44311096019</v>
      </c>
      <c r="O83" s="29">
        <f t="shared" si="28"/>
        <v>0</v>
      </c>
      <c r="P83" s="29">
        <f t="shared" ca="1" si="28"/>
        <v>581511.44311096019</v>
      </c>
      <c r="Q83" s="29">
        <f t="shared" ca="1" si="28"/>
        <v>40254271.663110957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No.__(RMM-7)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860</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657</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664</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665</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865</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866</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4036193.4710288499</v>
      </c>
      <c r="O100" s="37">
        <f t="shared" ca="1" si="33"/>
        <v>0</v>
      </c>
      <c r="P100" s="37">
        <f t="shared" ca="1" si="33"/>
        <v>4036193.4710288499</v>
      </c>
      <c r="Q100" s="37">
        <f t="shared" ca="1" si="33"/>
        <v>50363496.221028842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No.__(RMM-7)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878163.82037308114</v>
      </c>
      <c r="O104" s="29">
        <f>'Table 3'!M104</f>
        <v>5.0396059523336589E-3</v>
      </c>
      <c r="P104" s="29">
        <f>N104+O104</f>
        <v>878163.82541268715</v>
      </c>
      <c r="Q104" s="29">
        <f>+P104+M104</f>
        <v>9324353.5754126888</v>
      </c>
      <c r="S104" s="8"/>
      <c r="T104" s="8"/>
      <c r="U104" s="55"/>
    </row>
    <row r="105" spans="1:21" ht="15.75" customHeight="1">
      <c r="B105" s="753" t="s">
        <v>59</v>
      </c>
      <c r="D105" s="92">
        <f>SUMIF('305 Inputs'!$A$83:$A$105,"=40x",'305 Inputs'!$L$83:$L$105)</f>
        <v>2290.1666666666665</v>
      </c>
      <c r="E105" s="92">
        <f>F105-D105</f>
        <v>-94.555020982040787</v>
      </c>
      <c r="F105" s="92">
        <f>'Exhibit No.__(RMM-7)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1218660.1549603939</v>
      </c>
      <c r="O106" s="29">
        <f>SUM(O104:O105)</f>
        <v>5.0396059523336589E-3</v>
      </c>
      <c r="P106" s="29">
        <f>SUM(P104:P105)</f>
        <v>1218660.1599999999</v>
      </c>
      <c r="Q106" s="29">
        <f t="shared" si="35"/>
        <v>15164849</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658</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610</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657</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866</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869</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1099804.6049603941</v>
      </c>
      <c r="O122" s="37">
        <f t="shared" si="40"/>
        <v>5.0396059523336589E-3</v>
      </c>
      <c r="P122" s="37">
        <f t="shared" si="40"/>
        <v>1099804.6100000001</v>
      </c>
      <c r="Q122" s="37">
        <f t="shared" si="40"/>
        <v>15375817.67</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No.__(RMM-7)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No.__(RMM-7)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No.__(RMM-7)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No.__(RMM-7)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No.__(RMM-7)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659</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610</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657</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26417893.1080461</v>
      </c>
      <c r="O145" s="39">
        <f t="shared" ca="1" si="49"/>
        <v>0.28534264946938492</v>
      </c>
      <c r="P145" s="39">
        <f t="shared" ca="1" si="49"/>
        <v>26417893.393388752</v>
      </c>
      <c r="Q145" s="39">
        <f t="shared" ca="1" si="49"/>
        <v>349406604.42338878</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660</v>
      </c>
      <c r="C148" s="7"/>
      <c r="D148" s="7"/>
      <c r="E148" s="7"/>
      <c r="F148" s="7" t="s">
        <v>31</v>
      </c>
      <c r="G148" s="32"/>
      <c r="H148" s="32"/>
      <c r="I148" s="32"/>
      <c r="J148" s="7"/>
      <c r="K148" s="7"/>
      <c r="L148" s="7"/>
      <c r="M148" s="7"/>
      <c r="N148" s="7"/>
      <c r="O148" s="7"/>
      <c r="P148" s="29"/>
      <c r="Q148" s="7"/>
    </row>
    <row r="149" spans="1:21" ht="15.75" customHeight="1">
      <c r="A149" s="7"/>
      <c r="B149" s="747" t="s">
        <v>661</v>
      </c>
      <c r="C149" s="7"/>
      <c r="D149" s="7"/>
      <c r="E149" s="7"/>
      <c r="F149" s="7"/>
      <c r="G149" s="7"/>
      <c r="H149" s="7"/>
      <c r="I149" s="7"/>
      <c r="J149" s="7"/>
      <c r="K149" s="7"/>
      <c r="L149" s="7"/>
      <c r="M149" s="7"/>
      <c r="N149" s="7"/>
      <c r="O149" s="7"/>
      <c r="P149" s="7"/>
      <c r="Q149" s="7"/>
    </row>
    <row r="150" spans="1:21" ht="15.75" customHeight="1">
      <c r="B150" s="44" t="s">
        <v>898</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7"/>
  <sheetViews>
    <sheetView workbookViewId="0">
      <selection activeCell="R63" sqref="R63"/>
    </sheetView>
  </sheetViews>
  <sheetFormatPr defaultColWidth="9" defaultRowHeight="15.75"/>
  <cols>
    <col min="1" max="1" width="3.625" style="4" customWidth="1"/>
    <col min="2" max="2" width="19.5" style="4" customWidth="1"/>
    <col min="3" max="3" width="3.625" style="4" customWidth="1"/>
    <col min="4" max="10" width="13.75" style="4" customWidth="1"/>
    <col min="11" max="11" width="7.625" style="4" bestFit="1" customWidth="1"/>
    <col min="12" max="12" width="11.5" style="4" bestFit="1" customWidth="1"/>
    <col min="13" max="13" width="14.125" style="4" bestFit="1" customWidth="1"/>
    <col min="14" max="14" width="24.875" style="4" bestFit="1" customWidth="1"/>
    <col min="15" max="15" width="3.625" style="4" customWidth="1"/>
    <col min="16" max="17" width="13.75" style="4" customWidth="1"/>
    <col min="18" max="18" width="33.375" style="4" customWidth="1"/>
    <col min="19" max="19" width="27" style="4" customWidth="1"/>
    <col min="20" max="16384" width="9" style="4"/>
  </cols>
  <sheetData>
    <row r="1" spans="1:19">
      <c r="J1" s="7"/>
      <c r="N1" s="4" t="s">
        <v>74</v>
      </c>
      <c r="Q1" s="4" t="s">
        <v>29</v>
      </c>
    </row>
    <row r="2" spans="1:19">
      <c r="J2" s="7"/>
      <c r="Q2" s="4" t="s">
        <v>166</v>
      </c>
    </row>
    <row r="3" spans="1:19" ht="18.75">
      <c r="A3" s="688" t="s">
        <v>707</v>
      </c>
      <c r="B3" s="688"/>
      <c r="C3" s="688"/>
      <c r="D3" s="688"/>
      <c r="E3" s="688"/>
      <c r="F3" s="688"/>
      <c r="G3" s="688"/>
      <c r="H3" s="688"/>
      <c r="I3" s="688"/>
      <c r="J3" s="688"/>
      <c r="K3" s="688"/>
      <c r="L3" s="688"/>
      <c r="M3" s="688"/>
      <c r="N3" s="688"/>
      <c r="O3" s="688"/>
      <c r="P3" s="688"/>
      <c r="Q3" s="688"/>
      <c r="R3" s="691"/>
    </row>
    <row r="4" spans="1:19" ht="18.75">
      <c r="A4" s="688" t="s">
        <v>47</v>
      </c>
      <c r="B4" s="688"/>
      <c r="C4" s="688"/>
      <c r="D4" s="688"/>
      <c r="E4" s="688"/>
      <c r="F4" s="688"/>
      <c r="G4" s="688"/>
      <c r="H4" s="688"/>
      <c r="I4" s="688"/>
      <c r="J4" s="688"/>
      <c r="K4" s="688"/>
      <c r="L4" s="688"/>
      <c r="M4" s="688"/>
      <c r="N4" s="688"/>
      <c r="O4" s="688"/>
      <c r="P4" s="688"/>
      <c r="Q4" s="688"/>
      <c r="R4" s="691"/>
    </row>
    <row r="5" spans="1:19" ht="18.75">
      <c r="A5" s="688" t="s">
        <v>2</v>
      </c>
      <c r="B5" s="688"/>
      <c r="C5" s="688"/>
      <c r="D5" s="688"/>
      <c r="E5" s="688"/>
      <c r="F5" s="688"/>
      <c r="G5" s="688"/>
      <c r="H5" s="688"/>
      <c r="I5" s="688"/>
      <c r="J5" s="688"/>
      <c r="K5" s="688"/>
      <c r="L5" s="688"/>
      <c r="M5" s="688"/>
      <c r="N5" s="688"/>
      <c r="O5" s="688"/>
      <c r="P5" s="688"/>
      <c r="Q5" s="688"/>
      <c r="R5" s="691"/>
    </row>
    <row r="6" spans="1:19" ht="18.75">
      <c r="A6" s="688" t="str">
        <f>'305 Inputs'!B4</f>
        <v>12 Months Ended June 2019</v>
      </c>
      <c r="B6" s="688"/>
      <c r="C6" s="688"/>
      <c r="D6" s="688"/>
      <c r="E6" s="688"/>
      <c r="F6" s="688"/>
      <c r="G6" s="688"/>
      <c r="H6" s="688"/>
      <c r="I6" s="688"/>
      <c r="J6" s="688"/>
      <c r="K6" s="688"/>
      <c r="L6" s="688"/>
      <c r="M6" s="688"/>
      <c r="N6" s="688"/>
      <c r="O6" s="688"/>
      <c r="P6" s="688"/>
      <c r="Q6" s="688"/>
      <c r="R6" s="691"/>
    </row>
    <row r="7" spans="1:19" ht="18.75">
      <c r="A7" s="688"/>
      <c r="B7" s="689"/>
      <c r="C7" s="689"/>
      <c r="D7" s="689"/>
      <c r="E7" s="689"/>
      <c r="F7" s="691"/>
      <c r="G7" s="691"/>
      <c r="H7" s="691"/>
      <c r="I7" s="691"/>
      <c r="J7" s="700"/>
      <c r="K7" s="691"/>
      <c r="L7" s="691"/>
      <c r="M7" s="691"/>
      <c r="N7" s="691"/>
      <c r="O7" s="689"/>
      <c r="P7" s="689"/>
      <c r="Q7" s="689"/>
      <c r="R7" s="691"/>
    </row>
    <row r="8" spans="1:19" ht="18.75">
      <c r="A8" s="688"/>
      <c r="B8" s="689"/>
      <c r="C8" s="689"/>
      <c r="D8" s="689"/>
      <c r="E8" s="689"/>
      <c r="F8" s="691"/>
      <c r="G8" s="691"/>
      <c r="H8" s="691"/>
      <c r="I8" s="691"/>
      <c r="J8" s="700"/>
      <c r="K8" s="691"/>
      <c r="L8" s="691"/>
      <c r="M8" s="40"/>
      <c r="N8" s="754"/>
      <c r="O8" s="755"/>
      <c r="P8" s="691"/>
      <c r="Q8" s="691"/>
      <c r="R8" s="691"/>
    </row>
    <row r="9" spans="1:19" ht="18.75">
      <c r="A9" s="688"/>
      <c r="B9" s="689"/>
      <c r="C9" s="689"/>
      <c r="D9" s="691">
        <v>305</v>
      </c>
      <c r="E9" s="1763" t="s">
        <v>646</v>
      </c>
      <c r="F9" s="1763"/>
      <c r="G9" s="1763"/>
      <c r="H9" s="1763"/>
      <c r="I9" s="1763"/>
      <c r="J9" s="1764"/>
      <c r="K9" s="756" t="s">
        <v>45</v>
      </c>
      <c r="L9" s="757"/>
      <c r="M9" s="757"/>
      <c r="N9" s="758"/>
      <c r="O9" s="759"/>
      <c r="P9" s="760"/>
      <c r="Q9" s="761"/>
      <c r="R9" s="689"/>
    </row>
    <row r="10" spans="1:19" ht="19.5">
      <c r="A10" s="688"/>
      <c r="B10" s="689"/>
      <c r="C10" s="689"/>
      <c r="D10" s="691"/>
      <c r="E10" s="24" t="s">
        <v>192</v>
      </c>
      <c r="F10" s="813"/>
      <c r="G10" s="762" t="s">
        <v>97</v>
      </c>
      <c r="H10" s="763"/>
      <c r="I10" s="700" t="s">
        <v>647</v>
      </c>
      <c r="J10" s="1110" t="s">
        <v>85</v>
      </c>
      <c r="K10" s="764"/>
      <c r="L10" s="61" t="s">
        <v>696</v>
      </c>
      <c r="M10" s="765" t="s">
        <v>662</v>
      </c>
      <c r="N10" s="751" t="s">
        <v>86</v>
      </c>
      <c r="O10" s="766"/>
      <c r="P10" s="691" t="s">
        <v>10</v>
      </c>
      <c r="Q10" s="691" t="s">
        <v>14</v>
      </c>
      <c r="R10" s="689"/>
    </row>
    <row r="11" spans="1:19" ht="18.75">
      <c r="B11" s="5"/>
      <c r="D11" s="28" t="s">
        <v>33</v>
      </c>
      <c r="E11" s="27" t="s">
        <v>44</v>
      </c>
      <c r="F11" s="27" t="s">
        <v>83</v>
      </c>
      <c r="G11" s="27" t="s">
        <v>44</v>
      </c>
      <c r="H11" s="27" t="s">
        <v>12</v>
      </c>
      <c r="I11" s="27" t="s">
        <v>87</v>
      </c>
      <c r="J11" s="768" t="s">
        <v>84</v>
      </c>
      <c r="K11" s="56" t="s">
        <v>245</v>
      </c>
      <c r="L11" s="56" t="s">
        <v>31</v>
      </c>
      <c r="M11" s="27" t="s">
        <v>87</v>
      </c>
      <c r="N11" s="768" t="s">
        <v>663</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f>Temperature!G22*1000</f>
        <v>-5019966.01</v>
      </c>
      <c r="I13" s="29">
        <f t="shared" ref="I13:I19" si="1">SUM(E13:H13)</f>
        <v>11818689.342113322</v>
      </c>
      <c r="J13" s="30">
        <f t="shared" ref="J13:J19" si="2">D13+I13</f>
        <v>139462270.73211333</v>
      </c>
      <c r="K13" s="681">
        <v>0</v>
      </c>
      <c r="L13" s="29">
        <v>0</v>
      </c>
      <c r="M13" s="29">
        <f t="shared" ref="M13:M19" si="3">SUM(L13:L13)</f>
        <v>0</v>
      </c>
      <c r="N13" s="30">
        <f t="shared" ref="N13:N19" si="4">J13+M13</f>
        <v>139462270.73211333</v>
      </c>
      <c r="O13" s="10"/>
      <c r="P13" s="29">
        <f t="shared" ref="P13:P19" si="5">I13+M13</f>
        <v>11818689.342113322</v>
      </c>
      <c r="Q13" s="618">
        <f t="shared" ref="Q13:Q19" si="6">+D13+P13</f>
        <v>139462270.73211333</v>
      </c>
      <c r="R13" s="771"/>
      <c r="S13" s="618">
        <f t="shared" ref="S13:S19" si="7">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f>Temperature!G40*1000</f>
        <v>-317228.36000000004</v>
      </c>
      <c r="I14" s="29">
        <f t="shared" si="1"/>
        <v>597768.98679702752</v>
      </c>
      <c r="J14" s="30">
        <f t="shared" si="2"/>
        <v>7308707.8967970274</v>
      </c>
      <c r="K14" s="773">
        <f t="shared" ref="K14:K19" si="8">$K$13</f>
        <v>0</v>
      </c>
      <c r="L14" s="29">
        <f>'305 VS COGNOS Revenue'!Y8</f>
        <v>0.10183002054691315</v>
      </c>
      <c r="M14" s="29">
        <f t="shared" si="3"/>
        <v>0.10183002054691315</v>
      </c>
      <c r="N14" s="30">
        <f t="shared" si="4"/>
        <v>7308707.998627048</v>
      </c>
      <c r="O14" s="10"/>
      <c r="P14" s="29">
        <f t="shared" si="5"/>
        <v>597769.08862704807</v>
      </c>
      <c r="Q14" s="618">
        <f t="shared" si="6"/>
        <v>7308707.998627048</v>
      </c>
      <c r="R14" s="771"/>
      <c r="S14" s="618">
        <f t="shared" si="7"/>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f>Temperature!G58*1000</f>
        <v>-7747.1100000000015</v>
      </c>
      <c r="I15" s="29">
        <f t="shared" si="1"/>
        <v>15062.361585298771</v>
      </c>
      <c r="J15" s="30">
        <f t="shared" si="2"/>
        <v>214076.7515852988</v>
      </c>
      <c r="K15" s="773">
        <f t="shared" si="8"/>
        <v>0</v>
      </c>
      <c r="L15" s="29">
        <f>'305 VS COGNOS Revenue'!Y9</f>
        <v>-0.10950741899432614</v>
      </c>
      <c r="M15" s="29">
        <f t="shared" si="3"/>
        <v>-0.10950741899432614</v>
      </c>
      <c r="N15" s="30">
        <f t="shared" si="4"/>
        <v>214076.64207787981</v>
      </c>
      <c r="O15" s="10"/>
      <c r="P15" s="29">
        <f t="shared" si="5"/>
        <v>15062.252077879777</v>
      </c>
      <c r="Q15" s="618">
        <f t="shared" si="6"/>
        <v>214076.64207787981</v>
      </c>
      <c r="R15" s="771"/>
      <c r="S15" s="618">
        <f t="shared" si="7"/>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1"/>
        <v>3377.3674517082991</v>
      </c>
      <c r="J16" s="30">
        <f t="shared" si="2"/>
        <v>33119.997451708303</v>
      </c>
      <c r="K16" s="773">
        <f t="shared" si="8"/>
        <v>0</v>
      </c>
      <c r="L16" s="29">
        <f>'305 VS COGNOS Revenue'!Y10</f>
        <v>0.27631290320277913</v>
      </c>
      <c r="M16" s="29">
        <f t="shared" si="3"/>
        <v>0.27631290320277913</v>
      </c>
      <c r="N16" s="30">
        <f t="shared" si="4"/>
        <v>33120.273764611506</v>
      </c>
      <c r="O16" s="10"/>
      <c r="P16" s="29">
        <f t="shared" si="5"/>
        <v>3377.6437646115019</v>
      </c>
      <c r="Q16" s="618">
        <f t="shared" si="6"/>
        <v>33120.273764611506</v>
      </c>
      <c r="R16" s="771"/>
      <c r="S16" s="618">
        <f t="shared" si="7"/>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1"/>
        <v>149039.08049792747</v>
      </c>
      <c r="J17" s="30">
        <f t="shared" si="2"/>
        <v>1266789.6604979276</v>
      </c>
      <c r="K17" s="773">
        <f t="shared" si="8"/>
        <v>0</v>
      </c>
      <c r="L17" s="29">
        <v>0</v>
      </c>
      <c r="M17" s="29">
        <f t="shared" si="3"/>
        <v>0</v>
      </c>
      <c r="N17" s="30">
        <f t="shared" si="4"/>
        <v>1266789.6604979276</v>
      </c>
      <c r="O17" s="10"/>
      <c r="P17" s="29">
        <f t="shared" si="5"/>
        <v>149039.08049792747</v>
      </c>
      <c r="Q17" s="618">
        <f t="shared" si="6"/>
        <v>1266789.6604979276</v>
      </c>
      <c r="R17" s="771"/>
      <c r="S17" s="618">
        <f t="shared" si="7"/>
        <v>1262017</v>
      </c>
    </row>
    <row r="18" spans="1:19">
      <c r="B18" s="7" t="s">
        <v>656</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f>Temperature!V75*1000</f>
        <v>-19998.239999999998</v>
      </c>
      <c r="I18" s="29">
        <f t="shared" si="1"/>
        <v>167368.15180299684</v>
      </c>
      <c r="J18" s="30">
        <f t="shared" si="2"/>
        <v>2503297.0518029965</v>
      </c>
      <c r="K18" s="773">
        <f t="shared" si="8"/>
        <v>0</v>
      </c>
      <c r="L18" s="29">
        <v>0</v>
      </c>
      <c r="M18" s="29">
        <f t="shared" si="3"/>
        <v>0</v>
      </c>
      <c r="N18" s="30">
        <f t="shared" si="4"/>
        <v>2503297.0518029965</v>
      </c>
      <c r="O18" s="10"/>
      <c r="P18" s="29">
        <f t="shared" si="5"/>
        <v>167368.15180299684</v>
      </c>
      <c r="Q18" s="618">
        <f t="shared" si="6"/>
        <v>2503297.0518029965</v>
      </c>
      <c r="R18" s="771"/>
      <c r="S18" s="618">
        <f t="shared" si="7"/>
        <v>2513321.1564399917</v>
      </c>
    </row>
    <row r="19" spans="1:19">
      <c r="B19" s="7" t="s">
        <v>864</v>
      </c>
      <c r="D19" s="77">
        <f>'305 Inputs'!I153</f>
        <v>119191.29</v>
      </c>
      <c r="E19" s="31">
        <v>0</v>
      </c>
      <c r="F19" s="31">
        <v>0</v>
      </c>
      <c r="G19" s="31">
        <v>0</v>
      </c>
      <c r="H19" s="31">
        <f>Temperature!V76*1000</f>
        <v>0</v>
      </c>
      <c r="I19" s="31">
        <f t="shared" si="1"/>
        <v>0</v>
      </c>
      <c r="J19" s="77">
        <f t="shared" si="2"/>
        <v>119191.29</v>
      </c>
      <c r="K19" s="774">
        <f t="shared" si="8"/>
        <v>0</v>
      </c>
      <c r="L19" s="31">
        <v>0</v>
      </c>
      <c r="M19" s="31">
        <f t="shared" si="3"/>
        <v>0</v>
      </c>
      <c r="N19" s="77">
        <f t="shared" si="4"/>
        <v>119191.29</v>
      </c>
      <c r="O19" s="10"/>
      <c r="P19" s="31">
        <f t="shared" si="5"/>
        <v>0</v>
      </c>
      <c r="Q19" s="617">
        <f t="shared" si="6"/>
        <v>119191.29</v>
      </c>
      <c r="R19" s="771"/>
      <c r="S19" s="618">
        <f t="shared" si="7"/>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-5364939.7200000007</v>
      </c>
      <c r="I20" s="29">
        <f t="shared" si="9"/>
        <v>12751305.29024828</v>
      </c>
      <c r="J20" s="30">
        <f t="shared" si="9"/>
        <v>150907453.38024831</v>
      </c>
      <c r="K20" s="773"/>
      <c r="L20" s="29">
        <f>SUM(L13:L19)</f>
        <v>0.26863550475536613</v>
      </c>
      <c r="M20" s="29">
        <f>SUM(M13:M19)</f>
        <v>0.26863550475536613</v>
      </c>
      <c r="N20" s="29">
        <f>SUM(N13:N19)</f>
        <v>150907453.64888379</v>
      </c>
      <c r="O20" s="10"/>
      <c r="P20" s="29">
        <f>SUM(P13:P19)</f>
        <v>12751305.558883784</v>
      </c>
      <c r="Q20" s="29">
        <f>SUM(Q13:Q19)</f>
        <v>150907453.64888379</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860</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657</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861</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863</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664</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665</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-5364939.7200000007</v>
      </c>
      <c r="I38" s="37">
        <f t="shared" ca="1" si="19"/>
        <v>13947949.666880839</v>
      </c>
      <c r="J38" s="78">
        <f t="shared" ca="1" si="19"/>
        <v>151058124.31688085</v>
      </c>
      <c r="K38" s="37">
        <f t="shared" si="19"/>
        <v>0</v>
      </c>
      <c r="L38" s="37">
        <f t="shared" si="19"/>
        <v>0.26863548636174528</v>
      </c>
      <c r="M38" s="37">
        <f t="shared" si="19"/>
        <v>0.26863548636174528</v>
      </c>
      <c r="N38" s="78">
        <f t="shared" ca="1" si="19"/>
        <v>151058124.58551633</v>
      </c>
      <c r="O38" s="79"/>
      <c r="P38" s="37">
        <f ca="1">+P20+P23+P25+SUM(P27:P36)</f>
        <v>13947949.935516324</v>
      </c>
      <c r="Q38" s="37">
        <f ca="1">+Q20+Q23+Q25+SUM(Q27:Q36)</f>
        <v>151058124.58551633</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f>Temperature!I75*1000</f>
        <v>-414717.95</v>
      </c>
      <c r="I41" s="29">
        <f>SUM(E41:H41)</f>
        <v>1028070.3617347085</v>
      </c>
      <c r="J41" s="30">
        <f>D41+I41</f>
        <v>48205462.921734713</v>
      </c>
      <c r="K41" s="681">
        <f>$K$13</f>
        <v>0</v>
      </c>
      <c r="L41" s="29">
        <f>'305 VS COGNOS Revenue'!Y20+'305 VS COGNOS Revenue'!Y28</f>
        <v>9.3827415112173185E-3</v>
      </c>
      <c r="M41" s="29">
        <f>SUM(L41:L41)</f>
        <v>9.3827415112173185E-3</v>
      </c>
      <c r="N41" s="30">
        <f>J41+M41</f>
        <v>48205462.931117453</v>
      </c>
      <c r="O41" s="10"/>
      <c r="P41" s="29">
        <f>I41+M41</f>
        <v>1028070.3711174501</v>
      </c>
      <c r="Q41" s="618">
        <f>+D41+P41</f>
        <v>48205462.931117453</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-414717.95</v>
      </c>
      <c r="I44" s="29">
        <f t="shared" si="20"/>
        <v>1033907.2712495136</v>
      </c>
      <c r="J44" s="30">
        <f t="shared" si="20"/>
        <v>48448680.841249518</v>
      </c>
      <c r="K44" s="773"/>
      <c r="L44" s="29">
        <f>SUM(L41:L43)</f>
        <v>9.3827415112173185E-3</v>
      </c>
      <c r="M44" s="29">
        <f>SUM(M41:M43)</f>
        <v>9.3827415112173185E-3</v>
      </c>
      <c r="N44" s="30">
        <f>SUM(N41:N43)</f>
        <v>48448680.850632258</v>
      </c>
      <c r="O44" s="10"/>
      <c r="P44" s="29">
        <f>SUM(P41:P43)</f>
        <v>1033907.2806322551</v>
      </c>
      <c r="Q44" s="29">
        <f>SUM(Q41:Q43)</f>
        <v>48448680.850632258</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f>Temperature!G110*1000</f>
        <v>-432004.13</v>
      </c>
      <c r="I46" s="31">
        <f>SUM(E46:H46)</f>
        <v>1702637.4938548701</v>
      </c>
      <c r="J46" s="77">
        <f>D46+I46</f>
        <v>67618957.283854872</v>
      </c>
      <c r="K46" s="776">
        <f>$K$13</f>
        <v>0</v>
      </c>
      <c r="L46" s="31">
        <f>'305 VS COGNOS Revenue'!Y24+'305 VS COGNOS Revenue'!Y29</f>
        <v>2.2741058201063424E-3</v>
      </c>
      <c r="M46" s="31">
        <f>SUM(L46:L46)</f>
        <v>2.2741058201063424E-3</v>
      </c>
      <c r="N46" s="77">
        <f>J46+M46</f>
        <v>67618957.286128983</v>
      </c>
      <c r="O46" s="613"/>
      <c r="P46" s="31">
        <f>I46+M46</f>
        <v>1702637.4961289759</v>
      </c>
      <c r="Q46" s="617">
        <f>+D46+P46</f>
        <v>67618957.286128983</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-432004.13</v>
      </c>
      <c r="I47" s="29">
        <f t="shared" si="21"/>
        <v>1702637.4938548701</v>
      </c>
      <c r="J47" s="30">
        <f t="shared" si="21"/>
        <v>67618957.283854872</v>
      </c>
      <c r="K47" s="773"/>
      <c r="L47" s="29">
        <f>SUM(L46:L46)</f>
        <v>2.2741058201063424E-3</v>
      </c>
      <c r="M47" s="29">
        <f>SUM(M46:M46)</f>
        <v>2.2741058201063424E-3</v>
      </c>
      <c r="N47" s="30">
        <f>SUM(N46:N46)</f>
        <v>67618957.286128983</v>
      </c>
      <c r="O47" s="10"/>
      <c r="P47" s="29">
        <f>SUM(P46:P46)</f>
        <v>1702637.4961289759</v>
      </c>
      <c r="Q47" s="29">
        <f>SUM(Q46:Q46)</f>
        <v>67618957.286128983</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f>(Temperature!D127+Temperature!H127)*1000</f>
        <v>-81541.709999999992</v>
      </c>
      <c r="I49" s="31">
        <f>SUM(E49:H49)</f>
        <v>202434.50544098669</v>
      </c>
      <c r="J49" s="77">
        <f>D49+I49</f>
        <v>14425653.835440986</v>
      </c>
      <c r="K49" s="776">
        <f>$K$13</f>
        <v>0</v>
      </c>
      <c r="L49" s="31">
        <f>'305 VS COGNOS Revenue'!Y25</f>
        <v>1.0709823982324451E-5</v>
      </c>
      <c r="M49" s="31">
        <f>SUM(L49:L49)</f>
        <v>1.0709823982324451E-5</v>
      </c>
      <c r="N49" s="77">
        <f>J49+M49</f>
        <v>14425653.835451696</v>
      </c>
      <c r="O49" s="613"/>
      <c r="P49" s="31">
        <f>I49+M49</f>
        <v>202434.50545169652</v>
      </c>
      <c r="Q49" s="617">
        <f>+D49+P49</f>
        <v>14425653.835451696</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-81541.709999999992</v>
      </c>
      <c r="I50" s="29">
        <f t="shared" si="22"/>
        <v>202434.50544098669</v>
      </c>
      <c r="J50" s="30">
        <f t="shared" si="22"/>
        <v>14425653.835440986</v>
      </c>
      <c r="K50" s="773"/>
      <c r="L50" s="29">
        <f>SUM(L49)</f>
        <v>1.0709823982324451E-5</v>
      </c>
      <c r="M50" s="29">
        <f>SUM(M49)</f>
        <v>1.0709823982324451E-5</v>
      </c>
      <c r="N50" s="30">
        <f>SUM(N49)</f>
        <v>14425653.835451696</v>
      </c>
      <c r="O50" s="10"/>
      <c r="P50" s="29">
        <f>SUM(P49)</f>
        <v>202434.50545169652</v>
      </c>
      <c r="Q50" s="29">
        <f>SUM(Q49)</f>
        <v>14425653.835451696</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860</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657</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666</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665</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865</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863</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-928263.79</v>
      </c>
      <c r="I69" s="37">
        <f t="shared" si="31"/>
        <v>7287300.778934503</v>
      </c>
      <c r="J69" s="78">
        <f t="shared" si="31"/>
        <v>131297135.05893452</v>
      </c>
      <c r="K69" s="37">
        <f t="shared" si="31"/>
        <v>0</v>
      </c>
      <c r="L69" s="37">
        <f t="shared" si="31"/>
        <v>1.1667557155305985E-2</v>
      </c>
      <c r="M69" s="37">
        <f t="shared" si="31"/>
        <v>1.1667557155305985E-2</v>
      </c>
      <c r="N69" s="78">
        <f t="shared" si="31"/>
        <v>131297135.07060207</v>
      </c>
      <c r="O69" s="79"/>
      <c r="P69" s="37">
        <f>+P44+P47+P50+P54+P56+SUM(P58:P67)</f>
        <v>7287300.79060206</v>
      </c>
      <c r="Q69" s="37">
        <f>+Q44+Q47+Q50+Q54+Q56+SUM(Q58:Q67)</f>
        <v>131297135.07060207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8">
      <c r="B82" s="753" t="s">
        <v>562</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275187.72000000253</v>
      </c>
      <c r="G82" s="31">
        <f ca="1">-SUMIF('305 Inputs'!$A$53:$A$77,"=b48y",'305 Inputs'!$I$53:$I$72)</f>
        <v>0</v>
      </c>
      <c r="H82" s="89">
        <v>0</v>
      </c>
      <c r="I82" s="31">
        <f ca="1">SUM(E82:H82)</f>
        <v>425448.46060279704</v>
      </c>
      <c r="J82" s="77">
        <f ca="1">D82+I82</f>
        <v>25129407.040602796</v>
      </c>
      <c r="K82" s="774">
        <f>$K$13</f>
        <v>0</v>
      </c>
      <c r="L82" s="31">
        <f>'305 VS COGNOS Revenue'!Y40</f>
        <v>0</v>
      </c>
      <c r="M82" s="31">
        <f>SUM(L82:L82)</f>
        <v>0</v>
      </c>
      <c r="N82" s="77">
        <f ca="1">J82+M82</f>
        <v>25129407.040602796</v>
      </c>
      <c r="O82" s="613"/>
      <c r="P82" s="31">
        <f ca="1">I82+M82</f>
        <v>425448.46060279704</v>
      </c>
      <c r="Q82" s="617">
        <f ca="1">+D82+P82</f>
        <v>25129407.040602796</v>
      </c>
      <c r="R82" s="12"/>
      <c r="S82" s="618">
        <f ca="1">D82+F82+G82</f>
        <v>24979146.300000001</v>
      </c>
    </row>
    <row r="83" spans="1:19">
      <c r="B83" s="4" t="s">
        <v>35</v>
      </c>
      <c r="D83" s="30">
        <f t="shared" ref="D83:J83" ca="1" si="34">SUM(D80:D82)</f>
        <v>39672760.219999999</v>
      </c>
      <c r="E83" s="819">
        <f t="shared" ca="1" si="34"/>
        <v>241307.81765641569</v>
      </c>
      <c r="F83" s="29">
        <f t="shared" si="34"/>
        <v>340203.6254545445</v>
      </c>
      <c r="G83" s="29">
        <f t="shared" ca="1" si="34"/>
        <v>0</v>
      </c>
      <c r="H83" s="29">
        <f t="shared" si="34"/>
        <v>0</v>
      </c>
      <c r="I83" s="29">
        <f t="shared" ca="1" si="34"/>
        <v>581511.44311096019</v>
      </c>
      <c r="J83" s="30">
        <f t="shared" ca="1" si="34"/>
        <v>40254271.663110957</v>
      </c>
      <c r="K83" s="773"/>
      <c r="L83" s="29">
        <f>SUM(L80:L82)</f>
        <v>0</v>
      </c>
      <c r="M83" s="29">
        <f>SUM(M80:M82)</f>
        <v>0</v>
      </c>
      <c r="N83" s="30">
        <f ca="1">SUM(N80:N82)</f>
        <v>40254271.663110957</v>
      </c>
      <c r="O83" s="10"/>
      <c r="P83" s="29">
        <f ca="1">SUM(P80:P82)</f>
        <v>581511.44311096019</v>
      </c>
      <c r="Q83" s="618">
        <f ca="1">SUM(Q80:Q82)</f>
        <v>40254271.663110957</v>
      </c>
      <c r="R83" s="8"/>
      <c r="S83" s="618">
        <f ca="1">SUM(S80:S82)</f>
        <v>40012963.845454544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860</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657</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664</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665</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865</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863</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4017640.9010288501</v>
      </c>
      <c r="G100" s="37">
        <f t="shared" ca="1" si="43"/>
        <v>18552.57</v>
      </c>
      <c r="H100" s="37">
        <f t="shared" si="43"/>
        <v>0</v>
      </c>
      <c r="I100" s="37">
        <f t="shared" ca="1" si="43"/>
        <v>4036193.4710288499</v>
      </c>
      <c r="J100" s="78">
        <f t="shared" ca="1" si="43"/>
        <v>50363496.221028842</v>
      </c>
      <c r="K100" s="37">
        <f t="shared" si="43"/>
        <v>0</v>
      </c>
      <c r="L100" s="37">
        <f t="shared" ca="1" si="43"/>
        <v>0</v>
      </c>
      <c r="M100" s="37">
        <f t="shared" ca="1" si="43"/>
        <v>0</v>
      </c>
      <c r="N100" s="78">
        <f t="shared" ca="1" si="43"/>
        <v>50363496.221028842</v>
      </c>
      <c r="O100" s="79"/>
      <c r="P100" s="37">
        <f ca="1">+P75+P78+P83+P86+P88+SUM(P90:P98)</f>
        <v>4036193.4710288499</v>
      </c>
      <c r="Q100" s="37">
        <f ca="1">+Q75+Q78+Q83+Q86+Q88+SUM(Q90:Q98)</f>
        <v>50363496.221028842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f>Temperature!D92*1000</f>
        <v>-170791.43</v>
      </c>
      <c r="I104" s="29">
        <f>SUM(E104:H104)</f>
        <v>878163.82037308114</v>
      </c>
      <c r="J104" s="30">
        <f>D104+I104</f>
        <v>9324353.5703730825</v>
      </c>
      <c r="K104" s="773">
        <f>$K$13</f>
        <v>0</v>
      </c>
      <c r="L104" s="29">
        <f>'305 VS COGNOS Revenue'!Y47</f>
        <v>5.0396059523336589E-3</v>
      </c>
      <c r="M104" s="29">
        <f>SUM(L104:L104)</f>
        <v>5.0396059523336589E-3</v>
      </c>
      <c r="N104" s="30">
        <f>J104+M104</f>
        <v>9324353.5754126888</v>
      </c>
      <c r="O104" s="10"/>
      <c r="P104" s="29">
        <f>I104+M104</f>
        <v>878163.82541268715</v>
      </c>
      <c r="Q104" s="618">
        <f>+D104+P104</f>
        <v>9324353.5754126888</v>
      </c>
      <c r="R104" s="8"/>
      <c r="S104" s="618">
        <f>D104+F104+G104</f>
        <v>8784744.4249603953</v>
      </c>
    </row>
    <row r="105" spans="1:19" ht="18">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-170791.43</v>
      </c>
      <c r="I106" s="29">
        <f t="shared" si="44"/>
        <v>1218660.1549603939</v>
      </c>
      <c r="J106" s="30">
        <f t="shared" si="44"/>
        <v>15164848.994960394</v>
      </c>
      <c r="K106" s="773"/>
      <c r="L106" s="29">
        <f>SUM(L104:L105)</f>
        <v>5.0396059523336589E-3</v>
      </c>
      <c r="M106" s="29">
        <f>SUM(M104:M105)</f>
        <v>5.0396059523336589E-3</v>
      </c>
      <c r="N106" s="30">
        <f>SUM(N104:N105)</f>
        <v>15164849</v>
      </c>
      <c r="O106" s="10"/>
      <c r="P106" s="29">
        <f>SUM(P104:P105)</f>
        <v>1218660.1599999999</v>
      </c>
      <c r="Q106" s="618">
        <f>SUM(Q104:Q105)</f>
        <v>15164849</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658</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860</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657</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664</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665</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863</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867</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-170791.43</v>
      </c>
      <c r="I122" s="37">
        <f t="shared" si="52"/>
        <v>1099804.6049603941</v>
      </c>
      <c r="J122" s="78">
        <f t="shared" si="52"/>
        <v>15375817.664960394</v>
      </c>
      <c r="K122" s="37">
        <f t="shared" si="52"/>
        <v>0</v>
      </c>
      <c r="L122" s="37">
        <f t="shared" si="52"/>
        <v>5.0396059523336589E-3</v>
      </c>
      <c r="M122" s="37">
        <f t="shared" si="52"/>
        <v>5.0396059523336589E-3</v>
      </c>
      <c r="N122" s="78">
        <f t="shared" si="52"/>
        <v>15375817.67</v>
      </c>
      <c r="O122" s="79"/>
      <c r="P122" s="37">
        <f t="shared" si="52"/>
        <v>1099804.6100000001</v>
      </c>
      <c r="Q122" s="37">
        <f>Q106+Q108+SUM(Q110:Q120)</f>
        <v>15375817.67</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659</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860</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657</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664</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5" thickBot="1">
      <c r="D144" s="30"/>
      <c r="E144" s="29"/>
      <c r="F144" s="29"/>
      <c r="G144" s="29"/>
      <c r="H144" s="784"/>
      <c r="I144" s="29"/>
      <c r="J144" s="6"/>
      <c r="K144" s="7"/>
      <c r="L144" s="7"/>
      <c r="M144" s="7"/>
      <c r="N144" s="30"/>
      <c r="O144" s="777"/>
      <c r="P144" s="29"/>
      <c r="Q144" s="618"/>
    </row>
    <row r="145" spans="1:19" s="13" customFormat="1" ht="17.25" thickTop="1" thickBot="1">
      <c r="A145" s="4"/>
      <c r="B145" s="38" t="s">
        <v>159</v>
      </c>
      <c r="C145" s="36"/>
      <c r="D145" s="90">
        <f t="shared" ref="D145:J145" ca="1" si="62">D38+D69+D100+D122+D142</f>
        <v>322988711.03000003</v>
      </c>
      <c r="E145" s="820">
        <f t="shared" ca="1" si="62"/>
        <v>0</v>
      </c>
      <c r="F145" s="39">
        <f t="shared" ca="1" si="62"/>
        <v>18882566.788046103</v>
      </c>
      <c r="G145" s="39">
        <f t="shared" ca="1" si="62"/>
        <v>13999321.260000002</v>
      </c>
      <c r="H145" s="39">
        <f t="shared" si="62"/>
        <v>-6463994.9400000004</v>
      </c>
      <c r="I145" s="39">
        <f t="shared" ca="1" si="62"/>
        <v>26417893.1080461</v>
      </c>
      <c r="J145" s="90">
        <f t="shared" ca="1" si="62"/>
        <v>349406604.13804615</v>
      </c>
      <c r="K145" s="39"/>
      <c r="L145" s="39">
        <f ca="1">L38+L69+L100+L122+L142</f>
        <v>0.28534264946938492</v>
      </c>
      <c r="M145" s="39">
        <f ca="1">M38+M69+M100+M122+M142</f>
        <v>0.28534264946938492</v>
      </c>
      <c r="N145" s="90">
        <f ca="1">N38+N69+N100+N122+N142</f>
        <v>349406604.42338878</v>
      </c>
      <c r="O145" s="785"/>
      <c r="P145" s="39">
        <f ca="1">P38+P69+P100+P122+P142</f>
        <v>26417893.393388752</v>
      </c>
      <c r="Q145" s="39">
        <f ca="1">Q38+Q69+Q100+Q122+Q142</f>
        <v>349406604.42338878</v>
      </c>
      <c r="R145" s="17"/>
      <c r="S145" s="901">
        <f ca="1">S20+S22+S44+S46+S49+S54+S75+S77+S83+S85+S106+S132</f>
        <v>351245605.68804616</v>
      </c>
    </row>
    <row r="146" spans="1:19" ht="16.5" thickTop="1">
      <c r="D146" s="7"/>
      <c r="E146" s="7"/>
      <c r="F146" s="786" t="s">
        <v>31</v>
      </c>
      <c r="G146" s="29"/>
      <c r="H146" s="7" t="s">
        <v>31</v>
      </c>
      <c r="I146" s="7"/>
      <c r="J146" s="29" t="s">
        <v>31</v>
      </c>
      <c r="M146" s="29"/>
      <c r="N146" s="32" t="s">
        <v>31</v>
      </c>
      <c r="O146" s="7"/>
      <c r="P146" s="7"/>
      <c r="Q146" s="8"/>
    </row>
    <row r="147" spans="1:19" ht="19.5" customHeight="1">
      <c r="D147" s="620" t="s">
        <v>901</v>
      </c>
      <c r="E147" s="620"/>
      <c r="F147" s="1153"/>
      <c r="G147" s="1153"/>
      <c r="H147" s="787"/>
      <c r="I147" s="787"/>
      <c r="J147" s="787"/>
      <c r="K147" s="787"/>
      <c r="L147" s="787"/>
      <c r="M147" s="787"/>
      <c r="N147" s="787"/>
      <c r="P147" s="618"/>
    </row>
    <row r="148" spans="1:19" ht="19.5" customHeight="1">
      <c r="D148" s="620" t="s">
        <v>899</v>
      </c>
      <c r="E148" s="620"/>
      <c r="F148" s="1153"/>
      <c r="G148" s="1153"/>
      <c r="H148" s="787"/>
      <c r="I148" s="787"/>
      <c r="J148" s="787"/>
      <c r="K148" s="787"/>
      <c r="L148" s="787"/>
      <c r="M148" s="787"/>
      <c r="N148" s="787"/>
      <c r="P148" s="618"/>
    </row>
    <row r="149" spans="1:19" ht="18.75">
      <c r="D149" s="44" t="s">
        <v>888</v>
      </c>
      <c r="E149" s="44"/>
      <c r="F149" s="116"/>
      <c r="G149" s="116"/>
      <c r="H149" s="116"/>
      <c r="I149" s="47"/>
      <c r="J149" s="47"/>
      <c r="K149" s="44"/>
      <c r="L149" s="44"/>
    </row>
    <row r="150" spans="1:19" ht="18.75">
      <c r="D150" s="44"/>
      <c r="E150" s="44"/>
      <c r="F150" s="788"/>
      <c r="G150" s="47"/>
      <c r="H150" s="47"/>
      <c r="K150" s="47"/>
      <c r="L150" s="47"/>
    </row>
    <row r="151" spans="1:19">
      <c r="D151" s="4" t="s">
        <v>871</v>
      </c>
      <c r="F151" s="727">
        <f>'305 VS COGNOS Revenue'!E60</f>
        <v>-12165429.769999504</v>
      </c>
    </row>
    <row r="152" spans="1:19">
      <c r="D152" s="4" t="s">
        <v>872</v>
      </c>
      <c r="F152" s="727">
        <f>'305 VS COGNOS Revenue'!G60</f>
        <v>11400267.220000295</v>
      </c>
    </row>
    <row r="153" spans="1:19">
      <c r="D153" s="4" t="s">
        <v>873</v>
      </c>
      <c r="F153" s="727">
        <f>'305 VS COGNOS Revenue'!H60</f>
        <v>2911215.3700001165</v>
      </c>
    </row>
    <row r="154" spans="1:19">
      <c r="D154" s="4" t="s">
        <v>874</v>
      </c>
      <c r="F154" s="727">
        <f>'305 VS COGNOS Revenue'!J60</f>
        <v>3728229.8700000579</v>
      </c>
    </row>
    <row r="155" spans="1:19">
      <c r="D155" s="789" t="s">
        <v>252</v>
      </c>
      <c r="F155" s="727">
        <f>'305 VS COGNOS Revenue'!L60</f>
        <v>-88772.06999999992</v>
      </c>
    </row>
    <row r="156" spans="1:19">
      <c r="D156" s="789" t="s">
        <v>695</v>
      </c>
      <c r="F156" s="727">
        <f>'305 VS COGNOS Revenue'!S60+'305 VS COGNOS Revenue'!W60-'305 VS COGNOS Revenue'!S15-'305 VS COGNOS Revenue'!S28-'305 VS COGNOS Revenue'!S29</f>
        <v>-63862.882947862832</v>
      </c>
    </row>
    <row r="157" spans="1:19">
      <c r="D157" s="4" t="s">
        <v>887</v>
      </c>
      <c r="F157" s="727">
        <f ca="1">F29+F64+F95+F117</f>
        <v>1463026.9</v>
      </c>
    </row>
    <row r="158" spans="1:19">
      <c r="D158" s="789" t="s">
        <v>860</v>
      </c>
      <c r="F158" s="727">
        <f ca="1">F27+F58+F90+F111+F136</f>
        <v>-129219.87</v>
      </c>
    </row>
    <row r="159" spans="1:19">
      <c r="D159" s="789" t="s">
        <v>667</v>
      </c>
      <c r="F159" s="727">
        <f ca="1">F28+F59+F91+F112+F137</f>
        <v>22640239.440000001</v>
      </c>
    </row>
    <row r="160" spans="1:19">
      <c r="D160" s="789" t="s">
        <v>170</v>
      </c>
      <c r="F160" s="727">
        <f>F31</f>
        <v>3.56</v>
      </c>
    </row>
    <row r="161" spans="4:8">
      <c r="D161" s="789" t="s">
        <v>668</v>
      </c>
      <c r="F161" s="727">
        <f>F110</f>
        <v>-122000</v>
      </c>
    </row>
    <row r="162" spans="4:8">
      <c r="D162" s="789" t="s">
        <v>664</v>
      </c>
      <c r="F162" s="727">
        <f ca="1">F32+F61+F92+F113+F138</f>
        <v>-10269257.469999999</v>
      </c>
    </row>
    <row r="163" spans="4:8">
      <c r="D163" s="789" t="s">
        <v>665</v>
      </c>
      <c r="F163" s="727">
        <f ca="1">F33+F62+F93+F114</f>
        <v>-169668.69</v>
      </c>
    </row>
    <row r="164" spans="4:8">
      <c r="D164" s="789" t="s">
        <v>863</v>
      </c>
      <c r="F164" s="727">
        <f ca="1">F30+F65+F96+F116</f>
        <v>-252203.73</v>
      </c>
    </row>
    <row r="165" spans="4:8">
      <c r="F165" s="727">
        <f ca="1">SUM(F151:F164)</f>
        <v>18882567.877053101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A1342"/>
  <sheetViews>
    <sheetView view="pageBreakPreview" zoomScale="60" zoomScaleNormal="100" workbookViewId="0">
      <pane ySplit="10" topLeftCell="A11" activePane="bottomLeft" state="frozen"/>
      <selection pane="bottomLeft" activeCell="A2" sqref="A2"/>
    </sheetView>
  </sheetViews>
  <sheetFormatPr defaultColWidth="10.25" defaultRowHeight="15.75"/>
  <cols>
    <col min="1" max="1" width="21.62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2" width="15.375" style="3" bestFit="1" customWidth="1"/>
    <col min="23" max="24" width="15.125" style="3" bestFit="1" customWidth="1"/>
    <col min="25" max="25" width="19.625" style="68" bestFit="1" customWidth="1"/>
    <col min="26" max="26" width="17" style="68" bestFit="1" customWidth="1"/>
    <col min="27" max="27" width="3.375" style="68" customWidth="1"/>
    <col min="28" max="28" width="9.5" style="3" bestFit="1" customWidth="1"/>
    <col min="29" max="29" width="10" style="3" bestFit="1" customWidth="1"/>
    <col min="30" max="30" width="8.5" style="3" bestFit="1" customWidth="1"/>
    <col min="31" max="31" width="8.25" style="3" bestFit="1" customWidth="1"/>
    <col min="32" max="32" width="14.75" style="3" customWidth="1"/>
    <col min="33" max="33" width="13.25" style="3" bestFit="1" customWidth="1"/>
    <col min="34" max="34" width="14.75"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6" ht="18">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8">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900</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970</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48" t="s">
        <v>190</v>
      </c>
      <c r="E9" s="1749"/>
      <c r="F9" s="1750"/>
      <c r="G9" s="1748" t="s">
        <v>294</v>
      </c>
      <c r="H9" s="1749"/>
      <c r="I9" s="1750"/>
      <c r="J9" s="222"/>
      <c r="K9" s="222" t="s">
        <v>753</v>
      </c>
      <c r="L9" s="220"/>
      <c r="M9" s="222" t="s">
        <v>754</v>
      </c>
      <c r="N9" s="222"/>
      <c r="O9" s="222" t="s">
        <v>700</v>
      </c>
      <c r="P9" s="220"/>
      <c r="Q9" s="222" t="s">
        <v>700</v>
      </c>
      <c r="R9" s="222"/>
      <c r="S9" s="222" t="s">
        <v>755</v>
      </c>
      <c r="T9" s="220"/>
      <c r="U9" s="222" t="s">
        <v>755</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967</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8.1536365562352984</v>
      </c>
      <c r="I15" s="2">
        <f>I36+I54+I72</f>
        <v>198865.27875449785</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9.172118919763081</v>
      </c>
      <c r="I16" s="2">
        <f>I37+I55+I73</f>
        <v>35088.270814690208</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10.771971989087854</v>
      </c>
      <c r="I17" s="2">
        <f>I38+I56+I74</f>
        <v>4758.7025643599354</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8.1536365562352984</v>
      </c>
      <c r="I19" s="2">
        <f>I40+I58+I76</f>
        <v>18469.978034226275</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9.172118919763081</v>
      </c>
      <c r="I20" s="2">
        <f>I41+I59+I77</f>
        <v>17283.606686575797</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10.771971989087854</v>
      </c>
      <c r="I21" s="2">
        <f>I42+I60+I78</f>
        <v>6148.6450977058466</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766</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280614.48195205588</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5" thickBot="1">
      <c r="A27" s="3" t="s">
        <v>9</v>
      </c>
      <c r="C27" s="239">
        <f ca="1">C25+C26</f>
        <v>3037708.5715346155</v>
      </c>
      <c r="D27" s="278"/>
      <c r="E27" s="240"/>
      <c r="F27" s="240">
        <f ca="1">F25+F26</f>
        <v>461999.03817280516</v>
      </c>
      <c r="G27" s="278"/>
      <c r="H27" s="240"/>
      <c r="I27" s="240">
        <f ca="1">I25+I26</f>
        <v>285113.87108375051</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280614.48195205588</v>
      </c>
      <c r="Z27" s="1091">
        <f ca="1">(Y27-F27)/F27</f>
        <v>-0.39260808190882979</v>
      </c>
      <c r="AA27" s="656"/>
      <c r="AB27" s="14"/>
      <c r="AC27" s="14"/>
      <c r="AH27" s="20"/>
      <c r="AI27" s="20"/>
      <c r="AJ27" s="20"/>
      <c r="AK27" s="20"/>
      <c r="AL27" s="20"/>
      <c r="AM27" s="20"/>
      <c r="AN27" s="20"/>
      <c r="AO27" s="20"/>
      <c r="AP27" s="20"/>
      <c r="AQ27" s="20"/>
      <c r="AR27" s="20"/>
      <c r="AT27" s="83"/>
    </row>
    <row r="28" spans="1:46" ht="16.5"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-285113.87108375051</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f>[41]Sheet1!$F$17+[41]Sheet1!$F$22</f>
        <v>11271.395405617463</v>
      </c>
      <c r="D36" s="231">
        <f>$D$15</f>
        <v>11.24</v>
      </c>
      <c r="F36" s="2">
        <f>D36*C36</f>
        <v>126690.48435914028</v>
      </c>
      <c r="G36" s="231">
        <f>$G$15</f>
        <v>8.1536365562352984</v>
      </c>
      <c r="I36" s="2">
        <f>(G36*$C36)</f>
        <v>91902.861619025134</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f>[41]Sheet1!$F$18</f>
        <v>196.00085036170901</v>
      </c>
      <c r="D37" s="231">
        <f>$D$16</f>
        <v>21.369999999999997</v>
      </c>
      <c r="F37" s="2">
        <f>D37*C37</f>
        <v>4188.5381722297207</v>
      </c>
      <c r="G37" s="231">
        <f>$G$16</f>
        <v>9.172118919763081</v>
      </c>
      <c r="I37" s="2">
        <f>(G37*$C37)</f>
        <v>1797.7431078922837</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10.771971989087854</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f>[41]Sheet1!$F$19</f>
        <v>884.07485037724098</v>
      </c>
      <c r="D40" s="231">
        <f>$D$19</f>
        <v>12.77</v>
      </c>
      <c r="F40" s="2">
        <f>D40*C40</f>
        <v>11289.635839317367</v>
      </c>
      <c r="G40" s="231">
        <f>$G$19</f>
        <v>8.1536365562352984</v>
      </c>
      <c r="I40" s="2">
        <f>(G40*$C40)</f>
        <v>7208.4250184841239</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f>[41]Sheet1!$F$20</f>
        <v>294.36487102534301</v>
      </c>
      <c r="D41" s="231">
        <f>$D$20</f>
        <v>18.759999999999998</v>
      </c>
      <c r="F41" s="2">
        <f>D41*C41</f>
        <v>5522.2849804354346</v>
      </c>
      <c r="G41" s="231">
        <f>$G$20</f>
        <v>9.172118919763081</v>
      </c>
      <c r="I41" s="2">
        <f>(G41*$C41)</f>
        <v>2699.9496028451676</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f>[41]Sheet1!$F$21</f>
        <v>16.000389808823499</v>
      </c>
      <c r="D42" s="231">
        <f>$D$21</f>
        <v>30.28</v>
      </c>
      <c r="F42" s="2">
        <f>D42*C42</f>
        <v>484.49180341117557</v>
      </c>
      <c r="G42" s="231">
        <f>$G$21</f>
        <v>10.771971989087854</v>
      </c>
      <c r="I42" s="2">
        <f>(G42*$C42)</f>
        <v>172.35575083513351</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f>[41]Sheet1!$G$26</f>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758</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f>[41]Sheet1!$L$26</f>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f>[41]Sheet1!$C$26</f>
        <v>949541</v>
      </c>
      <c r="D46" s="235"/>
      <c r="E46" s="20"/>
      <c r="F46" s="238">
        <f>SUM(F36:F43)</f>
        <v>148252.63468292812</v>
      </c>
      <c r="G46" s="235"/>
      <c r="H46" s="20"/>
      <c r="I46" s="238">
        <f>SUM(I36:I44)</f>
        <v>103781.33509908184</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5" hidden="1" thickBot="1">
      <c r="A48" s="3" t="s">
        <v>9</v>
      </c>
      <c r="C48" s="239">
        <f>C46+C47</f>
        <v>937403.23582243873</v>
      </c>
      <c r="D48" s="278"/>
      <c r="E48" s="240"/>
      <c r="F48" s="240">
        <f>F46+F47</f>
        <v>148851.43663255867</v>
      </c>
      <c r="G48" s="278"/>
      <c r="H48" s="240"/>
      <c r="I48" s="240">
        <f>I46+I47</f>
        <v>104380.13704871238</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5"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f>[41]Sheet1!$F$2+[41]Sheet1!$F$8</f>
        <v>12566.369551280945</v>
      </c>
      <c r="D54" s="231">
        <f>$D$15</f>
        <v>11.24</v>
      </c>
      <c r="F54" s="2">
        <f>D54*C54</f>
        <v>141245.99375639783</v>
      </c>
      <c r="G54" s="231">
        <f>$G$15</f>
        <v>8.1536365562352984</v>
      </c>
      <c r="I54" s="2">
        <f>(G54*$C54)</f>
        <v>102461.61015248648</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f>[41]Sheet1!$F$3+[41]Sheet1!$F$9</f>
        <v>3293.5359317311968</v>
      </c>
      <c r="D55" s="231">
        <f>$D$16</f>
        <v>21.369999999999997</v>
      </c>
      <c r="F55" s="2">
        <f>D55*C55</f>
        <v>70382.862861095666</v>
      </c>
      <c r="G55" s="231">
        <f>$G$16</f>
        <v>9.172118919763081</v>
      </c>
      <c r="I55" s="2">
        <f>(G55*$C55)</f>
        <v>30208.703232351236</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f>[41]Sheet1!$F$4+[41]Sheet1!$F$10</f>
        <v>405.76706071708702</v>
      </c>
      <c r="D56" s="231">
        <f>$D$17</f>
        <v>44.25</v>
      </c>
      <c r="F56" s="2">
        <f>D56*C56</f>
        <v>17955.1924367311</v>
      </c>
      <c r="G56" s="231">
        <f>$G$17</f>
        <v>10.771971989087854</v>
      </c>
      <c r="I56" s="2">
        <f>(G56*$C56)</f>
        <v>4370.9114121389721</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f>[41]Sheet1!$F$5</f>
        <v>1369.1694672420199</v>
      </c>
      <c r="D58" s="231">
        <f>$D$19</f>
        <v>12.77</v>
      </c>
      <c r="F58" s="2">
        <f>D58*C58</f>
        <v>17484.294096680595</v>
      </c>
      <c r="G58" s="231">
        <f>$G$19</f>
        <v>8.1536365562352984</v>
      </c>
      <c r="I58" s="2">
        <f>(G58*$C58)</f>
        <v>11163.710219785742</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f>[41]Sheet1!$F$6</f>
        <v>1493.9995461012199</v>
      </c>
      <c r="D59" s="231">
        <f>$D$20</f>
        <v>18.759999999999998</v>
      </c>
      <c r="F59" s="2">
        <f>D59*C59</f>
        <v>28027.431484858884</v>
      </c>
      <c r="G59" s="231">
        <f>$G$20</f>
        <v>9.172118919763081</v>
      </c>
      <c r="I59" s="2">
        <f>(G59*$C59)</f>
        <v>13703.141502912455</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f>[41]Sheet1!$F$7</f>
        <v>554.79993383985504</v>
      </c>
      <c r="D60" s="231">
        <f>$D$21</f>
        <v>30.28</v>
      </c>
      <c r="F60" s="2">
        <f>D60*C60</f>
        <v>16799.34199667081</v>
      </c>
      <c r="G60" s="231">
        <f>$G$21</f>
        <v>10.771971989087854</v>
      </c>
      <c r="I60" s="2">
        <f>(G60*$C60)</f>
        <v>5976.2893468707134</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f>[41]Sheet1!$G$24</f>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758</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f>[41]Sheet1!$L$24</f>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f>[41]Sheet1!$C$24</f>
        <v>1957121.5</v>
      </c>
      <c r="D64" s="235"/>
      <c r="E64" s="20"/>
      <c r="F64" s="238">
        <f>SUM(F54:F61)</f>
        <v>292183.04878387944</v>
      </c>
      <c r="G64" s="235"/>
      <c r="H64" s="20"/>
      <c r="I64" s="238">
        <f>SUM(I54:I62)</f>
        <v>167884.36586654556</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5" hidden="1" thickBot="1">
      <c r="A66" s="3" t="s">
        <v>9</v>
      </c>
      <c r="C66" s="239">
        <f>C64+C65</f>
        <v>1974896.1675669188</v>
      </c>
      <c r="D66" s="278"/>
      <c r="E66" s="240"/>
      <c r="F66" s="240">
        <f>F64+F65</f>
        <v>295981.52278257732</v>
      </c>
      <c r="G66" s="278"/>
      <c r="H66" s="240"/>
      <c r="I66" s="240">
        <f>I64+I65</f>
        <v>171682.83986524344</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5"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f>[41]Sheet1!$F$11+[41]Sheet1!$F$16</f>
        <v>551.99995142589091</v>
      </c>
      <c r="D72" s="231">
        <f>$D$15</f>
        <v>11.24</v>
      </c>
      <c r="F72" s="2">
        <f>D72*C72</f>
        <v>6204.4794540270141</v>
      </c>
      <c r="G72" s="231">
        <f>$G$15</f>
        <v>8.1536365562352984</v>
      </c>
      <c r="I72" s="2">
        <f>(G72*$C72)</f>
        <v>4500.8069829862534</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f>[41]Sheet1!$F$12</f>
        <v>335.99918420227903</v>
      </c>
      <c r="D73" s="231">
        <f>$D$16</f>
        <v>21.369999999999997</v>
      </c>
      <c r="F73" s="2">
        <f>D73*C73</f>
        <v>7180.3025664027018</v>
      </c>
      <c r="G73" s="231">
        <f>$G$16</f>
        <v>9.172118919763081</v>
      </c>
      <c r="I73" s="2">
        <f>(G73*$C73)</f>
        <v>3081.8244744466838</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f>[41]Sheet1!$F$13</f>
        <v>36.000014910343303</v>
      </c>
      <c r="D74" s="231">
        <f>$D$17</f>
        <v>44.25</v>
      </c>
      <c r="F74" s="2">
        <f>D74*C74</f>
        <v>1593.0006597826912</v>
      </c>
      <c r="G74" s="231">
        <f>$G$17</f>
        <v>10.771971989087854</v>
      </c>
      <c r="I74" s="2">
        <f>(G74*$C74)</f>
        <v>387.79115222096317</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f>[41]Sheet1!$F$14</f>
        <v>11.9998966450847</v>
      </c>
      <c r="D76" s="231">
        <f>$D$19</f>
        <v>12.77</v>
      </c>
      <c r="F76" s="2">
        <f>D76*C76</f>
        <v>153.23868015773161</v>
      </c>
      <c r="G76" s="231">
        <f>$G$19</f>
        <v>8.1536365562352984</v>
      </c>
      <c r="I76" s="2">
        <f>(G76*$C76)</f>
        <v>97.842795956407926</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f>[41]Sheet1!$F$15</f>
        <v>95.999145728576906</v>
      </c>
      <c r="D77" s="231">
        <f>$D$20</f>
        <v>18.759999999999998</v>
      </c>
      <c r="F77" s="2">
        <f>D77*C77</f>
        <v>1800.9439738681026</v>
      </c>
      <c r="G77" s="231">
        <f>$G$20</f>
        <v>9.172118919763081</v>
      </c>
      <c r="I77" s="2">
        <f>(G77*$C77)</f>
        <v>880.51558081817336</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10.771971989087854</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f>[41]Sheet1!$G$25</f>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758</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f>[41]Sheet1!$L$25</f>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f>[41]Sheet1!$C$25</f>
        <v>123108</v>
      </c>
      <c r="D82" s="235"/>
      <c r="E82" s="20"/>
      <c r="F82" s="238">
        <f>SUM(F72:F79)</f>
        <v>17063.96557430294</v>
      </c>
      <c r="G82" s="235"/>
      <c r="H82" s="20"/>
      <c r="I82" s="238">
        <f>SUM(I72:I80)</f>
        <v>8948.7809864284809</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5" hidden="1" thickBot="1">
      <c r="A84" s="3" t="s">
        <v>9</v>
      </c>
      <c r="C84" s="239">
        <f ca="1">C82+C83</f>
        <v>125409.16814525815</v>
      </c>
      <c r="D84" s="278"/>
      <c r="E84" s="240"/>
      <c r="F84" s="240">
        <f ca="1">F82+F83</f>
        <v>17166.078757669151</v>
      </c>
      <c r="G84" s="278"/>
      <c r="H84" s="240"/>
      <c r="I84" s="240">
        <f ca="1">I82+I83</f>
        <v>9050.8941697946921</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971</v>
      </c>
      <c r="AC86" s="40" t="s">
        <v>973</v>
      </c>
      <c r="AD86" s="1271" t="s">
        <v>975</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972</v>
      </c>
      <c r="AC87" s="1270" t="s">
        <v>974</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601</v>
      </c>
      <c r="AA88" s="666"/>
      <c r="AB88" s="630">
        <v>0.5</v>
      </c>
      <c r="AC88" s="628">
        <v>0.5</v>
      </c>
      <c r="AD88" s="1273">
        <f>D91-D90</f>
        <v>3.895999999999999</v>
      </c>
      <c r="AE88" s="1273">
        <f>G91-G90</f>
        <v>1.9479999999999995</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9.5</v>
      </c>
      <c r="H89" s="1"/>
      <c r="I89" s="2">
        <f>G89*C89</f>
        <v>12288026.290322302</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12309091.169693097</v>
      </c>
      <c r="X89" s="2">
        <f>I89</f>
        <v>12288026.290322302</v>
      </c>
      <c r="Y89" s="68">
        <f>('Target Unit Costs'!D122)*Y101/'Target Unit Costs'!D22</f>
        <v>14457737.116016656</v>
      </c>
      <c r="Z89" s="14">
        <f>(W89-V89)/V89</f>
        <v>0.22790774207535497</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7.7960000000000003</v>
      </c>
      <c r="H90" s="1" t="s">
        <v>355</v>
      </c>
      <c r="I90" s="2">
        <f>I109+I125+I140+I155+I170</f>
        <v>52698911</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0.16063718922137854</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9.7439999999999998</v>
      </c>
      <c r="H91" s="1" t="s">
        <v>355</v>
      </c>
      <c r="I91" s="2">
        <f>I110+I126+I141+I156+I171</f>
        <v>84710076</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137421441.66089731</v>
      </c>
      <c r="X91" s="2">
        <f>I90+I91+I92+I93+I94</f>
        <v>137420144</v>
      </c>
      <c r="Y91" s="68">
        <f>('Target Unit Costs'!D120+'Target Unit Costs'!D121)*Y101/'Target Unit Costs'!D22</f>
        <v>135251730.83520296</v>
      </c>
      <c r="Z91" s="14">
        <f>(W91-V91)/V91</f>
        <v>-1.8859040822030465E-3</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759</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760</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743</v>
      </c>
      <c r="B97" s="996"/>
      <c r="C97" s="997"/>
      <c r="D97" s="1000">
        <f>D90</f>
        <v>6.7170000000000005</v>
      </c>
      <c r="E97" s="1001" t="s">
        <v>355</v>
      </c>
      <c r="F97" s="999"/>
      <c r="G97" s="1000">
        <f>G90</f>
        <v>7.7960000000000003</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0.16063718922137854</v>
      </c>
      <c r="AB97" s="909"/>
      <c r="AC97" s="909"/>
      <c r="AH97" s="903"/>
      <c r="AI97" s="903"/>
      <c r="AJ97" s="903"/>
      <c r="AK97" s="903"/>
      <c r="AL97" s="903"/>
      <c r="AM97" s="903"/>
      <c r="AN97" s="903"/>
      <c r="AO97" s="903"/>
      <c r="AP97" s="903"/>
      <c r="AQ97" s="903"/>
      <c r="AR97" s="903"/>
      <c r="AT97" s="908"/>
    </row>
    <row r="98" spans="1:46" s="902" customFormat="1" hidden="1">
      <c r="A98" s="995" t="s">
        <v>744</v>
      </c>
      <c r="B98" s="996"/>
      <c r="C98" s="997"/>
      <c r="D98" s="1000">
        <f>D91</f>
        <v>10.613</v>
      </c>
      <c r="E98" s="1001" t="s">
        <v>355</v>
      </c>
      <c r="F98" s="999"/>
      <c r="G98" s="1000">
        <f>G91</f>
        <v>9.7439999999999998</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-8.1880712333930072E-2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149708171</v>
      </c>
      <c r="J99" s="2"/>
      <c r="K99" s="2"/>
      <c r="L99" s="2"/>
      <c r="M99" s="2" t="e">
        <f>SUM(M89:M98)</f>
        <v>#REF!</v>
      </c>
      <c r="N99" s="2"/>
      <c r="O99" s="2"/>
      <c r="P99" s="2"/>
      <c r="Q99" s="2" t="e">
        <f>SUM(Q89:Q98)</f>
        <v>#REF!</v>
      </c>
      <c r="R99" s="2"/>
      <c r="S99" s="2"/>
      <c r="T99" s="2"/>
      <c r="U99" s="2" t="e">
        <f>SUM(U89:U98)</f>
        <v>#REF!</v>
      </c>
      <c r="V99" s="51">
        <f>SUM(V89:V94)</f>
        <v>147705538</v>
      </c>
      <c r="W99" s="51">
        <f>W89+W91</f>
        <v>149730532.83059043</v>
      </c>
      <c r="X99" s="51">
        <f>X89+X91</f>
        <v>149708170.2903223</v>
      </c>
      <c r="Y99" s="68">
        <f>SUM(Y89:Y94)</f>
        <v>149709467.95121962</v>
      </c>
      <c r="Z99" s="14">
        <f>(W99-V99)/V99</f>
        <v>1.3709674383301911E-2</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5" thickBot="1">
      <c r="A101" s="1" t="s">
        <v>363</v>
      </c>
      <c r="B101" s="1"/>
      <c r="C101" s="277">
        <f>C99+C100</f>
        <v>1524718211.8738823</v>
      </c>
      <c r="D101" s="278"/>
      <c r="E101" s="278"/>
      <c r="F101" s="278">
        <f>F99+F100</f>
        <v>148284965.06268737</v>
      </c>
      <c r="G101" s="278"/>
      <c r="H101" s="278"/>
      <c r="I101" s="278">
        <f>I99+I100</f>
        <v>150287598.06268737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149709467.95121965</v>
      </c>
      <c r="Z101" s="1091">
        <f>Y101/V99-1</f>
        <v>1.356706037128852E-2</v>
      </c>
      <c r="AA101" s="656"/>
      <c r="AB101" s="4" t="s">
        <v>31</v>
      </c>
      <c r="AC101" s="4" t="s">
        <v>31</v>
      </c>
      <c r="AM101" s="20"/>
      <c r="AN101" s="20"/>
      <c r="AO101" s="20"/>
      <c r="AP101" s="20"/>
      <c r="AQ101" s="20"/>
      <c r="AR101" s="20"/>
      <c r="AT101" s="83"/>
    </row>
    <row r="102" spans="1:46" ht="16.5" thickTop="1">
      <c r="A102" s="1"/>
      <c r="B102" s="1"/>
      <c r="C102" s="1682"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1296.9512196481228</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-150287598.06268737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f>[42]Sheet1!$C$2</f>
        <v>1217910.59483868</v>
      </c>
      <c r="D108" s="264">
        <f>$D$89</f>
        <v>7.75</v>
      </c>
      <c r="E108" s="1"/>
      <c r="F108" s="2">
        <f>ROUND(D108*C108,0)</f>
        <v>9438807</v>
      </c>
      <c r="G108" s="264">
        <f>$G$89</f>
        <v>9.5</v>
      </c>
      <c r="H108" s="1"/>
      <c r="I108" s="2">
        <f>ROUND(G108*$C108,0)</f>
        <v>11570151</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f>[42]Sheet1!$E$2+Temperature!C22*1000</f>
        <v>638778486.29178238</v>
      </c>
      <c r="D109" s="265">
        <f>$D$90</f>
        <v>6.7170000000000005</v>
      </c>
      <c r="E109" s="1" t="s">
        <v>355</v>
      </c>
      <c r="F109" s="2">
        <f>ROUND(C109*D109/100,0)</f>
        <v>42906751</v>
      </c>
      <c r="G109" s="265">
        <f>$G$90</f>
        <v>7.7960000000000003</v>
      </c>
      <c r="H109" s="1" t="s">
        <v>355</v>
      </c>
      <c r="I109" s="2">
        <f>ROUND(G109*$C109/100,0)</f>
        <v>49799171</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f>[42]Sheet1!$D$2-[42]Sheet1!$E$2+Temperature!D22*1000</f>
        <v>815713648.78439105</v>
      </c>
      <c r="D110" s="265">
        <f>$D$91</f>
        <v>10.613</v>
      </c>
      <c r="E110" s="1" t="s">
        <v>355</v>
      </c>
      <c r="F110" s="2">
        <f>ROUND(C110*D110/100,0)</f>
        <v>86571690</v>
      </c>
      <c r="G110" s="265">
        <f>$G$91</f>
        <v>9.7439999999999998</v>
      </c>
      <c r="H110" s="1" t="s">
        <v>355</v>
      </c>
      <c r="I110" s="2">
        <f>ROUND(G110*$C110/100,0)</f>
        <v>79483138</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759</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760</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140852460</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5" thickBot="1">
      <c r="A118" s="1" t="s">
        <v>363</v>
      </c>
      <c r="B118" s="1"/>
      <c r="C118" s="277">
        <f>C116+C117</f>
        <v>1435093238.3203354</v>
      </c>
      <c r="D118" s="278"/>
      <c r="E118" s="278"/>
      <c r="F118" s="278">
        <f>SUM(F116:F117)</f>
        <v>139462270.73549619</v>
      </c>
      <c r="G118" s="278"/>
      <c r="H118" s="278"/>
      <c r="I118" s="278">
        <f>I116+I117</f>
        <v>141397482.73549619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5"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883</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f>[43]Sheet1!$C$2</f>
        <v>13729.1432258065</v>
      </c>
      <c r="D124" s="264">
        <f>$D$89</f>
        <v>7.75</v>
      </c>
      <c r="E124" s="1"/>
      <c r="F124" s="2">
        <f>ROUND(D124*C124,0)</f>
        <v>106401</v>
      </c>
      <c r="G124" s="264">
        <f>$G$89</f>
        <v>9.5</v>
      </c>
      <c r="H124" s="1"/>
      <c r="I124" s="2">
        <f>ROUND(G124*$C124,0)</f>
        <v>130427</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f>[43]Sheet1!$E$2</f>
        <v>4099624</v>
      </c>
      <c r="D125" s="265">
        <f>$D$90</f>
        <v>6.7170000000000005</v>
      </c>
      <c r="E125" s="1" t="s">
        <v>355</v>
      </c>
      <c r="F125" s="2">
        <f>ROUND(C125*D125/100,0)</f>
        <v>275372</v>
      </c>
      <c r="G125" s="265">
        <f>$G$90</f>
        <v>7.7960000000000003</v>
      </c>
      <c r="H125" s="1" t="s">
        <v>355</v>
      </c>
      <c r="I125" s="2">
        <f>ROUND(G125*$C125/100,0)</f>
        <v>319607</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f>[43]Sheet1!$D$2-[43]Sheet1!$E$2</f>
        <v>8294016</v>
      </c>
      <c r="D126" s="265">
        <f>$D$91</f>
        <v>10.613</v>
      </c>
      <c r="E126" s="1" t="s">
        <v>355</v>
      </c>
      <c r="F126" s="2">
        <f>ROUND(C126*D126/100,0)</f>
        <v>880244</v>
      </c>
      <c r="G126" s="265">
        <f>$G$91</f>
        <v>9.7439999999999998</v>
      </c>
      <c r="H126" s="1" t="s">
        <v>355</v>
      </c>
      <c r="I126" s="2">
        <f>ROUND(G126*$C126/100,0)</f>
        <v>808169</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759</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760</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1258203</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5" hidden="1" thickBot="1">
      <c r="A134" s="1" t="s">
        <v>363</v>
      </c>
      <c r="B134" s="1"/>
      <c r="C134" s="277">
        <f>C132+C133</f>
        <v>12234573.492313853</v>
      </c>
      <c r="D134" s="278"/>
      <c r="E134" s="278"/>
      <c r="F134" s="278">
        <f>SUM(F132:F133)</f>
        <v>1266789.6604979276</v>
      </c>
      <c r="G134" s="278"/>
      <c r="H134" s="278"/>
      <c r="I134" s="278">
        <f>I132+I133</f>
        <v>1262975.6604979276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f>[42]Sheet1!$C$3</f>
        <v>60732.110967742003</v>
      </c>
      <c r="D139" s="264">
        <f>$D$89</f>
        <v>7.75</v>
      </c>
      <c r="E139" s="1"/>
      <c r="F139" s="2">
        <f>ROUND(D139*C139,0)</f>
        <v>470674</v>
      </c>
      <c r="G139" s="264">
        <f>G89</f>
        <v>9.5</v>
      </c>
      <c r="H139" s="1"/>
      <c r="I139" s="2">
        <f>ROUND(G139*$C139,0)</f>
        <v>576955</v>
      </c>
      <c r="J139" s="2"/>
      <c r="K139" s="264">
        <f>G139</f>
        <v>9.5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f>[42]Sheet1!$E$3+Temperature!C40*1000</f>
        <v>32494683.088578962</v>
      </c>
      <c r="D140" s="265">
        <f>$D$90</f>
        <v>6.7170000000000005</v>
      </c>
      <c r="E140" s="1" t="s">
        <v>355</v>
      </c>
      <c r="F140" s="2">
        <f>ROUND(C140*D140/100,0)</f>
        <v>2182668</v>
      </c>
      <c r="G140" s="265">
        <f>$G$90</f>
        <v>7.7960000000000003</v>
      </c>
      <c r="H140" s="1" t="s">
        <v>355</v>
      </c>
      <c r="I140" s="2">
        <f>ROUND(G140*$C140/100,0)</f>
        <v>2533285</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f>[42]Sheet1!$D$3-[42]Sheet1!$E$3+Temperature!D40*1000</f>
        <v>43594753.416123003</v>
      </c>
      <c r="D141" s="265">
        <f>$D$91</f>
        <v>10.613</v>
      </c>
      <c r="E141" s="1" t="s">
        <v>355</v>
      </c>
      <c r="F141" s="2">
        <f>ROUND(C141*D141/100,0)</f>
        <v>4626711</v>
      </c>
      <c r="G141" s="265">
        <f>$G$91</f>
        <v>9.7439999999999998</v>
      </c>
      <c r="H141" s="1" t="s">
        <v>355</v>
      </c>
      <c r="I141" s="2">
        <f>ROUND(G141*$C141/100,0)</f>
        <v>4247873</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759</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760</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7358113</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5" thickBot="1">
      <c r="A149" s="1" t="s">
        <v>363</v>
      </c>
      <c r="B149" s="1"/>
      <c r="C149" s="277">
        <f>C147+C148</f>
        <v>75066927.417495266</v>
      </c>
      <c r="D149" s="278"/>
      <c r="E149" s="278"/>
      <c r="F149" s="278">
        <f>SUM(F147:F148)</f>
        <v>7308707.9017400304</v>
      </c>
      <c r="G149" s="278"/>
      <c r="H149" s="278"/>
      <c r="I149" s="278">
        <f>I147+I148</f>
        <v>7386767.9017400304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5"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f>[44]Sheet1!$C$2</f>
        <v>948.63612903225805</v>
      </c>
      <c r="D154" s="264">
        <f>$D$89</f>
        <v>7.75</v>
      </c>
      <c r="E154" s="1"/>
      <c r="F154" s="2">
        <f>ROUND(D154*C154,0)</f>
        <v>7352</v>
      </c>
      <c r="G154" s="264">
        <f>$G$89</f>
        <v>9.5</v>
      </c>
      <c r="H154" s="1"/>
      <c r="I154" s="2">
        <f>ROUND(G154*$C154,0)</f>
        <v>9012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f>[44]Sheet1!$E$2+Temperature!C58*1000</f>
        <v>507458.17214397719</v>
      </c>
      <c r="D155" s="265">
        <f>$D$90</f>
        <v>6.7170000000000005</v>
      </c>
      <c r="E155" s="1" t="s">
        <v>355</v>
      </c>
      <c r="F155" s="2">
        <f>ROUND(C155*D155/100,0)</f>
        <v>34086</v>
      </c>
      <c r="G155" s="265">
        <f>$G$90</f>
        <v>7.7960000000000003</v>
      </c>
      <c r="H155" s="1" t="s">
        <v>355</v>
      </c>
      <c r="I155" s="2">
        <f>ROUND(G155*$C155/100,0)</f>
        <v>39561</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f>[44]Sheet1!$D$2-[44]Sheet1!$E$2+Temperature!D58*1000</f>
        <v>1526171.3935806504</v>
      </c>
      <c r="D156" s="265">
        <f>$D$91</f>
        <v>10.613</v>
      </c>
      <c r="E156" s="1" t="s">
        <v>355</v>
      </c>
      <c r="F156" s="2">
        <f>ROUND(C156*D156/100,0)</f>
        <v>161973</v>
      </c>
      <c r="G156" s="265">
        <f>$G$91</f>
        <v>9.7439999999999998</v>
      </c>
      <c r="H156" s="1" t="s">
        <v>355</v>
      </c>
      <c r="I156" s="2">
        <f>ROUND(G156*$C156/100,0)</f>
        <v>148710</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f>[44]Sheet1!$F$2</f>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f>[44]Sheet1!$G$2</f>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f>[44]Sheet1!$H$2</f>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759</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760</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207099</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5" hidden="1" thickBot="1">
      <c r="A164" s="1" t="s">
        <v>363</v>
      </c>
      <c r="B164" s="1"/>
      <c r="C164" s="277">
        <f>C162+C163</f>
        <v>2006441.9589795177</v>
      </c>
      <c r="D164" s="278"/>
      <c r="E164" s="278"/>
      <c r="F164" s="278">
        <f>F162+F163</f>
        <v>214076.7675015048</v>
      </c>
      <c r="G164" s="278"/>
      <c r="H164" s="278"/>
      <c r="I164" s="278">
        <f>I162+I163</f>
        <v>207948.7675015048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5"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f>[44]Sheet1!$C$3</f>
        <v>155.966451612903</v>
      </c>
      <c r="D169" s="264">
        <f>$D$89</f>
        <v>7.75</v>
      </c>
      <c r="E169" s="1"/>
      <c r="F169" s="2">
        <f>ROUND(D169*C169,0)</f>
        <v>1209</v>
      </c>
      <c r="G169" s="264">
        <f>$G$89</f>
        <v>9.5</v>
      </c>
      <c r="H169" s="1"/>
      <c r="I169" s="2">
        <f>ROUND(G169*$C169,0)</f>
        <v>1482</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f>[44]Sheet1!$E$3</f>
        <v>93465.870967741896</v>
      </c>
      <c r="D170" s="265">
        <f>$D$90</f>
        <v>6.7170000000000005</v>
      </c>
      <c r="E170" s="1" t="s">
        <v>355</v>
      </c>
      <c r="F170" s="2">
        <f>ROUND(C170*D170/100,0)</f>
        <v>6278</v>
      </c>
      <c r="G170" s="265">
        <f>$G$90</f>
        <v>7.7960000000000003</v>
      </c>
      <c r="H170" s="1" t="s">
        <v>355</v>
      </c>
      <c r="I170" s="2">
        <f>ROUND(G170*$C170/100,0)</f>
        <v>7287</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f>[44]Sheet1!$D$3-[44]Sheet1!$E$3</f>
        <v>227688.12903225812</v>
      </c>
      <c r="D171" s="265">
        <f>$D$91</f>
        <v>10.613</v>
      </c>
      <c r="E171" s="1" t="s">
        <v>355</v>
      </c>
      <c r="F171" s="2">
        <f>ROUND(C171*D171/100,0)</f>
        <v>24165</v>
      </c>
      <c r="G171" s="265">
        <f>$G$91</f>
        <v>9.7439999999999998</v>
      </c>
      <c r="H171" s="1" t="s">
        <v>355</v>
      </c>
      <c r="I171" s="2">
        <f>ROUND(G171*$C171/100,0)</f>
        <v>22186</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f>[44]Sheet1!$F$3</f>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f>[44]Sheet1!$G$3</f>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f>[44]Sheet1!$H$3</f>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759</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760</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32296</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5" hidden="1" thickBot="1">
      <c r="A179" s="1" t="s">
        <v>363</v>
      </c>
      <c r="B179" s="1"/>
      <c r="C179" s="277">
        <f>C177+C178</f>
        <v>317030.68475818081</v>
      </c>
      <c r="D179" s="278"/>
      <c r="E179" s="278"/>
      <c r="F179" s="278">
        <f>F177+F178</f>
        <v>33119.997451708303</v>
      </c>
      <c r="G179" s="278"/>
      <c r="H179" s="278"/>
      <c r="I179" s="278">
        <f>I177+I178</f>
        <v>32422.997451708303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5"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5"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971</v>
      </c>
      <c r="AC181" s="40" t="s">
        <v>973</v>
      </c>
      <c r="AD181" s="1271" t="s">
        <v>975</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972</v>
      </c>
      <c r="AC182" s="1270" t="s">
        <v>974</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601</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119.39999999999999</v>
      </c>
      <c r="H185" s="1"/>
      <c r="I185" s="2">
        <f ca="1">I473</f>
        <v>358</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49385219.382140033</v>
      </c>
      <c r="X185" s="83">
        <f ca="1">SUM(I187,I191)+I194+I208+I209+I213+SUM(I195:I197)+SUM(I210:I212)</f>
        <v>49388469</v>
      </c>
      <c r="Y185" s="68">
        <f ca="1">Y191+Y194+Y197</f>
        <v>49657213.490474045</v>
      </c>
      <c r="Z185" s="55">
        <f ca="1">(W185-V185)/V185</f>
        <v>7.4976049906383402E-3</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177.96</v>
      </c>
      <c r="H186" s="1"/>
      <c r="I186" s="2">
        <f ca="1">I474</f>
        <v>13289</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-4.0295500335795773E-3</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12.600000000000001</v>
      </c>
      <c r="H187" s="1"/>
      <c r="I187" s="2">
        <f ca="1">I475</f>
        <v>30922</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9.615384615384694E-3</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2747524.8988565844</v>
      </c>
      <c r="X188" s="83">
        <f ca="1">SUM(I185:I186)+SUM(H189:I190,I206,I207)</f>
        <v>2747636</v>
      </c>
      <c r="Y188" s="68">
        <f ca="1">('Target Unit Costs'!E122)*Y221/'Target Unit Costs'!E22</f>
        <v>2476013.3208012027</v>
      </c>
      <c r="Z188" s="55">
        <f ca="1">(W188-V188)/V188</f>
        <v>-4.0544679010898399E-3</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9.9499999999999993</v>
      </c>
      <c r="H189" s="289"/>
      <c r="I189" s="288">
        <f ca="1">I230+I367</f>
        <v>1722945</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-4.0040040040040968E-3</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14.83</v>
      </c>
      <c r="H190" s="291"/>
      <c r="I190" s="288">
        <f ca="1">I231+I368</f>
        <v>1011068</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-4.0295500335796172E-3</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1.05</v>
      </c>
      <c r="H191" s="291"/>
      <c r="I191" s="288">
        <f ca="1">I232+I369</f>
        <v>1333384</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1816873.4837027532</v>
      </c>
      <c r="X191" s="83">
        <f ca="1">SUM(I187,I191)+I208</f>
        <v>1364248</v>
      </c>
      <c r="Y191" s="68">
        <f ca="1">('Target Unit Costs'!E123)*Y221/'Target Unit Costs'!E22-Y214-Y215</f>
        <v>5923766.2854183922</v>
      </c>
      <c r="Z191" s="55">
        <f ca="1">(G191-D191)/D191</f>
        <v>9.6153846153846229E-3</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3.83</v>
      </c>
      <c r="H194" s="289"/>
      <c r="I194" s="288">
        <f t="shared" ref="I194:I201" ca="1" si="7">I234+I372+I478</f>
        <v>3040803</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4792601.9747603387</v>
      </c>
      <c r="X194" s="83">
        <f ca="1">I194+I209+I213</f>
        <v>3040721</v>
      </c>
      <c r="Y194" s="68">
        <f ca="1">('Target Unit Costs'!E120)*Y221/'Target Unit Costs'!E22-Y198</f>
        <v>20587075.42749913</v>
      </c>
      <c r="Z194" s="55">
        <f ca="1">(G194-D194)/D194</f>
        <v>7.8947368421053293E-3</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D195*(1+$Z$185)</f>
        <v>10.959558947088164</v>
      </c>
      <c r="H195" s="289" t="s">
        <v>355</v>
      </c>
      <c r="I195" s="288">
        <f t="shared" ca="1" si="7"/>
        <v>14972372</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7.4976049906383246E-3</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7.4139999999999997</v>
      </c>
      <c r="H196" s="289" t="s">
        <v>355</v>
      </c>
      <c r="I196" s="288">
        <f t="shared" ca="1" si="7"/>
        <v>21598596</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-1.3308490817141406E-2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6.8929999999999998</v>
      </c>
      <c r="H197" s="289" t="s">
        <v>355</v>
      </c>
      <c r="I197" s="288">
        <f t="shared" ca="1" si="7"/>
        <v>8413409</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42775743.923676938</v>
      </c>
      <c r="X197" s="83">
        <f ca="1">SUM(I195:I197)+SUM(I210:I212)</f>
        <v>44983500</v>
      </c>
      <c r="Y197" s="68">
        <f ca="1">('Target Unit Costs'!E121)*Y221/'Target Unit Costs'!E22</f>
        <v>23146371.77755652</v>
      </c>
      <c r="Z197" s="55">
        <f ca="1">(G197-D197)/D197</f>
        <v>6.5049443757725492E-2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58</v>
      </c>
      <c r="H198" s="289" t="s">
        <v>355</v>
      </c>
      <c r="I198" s="288">
        <f t="shared" ca="1" si="7"/>
        <v>70197</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70631.726859295639</v>
      </c>
      <c r="X198" s="83">
        <f ca="1">I198</f>
        <v>70197</v>
      </c>
      <c r="Y198" s="68">
        <f ca="1">I198</f>
        <v>70197</v>
      </c>
      <c r="Z198" s="55">
        <f t="shared" ref="Z198:Z204" ca="1" si="8">(W198-V198)/V198</f>
        <v>6.1929549595515316E-3</v>
      </c>
      <c r="AA198" s="55"/>
      <c r="AB198" s="68"/>
      <c r="AK198" s="20"/>
      <c r="AL198" s="20"/>
      <c r="AM198" s="20"/>
      <c r="AN198" s="20"/>
      <c r="AO198" s="20"/>
      <c r="AP198" s="20"/>
      <c r="AQ198" s="20"/>
      <c r="AR198" s="20"/>
      <c r="AT198" s="83"/>
    </row>
    <row r="199" spans="1:46" s="902" customFormat="1" hidden="1">
      <c r="A199" s="827" t="s">
        <v>761</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762</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763</v>
      </c>
      <c r="C201" s="843">
        <f>C197</f>
        <v>122057286.54865542</v>
      </c>
      <c r="D201" s="1094">
        <v>0</v>
      </c>
      <c r="E201" s="903"/>
      <c r="F201" s="907"/>
      <c r="G201" s="670">
        <v>0</v>
      </c>
      <c r="H201" s="831" t="s">
        <v>355</v>
      </c>
      <c r="I201" s="854">
        <f t="shared" ca="1" si="7"/>
        <v>8785</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745</v>
      </c>
      <c r="B202" s="996"/>
      <c r="C202" s="1002"/>
      <c r="D202" s="1000">
        <v>10.878</v>
      </c>
      <c r="E202" s="1003" t="s">
        <v>355</v>
      </c>
      <c r="F202" s="999"/>
      <c r="G202" s="1000">
        <f ca="1">G195+G199</f>
        <v>10.959558947088164</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746</v>
      </c>
      <c r="B203" s="996"/>
      <c r="C203" s="1002"/>
      <c r="D203" s="1000">
        <v>7.5140000000000002</v>
      </c>
      <c r="E203" s="1003" t="s">
        <v>355</v>
      </c>
      <c r="F203" s="999"/>
      <c r="G203" s="1000">
        <f ca="1">G196+G200</f>
        <v>7.4139999999999997</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747</v>
      </c>
      <c r="B204" s="996"/>
      <c r="C204" s="1002"/>
      <c r="D204" s="1000">
        <v>6.4720000000000004</v>
      </c>
      <c r="E204" s="1003" t="s">
        <v>355</v>
      </c>
      <c r="F204" s="999"/>
      <c r="G204" s="1000">
        <f ca="1">G197+G201</f>
        <v>6.8929999999999998</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9.9499999999999993</v>
      </c>
      <c r="H206" s="287"/>
      <c r="I206" s="288">
        <f t="shared" ref="I206:I219" ca="1" si="11">I243+I381+I487</f>
        <v>-8</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14.83</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1.05</v>
      </c>
      <c r="H208" s="287"/>
      <c r="I208" s="288">
        <f t="shared" ca="1" si="11"/>
        <v>-58</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3.83</v>
      </c>
      <c r="H209" s="289"/>
      <c r="I209" s="288">
        <f t="shared" ca="1" si="11"/>
        <v>-76</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10.959558947088164</v>
      </c>
      <c r="H210" s="289" t="s">
        <v>355</v>
      </c>
      <c r="I210" s="288">
        <f t="shared" ca="1" si="11"/>
        <v>-163</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7.4139999999999997</v>
      </c>
      <c r="H211" s="289" t="s">
        <v>355</v>
      </c>
      <c r="I211" s="288">
        <f t="shared" ca="1" si="11"/>
        <v>-464</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6.8929999999999998</v>
      </c>
      <c r="H212" s="289" t="s">
        <v>355</v>
      </c>
      <c r="I212" s="288">
        <f t="shared" ca="1" si="11"/>
        <v>-250</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58</v>
      </c>
      <c r="H213" s="289" t="s">
        <v>355</v>
      </c>
      <c r="I213" s="288">
        <f t="shared" ca="1" si="11"/>
        <v>-6</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761</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762</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763</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52214021</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52211095.007855907</v>
      </c>
      <c r="X219" s="2">
        <f ca="1">SUM(X188:X215)</f>
        <v>52214021</v>
      </c>
      <c r="Y219" s="2">
        <f ca="1">SUM(Y188:Y215)</f>
        <v>52211142.811275244</v>
      </c>
      <c r="Z219" s="55">
        <f t="shared" ca="1" si="12"/>
        <v>6.8801391871403427E-3</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5" thickBot="1">
      <c r="A221" s="1" t="s">
        <v>363</v>
      </c>
      <c r="B221" s="1"/>
      <c r="C221" s="277">
        <f ca="1">SUM(C219:C220)</f>
        <v>554739131.83022392</v>
      </c>
      <c r="D221" s="816"/>
      <c r="E221" s="311"/>
      <c r="F221" s="310">
        <f ca="1">F219+F220</f>
        <v>52501065.199139386</v>
      </c>
      <c r="G221" s="438"/>
      <c r="H221" s="311"/>
      <c r="I221" s="310">
        <f ca="1">I219+I220</f>
        <v>52860756.199139386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52211142.811275244</v>
      </c>
      <c r="Z221" s="1091">
        <f ca="1">Y221/V219-1</f>
        <v>6.8810610661682592E-3</v>
      </c>
      <c r="AA221" s="681"/>
      <c r="AB221" s="55" t="s">
        <v>31</v>
      </c>
      <c r="AK221" s="20"/>
      <c r="AL221" s="20"/>
      <c r="AM221" s="20"/>
      <c r="AN221" s="20"/>
      <c r="AO221" s="20"/>
      <c r="AP221" s="20"/>
      <c r="AQ221" s="20"/>
      <c r="AR221" s="20"/>
      <c r="AT221" s="83"/>
    </row>
    <row r="222" spans="1:46" ht="16.5"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-2878.1887247562408</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9.9499999999999993</v>
      </c>
      <c r="H230" s="289"/>
      <c r="I230" s="2">
        <f ca="1">I299+I333+I264</f>
        <v>1678887</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14.83</v>
      </c>
      <c r="H231" s="291"/>
      <c r="I231" s="2">
        <f ca="1">I300+I334+I265</f>
        <v>1011068</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1.05</v>
      </c>
      <c r="H232" s="291"/>
      <c r="I232" s="2">
        <f ca="1">I301+I335+I266</f>
        <v>1333384</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3.83</v>
      </c>
      <c r="H234" s="289"/>
      <c r="I234" s="2">
        <f ca="1">I303+I337+I268</f>
        <v>3027543</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10.959558947088164</v>
      </c>
      <c r="H235" s="289" t="s">
        <v>355</v>
      </c>
      <c r="I235" s="2">
        <f ca="1">I304+I338+I269</f>
        <v>14830865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7.4139999999999997</v>
      </c>
      <c r="H236" s="289" t="s">
        <v>355</v>
      </c>
      <c r="I236" s="2">
        <f ca="1">I305+I339+I270</f>
        <v>21590994</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6.8929999999999998</v>
      </c>
      <c r="H237" s="289" t="s">
        <v>355</v>
      </c>
      <c r="I237" s="2">
        <f ca="1">I306+I340+I271</f>
        <v>8413409</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761</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762</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763</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9.9499999999999993</v>
      </c>
      <c r="H243" s="287"/>
      <c r="I243" s="2">
        <f t="shared" ref="I243:I252" ca="1" si="15">I312+I346+I277</f>
        <v>-8</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14.83</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1.05</v>
      </c>
      <c r="H245" s="287"/>
      <c r="I245" s="2">
        <f t="shared" ca="1" si="15"/>
        <v>-58</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3.83</v>
      </c>
      <c r="H246" s="289"/>
      <c r="I246" s="2">
        <f t="shared" ca="1" si="15"/>
        <v>-76</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10.959558947088164</v>
      </c>
      <c r="H247" s="289" t="s">
        <v>355</v>
      </c>
      <c r="I247" s="2">
        <f t="shared" ca="1" si="15"/>
        <v>-163</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7.4139999999999997</v>
      </c>
      <c r="H248" s="289" t="s">
        <v>355</v>
      </c>
      <c r="I248" s="2">
        <f t="shared" ca="1" si="15"/>
        <v>-464</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6.8929999999999998</v>
      </c>
      <c r="H249" s="289" t="s">
        <v>355</v>
      </c>
      <c r="I249" s="2">
        <f t="shared" ca="1" si="15"/>
        <v>-250</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58</v>
      </c>
      <c r="H250" s="289" t="s">
        <v>355</v>
      </c>
      <c r="I250" s="2">
        <f t="shared" ca="1" si="15"/>
        <v>-6</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761</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762</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763</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51962571</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5" hidden="1" thickBot="1">
      <c r="A258" s="1" t="s">
        <v>363</v>
      </c>
      <c r="B258" s="1"/>
      <c r="C258" s="277">
        <f ca="1">SUM(C256:C257)</f>
        <v>553332384.45452654</v>
      </c>
      <c r="D258" s="308"/>
      <c r="E258" s="311"/>
      <c r="F258" s="310">
        <f ca="1">F256+F257</f>
        <v>52247527.336926892</v>
      </c>
      <c r="G258" s="308"/>
      <c r="H258" s="311"/>
      <c r="I258" s="310">
        <f ca="1">I256+I257</f>
        <v>52606102.336926892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5"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687</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884</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f>[45]Sheet1!$E$22+[45]Sheet1!$E$24</f>
        <v>38729.3999999999</v>
      </c>
      <c r="D264" s="264">
        <f>$D$189</f>
        <v>9.99</v>
      </c>
      <c r="E264" s="289"/>
      <c r="F264" s="2">
        <f>ROUND(D264*$C264,0)</f>
        <v>386907</v>
      </c>
      <c r="G264" s="264">
        <f ca="1">$G$189</f>
        <v>9.9499999999999993</v>
      </c>
      <c r="H264" s="289"/>
      <c r="I264" s="2">
        <f ca="1">ROUND(G264*$C264,0)</f>
        <v>385358</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f>[45]Sheet1!$E$23+[45]Sheet1!$E$25</f>
        <v>2867.3333333333298</v>
      </c>
      <c r="D265" s="264">
        <f>$D$190</f>
        <v>14.89</v>
      </c>
      <c r="E265" s="291"/>
      <c r="F265" s="2">
        <f>ROUND(D265*$C265,0)</f>
        <v>42695</v>
      </c>
      <c r="G265" s="264">
        <f ca="1">$G$190</f>
        <v>14.83</v>
      </c>
      <c r="H265" s="291"/>
      <c r="I265" s="2">
        <f ca="1">ROUND(G265*$C265,0)</f>
        <v>42523</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f>[45]Sheet1!$F$32+[45]Sheet1!$F$33</f>
        <v>22892</v>
      </c>
      <c r="D266" s="264">
        <f>$D$191</f>
        <v>1.04</v>
      </c>
      <c r="E266" s="291"/>
      <c r="F266" s="2">
        <f>ROUND(D266*$C266,0)</f>
        <v>23808</v>
      </c>
      <c r="G266" s="264">
        <f ca="1">$G$191</f>
        <v>1.05</v>
      </c>
      <c r="H266" s="291"/>
      <c r="I266" s="2">
        <f ca="1">ROUND(G266*$C266,0)</f>
        <v>24037</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f>[45]Sheet1!$E$32+[45]Sheet1!$E$33</f>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f>[45]Sheet1!$J$32+[45]Sheet1!$J$33</f>
        <v>13419</v>
      </c>
      <c r="D268" s="292">
        <f>$D$194</f>
        <v>3.8</v>
      </c>
      <c r="E268" s="289"/>
      <c r="F268" s="2">
        <f>ROUND(D268*C268,0)</f>
        <v>50992</v>
      </c>
      <c r="G268" s="292">
        <f ca="1">$G$194</f>
        <v>3.83</v>
      </c>
      <c r="H268" s="289"/>
      <c r="I268" s="2">
        <f ca="1">ROUND(G268*$C268,0)</f>
        <v>51395</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f>[45]Sheet1!$H$32+[45]Sheet1!$H$33+Temperature!P75*1000</f>
        <v>12898510.523406433</v>
      </c>
      <c r="D269" s="265">
        <f>$D$195</f>
        <v>10.878</v>
      </c>
      <c r="E269" s="289" t="s">
        <v>355</v>
      </c>
      <c r="F269" s="2">
        <f>ROUND(D269*C269/100,0)</f>
        <v>1403100</v>
      </c>
      <c r="G269" s="265">
        <f ca="1">$G$195</f>
        <v>10.959558947088164</v>
      </c>
      <c r="H269" s="289" t="s">
        <v>355</v>
      </c>
      <c r="I269" s="2">
        <f t="shared" ref="I269:I275" ca="1" si="19">ROUND(G269*$C269/100,0)</f>
        <v>1413620</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f>[45]Sheet1!$I$32+[45]Sheet1!$I$33+Temperature!Q75*1000</f>
        <v>6969737.7449656567</v>
      </c>
      <c r="D270" s="265">
        <f>$D$196</f>
        <v>7.5140000000000002</v>
      </c>
      <c r="E270" s="289" t="s">
        <v>355</v>
      </c>
      <c r="F270" s="2">
        <f>ROUND(D270*C270/100,0)</f>
        <v>523706</v>
      </c>
      <c r="G270" s="265">
        <f ca="1">$G$196</f>
        <v>7.4139999999999997</v>
      </c>
      <c r="H270" s="289" t="s">
        <v>355</v>
      </c>
      <c r="I270" s="2">
        <f t="shared" ca="1" si="19"/>
        <v>516736</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f>[45]Sheet1!$G$32-[45]Sheet1!$H$32-[45]Sheet1!$I$32+[45]Sheet1!$G$33-[45]Sheet1!$H$33-[45]Sheet1!$I$33+Temperature!R75*1000</f>
        <v>958818.95498779241</v>
      </c>
      <c r="D271" s="265">
        <f>$D$197</f>
        <v>6.4720000000000004</v>
      </c>
      <c r="E271" s="289" t="s">
        <v>355</v>
      </c>
      <c r="F271" s="2">
        <f>ROUND(D271*C271/100,0)</f>
        <v>62055</v>
      </c>
      <c r="G271" s="265">
        <f ca="1">$G$197</f>
        <v>6.8929999999999998</v>
      </c>
      <c r="H271" s="289" t="s">
        <v>355</v>
      </c>
      <c r="I271" s="2">
        <f t="shared" ca="1" si="19"/>
        <v>66091</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f>[45]Sheet1!$K$32+[45]Sheet1!$K$33</f>
        <v>105</v>
      </c>
      <c r="D272" s="292">
        <f>$D$198</f>
        <v>58</v>
      </c>
      <c r="E272" s="289" t="s">
        <v>355</v>
      </c>
      <c r="F272" s="2">
        <f>ROUND(D272*C272/100,0)</f>
        <v>61</v>
      </c>
      <c r="G272" s="296">
        <f ca="1">$G$198</f>
        <v>58</v>
      </c>
      <c r="H272" s="289" t="s">
        <v>355</v>
      </c>
      <c r="I272" s="2">
        <f t="shared" ca="1" si="19"/>
        <v>61</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761</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762</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763</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9.9499999999999993</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14.83</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1.05</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3.83</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10.959558947088164</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7.4139999999999997</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6.8929999999999998</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58</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761</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762</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763</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2499821</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5" hidden="1" thickBot="1">
      <c r="A292" s="1" t="s">
        <v>363</v>
      </c>
      <c r="B292" s="1"/>
      <c r="C292" s="277">
        <f>SUM(C290:C291)</f>
        <v>20554988.260255091</v>
      </c>
      <c r="D292" s="308"/>
      <c r="E292" s="311"/>
      <c r="F292" s="310">
        <f>F290+F291</f>
        <v>2503298.1353630051</v>
      </c>
      <c r="G292" s="308"/>
      <c r="H292" s="311"/>
      <c r="I292" s="310">
        <f ca="1">I290+I291</f>
        <v>2509795.1353630051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5"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f>[45]Sheet1!$E$2+[45]Sheet1!$E$5+[45]Sheet1!$E$6+[45]Sheet1!$E$11+[45]Sheet1!$E$13+[45]Sheet1!$E$15</f>
        <v>128419.16666666574</v>
      </c>
      <c r="D299" s="264">
        <f>$D$189</f>
        <v>9.99</v>
      </c>
      <c r="E299" s="289"/>
      <c r="F299" s="2">
        <f>ROUND(D299*$C299,0)</f>
        <v>1282907</v>
      </c>
      <c r="G299" s="264">
        <f ca="1">$G$189</f>
        <v>9.9499999999999993</v>
      </c>
      <c r="H299" s="289"/>
      <c r="I299" s="2">
        <f ca="1">ROUND(G299*$C299,0)</f>
        <v>1277771</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f>[45]Sheet1!$E$3+[45]Sheet1!$E$4+[45]Sheet1!$E$7+[45]Sheet1!$E$8+[45]Sheet1!$E$9+[45]Sheet1!$E$10+[45]Sheet1!$E$12+[45]Sheet1!$E$14</f>
        <v>62460.433333333131</v>
      </c>
      <c r="D300" s="264">
        <f>$D$190</f>
        <v>14.89</v>
      </c>
      <c r="E300" s="291"/>
      <c r="F300" s="2">
        <f>ROUND(D300*$C300,0)</f>
        <v>930036</v>
      </c>
      <c r="G300" s="264">
        <f ca="1">$G$190</f>
        <v>14.83</v>
      </c>
      <c r="H300" s="291"/>
      <c r="I300" s="2">
        <f ca="1">ROUND(G300*$C300,0)</f>
        <v>926288</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f>[45]Sheet1!$F$29+[45]Sheet1!$F$30</f>
        <v>1189650</v>
      </c>
      <c r="D301" s="264">
        <f>$D$191</f>
        <v>1.04</v>
      </c>
      <c r="E301" s="291"/>
      <c r="F301" s="2">
        <f>ROUND(D301*$C301,0)</f>
        <v>1237236</v>
      </c>
      <c r="G301" s="264">
        <f ca="1">$G$191</f>
        <v>1.05</v>
      </c>
      <c r="H301" s="291"/>
      <c r="I301" s="2">
        <f ca="1">ROUND(G301*$C301,0)</f>
        <v>1249133</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f>[45]Sheet1!$J$29+[45]Sheet1!$J$30</f>
        <v>741549</v>
      </c>
      <c r="D303" s="292">
        <f>$D$194</f>
        <v>3.8</v>
      </c>
      <c r="E303" s="289"/>
      <c r="F303" s="2">
        <f>ROUND(D303*C303,0)</f>
        <v>2817886</v>
      </c>
      <c r="G303" s="292">
        <f ca="1">$G$194</f>
        <v>3.83</v>
      </c>
      <c r="H303" s="289"/>
      <c r="I303" s="2">
        <f ca="1">ROUND(G303*$C303,0)</f>
        <v>2840133</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f>[45]Sheet1!$H$29+[45]Sheet1!$H$30+Temperature!C75*1000</f>
        <v>119427399.16891886</v>
      </c>
      <c r="D304" s="265">
        <f>$D$195</f>
        <v>10.878</v>
      </c>
      <c r="E304" s="289" t="s">
        <v>355</v>
      </c>
      <c r="F304" s="2">
        <f>ROUND(D304*C304/100,0)</f>
        <v>12991312</v>
      </c>
      <c r="G304" s="265">
        <f ca="1">$G$195</f>
        <v>10.959558947088164</v>
      </c>
      <c r="H304" s="289" t="s">
        <v>355</v>
      </c>
      <c r="I304" s="2">
        <f t="shared" ref="I304:I310" ca="1" si="23">ROUND(G304*$C304/100,0)</f>
        <v>13088716</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f>[45]Sheet1!$I$29+[45]Sheet1!$I$30+Temperature!D75*1000</f>
        <v>275176664.4127261</v>
      </c>
      <c r="D305" s="265">
        <f>$D$196</f>
        <v>7.5140000000000002</v>
      </c>
      <c r="E305" s="289" t="s">
        <v>355</v>
      </c>
      <c r="F305" s="2">
        <f>ROUND(D305*C305/100,0)</f>
        <v>20676775</v>
      </c>
      <c r="G305" s="265">
        <f ca="1">$G$196</f>
        <v>7.4139999999999997</v>
      </c>
      <c r="H305" s="289" t="s">
        <v>355</v>
      </c>
      <c r="I305" s="2">
        <f t="shared" ca="1" si="23"/>
        <v>20401598</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f>[45]Sheet1!$G$29-[45]Sheet1!$H$29-[45]Sheet1!$I$29+[45]Sheet1!$G$30-[45]Sheet1!$H$30-[45]Sheet1!$I$30+Temperature!E75*1000</f>
        <v>117063421.59366763</v>
      </c>
      <c r="D306" s="265">
        <f>$D$197</f>
        <v>6.4720000000000004</v>
      </c>
      <c r="E306" s="289" t="s">
        <v>355</v>
      </c>
      <c r="F306" s="2">
        <f>ROUND(D306*C306/100,0)</f>
        <v>7576345</v>
      </c>
      <c r="G306" s="265">
        <f ca="1">$G$197</f>
        <v>6.8929999999999998</v>
      </c>
      <c r="H306" s="289" t="s">
        <v>355</v>
      </c>
      <c r="I306" s="2">
        <f t="shared" ca="1" si="23"/>
        <v>8069182</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f>[45]Sheet1!$K$29+[45]Sheet1!$K$30</f>
        <v>105510.8666666666</v>
      </c>
      <c r="D307" s="292">
        <f>$D$198</f>
        <v>58</v>
      </c>
      <c r="E307" s="289" t="s">
        <v>355</v>
      </c>
      <c r="F307" s="2">
        <f>ROUND(D307*C307/100,0)</f>
        <v>61196</v>
      </c>
      <c r="G307" s="296">
        <f ca="1">$G$198</f>
        <v>58</v>
      </c>
      <c r="H307" s="289" t="s">
        <v>355</v>
      </c>
      <c r="I307" s="2">
        <f t="shared" ca="1" si="23"/>
        <v>61196</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761</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762</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763</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f>[45]Sheet1!$E$5</f>
        <v>83.966666666666697</v>
      </c>
      <c r="D312" s="300">
        <f>$D$230</f>
        <v>9.99</v>
      </c>
      <c r="E312" s="287"/>
      <c r="F312" s="2">
        <f>-ROUND(D312*$C312/100,0)</f>
        <v>-8</v>
      </c>
      <c r="G312" s="300">
        <f ca="1">G299</f>
        <v>9.9499999999999993</v>
      </c>
      <c r="H312" s="287"/>
      <c r="I312" s="2">
        <f ca="1">-ROUND(G312*$C312/100,0)</f>
        <v>-8</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f>[45]Sheet1!$E$3+[45]Sheet1!$E$8+[45]Sheet1!$E$9</f>
        <v>91.966666666666697</v>
      </c>
      <c r="D313" s="300">
        <f>$D$231</f>
        <v>14.89</v>
      </c>
      <c r="E313" s="287"/>
      <c r="F313" s="2">
        <f>-ROUND(D313*$C313/100,0)</f>
        <v>-14</v>
      </c>
      <c r="G313" s="300">
        <f ca="1">G300</f>
        <v>14.83</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f>[45]Sheet1!$F$3+[45]Sheet1!$F$5+[45]Sheet1!$F$8+[45]Sheet1!$F$9</f>
        <v>1639</v>
      </c>
      <c r="D314" s="300">
        <f>$D$232</f>
        <v>1.04</v>
      </c>
      <c r="E314" s="287"/>
      <c r="F314" s="2">
        <f>-ROUND(D314*$C314/100,0)</f>
        <v>-17</v>
      </c>
      <c r="G314" s="300">
        <f ca="1">G301</f>
        <v>1.05</v>
      </c>
      <c r="H314" s="287"/>
      <c r="I314" s="2">
        <f ca="1">-ROUND(G314*$C314/100,0)</f>
        <v>-17</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f>[45]Sheet1!$J$3+[45]Sheet1!$J$5+[45]Sheet1!$J$8+[45]Sheet1!$J$9</f>
        <v>1040</v>
      </c>
      <c r="D315" s="300">
        <f>$D$234</f>
        <v>3.8</v>
      </c>
      <c r="E315" s="289"/>
      <c r="F315" s="2">
        <f>-ROUND(D315*$C315/100,0)</f>
        <v>-40</v>
      </c>
      <c r="G315" s="300">
        <f ca="1">G303</f>
        <v>3.83</v>
      </c>
      <c r="H315" s="289"/>
      <c r="I315" s="2">
        <f ca="1">-ROUND(G315*$C315/100,0)</f>
        <v>-40</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f>[45]Sheet1!$H$3+[45]Sheet1!$H$5+[45]Sheet1!$H$8+[45]Sheet1!$H$9</f>
        <v>137222.66666666669</v>
      </c>
      <c r="D316" s="301">
        <f>$D$235</f>
        <v>10.878</v>
      </c>
      <c r="E316" s="289" t="s">
        <v>355</v>
      </c>
      <c r="F316" s="2">
        <f>ROUND(D316*$C316/100*D311,0)</f>
        <v>-149</v>
      </c>
      <c r="G316" s="301">
        <f ca="1">G304</f>
        <v>10.959558947088164</v>
      </c>
      <c r="H316" s="289" t="s">
        <v>355</v>
      </c>
      <c r="I316" s="2">
        <f ca="1">ROUND(G316*$C316/100*G311,0)</f>
        <v>-150</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f>[45]Sheet1!$I$3+[45]Sheet1!$I$5+[45]Sheet1!$I$8+[45]Sheet1!$I$9</f>
        <v>534325.33333333326</v>
      </c>
      <c r="D317" s="301">
        <f>$D$236</f>
        <v>7.5140000000000002</v>
      </c>
      <c r="E317" s="289" t="s">
        <v>355</v>
      </c>
      <c r="F317" s="2">
        <f>ROUND(D317*$C317/100*D311,0)</f>
        <v>-401</v>
      </c>
      <c r="G317" s="301">
        <f ca="1">G305</f>
        <v>7.4139999999999997</v>
      </c>
      <c r="H317" s="289" t="s">
        <v>355</v>
      </c>
      <c r="I317" s="2">
        <f ca="1">ROUND(G317*$C317/100*G311,0)</f>
        <v>-396</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f>[45]Sheet1!$G$3-[45]Sheet1!$H$3-[45]Sheet1!$I$3+[45]Sheet1!$G$5-[45]Sheet1!$H$5-[45]Sheet1!$I$5+[45]Sheet1!$G$8-[45]Sheet1!$H$8-[45]Sheet1!$I$8+[45]Sheet1!$G$9-[45]Sheet1!$H$9-[45]Sheet1!$I$9</f>
        <v>303141</v>
      </c>
      <c r="D318" s="301">
        <f>$D$237</f>
        <v>6.4720000000000004</v>
      </c>
      <c r="E318" s="289" t="s">
        <v>355</v>
      </c>
      <c r="F318" s="2">
        <f>ROUND(D318*$C318/100*D311,0)</f>
        <v>-196</v>
      </c>
      <c r="G318" s="301">
        <f ca="1">G306</f>
        <v>6.8929999999999998</v>
      </c>
      <c r="H318" s="289" t="s">
        <v>355</v>
      </c>
      <c r="I318" s="2">
        <f ca="1">ROUND(G318*$C318/100*G311,0)</f>
        <v>-209</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f>[45]Sheet1!$K$3+[45]Sheet1!$K$5+[45]Sheet1!$K$8+[45]Sheet1!$K$9</f>
        <v>744.8</v>
      </c>
      <c r="D319" s="302">
        <f>$D$238</f>
        <v>58</v>
      </c>
      <c r="E319" s="289" t="s">
        <v>355</v>
      </c>
      <c r="F319" s="2">
        <f>ROUND(D319*$C319/100*D311,0)</f>
        <v>-4</v>
      </c>
      <c r="G319" s="302">
        <f ca="1">G307</f>
        <v>58</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f>[45]Sheet1!$E$3+[45]Sheet1!$E$9+[45]Sheet1!$E$5</f>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f>[45]Sheet1!$F$3+[45]Sheet1!$F$5+[45]Sheet1!$F$7+[45]Sheet1!$F$9</f>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761</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762</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763</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47921349</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5" hidden="1" thickBot="1">
      <c r="A327" s="1" t="s">
        <v>363</v>
      </c>
      <c r="B327" s="1"/>
      <c r="C327" s="277">
        <f>SUM(C325:C326)</f>
        <v>516371185.49908787</v>
      </c>
      <c r="D327" s="308"/>
      <c r="E327" s="311"/>
      <c r="F327" s="310">
        <f>F325+F326</f>
        <v>48205462.93111746</v>
      </c>
      <c r="G327" s="308"/>
      <c r="H327" s="311"/>
      <c r="I327" s="310">
        <f ca="1">I325+I326</f>
        <v>48545777.93111746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5"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f>[45]Sheet1!$E$16+[45]Sheet1!$E$18</f>
        <v>1583.7666666666701</v>
      </c>
      <c r="D333" s="264">
        <f>$D$189</f>
        <v>9.99</v>
      </c>
      <c r="E333" s="289"/>
      <c r="F333" s="2">
        <f>ROUND(D333*$C333,0)</f>
        <v>15822</v>
      </c>
      <c r="G333" s="264">
        <f ca="1">$G$189</f>
        <v>9.9499999999999993</v>
      </c>
      <c r="H333" s="289"/>
      <c r="I333" s="2">
        <f ca="1">ROUND(G333*$C333,0)</f>
        <v>15758</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f>[45]Sheet1!$E$17+[45]Sheet1!$E$19+[45]Sheet1!$E$20+[45]Sheet1!$E$21</f>
        <v>2849.4333333333302</v>
      </c>
      <c r="D334" s="264">
        <f>$D$190</f>
        <v>14.89</v>
      </c>
      <c r="E334" s="291"/>
      <c r="F334" s="2">
        <f>ROUND(D334*$C334,0)</f>
        <v>42428</v>
      </c>
      <c r="G334" s="264">
        <f ca="1">$G$190</f>
        <v>14.83</v>
      </c>
      <c r="H334" s="291"/>
      <c r="I334" s="2">
        <f ca="1">ROUND(G334*$C334,0)</f>
        <v>42257</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f>[45]Sheet1!$F$31</f>
        <v>57347</v>
      </c>
      <c r="D335" s="264">
        <f>$D$191</f>
        <v>1.04</v>
      </c>
      <c r="E335" s="291"/>
      <c r="F335" s="2">
        <f>ROUND(D335*$C335,0)</f>
        <v>59641</v>
      </c>
      <c r="G335" s="264">
        <f ca="1">$G$191</f>
        <v>1.05</v>
      </c>
      <c r="H335" s="291"/>
      <c r="I335" s="2">
        <f ca="1">ROUND(G335*$C335,0)</f>
        <v>60214</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f>[45]Sheet1!$J$31</f>
        <v>35513</v>
      </c>
      <c r="D337" s="292">
        <f>$D$194</f>
        <v>3.8</v>
      </c>
      <c r="E337" s="289"/>
      <c r="F337" s="2">
        <f>ROUND(D337*C337,0)</f>
        <v>134949</v>
      </c>
      <c r="G337" s="292">
        <f ca="1">$G$194</f>
        <v>3.83</v>
      </c>
      <c r="H337" s="289"/>
      <c r="I337" s="2">
        <f ca="1">ROUND(G337*$C337,0)</f>
        <v>136015</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f>[45]Sheet1!$H$31</f>
        <v>2997648.9999999972</v>
      </c>
      <c r="D338" s="265">
        <f>$D$195</f>
        <v>10.878</v>
      </c>
      <c r="E338" s="289" t="s">
        <v>355</v>
      </c>
      <c r="F338" s="2">
        <f>ROUND(D338*C338/100,0)</f>
        <v>326084</v>
      </c>
      <c r="G338" s="265">
        <f ca="1">$G$195</f>
        <v>10.959558947088164</v>
      </c>
      <c r="H338" s="289" t="s">
        <v>355</v>
      </c>
      <c r="I338" s="2">
        <f t="shared" ref="I338:I344" ca="1" si="27">ROUND(G338*$C338/100,0)</f>
        <v>328529</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f>[45]Sheet1!$I$31</f>
        <v>9072829.0000000037</v>
      </c>
      <c r="D339" s="265">
        <f>$D$196</f>
        <v>7.5140000000000002</v>
      </c>
      <c r="E339" s="289" t="s">
        <v>355</v>
      </c>
      <c r="F339" s="2">
        <f>ROUND(D339*C339/100,0)</f>
        <v>681732</v>
      </c>
      <c r="G339" s="265">
        <f ca="1">$G$196</f>
        <v>7.4139999999999997</v>
      </c>
      <c r="H339" s="289" t="s">
        <v>355</v>
      </c>
      <c r="I339" s="2">
        <f t="shared" ca="1" si="27"/>
        <v>672660</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f>[45]Sheet1!$G$31-[45]Sheet1!$H$31-[45]Sheet1!$I$31</f>
        <v>4035046</v>
      </c>
      <c r="D340" s="265">
        <f>$D$197</f>
        <v>6.4720000000000004</v>
      </c>
      <c r="E340" s="289" t="s">
        <v>355</v>
      </c>
      <c r="F340" s="2">
        <f>ROUND(D340*C340/100,0)</f>
        <v>261148</v>
      </c>
      <c r="G340" s="265">
        <f ca="1">$G$197</f>
        <v>6.8929999999999998</v>
      </c>
      <c r="H340" s="289" t="s">
        <v>355</v>
      </c>
      <c r="I340" s="2">
        <f t="shared" ca="1" si="27"/>
        <v>278136</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f>[45]Sheet1!$K$31</f>
        <v>14630.9</v>
      </c>
      <c r="D341" s="292">
        <f>$D$198</f>
        <v>58</v>
      </c>
      <c r="E341" s="289" t="s">
        <v>355</v>
      </c>
      <c r="F341" s="2">
        <f>ROUND(D341*C341/100,0)</f>
        <v>8486</v>
      </c>
      <c r="G341" s="296">
        <f ca="1">$G$198</f>
        <v>58</v>
      </c>
      <c r="H341" s="289" t="s">
        <v>355</v>
      </c>
      <c r="I341" s="2">
        <f t="shared" ca="1" si="27"/>
        <v>8486</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761</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762</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763</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9.9499999999999993</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f>[45]Sheet1!$E$19</f>
        <v>12</v>
      </c>
      <c r="D347" s="300">
        <f>$D$231</f>
        <v>14.89</v>
      </c>
      <c r="E347" s="287"/>
      <c r="F347" s="2">
        <f>-ROUND(D347*$C347/100,0)</f>
        <v>-2</v>
      </c>
      <c r="G347" s="300">
        <f ca="1">G334</f>
        <v>14.83</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f>[45]Sheet1!$F$19</f>
        <v>3902</v>
      </c>
      <c r="D348" s="300">
        <f>$D$232</f>
        <v>1.04</v>
      </c>
      <c r="E348" s="287"/>
      <c r="F348" s="2">
        <f>-ROUND(D348*$C348/100,0)</f>
        <v>-41</v>
      </c>
      <c r="G348" s="300">
        <f ca="1">G335</f>
        <v>1.05</v>
      </c>
      <c r="H348" s="287"/>
      <c r="I348" s="2">
        <f ca="1">-ROUND(G348*$C348/100,0)</f>
        <v>-41</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f>[45]Sheet1!$J$19</f>
        <v>952</v>
      </c>
      <c r="D349" s="300">
        <f>$D$234</f>
        <v>3.8</v>
      </c>
      <c r="E349" s="289"/>
      <c r="F349" s="2">
        <f>-ROUND(D349*$C349/100,0)</f>
        <v>-36</v>
      </c>
      <c r="G349" s="300">
        <f ca="1">G337</f>
        <v>3.83</v>
      </c>
      <c r="H349" s="289"/>
      <c r="I349" s="2">
        <f ca="1">-ROUND(G349*$C349/100,0)</f>
        <v>-36</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f>[45]Sheet1!$H$19</f>
        <v>12000</v>
      </c>
      <c r="D350" s="301">
        <f>$D$235</f>
        <v>10.878</v>
      </c>
      <c r="E350" s="289" t="s">
        <v>355</v>
      </c>
      <c r="F350" s="2">
        <f>ROUND(D350*$C350/100*D345,0)</f>
        <v>-13</v>
      </c>
      <c r="G350" s="301">
        <f ca="1">G338</f>
        <v>10.959558947088164</v>
      </c>
      <c r="H350" s="289" t="s">
        <v>355</v>
      </c>
      <c r="I350" s="2">
        <f ca="1">ROUND(G350*$C350/100*G345,0)</f>
        <v>-13</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f>[45]Sheet1!$I$19</f>
        <v>91800</v>
      </c>
      <c r="D351" s="301">
        <f>$D$236</f>
        <v>7.5140000000000002</v>
      </c>
      <c r="E351" s="289" t="s">
        <v>355</v>
      </c>
      <c r="F351" s="2">
        <f>ROUND(D351*$C351/100*D345,0)</f>
        <v>-69</v>
      </c>
      <c r="G351" s="301">
        <f ca="1">G339</f>
        <v>7.4139999999999997</v>
      </c>
      <c r="H351" s="289" t="s">
        <v>355</v>
      </c>
      <c r="I351" s="2">
        <f ca="1">ROUND(G351*$C351/100*G345,0)</f>
        <v>-68</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f>[45]Sheet1!$G$19-[45]Sheet1!$H$19-[45]Sheet1!$I$19</f>
        <v>59400</v>
      </c>
      <c r="D352" s="301">
        <f>$D$237</f>
        <v>6.4720000000000004</v>
      </c>
      <c r="E352" s="289" t="s">
        <v>355</v>
      </c>
      <c r="F352" s="2">
        <f>ROUND(D352*$C352/100*D345,0)</f>
        <v>-38</v>
      </c>
      <c r="G352" s="301">
        <f ca="1">G340</f>
        <v>6.8929999999999998</v>
      </c>
      <c r="H352" s="289" t="s">
        <v>355</v>
      </c>
      <c r="I352" s="2">
        <f ca="1">ROUND(G352*$C352/100*G345,0)</f>
        <v>-41</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f>[45]Sheet1!$K$19</f>
        <v>425</v>
      </c>
      <c r="D353" s="302">
        <f>$D$238</f>
        <v>58</v>
      </c>
      <c r="E353" s="289" t="s">
        <v>355</v>
      </c>
      <c r="F353" s="2">
        <f>ROUND(D353*$C353/100*D345,0)</f>
        <v>-2</v>
      </c>
      <c r="G353" s="302">
        <f ca="1">G341</f>
        <v>58</v>
      </c>
      <c r="H353" s="289" t="s">
        <v>355</v>
      </c>
      <c r="I353" s="2">
        <f ca="1">ROUND(G353*$C353/100*G345,0)</f>
        <v>-2</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f>[45]Sheet1!$E$19</f>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f>[45]Sheet1!$F$19</f>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761</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762</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763</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1541401</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5" hidden="1" thickBot="1">
      <c r="A361" s="1" t="s">
        <v>363</v>
      </c>
      <c r="B361" s="1"/>
      <c r="C361" s="277">
        <f ca="1">SUM(C359:C360)</f>
        <v>16406210.695183598</v>
      </c>
      <c r="D361" s="308"/>
      <c r="E361" s="311"/>
      <c r="F361" s="310">
        <f ca="1">F359+F360</f>
        <v>1538766.27044643</v>
      </c>
      <c r="G361" s="308"/>
      <c r="H361" s="311"/>
      <c r="I361" s="310">
        <f ca="1">I359+I360</f>
        <v>1550529.27044643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5"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9.9499999999999993</v>
      </c>
      <c r="H367" s="289"/>
      <c r="I367" s="2">
        <f ca="1">I402+I437</f>
        <v>44058</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14.83</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1.05</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3.83</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10.959558947088164</v>
      </c>
      <c r="H373" s="289" t="s">
        <v>355</v>
      </c>
      <c r="I373" s="2">
        <f t="shared" ca="1" si="32"/>
        <v>131997</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7.4139999999999997</v>
      </c>
      <c r="H374" s="289" t="s">
        <v>355</v>
      </c>
      <c r="I374" s="2">
        <f t="shared" ca="1" si="32"/>
        <v>4080</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6.8929999999999998</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58</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761</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762</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763</v>
      </c>
      <c r="C379" s="843">
        <f>C420+C464</f>
        <v>33312</v>
      </c>
      <c r="D379" s="235">
        <v>0</v>
      </c>
      <c r="E379" s="903"/>
      <c r="F379" s="907"/>
      <c r="G379" s="912">
        <f>G201</f>
        <v>0</v>
      </c>
      <c r="H379" s="831" t="s">
        <v>355</v>
      </c>
      <c r="I379" s="907">
        <f ca="1">I420+I464</f>
        <v>8785</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9.9499999999999993</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14.83</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1.05</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3.83</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10.959558947088164</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7.4139999999999997</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6.8929999999999998</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58</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761</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762</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763</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180135</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5" hidden="1" thickBot="1">
      <c r="A396" s="1" t="s">
        <v>363</v>
      </c>
      <c r="B396" s="1"/>
      <c r="C396" s="277">
        <f ca="1">SUM(C394:C395)</f>
        <v>1271209.8226719729</v>
      </c>
      <c r="D396" s="308"/>
      <c r="E396" s="311"/>
      <c r="F396" s="310">
        <f ca="1">F394+F395</f>
        <v>181675.94209886066</v>
      </c>
      <c r="G396" s="308"/>
      <c r="H396" s="311"/>
      <c r="I396" s="310">
        <f ca="1">I394+I395</f>
        <v>182424.94209886066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5"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f>[46]Sheet1!$D$6</f>
        <v>3912.0001738685801</v>
      </c>
      <c r="D402" s="264">
        <f>$D$189</f>
        <v>9.99</v>
      </c>
      <c r="E402" s="289"/>
      <c r="F402" s="2">
        <f>ROUND(D402*$C402,0)</f>
        <v>39081</v>
      </c>
      <c r="G402" s="264">
        <f ca="1">$G$189</f>
        <v>9.9499999999999993</v>
      </c>
      <c r="H402" s="289"/>
      <c r="I402" s="2">
        <f ca="1">ROUND(G402*$C402,0)</f>
        <v>38924</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14.83</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1.05</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f>[46]Sheet1!$C$6</f>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3.83</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f>[46]Sheet1!$G$6+[46]Sheet1!$F$2</f>
        <v>1171087.1537199491</v>
      </c>
      <c r="D408" s="265">
        <f>$D$195</f>
        <v>10.878</v>
      </c>
      <c r="E408" s="289" t="s">
        <v>355</v>
      </c>
      <c r="F408" s="2">
        <f>ROUND(D408*C408/100,0)</f>
        <v>127391</v>
      </c>
      <c r="G408" s="265">
        <f ca="1">$G$195</f>
        <v>10.959558947088164</v>
      </c>
      <c r="H408" s="289" t="s">
        <v>355</v>
      </c>
      <c r="I408" s="2">
        <f t="shared" ref="I408:I414" ca="1" si="40">ROUND(G408*$C408/100,0)</f>
        <v>128346</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f>[46]Sheet1!$H$6</f>
        <v>55032</v>
      </c>
      <c r="D409" s="265">
        <f>$D$196</f>
        <v>7.5140000000000002</v>
      </c>
      <c r="E409" s="289" t="s">
        <v>355</v>
      </c>
      <c r="F409" s="2">
        <f>ROUND(D409*C409/100,0)</f>
        <v>4135</v>
      </c>
      <c r="G409" s="265">
        <f ca="1">$G$196</f>
        <v>7.4139999999999997</v>
      </c>
      <c r="H409" s="289" t="s">
        <v>355</v>
      </c>
      <c r="I409" s="2">
        <f t="shared" ca="1" si="40"/>
        <v>4080</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6.8929999999999998</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58</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761</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762</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763</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9.9499999999999993</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14.83</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1.05</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3.83</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10.959558947088164</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7.4139999999999997</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6.8929999999999998</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58</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761</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762</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763</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171350</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5" hidden="1" thickBot="1">
      <c r="A431" s="1" t="s">
        <v>363</v>
      </c>
      <c r="B431" s="1"/>
      <c r="C431" s="277">
        <f>SUM(C429:C430)</f>
        <v>1237273.9091313521</v>
      </c>
      <c r="D431" s="308"/>
      <c r="E431" s="311"/>
      <c r="F431" s="310">
        <f>F429+F430</f>
        <v>172843.81494792501</v>
      </c>
      <c r="G431" s="308"/>
      <c r="H431" s="311"/>
      <c r="I431" s="310">
        <f ca="1">I429+I430</f>
        <v>173586.81494792501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5"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f>[46]Sheet1!$D$4</f>
        <v>516</v>
      </c>
      <c r="D437" s="264">
        <f>$D$189</f>
        <v>9.99</v>
      </c>
      <c r="E437" s="289"/>
      <c r="F437" s="2">
        <f>ROUND(D437*$C437,0)</f>
        <v>5155</v>
      </c>
      <c r="G437" s="264">
        <f ca="1">$G$189</f>
        <v>9.9499999999999993</v>
      </c>
      <c r="H437" s="289"/>
      <c r="I437" s="2">
        <f ca="1">ROUND(G437*$C437,0)</f>
        <v>5134</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14.83</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1.05</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f>[46]Sheet1!$C$4</f>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3.83</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f>[46]Sheet1!$E$4</f>
        <v>33312</v>
      </c>
      <c r="D443" s="265">
        <f>$D$195</f>
        <v>10.878</v>
      </c>
      <c r="E443" s="289" t="s">
        <v>355</v>
      </c>
      <c r="F443" s="2">
        <f>ROUND(D443*C443/100,0)</f>
        <v>3624</v>
      </c>
      <c r="G443" s="265">
        <f ca="1">$G$195</f>
        <v>10.959558947088164</v>
      </c>
      <c r="H443" s="289" t="s">
        <v>355</v>
      </c>
      <c r="I443" s="2">
        <f t="shared" ref="I443:I449" ca="1" si="44">ROUND(G443*$C443/100,0)</f>
        <v>3651</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7.4139999999999997</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6.8929999999999998</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58</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761</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762</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763</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9.9499999999999993</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14.83</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1.05</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3.83</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10.959558947088164</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7.4139999999999997</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6.8929999999999998</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58</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761</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762</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763</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8785</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5" hidden="1" thickBot="1">
      <c r="A466" s="1" t="s">
        <v>363</v>
      </c>
      <c r="B466" s="1"/>
      <c r="C466" s="277">
        <f ca="1">SUM(C464:C465)</f>
        <v>33935.913540620844</v>
      </c>
      <c r="D466" s="308"/>
      <c r="E466" s="311"/>
      <c r="F466" s="310">
        <f ca="1">F464+F465</f>
        <v>8832.1271509356502</v>
      </c>
      <c r="G466" s="308"/>
      <c r="H466" s="311"/>
      <c r="I466" s="310">
        <f ca="1">I464+I465</f>
        <v>8838.1271509356502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5"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119.39999999999999</v>
      </c>
      <c r="H473" s="289"/>
      <c r="I473" s="2">
        <f ca="1">I508+I543</f>
        <v>358</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177.96</v>
      </c>
      <c r="H474" s="291"/>
      <c r="I474" s="2">
        <f ca="1">I509+I544</f>
        <v>13289</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12.600000000000001</v>
      </c>
      <c r="H475" s="291"/>
      <c r="I475" s="2">
        <f ca="1">I510+I545</f>
        <v>30922</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3.83</v>
      </c>
      <c r="H478" s="289"/>
      <c r="I478" s="2">
        <f t="shared" ref="I478:I485" ca="1" si="49">I513+I548</f>
        <v>13260</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10.959558947088164</v>
      </c>
      <c r="H479" s="289" t="s">
        <v>355</v>
      </c>
      <c r="I479" s="2">
        <f t="shared" ca="1" si="49"/>
        <v>9510</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7.4139999999999997</v>
      </c>
      <c r="H480" s="289" t="s">
        <v>355</v>
      </c>
      <c r="I480" s="2">
        <f t="shared" ca="1" si="49"/>
        <v>3522</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6.8929999999999998</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58</v>
      </c>
      <c r="H482" s="289" t="s">
        <v>355</v>
      </c>
      <c r="I482" s="2">
        <f t="shared" ca="1" si="49"/>
        <v>454</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761</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762</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763</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119.39999999999999</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177.96</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12.600000000000001</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3.83</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10.959558947088164</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7.4139999999999997</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6.8929999999999998</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58</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761</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762</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763</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71315</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5" hidden="1" thickBot="1">
      <c r="A502" s="1" t="s">
        <v>363</v>
      </c>
      <c r="B502" s="1"/>
      <c r="C502" s="277">
        <f ca="1">SUM(C500:C501)</f>
        <v>135537.55302543895</v>
      </c>
      <c r="D502" s="308"/>
      <c r="E502" s="311"/>
      <c r="F502" s="310">
        <f ca="1">F500+F501</f>
        <v>71861.920113630578</v>
      </c>
      <c r="G502" s="308"/>
      <c r="H502" s="311"/>
      <c r="I502" s="310">
        <f ca="1">I500+I501</f>
        <v>72228.920113630578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5"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f>[47]Sheet1!$F$2</f>
        <v>3</v>
      </c>
      <c r="D508" s="264">
        <f>$D$185</f>
        <v>119.88</v>
      </c>
      <c r="E508" s="289"/>
      <c r="F508" s="2">
        <f>ROUND(D508*$C508,0)</f>
        <v>360</v>
      </c>
      <c r="G508" s="264">
        <f ca="1">$G$185</f>
        <v>119.39999999999999</v>
      </c>
      <c r="H508" s="289"/>
      <c r="I508" s="2">
        <f ca="1">ROUND(G508*$C508,0)</f>
        <v>358</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f>[47]Sheet1!$F$3</f>
        <v>73.671232876712295</v>
      </c>
      <c r="D509" s="264">
        <f>$D$186</f>
        <v>178.68</v>
      </c>
      <c r="E509" s="291"/>
      <c r="F509" s="2">
        <f>ROUND(D509*$C509,0)</f>
        <v>13164</v>
      </c>
      <c r="G509" s="264">
        <f ca="1">$G$186</f>
        <v>177.96</v>
      </c>
      <c r="H509" s="291"/>
      <c r="I509" s="2">
        <f ca="1">ROUND(G509*$C509,0)</f>
        <v>13111</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f>[47]Sheet1!$G$6</f>
        <v>2388.0986301369899</v>
      </c>
      <c r="D510" s="264">
        <f>$D$187</f>
        <v>12.48</v>
      </c>
      <c r="E510" s="291"/>
      <c r="F510" s="2">
        <f>ROUND(D510*$C510,0)</f>
        <v>29803</v>
      </c>
      <c r="G510" s="264">
        <f ca="1">$G$187</f>
        <v>12.600000000000001</v>
      </c>
      <c r="H510" s="291"/>
      <c r="I510" s="2">
        <f ca="1">ROUND(G510*$C510,0)</f>
        <v>30090</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f>[47]Sheet1!$F$6</f>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f>[47]Sheet1!$E$6</f>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f>[47]Sheet1!$L$6</f>
        <v>3462.2</v>
      </c>
      <c r="D513" s="292">
        <f>$D$194</f>
        <v>3.8</v>
      </c>
      <c r="E513" s="289"/>
      <c r="F513" s="2">
        <f>ROUND(D513*C513,0)</f>
        <v>13156</v>
      </c>
      <c r="G513" s="292">
        <f ca="1">$G$194</f>
        <v>3.83</v>
      </c>
      <c r="H513" s="289"/>
      <c r="I513" s="2">
        <f ca="1">ROUND(G513*$C513,0)</f>
        <v>13260</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f>[47]Sheet1!$I$6</f>
        <v>82574</v>
      </c>
      <c r="D514" s="265">
        <f>$D$195</f>
        <v>10.878</v>
      </c>
      <c r="E514" s="289" t="s">
        <v>355</v>
      </c>
      <c r="F514" s="2">
        <f>ROUND(D514*C514/100,0)</f>
        <v>8982</v>
      </c>
      <c r="G514" s="265">
        <f ca="1">$G$195</f>
        <v>10.959558947088164</v>
      </c>
      <c r="H514" s="289" t="s">
        <v>355</v>
      </c>
      <c r="I514" s="2">
        <f t="shared" ref="I514:I520" ca="1" si="58">ROUND(G514*$C514/100,0)</f>
        <v>9050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f>[47]Sheet1!$J$6</f>
        <v>47297</v>
      </c>
      <c r="D515" s="265">
        <f>$D$196</f>
        <v>7.5140000000000002</v>
      </c>
      <c r="E515" s="289" t="s">
        <v>355</v>
      </c>
      <c r="F515" s="2">
        <f>ROUND(D515*C515/100,0)</f>
        <v>3554</v>
      </c>
      <c r="G515" s="265">
        <f ca="1">$G$196</f>
        <v>7.4139999999999997</v>
      </c>
      <c r="H515" s="289" t="s">
        <v>355</v>
      </c>
      <c r="I515" s="2">
        <f t="shared" ca="1" si="58"/>
        <v>3507</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6.8929999999999998</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f>[47]Sheet1!$M$6</f>
        <v>775.923888888889</v>
      </c>
      <c r="D517" s="296">
        <f>$D$198</f>
        <v>58</v>
      </c>
      <c r="E517" s="289" t="s">
        <v>355</v>
      </c>
      <c r="F517" s="2">
        <f>ROUND(D517*C517/100,0)</f>
        <v>450</v>
      </c>
      <c r="G517" s="296">
        <f ca="1">$G$198</f>
        <v>58</v>
      </c>
      <c r="H517" s="289" t="s">
        <v>355</v>
      </c>
      <c r="I517" s="2">
        <f t="shared" ca="1" si="58"/>
        <v>450</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761</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762</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763</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119.39999999999999</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177.96</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12.600000000000001</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3.83</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10.959558947088164</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7.4139999999999997</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6.8929999999999998</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58</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761</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762</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763</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69826</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5" hidden="1" thickBot="1">
      <c r="A537" s="1" t="s">
        <v>363</v>
      </c>
      <c r="B537" s="1"/>
      <c r="C537" s="277">
        <f>SUM(C535:C536)</f>
        <v>131058.19988428531</v>
      </c>
      <c r="D537" s="308"/>
      <c r="E537" s="311"/>
      <c r="F537" s="310">
        <f>F535+F536</f>
        <v>70374.104566880036</v>
      </c>
      <c r="G537" s="308"/>
      <c r="H537" s="311"/>
      <c r="I537" s="310">
        <f ca="1">I535+I536</f>
        <v>70731.104566880036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5"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119.39999999999999</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f>[47]Sheet1!$F$7</f>
        <v>1</v>
      </c>
      <c r="D544" s="264">
        <f>D509</f>
        <v>178.68</v>
      </c>
      <c r="E544" s="291"/>
      <c r="F544" s="2">
        <f>ROUND(D544*$C544,0)</f>
        <v>179</v>
      </c>
      <c r="G544" s="264">
        <f ca="1">$G$186</f>
        <v>177.96</v>
      </c>
      <c r="H544" s="291"/>
      <c r="I544" s="2">
        <f ca="1">ROUND(G544*$C544,0)</f>
        <v>178</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f>[47]Sheet1!$G$7</f>
        <v>66</v>
      </c>
      <c r="D545" s="264">
        <f>D510</f>
        <v>12.48</v>
      </c>
      <c r="E545" s="291"/>
      <c r="F545" s="2">
        <f>ROUND(D545*$C545,0)</f>
        <v>824</v>
      </c>
      <c r="G545" s="264">
        <f ca="1">$G$187</f>
        <v>12.600000000000001</v>
      </c>
      <c r="H545" s="291"/>
      <c r="I545" s="2">
        <f ca="1">ROUND(G545*$C545,0)</f>
        <v>832</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f>[47]Sheet1!$E$7</f>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f>[47]Sheet1!$L$7</f>
        <v>0</v>
      </c>
      <c r="D548" s="292">
        <f>D513</f>
        <v>3.8</v>
      </c>
      <c r="E548" s="289"/>
      <c r="F548" s="2">
        <f>ROUND(D548*C548,0)</f>
        <v>0</v>
      </c>
      <c r="G548" s="292">
        <f ca="1">$G$194</f>
        <v>3.83</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f>[47]Sheet1!$I$7</f>
        <v>4201</v>
      </c>
      <c r="D549" s="265">
        <f>D514</f>
        <v>10.878</v>
      </c>
      <c r="E549" s="289" t="s">
        <v>355</v>
      </c>
      <c r="F549" s="2">
        <f>ROUND(D549*C549/100,0)</f>
        <v>457</v>
      </c>
      <c r="G549" s="265">
        <f ca="1">$G$195</f>
        <v>10.959558947088164</v>
      </c>
      <c r="H549" s="289" t="s">
        <v>355</v>
      </c>
      <c r="I549" s="2">
        <f t="shared" ref="I549:I555" ca="1" si="62">ROUND(G549*$C549/100,0)</f>
        <v>460</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f>[47]Sheet1!$J$7</f>
        <v>196</v>
      </c>
      <c r="D550" s="265">
        <f>D515</f>
        <v>7.5140000000000002</v>
      </c>
      <c r="E550" s="289" t="s">
        <v>355</v>
      </c>
      <c r="F550" s="2">
        <f>ROUND(D550*C550/100,0)</f>
        <v>15</v>
      </c>
      <c r="G550" s="265">
        <f ca="1">$G$196</f>
        <v>7.4139999999999997</v>
      </c>
      <c r="H550" s="289" t="s">
        <v>355</v>
      </c>
      <c r="I550" s="2">
        <f t="shared" ca="1" si="62"/>
        <v>15</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6.8929999999999998</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f>[47]Sheet1!$M$7</f>
        <v>7.6</v>
      </c>
      <c r="D552" s="296">
        <f>D517</f>
        <v>58</v>
      </c>
      <c r="E552" s="289" t="s">
        <v>355</v>
      </c>
      <c r="F552" s="2">
        <f>ROUND(D552*C552/100,0)</f>
        <v>4</v>
      </c>
      <c r="G552" s="296">
        <f ca="1">$G$198</f>
        <v>58</v>
      </c>
      <c r="H552" s="289" t="s">
        <v>355</v>
      </c>
      <c r="I552" s="2">
        <f t="shared" ca="1" si="62"/>
        <v>4</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761</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762</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763</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119.39999999999999</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177.96</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12.600000000000001</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3.83</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10.959558947088164</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7.4139999999999997</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6.8929999999999998</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58</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761</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762</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763</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1489</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5" hidden="1" thickBot="1">
      <c r="A572" s="1" t="s">
        <v>363</v>
      </c>
      <c r="B572" s="1"/>
      <c r="C572" s="277">
        <f ca="1">SUM(C570:C571)</f>
        <v>4479.3531411536342</v>
      </c>
      <c r="D572" s="308"/>
      <c r="E572" s="311"/>
      <c r="F572" s="310">
        <f ca="1">F570+F571</f>
        <v>1487.8155467505344</v>
      </c>
      <c r="G572" s="308"/>
      <c r="H572" s="311"/>
      <c r="I572" s="310">
        <f ca="1">I570+I571</f>
        <v>1497.8155467505344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5"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250</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93</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186</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1.82</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1.5</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6.31</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5.6420000000000003</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5.391</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58</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756</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757</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250</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93</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186</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1.82</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1.5</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6.31</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5.391</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58</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3.1549999999999998</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25.24</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21.564</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756</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757</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5"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5"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971</v>
      </c>
      <c r="AC616" s="40" t="s">
        <v>973</v>
      </c>
      <c r="AD616" s="1271" t="s">
        <v>975</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972</v>
      </c>
      <c r="AC617" s="1270" t="s">
        <v>974</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0.5</v>
      </c>
      <c r="AD618" s="1274">
        <f>D629-D630</f>
        <v>0.50199999999999978</v>
      </c>
      <c r="AE618" s="1273">
        <f ca="1">G629-G630</f>
        <v>0.25100000000000033</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250</v>
      </c>
      <c r="H619" s="289"/>
      <c r="I619" s="287">
        <f ca="1">I661+I699</f>
        <v>49433</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-6.7164179104477612E-2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93</v>
      </c>
      <c r="H620" s="289"/>
      <c r="I620" s="287">
        <f ca="1">I662+I700</f>
        <v>818335</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-7.0000000000000007E-2</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186</v>
      </c>
      <c r="H621" s="291"/>
      <c r="I621" s="287">
        <f ca="1">I663+I701</f>
        <v>728438</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-7.0000000000000007E-2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1599944.6162744616</v>
      </c>
      <c r="X622" s="287">
        <f ca="1">SUM(I619:I621)+SUM(I637:I639)</f>
        <v>1596047</v>
      </c>
      <c r="Y622" s="68">
        <f ca="1">('Target Unit Costs'!F122)*Y653/'Target Unit Costs'!F22</f>
        <v>449032.53550416004</v>
      </c>
      <c r="Z622" s="55">
        <f ca="1">(W622-V622)/V622</f>
        <v>-6.7641122485625663E-2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f>
        <v>1.82</v>
      </c>
      <c r="H623" s="289" t="s">
        <v>31</v>
      </c>
      <c r="I623" s="287">
        <f ca="1">I665+I703</f>
        <v>2775667</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-5.4644808743169442E-3</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ROUND(D624*(1+$Z$624),2)+0.01</f>
        <v>1.5</v>
      </c>
      <c r="H624" s="289" t="s">
        <v>31</v>
      </c>
      <c r="I624" s="287">
        <f ca="1">I666+I704</f>
        <v>2964626</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5734504.4261686178</v>
      </c>
      <c r="X624" s="2">
        <f ca="1">SUM(I623:I624)+SUM(I640:I641)</f>
        <v>5739596</v>
      </c>
      <c r="Y624" s="68">
        <f ca="1">('Target Unit Costs'!F123)*Y653/'Target Unit Costs'!F22-Y647-Y648</f>
        <v>5195104.3070527064</v>
      </c>
      <c r="Z624" s="55">
        <f ca="1">(W624-V624)/V624</f>
        <v>-3.5346860422298368E-3</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6.31</v>
      </c>
      <c r="H626" s="289"/>
      <c r="I626" s="287">
        <f ca="1">I668+I706</f>
        <v>16468746</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16499037.74938379</v>
      </c>
      <c r="X626" s="2">
        <f ca="1">SUM(I626:I627)+I642+I643</f>
        <v>16497191</v>
      </c>
      <c r="Y626" s="68">
        <f ca="1">('Target Unit Costs'!F120)*Y653/'Target Unit Costs'!F22-Y631</f>
        <v>32315486.066673409</v>
      </c>
      <c r="Z626" s="55">
        <f ca="1">(W626-V626)/V626</f>
        <v>0.12691194318227966</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6.31</v>
      </c>
      <c r="H627" s="289"/>
      <c r="I627" s="287">
        <f ca="1">I669+I707</f>
        <v>30218</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0.12678571428571428</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733">
        <f ca="1">(I629+I630)/(C629+C630)</f>
        <v>5.5001418139569713E-2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5.6420000000000003</v>
      </c>
      <c r="H629" s="289" t="s">
        <v>355</v>
      </c>
      <c r="I629" s="287">
        <f ca="1">I671+I709</f>
        <v>23088611</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-4.5669824086603444E-2</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5.391</v>
      </c>
      <c r="H630" s="289" t="s">
        <v>355</v>
      </c>
      <c r="I630" s="287">
        <f ca="1">I672+I710</f>
        <v>28674630</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51758383.892671615</v>
      </c>
      <c r="X630" s="2">
        <f ca="1">SUM(I629:I630)+SUM(I644:I645)</f>
        <v>51757545</v>
      </c>
      <c r="Y630" s="68">
        <f ca="1">('Target Unit Costs'!F121)*Y653/'Target Unit Costs'!F22</f>
        <v>37633748.187121481</v>
      </c>
      <c r="Z630" s="55">
        <f ca="1">(W630-V630)/V630</f>
        <v>-2.2752122952806347E-2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58</v>
      </c>
      <c r="H631" s="289" t="s">
        <v>355</v>
      </c>
      <c r="I631" s="287">
        <f ca="1">I673+I711</f>
        <v>255735</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255734.99999999994</v>
      </c>
      <c r="X631" s="2">
        <f ca="1">I631+I646</f>
        <v>255696</v>
      </c>
      <c r="Y631" s="68">
        <f ca="1">I631</f>
        <v>255735</v>
      </c>
      <c r="Z631" s="55">
        <f ca="1">(W631-V631)/V631</f>
        <v>1.5252487328680069E-4</v>
      </c>
      <c r="AA631" s="55"/>
      <c r="AB631" s="68"/>
      <c r="AD631" s="3" t="s">
        <v>31</v>
      </c>
      <c r="AM631" s="20"/>
      <c r="AN631" s="20"/>
      <c r="AO631" s="20"/>
      <c r="AP631" s="20"/>
      <c r="AQ631" s="20"/>
      <c r="AR631" s="20"/>
    </row>
    <row r="632" spans="1:46" s="902" customFormat="1" hidden="1">
      <c r="A632" s="827" t="s">
        <v>756</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757</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748</v>
      </c>
      <c r="B634" s="996"/>
      <c r="C634" s="1002"/>
      <c r="D634" s="1005">
        <f>D629</f>
        <v>5.9119999999999999</v>
      </c>
      <c r="E634" s="1003" t="s">
        <v>355</v>
      </c>
      <c r="F634" s="999"/>
      <c r="G634" s="1005">
        <f ca="1">G629+G632</f>
        <v>5.6420000000000003</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-4.5669824086603444E-2</v>
      </c>
      <c r="AB634" s="909"/>
      <c r="AC634" s="909"/>
      <c r="AH634" s="903"/>
      <c r="AI634" s="903"/>
      <c r="AJ634" s="903"/>
      <c r="AK634" s="903"/>
      <c r="AL634" s="903"/>
      <c r="AM634" s="903"/>
      <c r="AN634" s="903"/>
      <c r="AO634" s="903"/>
      <c r="AP634" s="903"/>
      <c r="AQ634" s="903"/>
      <c r="AR634" s="903"/>
      <c r="AT634" s="908"/>
    </row>
    <row r="635" spans="1:46" s="902" customFormat="1" hidden="1">
      <c r="A635" s="995" t="s">
        <v>749</v>
      </c>
      <c r="B635" s="996"/>
      <c r="C635" s="1002"/>
      <c r="D635" s="1005">
        <f>D630</f>
        <v>5.41</v>
      </c>
      <c r="E635" s="1003" t="s">
        <v>355</v>
      </c>
      <c r="F635" s="999"/>
      <c r="G635" s="1005">
        <f ca="1">G630+G633</f>
        <v>5.391</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-3.5120147874307074E-3</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250</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93</v>
      </c>
      <c r="H638" s="259"/>
      <c r="I638" s="287">
        <f t="shared" ca="1" si="71"/>
        <v>-47</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186</v>
      </c>
      <c r="H639" s="339"/>
      <c r="I639" s="287">
        <f t="shared" ca="1" si="71"/>
        <v>-112</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1.82</v>
      </c>
      <c r="H640" s="259"/>
      <c r="I640" s="287">
        <f t="shared" ca="1" si="71"/>
        <v>-107</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1.5</v>
      </c>
      <c r="H641" s="259"/>
      <c r="I641" s="287">
        <f t="shared" ca="1" si="71"/>
        <v>-590</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6.31</v>
      </c>
      <c r="H642" s="259"/>
      <c r="I642" s="287">
        <f t="shared" ca="1" si="71"/>
        <v>-1727</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6.31</v>
      </c>
      <c r="H643" s="259"/>
      <c r="I643" s="287">
        <f t="shared" ca="1" si="71"/>
        <v>-46</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5.6420000000000003</v>
      </c>
      <c r="H644" s="289" t="s">
        <v>355</v>
      </c>
      <c r="I644" s="287">
        <f t="shared" ca="1" si="71"/>
        <v>-1960</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5.391</v>
      </c>
      <c r="H645" s="289" t="s">
        <v>355</v>
      </c>
      <c r="I645" s="287">
        <f t="shared" ca="1" si="71"/>
        <v>-3736</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58</v>
      </c>
      <c r="H646" s="289" t="s">
        <v>355</v>
      </c>
      <c r="I646" s="287">
        <f t="shared" ca="1" si="71"/>
        <v>-39</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756</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757</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75838372</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75839902.684498489</v>
      </c>
      <c r="X651" s="288">
        <f ca="1">SUM(X622:X648)</f>
        <v>75838372</v>
      </c>
      <c r="Y651" s="288">
        <f ca="1">SUM(Y622:Y648)</f>
        <v>75841403.096351758</v>
      </c>
      <c r="Z651" s="55">
        <f ca="1">(W651-V651)/V651</f>
        <v>6.8598079276834881E-3</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5" thickBot="1">
      <c r="A653" s="1" t="s">
        <v>363</v>
      </c>
      <c r="B653" s="1"/>
      <c r="C653" s="332">
        <f ca="1">SUM(C651)+C652</f>
        <v>950741261.18410242</v>
      </c>
      <c r="D653" s="308"/>
      <c r="E653" s="311"/>
      <c r="F653" s="310">
        <f ca="1">F651+F652</f>
        <v>76247630.432145074</v>
      </c>
      <c r="G653" s="308"/>
      <c r="H653" s="311"/>
      <c r="I653" s="310">
        <f ca="1">I651+I652</f>
        <v>76762802.432145074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75841403.096351758</v>
      </c>
      <c r="Z653" s="1091">
        <f ca="1">(Y651-V651)/V651</f>
        <v>6.8797275786445294E-3</v>
      </c>
      <c r="AA653" s="656"/>
      <c r="AB653" s="55" t="s">
        <v>31</v>
      </c>
      <c r="AL653" s="20"/>
      <c r="AM653" s="20"/>
      <c r="AN653" s="20"/>
      <c r="AO653" s="20"/>
      <c r="AP653" s="20"/>
      <c r="AQ653" s="20"/>
      <c r="AR653" s="20"/>
    </row>
    <row r="654" spans="1:46" ht="16.5"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3031.0963517576456</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f>[48]Sheet1!$E$7+[48]Sheet1!$E$11</f>
        <v>184.333333333333</v>
      </c>
      <c r="D661" s="264">
        <f>D619</f>
        <v>268</v>
      </c>
      <c r="E661" s="289"/>
      <c r="F661" s="287">
        <f>ROUND(D661*C661,0)</f>
        <v>49401</v>
      </c>
      <c r="G661" s="264">
        <f ca="1">$G$619</f>
        <v>250</v>
      </c>
      <c r="H661" s="289"/>
      <c r="I661" s="287">
        <f ca="1">ROUND(G661*$C661,0)</f>
        <v>46083</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f>[48]Sheet1!$E$2+[48]Sheet1!$E$4+[48]Sheet1!$E$5+[48]Sheet1!$E$8+[48]Sheet1!$E$10+[48]Sheet1!$E$12+[48]Sheet1!$E$20</f>
        <v>8100.2333333333363</v>
      </c>
      <c r="D662" s="264">
        <f>D620</f>
        <v>100</v>
      </c>
      <c r="E662" s="289"/>
      <c r="F662" s="287">
        <f>ROUND(D662*C662,0)</f>
        <v>810023</v>
      </c>
      <c r="G662" s="264">
        <f ca="1">$G$620</f>
        <v>93</v>
      </c>
      <c r="H662" s="289"/>
      <c r="I662" s="287">
        <f ca="1">ROUND(G662*$C662,0)</f>
        <v>753322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f>[48]Sheet1!$E$3+[48]Sheet1!$E$6+[48]Sheet1!$E$9+[48]Sheet1!$E$13+[48]Sheet1!$E$21</f>
        <v>3401.3</v>
      </c>
      <c r="D663" s="264">
        <f>D621</f>
        <v>200</v>
      </c>
      <c r="E663" s="291"/>
      <c r="F663" s="287">
        <f>ROUND(D663*C663,0)</f>
        <v>680260</v>
      </c>
      <c r="G663" s="264">
        <f ca="1">$G$621</f>
        <v>186</v>
      </c>
      <c r="H663" s="291"/>
      <c r="I663" s="287">
        <f ca="1">ROUND(G663*$C663,0)</f>
        <v>632642</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f>[48]Sheet1!$G$2+[48]Sheet1!$G$4+[48]Sheet1!$G$5+[48]Sheet1!$G$8+[48]Sheet1!$G$10+[48]Sheet1!$G$12+[48]Sheet1!$G$20</f>
        <v>1404169.4000000034</v>
      </c>
      <c r="D665" s="264">
        <f>D623</f>
        <v>1.83</v>
      </c>
      <c r="E665" s="289" t="s">
        <v>31</v>
      </c>
      <c r="F665" s="287">
        <f>ROUND(D665*C665,0)</f>
        <v>2569630</v>
      </c>
      <c r="G665" s="264">
        <f ca="1">$G$623</f>
        <v>1.82</v>
      </c>
      <c r="H665" s="289" t="s">
        <v>31</v>
      </c>
      <c r="I665" s="287">
        <f ca="1">ROUND(G665*$C665,0)</f>
        <v>2555588</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f>[48]Sheet1!$G$3+[48]Sheet1!$G$6+[48]Sheet1!$G$9+[48]Sheet1!$G$13+[48]Sheet1!$G$21</f>
        <v>1674028.8</v>
      </c>
      <c r="D666" s="264">
        <f>D624</f>
        <v>1.5</v>
      </c>
      <c r="E666" s="289" t="s">
        <v>31</v>
      </c>
      <c r="F666" s="287">
        <f>ROUND(D666*C666,0)</f>
        <v>2511043</v>
      </c>
      <c r="G666" s="264">
        <f ca="1">$G$624</f>
        <v>1.5</v>
      </c>
      <c r="H666" s="289" t="s">
        <v>31</v>
      </c>
      <c r="I666" s="287">
        <f ca="1">ROUND(G666*$C666,0)</f>
        <v>2511043</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f>[48]Sheet1!$K$23+[48]Sheet1!$K$24+[48]Sheet1!$K$26</f>
        <v>2282225.4500000002</v>
      </c>
      <c r="D668" s="264">
        <f>D626</f>
        <v>5.6</v>
      </c>
      <c r="E668" s="289"/>
      <c r="F668" s="287">
        <f>ROUND(D668*C668,0)</f>
        <v>12780463</v>
      </c>
      <c r="G668" s="264">
        <f ca="1">$G$626</f>
        <v>6.31</v>
      </c>
      <c r="H668" s="289"/>
      <c r="I668" s="287">
        <f ca="1">ROUND(G668*$C668,0)</f>
        <v>14400843</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f>[48]Sheet1!$L$23+[48]Sheet1!$L$24+[48]Sheet1!$L$26</f>
        <v>4282.1833333333334</v>
      </c>
      <c r="D669" s="335">
        <f>D668</f>
        <v>5.6</v>
      </c>
      <c r="E669" s="289"/>
      <c r="F669" s="287">
        <f>ROUND(D669*C669,0)</f>
        <v>23980</v>
      </c>
      <c r="G669" s="335">
        <f ca="1">G668</f>
        <v>6.31</v>
      </c>
      <c r="H669" s="289"/>
      <c r="I669" s="287">
        <f ca="1">ROUND(G669*$C669,0)</f>
        <v>27021</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f>[48]Sheet1!$I$23+[48]Sheet1!$I$24+[48]Sheet1!$I$26+Temperature!C110*1000</f>
        <v>371191579.74517125</v>
      </c>
      <c r="D671" s="294">
        <f>D629</f>
        <v>5.9119999999999999</v>
      </c>
      <c r="E671" s="289" t="s">
        <v>355</v>
      </c>
      <c r="F671" s="287">
        <f>ROUND(D671*C671/100,0)</f>
        <v>21944846</v>
      </c>
      <c r="G671" s="293">
        <f ca="1">$G$629</f>
        <v>5.6420000000000003</v>
      </c>
      <c r="H671" s="289" t="s">
        <v>355</v>
      </c>
      <c r="I671" s="287">
        <f ca="1">ROUND(G671*$C671/100,0)</f>
        <v>20942629</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f>[48]Sheet1!$H$23-[48]Sheet1!$I$23+[48]Sheet1!$H$24-[48]Sheet1!$I$24+[48]Sheet1!$H$26-[48]Sheet1!$I$26+Temperature!D110*1000</f>
        <v>467777200.30190235</v>
      </c>
      <c r="D672" s="294">
        <f>D630</f>
        <v>5.41</v>
      </c>
      <c r="E672" s="289" t="s">
        <v>355</v>
      </c>
      <c r="F672" s="287">
        <f>ROUND(D672*C672/100,0)</f>
        <v>25306747</v>
      </c>
      <c r="G672" s="293">
        <f ca="1">$G$630</f>
        <v>5.391</v>
      </c>
      <c r="H672" s="289" t="s">
        <v>355</v>
      </c>
      <c r="I672" s="287">
        <f ca="1">ROUND(G672*$C672/100,0)</f>
        <v>25217869</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f>[48]Sheet1!$M$23+[48]Sheet1!$M$24+[48]Sheet1!$M$26</f>
        <v>351183.40000000037</v>
      </c>
      <c r="D673" s="817">
        <f>D631</f>
        <v>58</v>
      </c>
      <c r="E673" s="289" t="s">
        <v>355</v>
      </c>
      <c r="F673" s="287">
        <f>ROUND(D673*C673/100,0)</f>
        <v>203686</v>
      </c>
      <c r="G673" s="441">
        <f ca="1">$G$631</f>
        <v>58</v>
      </c>
      <c r="H673" s="289" t="s">
        <v>355</v>
      </c>
      <c r="I673" s="287">
        <f ca="1">ROUND(G673*$C673/100,0)</f>
        <v>203686</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756</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757</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250</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f>[48]Sheet1!$E$5+[48]Sheet1!$E$10</f>
        <v>44</v>
      </c>
      <c r="D678" s="270">
        <f>D662</f>
        <v>100</v>
      </c>
      <c r="E678" s="259"/>
      <c r="F678" s="287">
        <f t="shared" si="72"/>
        <v>-44</v>
      </c>
      <c r="G678" s="270">
        <f ca="1">G662</f>
        <v>93</v>
      </c>
      <c r="H678" s="259"/>
      <c r="I678" s="287">
        <f ca="1">ROUND(G678*$C678*G676,0)</f>
        <v>-41</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f>[48]Sheet1!$E$6</f>
        <v>60</v>
      </c>
      <c r="D679" s="270">
        <f>D663</f>
        <v>200</v>
      </c>
      <c r="E679" s="339"/>
      <c r="F679" s="287">
        <f t="shared" si="72"/>
        <v>-120</v>
      </c>
      <c r="G679" s="270">
        <f ca="1">G663</f>
        <v>186</v>
      </c>
      <c r="H679" s="339"/>
      <c r="I679" s="287">
        <f ca="1">ROUND(G679*$C679*G676,0)</f>
        <v>-112</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f>[48]Sheet1!$G$5+[48]Sheet1!$G$10</f>
        <v>5896</v>
      </c>
      <c r="D680" s="270">
        <f>D665</f>
        <v>1.83</v>
      </c>
      <c r="E680" s="259"/>
      <c r="F680" s="287">
        <f t="shared" si="72"/>
        <v>-108</v>
      </c>
      <c r="G680" s="270">
        <f ca="1">G665</f>
        <v>1.82</v>
      </c>
      <c r="H680" s="259"/>
      <c r="I680" s="287">
        <f ca="1">ROUND(G680*$C680*G676,0)</f>
        <v>-107</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f>[48]Sheet1!$G$6</f>
        <v>39349</v>
      </c>
      <c r="D681" s="270">
        <f>D666</f>
        <v>1.5</v>
      </c>
      <c r="E681" s="259"/>
      <c r="F681" s="287">
        <f t="shared" si="72"/>
        <v>-590</v>
      </c>
      <c r="G681" s="270">
        <f ca="1">G666</f>
        <v>1.5</v>
      </c>
      <c r="H681" s="259"/>
      <c r="I681" s="287">
        <f ca="1">ROUND(G681*$C681*G676,0)</f>
        <v>-590</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f>[48]Sheet1!$K$5+[48]Sheet1!$K$6+[48]Sheet1!$K$10</f>
        <v>27373</v>
      </c>
      <c r="D682" s="270">
        <f>D668</f>
        <v>5.6</v>
      </c>
      <c r="E682" s="259"/>
      <c r="F682" s="287">
        <f t="shared" si="72"/>
        <v>-1533</v>
      </c>
      <c r="G682" s="270">
        <f ca="1">G668</f>
        <v>6.31</v>
      </c>
      <c r="H682" s="259"/>
      <c r="I682" s="287">
        <f ca="1">ROUND(G682*$C682*G676,0)</f>
        <v>-1727</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f>[48]Sheet1!$L$6</f>
        <v>400</v>
      </c>
      <c r="D683" s="270">
        <f>D682</f>
        <v>5.6</v>
      </c>
      <c r="E683" s="259"/>
      <c r="F683" s="287">
        <f t="shared" si="72"/>
        <v>-22</v>
      </c>
      <c r="G683" s="270">
        <f ca="1">G669</f>
        <v>6.31</v>
      </c>
      <c r="H683" s="259"/>
      <c r="I683" s="287">
        <f ca="1">ROUND(G683*$C683*G676,0)</f>
        <v>-25</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f>[48]Sheet1!$I$5+[48]Sheet1!$I$6+[48]Sheet1!$I$10</f>
        <v>3473060</v>
      </c>
      <c r="D684" s="340">
        <f>D671</f>
        <v>5.9119999999999999</v>
      </c>
      <c r="E684" s="289" t="s">
        <v>355</v>
      </c>
      <c r="F684" s="287">
        <f>ROUND(D684*C684/100*$D$676,0)</f>
        <v>-2053</v>
      </c>
      <c r="G684" s="340">
        <f ca="1">G671</f>
        <v>5.6420000000000003</v>
      </c>
      <c r="H684" s="289" t="s">
        <v>355</v>
      </c>
      <c r="I684" s="287">
        <f ca="1">ROUND(G684*$C684/100*G676,0)</f>
        <v>-1960</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f>[48]Sheet1!$H$5-[48]Sheet1!$I$5+[48]Sheet1!$H$6-[48]Sheet1!$I$6+[48]Sheet1!$H$10-[48]Sheet1!$I$10</f>
        <v>6930058</v>
      </c>
      <c r="D685" s="340">
        <f>D672</f>
        <v>5.41</v>
      </c>
      <c r="E685" s="289" t="s">
        <v>355</v>
      </c>
      <c r="F685" s="287">
        <f>ROUND(D685*C685/100*$D$676,0)</f>
        <v>-3749</v>
      </c>
      <c r="G685" s="340">
        <f ca="1">G672</f>
        <v>5.391</v>
      </c>
      <c r="H685" s="289" t="s">
        <v>355</v>
      </c>
      <c r="I685" s="287">
        <f ca="1">ROUND(G685*$C685/100*G676,0)</f>
        <v>-3736</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f>[48]Sheet1!$M$5+[48]Sheet1!$M$6+[48]Sheet1!$M$10</f>
        <v>6802</v>
      </c>
      <c r="D686" s="341">
        <f>D673</f>
        <v>58</v>
      </c>
      <c r="E686" s="289" t="s">
        <v>355</v>
      </c>
      <c r="F686" s="287">
        <f>ROUND(D686*C686/100*$D$676,0)</f>
        <v>-39</v>
      </c>
      <c r="G686" s="341">
        <f ca="1">G673</f>
        <v>58</v>
      </c>
      <c r="H686" s="289" t="s">
        <v>355</v>
      </c>
      <c r="I686" s="287">
        <f ca="1">ROUND(G686*$C686/100*G676,0)</f>
        <v>-39</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f>[48]Sheet1!$E$5+[48]Sheet1!$E$6+[48]Sheet1!$E$10</f>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f>[48]Sheet1!$G$4+[48]Sheet1!$G$5+[48]Sheet1!$G$6+[48]Sheet1!$G$10</f>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756</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757</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67274686</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5" hidden="1" thickBot="1">
      <c r="A693" s="1" t="s">
        <v>363</v>
      </c>
      <c r="B693" s="1"/>
      <c r="C693" s="332">
        <f>SUM(C691)+C692</f>
        <v>846685548.40684128</v>
      </c>
      <c r="D693" s="308"/>
      <c r="E693" s="311"/>
      <c r="F693" s="310">
        <f>F691+F692</f>
        <v>67738148.576128975</v>
      </c>
      <c r="G693" s="308"/>
      <c r="H693" s="311"/>
      <c r="I693" s="310">
        <f ca="1">I691+I692</f>
        <v>68148716.576128975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5"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f>[48]Sheet1!$E$16+[48]Sheet1!$E$17</f>
        <v>13.399999999999999</v>
      </c>
      <c r="D699" s="264">
        <f>D619</f>
        <v>268</v>
      </c>
      <c r="E699" s="289"/>
      <c r="F699" s="287">
        <f>ROUND(D699*C699,0)</f>
        <v>3591</v>
      </c>
      <c r="G699" s="264">
        <f ca="1">$G$619</f>
        <v>250</v>
      </c>
      <c r="H699" s="289"/>
      <c r="I699" s="287">
        <f ca="1">ROUND(G699*$C699,0)</f>
        <v>3350</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f>[48]Sheet1!$E$14+[48]Sheet1!$E$18</f>
        <v>699.06666666666695</v>
      </c>
      <c r="D700" s="264">
        <f>D620</f>
        <v>100</v>
      </c>
      <c r="E700" s="289"/>
      <c r="F700" s="287">
        <f>ROUND(D700*C700,0)</f>
        <v>69907</v>
      </c>
      <c r="G700" s="264">
        <f ca="1">$G$620</f>
        <v>93</v>
      </c>
      <c r="H700" s="289"/>
      <c r="I700" s="287">
        <f ca="1">ROUND(G700*$C700,0)</f>
        <v>65013</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f>[48]Sheet1!$E$15+[48]Sheet1!$E$19</f>
        <v>515.03333333333296</v>
      </c>
      <c r="D701" s="264">
        <f>D621</f>
        <v>200</v>
      </c>
      <c r="E701" s="291"/>
      <c r="F701" s="287">
        <f>ROUND(D701*C701,0)</f>
        <v>103007</v>
      </c>
      <c r="G701" s="264">
        <f ca="1">$G$621</f>
        <v>186</v>
      </c>
      <c r="H701" s="291"/>
      <c r="I701" s="287">
        <f ca="1">ROUND(G701*$C701,0)</f>
        <v>95796</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f>[48]Sheet1!$G$14+[48]Sheet1!$G$18</f>
        <v>120922.266666667</v>
      </c>
      <c r="D703" s="264">
        <f>D623</f>
        <v>1.83</v>
      </c>
      <c r="E703" s="289" t="s">
        <v>31</v>
      </c>
      <c r="F703" s="287">
        <f>ROUND(D703*C703,0)</f>
        <v>221288</v>
      </c>
      <c r="G703" s="264">
        <f ca="1">$G$623</f>
        <v>1.82</v>
      </c>
      <c r="H703" s="289" t="s">
        <v>31</v>
      </c>
      <c r="I703" s="287">
        <f ca="1">ROUND(G703*$C703,0)</f>
        <v>220079</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f>[48]Sheet1!$G$15+[48]Sheet1!$G$19</f>
        <v>302388.59999999998</v>
      </c>
      <c r="D704" s="264">
        <f>D624</f>
        <v>1.5</v>
      </c>
      <c r="E704" s="289" t="s">
        <v>31</v>
      </c>
      <c r="F704" s="287">
        <f>ROUND(D704*C704,0)</f>
        <v>453583</v>
      </c>
      <c r="G704" s="264">
        <f ca="1">$G$624</f>
        <v>1.5</v>
      </c>
      <c r="H704" s="289" t="s">
        <v>31</v>
      </c>
      <c r="I704" s="287">
        <f ca="1">ROUND(G704*$C704,0)</f>
        <v>453583</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f>[48]Sheet1!$K$25</f>
        <v>327718.34999999969</v>
      </c>
      <c r="D706" s="264">
        <f>D626</f>
        <v>5.6</v>
      </c>
      <c r="E706" s="289"/>
      <c r="F706" s="287">
        <f>ROUND(D706*C706,0)</f>
        <v>1835223</v>
      </c>
      <c r="G706" s="264">
        <f ca="1">$G$626</f>
        <v>6.31</v>
      </c>
      <c r="H706" s="289"/>
      <c r="I706" s="287">
        <f ca="1">ROUND(G706*$C706,0)</f>
        <v>2067903</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f>[48]Sheet1!$L$25</f>
        <v>506.66666666666703</v>
      </c>
      <c r="D707" s="335">
        <f>D706</f>
        <v>5.6</v>
      </c>
      <c r="E707" s="289"/>
      <c r="F707" s="287">
        <f>ROUND(D707*C707,0)</f>
        <v>2837</v>
      </c>
      <c r="G707" s="335">
        <f ca="1">G706</f>
        <v>6.31</v>
      </c>
      <c r="H707" s="289"/>
      <c r="I707" s="287">
        <f ca="1">ROUND(G707*$C707,0)</f>
        <v>3197</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f>[48]Sheet1!$I$25</f>
        <v>38035837.333333299</v>
      </c>
      <c r="D709" s="294">
        <f>D629</f>
        <v>5.9119999999999999</v>
      </c>
      <c r="E709" s="289" t="s">
        <v>355</v>
      </c>
      <c r="F709" s="287">
        <f>ROUND(D709*C709/100,0)</f>
        <v>2248679</v>
      </c>
      <c r="G709" s="293">
        <f ca="1">$G$629</f>
        <v>5.6420000000000003</v>
      </c>
      <c r="H709" s="289" t="s">
        <v>355</v>
      </c>
      <c r="I709" s="287">
        <f ca="1">ROUND(G709*$C709/100,0)</f>
        <v>2145982</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f>[48]Sheet1!$H$25-[48]Sheet1!$I$25</f>
        <v>64120952.666666701</v>
      </c>
      <c r="D710" s="294">
        <f>D630</f>
        <v>5.41</v>
      </c>
      <c r="E710" s="289" t="s">
        <v>355</v>
      </c>
      <c r="F710" s="287">
        <f>ROUND(D710*C710/100,0)</f>
        <v>3468944</v>
      </c>
      <c r="G710" s="293">
        <f ca="1">$G$630</f>
        <v>5.391</v>
      </c>
      <c r="H710" s="289" t="s">
        <v>355</v>
      </c>
      <c r="I710" s="287">
        <f ca="1">ROUND(G710*$C710/100,0)</f>
        <v>3456761</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f>[48]Sheet1!$M$25</f>
        <v>89740.166666666701</v>
      </c>
      <c r="D711" s="817">
        <f>D631</f>
        <v>58</v>
      </c>
      <c r="E711" s="289" t="s">
        <v>355</v>
      </c>
      <c r="F711" s="287">
        <f>ROUND(D711*C711/100,0)</f>
        <v>52049</v>
      </c>
      <c r="G711" s="441">
        <f ca="1">$G$631</f>
        <v>58</v>
      </c>
      <c r="H711" s="289" t="s">
        <v>355</v>
      </c>
      <c r="I711" s="287">
        <f ca="1">ROUND(G711*$C711/100,0)</f>
        <v>52049</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756</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757</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250</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f>[48]Sheet1!$E$16</f>
        <v>6.7333333333333298</v>
      </c>
      <c r="D716" s="270">
        <f>D700</f>
        <v>100</v>
      </c>
      <c r="E716" s="259"/>
      <c r="F716" s="287">
        <f t="shared" si="73"/>
        <v>-7</v>
      </c>
      <c r="G716" s="270">
        <f ca="1">G700</f>
        <v>93</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186</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f>[48]Sheet1!$G$16</f>
        <v>0</v>
      </c>
      <c r="D718" s="270">
        <f>D703</f>
        <v>1.83</v>
      </c>
      <c r="E718" s="259"/>
      <c r="F718" s="287">
        <f t="shared" si="73"/>
        <v>0</v>
      </c>
      <c r="G718" s="270">
        <f ca="1">G703</f>
        <v>1.82</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1.5</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f>[48]Sheet1!$K$16</f>
        <v>0</v>
      </c>
      <c r="D720" s="270">
        <f>D706</f>
        <v>5.6</v>
      </c>
      <c r="E720" s="259"/>
      <c r="F720" s="287">
        <f t="shared" si="73"/>
        <v>0</v>
      </c>
      <c r="G720" s="270">
        <f ca="1">G706</f>
        <v>6.31</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f>[48]Sheet1!$L$16</f>
        <v>336.66666666666703</v>
      </c>
      <c r="D721" s="270">
        <f>D720</f>
        <v>5.6</v>
      </c>
      <c r="E721" s="259"/>
      <c r="F721" s="287">
        <f t="shared" si="73"/>
        <v>-19</v>
      </c>
      <c r="G721" s="270">
        <f ca="1">G707</f>
        <v>6.31</v>
      </c>
      <c r="H721" s="259"/>
      <c r="I721" s="287">
        <f ca="1">ROUND(G721*$C721*G714,0)</f>
        <v>-21</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f>[48]Sheet1!$I$16</f>
        <v>0</v>
      </c>
      <c r="D722" s="340">
        <f>D709</f>
        <v>5.9119999999999999</v>
      </c>
      <c r="E722" s="289" t="s">
        <v>355</v>
      </c>
      <c r="F722" s="287">
        <f>ROUND(D722*C722/100*$D$676,0)</f>
        <v>0</v>
      </c>
      <c r="G722" s="340">
        <f ca="1">G709</f>
        <v>5.6420000000000003</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f>[48]Sheet1!$H$16-[48]Sheet1!$I$16</f>
        <v>0</v>
      </c>
      <c r="D723" s="340">
        <f>D710</f>
        <v>5.41</v>
      </c>
      <c r="E723" s="289" t="s">
        <v>355</v>
      </c>
      <c r="F723" s="287">
        <f>ROUND(D723*C723/100*$D$676,0)</f>
        <v>0</v>
      </c>
      <c r="G723" s="340">
        <f ca="1">G710</f>
        <v>5.391</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f>[48]Sheet1!$M$16</f>
        <v>0</v>
      </c>
      <c r="D724" s="341">
        <f>D711</f>
        <v>58</v>
      </c>
      <c r="E724" s="289" t="s">
        <v>355</v>
      </c>
      <c r="F724" s="287">
        <f>ROUND(D724*C724/100*$D$676,0)</f>
        <v>0</v>
      </c>
      <c r="G724" s="341">
        <f ca="1">G711</f>
        <v>58</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756</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757</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8563686</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5" hidden="1" thickBot="1">
      <c r="A731" s="1" t="s">
        <v>363</v>
      </c>
      <c r="B731" s="1"/>
      <c r="C731" s="332">
        <f ca="1">SUM(C729)+C730</f>
        <v>104055712.77726115</v>
      </c>
      <c r="D731" s="308"/>
      <c r="E731" s="311"/>
      <c r="F731" s="310">
        <f ca="1">F729+F730</f>
        <v>8509481.8560161013</v>
      </c>
      <c r="G731" s="308"/>
      <c r="H731" s="311"/>
      <c r="I731" s="310">
        <f ca="1">I729+I730</f>
        <v>8614085.8560161013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5"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3233507.9870306449</v>
      </c>
      <c r="X738" s="287">
        <f>SUM(I737:I741)+SUM(I746:I755)+SUM(I771:I778)</f>
        <v>3233680</v>
      </c>
      <c r="Y738" s="287">
        <f>('Target Unit Costs'!I122+'Target Unit Costs'!I123)*Y789/'Target Unit Costs'!I22-Y760</f>
        <v>7744713.6785139609</v>
      </c>
      <c r="Z738" s="55">
        <f>(W738-V738)/V738</f>
        <v>0.19217161146496639</v>
      </c>
      <c r="AB738" s="581" t="s">
        <v>971</v>
      </c>
      <c r="AC738" s="40" t="s">
        <v>983</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601</v>
      </c>
      <c r="AA739" s="665"/>
      <c r="AB739" s="1270" t="s">
        <v>972</v>
      </c>
      <c r="AC739" s="1270" t="s">
        <v>984</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452</v>
      </c>
      <c r="H740" s="290"/>
      <c r="I740" s="287">
        <f>I798+I853</f>
        <v>196314</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0.19261213720316622</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1835</v>
      </c>
      <c r="H741" s="290"/>
      <c r="I741" s="287">
        <f>I799+I854</f>
        <v>22573</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0.19233268356075373</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31.75</v>
      </c>
      <c r="H746" s="290"/>
      <c r="I746" s="287">
        <f>I804+I859</f>
        <v>119420</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0.1922643634998123</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31.75</v>
      </c>
      <c r="H748" s="290"/>
      <c r="I748" s="287">
        <f>I806+I861</f>
        <v>1711502</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0.1922643634998123</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22.09</v>
      </c>
      <c r="H749" s="290"/>
      <c r="I749" s="287">
        <f>I807+I862</f>
        <v>928005</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0.19212088505126812</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17.27</v>
      </c>
      <c r="H750" s="290"/>
      <c r="I750" s="287">
        <f>I808+I863</f>
        <v>81858</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0.1918564527260179</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95.25</v>
      </c>
      <c r="H751" s="290"/>
      <c r="I751" s="287">
        <f>I809+I864</f>
        <v>50067</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0.19226436349981224</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190.5</v>
      </c>
      <c r="H752" s="290"/>
      <c r="I752" s="287">
        <f>I810+I865</f>
        <v>188423</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0.19226436349981224</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-31.75</v>
      </c>
      <c r="H754" s="290"/>
      <c r="I754" s="287">
        <f>I812+I867</f>
        <v>-15845</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-31.75</v>
      </c>
      <c r="H755" s="290"/>
      <c r="I755" s="287">
        <f>I813+I868</f>
        <v>-48625</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429"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6.9349999999999996</v>
      </c>
      <c r="H757" s="287" t="s">
        <v>355</v>
      </c>
      <c r="I757" s="287">
        <f>I815+I870</f>
        <v>10822123</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10821971.045689315</v>
      </c>
      <c r="X757" s="287">
        <f>SUM(I757:I759)+SUM(I780:I782)</f>
        <v>10822116</v>
      </c>
      <c r="Y757" s="68">
        <f>('Target Unit Costs'!I121)*Y789/'Target Unit Costs'!I22</f>
        <v>6311547.4484016858</v>
      </c>
      <c r="Z757" s="55">
        <f>(W757-V757)/V757</f>
        <v>-3.7219626102741932E-2</v>
      </c>
      <c r="AA757" s="14"/>
      <c r="AB757" s="68"/>
      <c r="AK757" s="20"/>
      <c r="AL757" s="20"/>
      <c r="AM757" s="20"/>
      <c r="AN757" s="20"/>
      <c r="AO757" s="20"/>
      <c r="AP757" s="20"/>
      <c r="AQ757" s="20"/>
      <c r="AR757" s="20"/>
    </row>
    <row r="758" spans="1:46" hidden="1">
      <c r="A758" s="1277" t="s">
        <v>976</v>
      </c>
      <c r="B758" s="1278"/>
      <c r="C758" s="1279">
        <f t="shared" si="75"/>
        <v>0</v>
      </c>
      <c r="D758" s="1280">
        <v>0</v>
      </c>
      <c r="E758" s="1281" t="s">
        <v>355</v>
      </c>
      <c r="F758" s="1281">
        <f>ROUND(D758/100*C758,0)</f>
        <v>0</v>
      </c>
      <c r="G758" s="1280">
        <f>$G$757</f>
        <v>6.9349999999999996</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1075</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977</v>
      </c>
      <c r="B759" s="1278"/>
      <c r="C759" s="1279">
        <f t="shared" si="75"/>
        <v>0</v>
      </c>
      <c r="D759" s="1280">
        <v>0</v>
      </c>
      <c r="E759" s="1281" t="s">
        <v>355</v>
      </c>
      <c r="F759" s="1281">
        <f>ROUND(D759/100*C759,0)</f>
        <v>0</v>
      </c>
      <c r="G759" s="1280">
        <f>$G$757</f>
        <v>6.9349999999999996</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58</v>
      </c>
      <c r="H760" s="289" t="s">
        <v>355</v>
      </c>
      <c r="I760" s="287">
        <f>I818+I873</f>
        <v>38653</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38909.249100144196</v>
      </c>
      <c r="X760" s="83">
        <f>I760</f>
        <v>38653</v>
      </c>
      <c r="Y760" s="68">
        <f>I760</f>
        <v>38653</v>
      </c>
      <c r="Z760" s="55">
        <f>(W760-V760)/V760</f>
        <v>6.6294750768166981E-3</v>
      </c>
      <c r="AA760" s="14"/>
      <c r="AB760" s="68"/>
      <c r="AK760" s="20"/>
      <c r="AL760" s="20"/>
      <c r="AM760" s="20"/>
      <c r="AN760" s="20"/>
      <c r="AO760" s="20"/>
      <c r="AP760" s="20"/>
      <c r="AQ760" s="20"/>
      <c r="AR760" s="20"/>
    </row>
    <row r="761" spans="1:46" s="902" customFormat="1" hidden="1">
      <c r="A761" s="827" t="s">
        <v>764</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742</v>
      </c>
      <c r="AB761" s="909"/>
      <c r="AC761" s="909"/>
      <c r="AH761" s="903"/>
      <c r="AI761" s="903"/>
      <c r="AJ761" s="903"/>
      <c r="AK761" s="903"/>
      <c r="AL761" s="903"/>
      <c r="AM761" s="903"/>
      <c r="AN761" s="903"/>
      <c r="AO761" s="903"/>
      <c r="AP761" s="903"/>
      <c r="AQ761" s="903"/>
      <c r="AR761" s="903"/>
      <c r="AT761" s="908"/>
    </row>
    <row r="762" spans="1:46" s="902" customFormat="1" hidden="1">
      <c r="A762" s="995" t="s">
        <v>750</v>
      </c>
      <c r="B762" s="996"/>
      <c r="C762" s="1002"/>
      <c r="D762" s="1007">
        <f>D757</f>
        <v>7.2030000000000003</v>
      </c>
      <c r="E762" s="1003" t="s">
        <v>355</v>
      </c>
      <c r="F762" s="999"/>
      <c r="G762" s="1000">
        <f>G757+G761</f>
        <v>6.9349999999999996</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-3.7206719422462953E-2</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452</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1835</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31.75</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31.75</v>
      </c>
      <c r="H771" s="290"/>
      <c r="I771" s="287">
        <f>I827+I883</f>
        <v>-12</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22.09</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17.27</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95.25</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190.5</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-31.75</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-31.75</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6.9349999999999996</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976</v>
      </c>
      <c r="B781" s="1278"/>
      <c r="C781" s="1279">
        <f t="shared" si="76"/>
        <v>0</v>
      </c>
      <c r="D781" s="1280">
        <v>0</v>
      </c>
      <c r="E781" s="1281" t="s">
        <v>355</v>
      </c>
      <c r="F781" s="1281">
        <f>ROUND(D781/100*C781,0)</f>
        <v>0</v>
      </c>
      <c r="G781" s="1280">
        <f>G758</f>
        <v>6.9349999999999996</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977</v>
      </c>
      <c r="B782" s="1278"/>
      <c r="C782" s="1279">
        <f t="shared" si="76"/>
        <v>0</v>
      </c>
      <c r="D782" s="1280">
        <v>0</v>
      </c>
      <c r="E782" s="1281" t="s">
        <v>355</v>
      </c>
      <c r="F782" s="1281">
        <f>ROUND(D782/100*C782,0)</f>
        <v>0</v>
      </c>
      <c r="G782" s="1280">
        <f>G759</f>
        <v>6.9349999999999996</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58</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764</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14095029</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14094968.281820104</v>
      </c>
      <c r="X787" s="855">
        <f>SUM(X737:X785)</f>
        <v>14095029</v>
      </c>
      <c r="Y787" s="855">
        <f>SUM(Y737:Y785)</f>
        <v>14094914.126915647</v>
      </c>
      <c r="Z787" s="55">
        <f>(W787-V787)/V787</f>
        <v>7.3699538795840014E-3</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15268029</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14094914.126915647</v>
      </c>
      <c r="Z789" s="1091">
        <f>(Y789-V787)/V787</f>
        <v>7.3660834186851732E-3</v>
      </c>
      <c r="AA789" s="656"/>
      <c r="AB789" s="286" t="s">
        <v>31</v>
      </c>
      <c r="AC789" s="286"/>
      <c r="AK789" s="20"/>
      <c r="AL789" s="20"/>
      <c r="AM789" s="20"/>
      <c r="AN789" s="20"/>
      <c r="AO789" s="20"/>
      <c r="AP789" s="20"/>
      <c r="AQ789" s="20"/>
      <c r="AR789" s="20"/>
    </row>
    <row r="790" spans="1:46" ht="16.5"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-114.87308435328305</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f>[49]Sheet1!$G$4+[49]Sheet1!$G$12</f>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f>[49]Sheet1!$G$2+[49]Sheet1!$G$3+[49]Sheet1!$G$5+[49]Sheet1!$G$13</f>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f>[49]Sheet1!$G$6+[49]Sheet1!$G$14</f>
        <v>273.57538142360301</v>
      </c>
      <c r="D798" s="303">
        <f>D740</f>
        <v>379</v>
      </c>
      <c r="E798" s="290"/>
      <c r="F798" s="287">
        <f>ROUND(D798*C798,0)</f>
        <v>103685</v>
      </c>
      <c r="G798" s="303">
        <f>$G$740</f>
        <v>452</v>
      </c>
      <c r="H798" s="290"/>
      <c r="I798" s="287">
        <f>ROUND(G798*$C798,0)</f>
        <v>123656</v>
      </c>
      <c r="J798" s="287"/>
      <c r="K798" s="303">
        <f>$G$740</f>
        <v>452</v>
      </c>
      <c r="L798" s="290"/>
      <c r="M798" s="287">
        <f>ROUND(K798*$C798,0)</f>
        <v>123656</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f>[49]Sheet1!$G$7</f>
        <v>8.0192081482092199</v>
      </c>
      <c r="D799" s="303">
        <f>D741</f>
        <v>1539</v>
      </c>
      <c r="E799" s="290"/>
      <c r="F799" s="287">
        <f>ROUND(D799*C799,0)</f>
        <v>12342</v>
      </c>
      <c r="G799" s="303">
        <f>$G$741</f>
        <v>1835</v>
      </c>
      <c r="H799" s="290"/>
      <c r="I799" s="287">
        <f>ROUND(G799*$C799,0)</f>
        <v>14715</v>
      </c>
      <c r="J799" s="287"/>
      <c r="K799" s="303">
        <f>$G$741</f>
        <v>1835</v>
      </c>
      <c r="L799" s="290"/>
      <c r="M799" s="287">
        <f>ROUND(K799*$C799,0)</f>
        <v>14715</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f>[49]Sheet1!$E$18</f>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f>[49]Sheet1!$D$18</f>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f>[49]Sheet1!$J$4+[49]Sheet1!$J$12</f>
        <v>1822.6373138064801</v>
      </c>
      <c r="D804" s="303">
        <f>D746</f>
        <v>26.63</v>
      </c>
      <c r="E804" s="290"/>
      <c r="F804" s="287">
        <f>ROUND(D804*C804,0)</f>
        <v>48537</v>
      </c>
      <c r="G804" s="303">
        <f>$G$746</f>
        <v>31.75</v>
      </c>
      <c r="H804" s="290"/>
      <c r="I804" s="287">
        <f>ROUND(G804*$C804,0)</f>
        <v>57869</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f>[49]Sheet1!$J$2+[49]Sheet1!$J$3+[49]Sheet1!$J$5+[49]Sheet1!$J$13</f>
        <v>34411.773720115103</v>
      </c>
      <c r="D806" s="303">
        <f>D748</f>
        <v>26.63</v>
      </c>
      <c r="E806" s="290"/>
      <c r="F806" s="287">
        <f>ROUND(D806*C806,0)</f>
        <v>916386</v>
      </c>
      <c r="G806" s="303">
        <f>$G$748</f>
        <v>31.75</v>
      </c>
      <c r="H806" s="290"/>
      <c r="I806" s="287">
        <f>ROUND(G806*$C806,0)</f>
        <v>1092574</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f>[49]Sheet1!$J$6+[49]Sheet1!$J$14</f>
        <v>26713.8204399559</v>
      </c>
      <c r="D807" s="303">
        <f>D749</f>
        <v>18.53</v>
      </c>
      <c r="E807" s="290"/>
      <c r="F807" s="287">
        <f>ROUND(D807*C807,0)</f>
        <v>495007</v>
      </c>
      <c r="G807" s="303">
        <f>$G$749</f>
        <v>22.09</v>
      </c>
      <c r="H807" s="290"/>
      <c r="I807" s="287">
        <f>ROUND(G807*$C807,0)</f>
        <v>590108</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f>[49]Sheet1!$J$7</f>
        <v>3107.6765078724902</v>
      </c>
      <c r="D808" s="303">
        <f>D750</f>
        <v>14.49</v>
      </c>
      <c r="E808" s="290"/>
      <c r="F808" s="287">
        <f>ROUND(D808*C808,0)</f>
        <v>45030</v>
      </c>
      <c r="G808" s="303">
        <f>$G$750</f>
        <v>17.27</v>
      </c>
      <c r="H808" s="290"/>
      <c r="I808" s="287">
        <f>ROUND(G808*$C808,0)</f>
        <v>53670</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f>[49]Sheet1!$H$4+[49]Sheet1!$H$12</f>
        <v>226.93694454875501</v>
      </c>
      <c r="D809" s="303">
        <f>D751</f>
        <v>79.89</v>
      </c>
      <c r="E809" s="290"/>
      <c r="F809" s="287">
        <f>ROUND(D809*C809,0)</f>
        <v>18130</v>
      </c>
      <c r="G809" s="303">
        <f>$G$751</f>
        <v>95.25</v>
      </c>
      <c r="H809" s="290"/>
      <c r="I809" s="287">
        <f>ROUND(G809*$C809,0)</f>
        <v>21616</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f>[49]Sheet1!$H$5+[49]Sheet1!$H$6+[49]Sheet1!$H$7+[49]Sheet1!$H$13+[49]Sheet1!$H$14</f>
        <v>503.25743779564999</v>
      </c>
      <c r="D810" s="303">
        <f>D752</f>
        <v>159.78</v>
      </c>
      <c r="E810" s="290"/>
      <c r="F810" s="287">
        <f>ROUND(D810*C810,0)</f>
        <v>80410</v>
      </c>
      <c r="G810" s="303">
        <f>$G$752</f>
        <v>190.5</v>
      </c>
      <c r="H810" s="290"/>
      <c r="I810" s="287">
        <f>ROUND(G810*$C810,0)</f>
        <v>95871</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f>[49]Sheet1!$K$4+[49]Sheet1!$K$12</f>
        <v>204.883652522218</v>
      </c>
      <c r="D812" s="329">
        <f>D777</f>
        <v>-26.63</v>
      </c>
      <c r="E812" s="290"/>
      <c r="F812" s="287">
        <f>ROUND(D812*C812,0)</f>
        <v>-5456</v>
      </c>
      <c r="G812" s="329">
        <f>-G804</f>
        <v>-31.75</v>
      </c>
      <c r="H812" s="290"/>
      <c r="I812" s="287">
        <f>ROUND(G812*$C812,0)</f>
        <v>-6505</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f>[49]Sheet1!$K$5+[49]Sheet1!$K$6+[49]Sheet1!$K$7+[49]Sheet1!$K$13+[49]Sheet1!$K$14</f>
        <v>708.61337464013002</v>
      </c>
      <c r="D813" s="329">
        <f>D755</f>
        <v>-26.63</v>
      </c>
      <c r="E813" s="290"/>
      <c r="F813" s="287">
        <f>ROUND(D813*C813,0)</f>
        <v>-18870</v>
      </c>
      <c r="G813" s="329">
        <f>-G806</f>
        <v>-31.75</v>
      </c>
      <c r="H813" s="290"/>
      <c r="I813" s="287">
        <f>ROUND(G813*$C813,0)</f>
        <v>-22498</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f>[49]Sheet1!$L$18+Temperature!B92*1000</f>
        <v>95695835.840200007</v>
      </c>
      <c r="D815" s="348">
        <f>D757</f>
        <v>7.2030000000000003</v>
      </c>
      <c r="E815" s="287" t="s">
        <v>355</v>
      </c>
      <c r="F815" s="287">
        <f>ROUND(D815/100*C815,0)</f>
        <v>6892971</v>
      </c>
      <c r="G815" s="348">
        <f>$G$757</f>
        <v>6.9349999999999996</v>
      </c>
      <c r="H815" s="287" t="s">
        <v>355</v>
      </c>
      <c r="I815" s="287">
        <f>ROUND(G815/100*$C815,0)</f>
        <v>6636506</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976</v>
      </c>
      <c r="B816" s="1278"/>
      <c r="C816" s="1279">
        <v>0</v>
      </c>
      <c r="D816" s="1280">
        <v>0</v>
      </c>
      <c r="E816" s="1281" t="s">
        <v>355</v>
      </c>
      <c r="F816" s="1281">
        <f>ROUND(D816/100*C816,0)</f>
        <v>0</v>
      </c>
      <c r="G816" s="1280">
        <f>G758</f>
        <v>6.9349999999999996</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977</v>
      </c>
      <c r="B817" s="1278"/>
      <c r="C817" s="1279">
        <v>0</v>
      </c>
      <c r="D817" s="1280">
        <v>0</v>
      </c>
      <c r="E817" s="1281" t="s">
        <v>355</v>
      </c>
      <c r="F817" s="1281">
        <f>ROUND(D817/100*C817,0)</f>
        <v>0</v>
      </c>
      <c r="G817" s="1280">
        <f>G759</f>
        <v>6.9349999999999996</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f>[49]Sheet1!$M$18</f>
        <v>43479</v>
      </c>
      <c r="D818" s="305">
        <f>D760</f>
        <v>58</v>
      </c>
      <c r="E818" s="289" t="s">
        <v>355</v>
      </c>
      <c r="F818" s="287">
        <f>ROUND(D818/100*C818,0)</f>
        <v>25218</v>
      </c>
      <c r="G818" s="305">
        <f>$G$760</f>
        <v>58</v>
      </c>
      <c r="H818" s="289" t="s">
        <v>355</v>
      </c>
      <c r="I818" s="287">
        <f>ROUND(G818*$C818/100,0)</f>
        <v>25218</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f>[49]Sheet1!$D$3</f>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452</v>
      </c>
      <c r="H823" s="290"/>
      <c r="I823" s="287">
        <f>ROUND(G823*$C823*$G$819,0)</f>
        <v>0</v>
      </c>
      <c r="J823" s="287"/>
      <c r="K823" s="350">
        <f>K798</f>
        <v>452</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1835</v>
      </c>
      <c r="H824" s="290"/>
      <c r="I824" s="287">
        <f>ROUND(G824*$C824*$G$819,0)</f>
        <v>0</v>
      </c>
      <c r="J824" s="287"/>
      <c r="K824" s="350">
        <f>K799</f>
        <v>1835</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31.75</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f>[49]Sheet1!$I$3</f>
        <v>39</v>
      </c>
      <c r="D827" s="350">
        <f>D806</f>
        <v>26.63</v>
      </c>
      <c r="E827" s="290"/>
      <c r="F827" s="287">
        <f>ROUND(D827*C827*$D$763,0)</f>
        <v>-10</v>
      </c>
      <c r="G827" s="350">
        <f>G806</f>
        <v>31.75</v>
      </c>
      <c r="H827" s="290"/>
      <c r="I827" s="287">
        <f>ROUND(G827*$C827*$G$819,0)</f>
        <v>-12</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22.09</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17.27</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95.25</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190.5</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-31.75</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-31.75</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f>[49]Sheet1!$L$3</f>
        <v>9458</v>
      </c>
      <c r="D836" s="351">
        <f>D815</f>
        <v>7.2030000000000003</v>
      </c>
      <c r="E836" s="287" t="s">
        <v>355</v>
      </c>
      <c r="F836" s="287">
        <f>ROUND(D836*C836/100*D819,0)</f>
        <v>-7</v>
      </c>
      <c r="G836" s="351">
        <f>G815</f>
        <v>6.9349999999999996</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976</v>
      </c>
      <c r="B837" s="1278"/>
      <c r="C837" s="1279">
        <v>0</v>
      </c>
      <c r="D837" s="1280">
        <v>0</v>
      </c>
      <c r="E837" s="1281" t="s">
        <v>355</v>
      </c>
      <c r="F837" s="1281">
        <f>ROUND(D837/100*C837,0)</f>
        <v>0</v>
      </c>
      <c r="G837" s="1280">
        <f>G758</f>
        <v>6.9349999999999996</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977</v>
      </c>
      <c r="B838" s="1278"/>
      <c r="C838" s="1279">
        <v>0</v>
      </c>
      <c r="D838" s="1280">
        <v>0</v>
      </c>
      <c r="E838" s="1281" t="s">
        <v>355</v>
      </c>
      <c r="F838" s="1281">
        <f>ROUND(D838/100*C838,0)</f>
        <v>0</v>
      </c>
      <c r="G838" s="1280">
        <f>G759</f>
        <v>6.9349999999999996</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58</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f>[49]Sheet1!$G$3*12</f>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f>[49]Sheet1!$I$2+[49]Sheet1!$I$3*12</f>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8683361</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5" hidden="1" thickBot="1">
      <c r="A844" s="1" t="s">
        <v>363</v>
      </c>
      <c r="B844" s="1"/>
      <c r="C844" s="332">
        <f ca="1">SUM(C842:C843)</f>
        <v>101168225.88697727</v>
      </c>
      <c r="D844" s="308"/>
      <c r="E844" s="311"/>
      <c r="F844" s="310">
        <f>F842+F843</f>
        <v>9324353.5754126869</v>
      </c>
      <c r="G844" s="308"/>
      <c r="H844" s="311"/>
      <c r="I844" s="310">
        <f>I842+I843</f>
        <v>9393761.5754126869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5"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f>[49]Sheet1!$G$8+[49]Sheet1!$G$15</f>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f>[49]Sheet1!$G$9</f>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f>[49]Sheet1!$G$10+[49]Sheet1!$G$16</f>
        <v>160.74797930372401</v>
      </c>
      <c r="D853" s="303">
        <f>D740</f>
        <v>379</v>
      </c>
      <c r="E853" s="290"/>
      <c r="F853" s="287">
        <f>ROUND(D853*C853,0)</f>
        <v>60923</v>
      </c>
      <c r="G853" s="303">
        <f>$G$740</f>
        <v>452</v>
      </c>
      <c r="H853" s="290"/>
      <c r="I853" s="287">
        <f>ROUND(G853*$C853,0)</f>
        <v>72658</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f>[49]Sheet1!$G$11</f>
        <v>4.2821915715397401</v>
      </c>
      <c r="D854" s="303">
        <f>D741</f>
        <v>1539</v>
      </c>
      <c r="E854" s="290"/>
      <c r="F854" s="287">
        <f>ROUND(D854*C854,0)</f>
        <v>6590</v>
      </c>
      <c r="G854" s="303">
        <f>$G$741</f>
        <v>1835</v>
      </c>
      <c r="H854" s="290"/>
      <c r="I854" s="287">
        <f>ROUND(G854*$C854,0)</f>
        <v>7858</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f>[49]Sheet1!$F$19</f>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f>[49]Sheet1!$E$19</f>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f>[49]Sheet1!$J$8+[49]Sheet1!$J$15</f>
        <v>1938.6234197020899</v>
      </c>
      <c r="D859" s="303">
        <f>D746</f>
        <v>26.63</v>
      </c>
      <c r="E859" s="290"/>
      <c r="F859" s="287">
        <f>ROUND(D859*C859,0)</f>
        <v>51626</v>
      </c>
      <c r="G859" s="303">
        <f>$G$746</f>
        <v>31.75</v>
      </c>
      <c r="H859" s="290"/>
      <c r="I859" s="287">
        <f>ROUND(G859*$C859,0)</f>
        <v>61551</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f>[49]Sheet1!$J$9</f>
        <v>19493.809988734502</v>
      </c>
      <c r="D861" s="303">
        <f>D748</f>
        <v>26.63</v>
      </c>
      <c r="E861" s="290"/>
      <c r="F861" s="287">
        <f>ROUND(D861*C861,0)</f>
        <v>519120</v>
      </c>
      <c r="G861" s="303">
        <f>$G$748</f>
        <v>31.75</v>
      </c>
      <c r="H861" s="290"/>
      <c r="I861" s="287">
        <f>ROUND(G861*$C861,0)</f>
        <v>618928</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f>[49]Sheet1!$J$10</f>
        <v>15296.3927914835</v>
      </c>
      <c r="D862" s="303">
        <f>D749</f>
        <v>18.53</v>
      </c>
      <c r="E862" s="290"/>
      <c r="F862" s="287">
        <f>ROUND(D862*C862,0)</f>
        <v>283442</v>
      </c>
      <c r="G862" s="303">
        <f>$G$749</f>
        <v>22.09</v>
      </c>
      <c r="H862" s="290"/>
      <c r="I862" s="287">
        <f>ROUND(G862*$C862,0)</f>
        <v>337897</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f>[49]Sheet1!$J$11</f>
        <v>1632.1944217667599</v>
      </c>
      <c r="D863" s="303">
        <f>D750</f>
        <v>14.49</v>
      </c>
      <c r="E863" s="290"/>
      <c r="F863" s="287">
        <f>ROUND(D863*C863,0)</f>
        <v>23650</v>
      </c>
      <c r="G863" s="303">
        <f>$G$750</f>
        <v>17.27</v>
      </c>
      <c r="H863" s="290"/>
      <c r="I863" s="287">
        <f>ROUND(G863*$C863,0)</f>
        <v>28188</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f>[49]Sheet1!$H$8+[49]Sheet1!$H$15</f>
        <v>298.69634765659902</v>
      </c>
      <c r="D864" s="303">
        <f>D751</f>
        <v>79.89</v>
      </c>
      <c r="E864" s="290"/>
      <c r="F864" s="287">
        <f>ROUND(D864*C864,0)</f>
        <v>23863</v>
      </c>
      <c r="G864" s="303">
        <f>$G$751</f>
        <v>95.25</v>
      </c>
      <c r="H864" s="290"/>
      <c r="I864" s="287">
        <f>ROUND(G864*$C864,0)</f>
        <v>28451</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f>[49]Sheet1!$H$9</f>
        <v>485.83561355334598</v>
      </c>
      <c r="D865" s="303">
        <f>D752</f>
        <v>159.78</v>
      </c>
      <c r="E865" s="290"/>
      <c r="F865" s="287">
        <f>ROUND(D865*C865,0)</f>
        <v>77627</v>
      </c>
      <c r="G865" s="303">
        <f>$G$752</f>
        <v>190.5</v>
      </c>
      <c r="H865" s="290"/>
      <c r="I865" s="287">
        <f>ROUND(G865*$C865,0)</f>
        <v>92552</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f>[49]Sheet1!$K$8+[49]Sheet1!$K$15</f>
        <v>294.168669420453</v>
      </c>
      <c r="D867" s="329">
        <f>D754</f>
        <v>-26.63</v>
      </c>
      <c r="E867" s="290"/>
      <c r="F867" s="287">
        <f>ROUND(D867*C867,0)</f>
        <v>-7834</v>
      </c>
      <c r="G867" s="329">
        <f>-G859</f>
        <v>-31.75</v>
      </c>
      <c r="H867" s="290"/>
      <c r="I867" s="287">
        <f>ROUND(G867*$C867,0)</f>
        <v>-9340</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f>[49]Sheet1!$K$9</f>
        <v>822.90480660908702</v>
      </c>
      <c r="D868" s="329">
        <f>D755</f>
        <v>-26.63</v>
      </c>
      <c r="E868" s="290"/>
      <c r="F868" s="287">
        <f>ROUND(D868*C868,0)</f>
        <v>-21914</v>
      </c>
      <c r="G868" s="329">
        <f>-G861</f>
        <v>-31.75</v>
      </c>
      <c r="H868" s="290"/>
      <c r="I868" s="287">
        <f>ROUND(G868*$C868,0)</f>
        <v>-26127</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f>[49]Sheet1!$L$19</f>
        <v>60354962</v>
      </c>
      <c r="D870" s="348">
        <f>D757</f>
        <v>7.2030000000000003</v>
      </c>
      <c r="E870" s="287" t="s">
        <v>355</v>
      </c>
      <c r="F870" s="287">
        <f>ROUND(D870/100*C870,0)</f>
        <v>4347368</v>
      </c>
      <c r="G870" s="348">
        <f>$G$757</f>
        <v>6.9349999999999996</v>
      </c>
      <c r="H870" s="287" t="s">
        <v>355</v>
      </c>
      <c r="I870" s="287">
        <f>ROUND(G870/100*$C870,0)</f>
        <v>4185617</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976</v>
      </c>
      <c r="B871" s="1278"/>
      <c r="C871" s="1279">
        <v>0</v>
      </c>
      <c r="D871" s="1280">
        <v>0</v>
      </c>
      <c r="E871" s="1281" t="s">
        <v>355</v>
      </c>
      <c r="F871" s="1281">
        <f>ROUND(D871/100*C871,0)</f>
        <v>0</v>
      </c>
      <c r="G871" s="1280">
        <f>G758</f>
        <v>6.9349999999999996</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977</v>
      </c>
      <c r="B872" s="1278"/>
      <c r="C872" s="1279">
        <v>0</v>
      </c>
      <c r="D872" s="1280">
        <v>0</v>
      </c>
      <c r="E872" s="1281" t="s">
        <v>355</v>
      </c>
      <c r="F872" s="1281">
        <f>ROUND(D872/100*C872,0)</f>
        <v>0</v>
      </c>
      <c r="G872" s="1280">
        <f>G759</f>
        <v>6.9349999999999996</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f>[49]Sheet1!$M$19</f>
        <v>23164</v>
      </c>
      <c r="D873" s="305">
        <f>D760</f>
        <v>58</v>
      </c>
      <c r="E873" s="289" t="s">
        <v>355</v>
      </c>
      <c r="F873" s="287">
        <f>ROUND(D873*C873/100,0)</f>
        <v>13435</v>
      </c>
      <c r="G873" s="305">
        <f>$G$760</f>
        <v>58</v>
      </c>
      <c r="H873" s="289" t="s">
        <v>355</v>
      </c>
      <c r="I873" s="287">
        <f>ROUND(G873*$C873/100,0)</f>
        <v>13435</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764</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452</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1835</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31.75</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31.75</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22.09</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17.27</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95.25</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190.5</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-31.75</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-31.75</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6.9349999999999996</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976</v>
      </c>
      <c r="B893" s="1278"/>
      <c r="C893" s="1279">
        <v>0</v>
      </c>
      <c r="D893" s="1280">
        <v>0</v>
      </c>
      <c r="E893" s="1281" t="s">
        <v>355</v>
      </c>
      <c r="F893" s="1281">
        <f>ROUND(D893/100*C893,0)</f>
        <v>0</v>
      </c>
      <c r="G893" s="1280">
        <f>G758</f>
        <v>6.9349999999999996</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977</v>
      </c>
      <c r="B894" s="1278"/>
      <c r="C894" s="1279">
        <v>0</v>
      </c>
      <c r="D894" s="1280">
        <v>0</v>
      </c>
      <c r="E894" s="1281" t="s">
        <v>355</v>
      </c>
      <c r="F894" s="1281">
        <f>ROUND(D894/100*C894,0)</f>
        <v>0</v>
      </c>
      <c r="G894" s="1280">
        <f>G759</f>
        <v>6.9349999999999996</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58</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764</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5411668</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5" hidden="1" thickBot="1">
      <c r="A901" s="1" t="s">
        <v>363</v>
      </c>
      <c r="B901" s="1"/>
      <c r="C901" s="332">
        <f ca="1">SUM(C899:C900)</f>
        <v>63627571.953222737</v>
      </c>
      <c r="D901" s="308"/>
      <c r="E901" s="311"/>
      <c r="F901" s="310">
        <f>F899+F900</f>
        <v>5840495.4245873122</v>
      </c>
      <c r="G901" s="308"/>
      <c r="H901" s="311"/>
      <c r="I901" s="310">
        <f>I899+I900</f>
        <v>5874267.4245873122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5"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765</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f>[50]Sheet1!$E$2</f>
        <v>12</v>
      </c>
      <c r="D909" s="350">
        <f>D974</f>
        <v>1442</v>
      </c>
      <c r="E909" s="287"/>
      <c r="F909" s="2">
        <f>ROUND(D909*C909,0)</f>
        <v>17304</v>
      </c>
      <c r="G909" s="350">
        <f ca="1">G996</f>
        <v>1330</v>
      </c>
      <c r="H909" s="287"/>
      <c r="I909" s="2">
        <f ca="1">ROUND(G909*$C909,0)</f>
        <v>15960</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1607</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15960</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f>[50]Sheet1!$G$2</f>
        <v>27697</v>
      </c>
      <c r="D912" s="350">
        <f>D977</f>
        <v>1.1499999999999999</v>
      </c>
      <c r="E912" s="287"/>
      <c r="F912" s="2">
        <f>ROUND(D912*C912,0)</f>
        <v>31852</v>
      </c>
      <c r="G912" s="350">
        <f ca="1">G999</f>
        <v>1.24</v>
      </c>
      <c r="H912" s="287"/>
      <c r="I912" s="2">
        <f ca="1">ROUND(G912*$C912,0)</f>
        <v>34344</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1.1100000000000001</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34344</v>
      </c>
      <c r="AB913" s="20"/>
      <c r="AC913" s="20"/>
      <c r="AD913" s="20"/>
      <c r="AE913" s="20"/>
      <c r="AF913" s="20"/>
      <c r="AG913" s="20"/>
      <c r="AH913" s="20"/>
      <c r="AI913" s="20"/>
      <c r="AJ913" s="20"/>
      <c r="AK913" s="20"/>
      <c r="AL913" s="20"/>
      <c r="AM913" s="20"/>
      <c r="AN913" s="20"/>
      <c r="AO913" s="20"/>
      <c r="AP913" s="20"/>
      <c r="AQ913" s="20"/>
      <c r="AR913" s="20"/>
    </row>
    <row r="914" spans="1:46">
      <c r="A914" s="387" t="s">
        <v>1108</v>
      </c>
      <c r="B914" s="1"/>
      <c r="C914" s="285">
        <f>[50]Sheet1!$J$2</f>
        <v>20184</v>
      </c>
      <c r="D914" s="350">
        <f>D979</f>
        <v>8.16</v>
      </c>
      <c r="E914" s="287"/>
      <c r="F914" s="2">
        <f>ROUND(D914*C914,0)</f>
        <v>164701</v>
      </c>
      <c r="G914" s="350">
        <f ca="1">G1001</f>
        <v>8.7799999999999994</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177215.52</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1109</v>
      </c>
      <c r="B915" s="1"/>
      <c r="C915" s="285">
        <f ca="1">W914/G915</f>
        <v>20161.037542662118</v>
      </c>
      <c r="D915" s="350"/>
      <c r="E915" s="287"/>
      <c r="F915" s="2"/>
      <c r="G915" s="350">
        <f ca="1">G1002</f>
        <v>8.7899999999999991</v>
      </c>
      <c r="H915" s="287"/>
      <c r="I915" s="2">
        <f ca="1">G915*C915</f>
        <v>177215.52</v>
      </c>
      <c r="J915" s="2"/>
      <c r="K915" s="350"/>
      <c r="L915" s="287"/>
      <c r="M915" s="2"/>
      <c r="N915" s="2"/>
      <c r="O915" s="350"/>
      <c r="P915" s="287"/>
      <c r="Q915" s="2"/>
      <c r="R915" s="2"/>
      <c r="S915" s="350"/>
      <c r="T915" s="287"/>
      <c r="U915" s="2"/>
      <c r="V915" s="2"/>
      <c r="X915" s="83">
        <f ca="1">I915</f>
        <v>177215.52</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f>[50]Sheet1!$H$2</f>
        <v>2630000</v>
      </c>
      <c r="D917" s="353">
        <f>D982</f>
        <v>4.8520000000000003</v>
      </c>
      <c r="E917" s="287" t="s">
        <v>355</v>
      </c>
      <c r="F917" s="2">
        <f>ROUND(D917/100*C917,0)</f>
        <v>127608</v>
      </c>
      <c r="G917" s="353">
        <f ca="1">G1004</f>
        <v>4.8029999999999999</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976</v>
      </c>
      <c r="B918" s="1"/>
      <c r="C918" s="285">
        <f>C1005/C1008*C917</f>
        <v>790506.31042433076</v>
      </c>
      <c r="D918" s="348">
        <v>0</v>
      </c>
      <c r="E918" s="287" t="s">
        <v>355</v>
      </c>
      <c r="F918" s="287">
        <f>ROUND(D918/100*C918,0)</f>
        <v>0</v>
      </c>
      <c r="G918" s="348">
        <f ca="1">G983</f>
        <v>5.4560000000000004</v>
      </c>
      <c r="H918" s="287" t="s">
        <v>355</v>
      </c>
      <c r="I918" s="287">
        <f ca="1">ROUND(G918/100*$C918,0)</f>
        <v>43130</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977</v>
      </c>
      <c r="B919" s="1"/>
      <c r="C919" s="285">
        <f>C925-C918</f>
        <v>1839493.6895756694</v>
      </c>
      <c r="D919" s="348">
        <v>0</v>
      </c>
      <c r="E919" s="287" t="s">
        <v>355</v>
      </c>
      <c r="F919" s="287">
        <f>ROUND(D919/100*C919,0)</f>
        <v>0</v>
      </c>
      <c r="G919" s="348">
        <f ca="1">G984</f>
        <v>4.5229999999999997</v>
      </c>
      <c r="H919" s="287" t="s">
        <v>355</v>
      </c>
      <c r="I919" s="287">
        <f ca="1">ROUND(G919/100*$C919,0)</f>
        <v>83200</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126330</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f>[50]Sheet1!$L$2</f>
        <v>12558</v>
      </c>
      <c r="D920" s="319">
        <f>D986</f>
        <v>0.56999999999999995</v>
      </c>
      <c r="E920" s="287"/>
      <c r="F920" s="2">
        <f>C920*D920</f>
        <v>7158.0599999999995</v>
      </c>
      <c r="G920" s="319">
        <f ca="1">G986</f>
        <v>0.57999999999999996</v>
      </c>
      <c r="H920" s="287"/>
      <c r="I920" s="2">
        <f ca="1">G920*C920</f>
        <v>7283.6399999999994</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7283.6399999999994</v>
      </c>
      <c r="Z920" s="3"/>
      <c r="AA920" s="3"/>
      <c r="AI920" s="20"/>
      <c r="AJ920" s="20"/>
      <c r="AK920" s="20"/>
      <c r="AL920" s="20"/>
      <c r="AM920" s="20"/>
      <c r="AN920" s="20"/>
      <c r="AO920" s="20"/>
      <c r="AP920" s="20"/>
    </row>
    <row r="921" spans="1:46">
      <c r="A921" s="275" t="s">
        <v>414</v>
      </c>
      <c r="B921" s="1"/>
      <c r="C921" s="285">
        <f>[50]Sheet1!$S$2</f>
        <v>3816</v>
      </c>
      <c r="D921" s="300">
        <f>D914/2</f>
        <v>4.08</v>
      </c>
      <c r="E921" s="287"/>
      <c r="F921" s="287">
        <f>ROUND(D921*$C921,0)</f>
        <v>15569</v>
      </c>
      <c r="G921" s="300">
        <f ca="1">ROUND(G914/2,3)</f>
        <v>4.3899999999999997</v>
      </c>
      <c r="H921" s="287"/>
      <c r="I921" s="287">
        <f ca="1">ROUND($C921*G921,0)</f>
        <v>16752</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16752</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f>[50]Sheet1!$Q$2</f>
        <v>563</v>
      </c>
      <c r="D922" s="300">
        <f>D914*4</f>
        <v>32.64</v>
      </c>
      <c r="E922" s="287"/>
      <c r="F922" s="287">
        <f>ROUND(D922*$C922,0)</f>
        <v>18376</v>
      </c>
      <c r="G922" s="300">
        <f ca="1">G914*4</f>
        <v>35.119999999999997</v>
      </c>
      <c r="H922" s="287"/>
      <c r="I922" s="287">
        <f ca="1">ROUND($C922*G922,0)</f>
        <v>19773</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19773</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f>[50]Sheet1!$R$2</f>
        <v>625</v>
      </c>
      <c r="D923" s="358">
        <f>D917*4</f>
        <v>19.408000000000001</v>
      </c>
      <c r="E923" s="287" t="s">
        <v>355</v>
      </c>
      <c r="F923" s="287">
        <f>ROUND($C923*D923/100,0)</f>
        <v>121</v>
      </c>
      <c r="G923" s="358">
        <f ca="1">(G918)*4</f>
        <v>21.824000000000002</v>
      </c>
      <c r="H923" s="287" t="s">
        <v>355</v>
      </c>
      <c r="I923" s="287">
        <f ca="1">ROUND($C923*G923/100,0)</f>
        <v>136</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136</v>
      </c>
      <c r="AB923" s="20"/>
      <c r="AC923" s="20"/>
      <c r="AD923" s="20"/>
      <c r="AE923" s="20"/>
      <c r="AF923" s="20"/>
      <c r="AG923" s="20"/>
      <c r="AH923" s="20"/>
      <c r="AI923" s="20"/>
      <c r="AJ923" s="20"/>
      <c r="AK923" s="20"/>
      <c r="AL923" s="20"/>
      <c r="AM923" s="20"/>
      <c r="AN923" s="20"/>
      <c r="AO923" s="20"/>
      <c r="AP923" s="20"/>
      <c r="AQ923" s="20"/>
      <c r="AR923" s="20"/>
    </row>
    <row r="924" spans="1:46" s="902" customFormat="1">
      <c r="A924" s="827" t="s">
        <v>764</v>
      </c>
      <c r="C924" s="906">
        <f>C917</f>
        <v>2630000</v>
      </c>
      <c r="D924" s="235">
        <v>0</v>
      </c>
      <c r="E924" s="903"/>
      <c r="F924" s="907"/>
      <c r="G924" s="916">
        <f ca="1">G984</f>
        <v>4.5229999999999997</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397794.16000000003</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5" thickBot="1">
      <c r="A927" s="1" t="s">
        <v>363</v>
      </c>
      <c r="B927" s="1"/>
      <c r="C927" s="359">
        <f ca="1">SUM(C925)+C926</f>
        <v>2679157.6331817959</v>
      </c>
      <c r="D927" s="308"/>
      <c r="E927" s="311"/>
      <c r="F927" s="310">
        <f ca="1">F925+F926</f>
        <v>385001.74424682395</v>
      </c>
      <c r="G927" s="308"/>
      <c r="H927" s="311"/>
      <c r="I927" s="310">
        <f ca="1">I925+I926</f>
        <v>400106.84424682398</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390204.67519563157</v>
      </c>
      <c r="Z927" s="1091">
        <f ca="1">(Y927-F927)/F927</f>
        <v>1.3514045135006026E-2</v>
      </c>
      <c r="AA927" s="656"/>
      <c r="AB927" s="20"/>
      <c r="AC927" s="20"/>
      <c r="AD927" s="20"/>
      <c r="AE927" s="20"/>
      <c r="AF927" s="20"/>
      <c r="AG927" s="20"/>
      <c r="AH927" s="20"/>
      <c r="AI927" s="20"/>
      <c r="AJ927" s="20"/>
      <c r="AK927" s="20"/>
      <c r="AL927" s="20"/>
      <c r="AM927" s="20"/>
      <c r="AN927" s="20"/>
      <c r="AO927" s="20"/>
      <c r="AP927" s="20"/>
      <c r="AQ927" s="20"/>
      <c r="AR927" s="20"/>
    </row>
    <row r="928" spans="1:46" ht="16.5"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-7589.4848043684615</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3.9233848224636048E-2</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1033281</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35976</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1264604</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658962</v>
      </c>
      <c r="D937" s="303"/>
      <c r="E937" s="287"/>
      <c r="F937" s="2">
        <f>F958+F1145</f>
        <v>171330</v>
      </c>
      <c r="G937" s="303"/>
      <c r="H937" s="287"/>
      <c r="I937" s="2">
        <f ca="1">I958+I1145</f>
        <v>171330</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1108</v>
      </c>
      <c r="B938" s="1"/>
      <c r="C938" s="285">
        <f t="shared" si="77"/>
        <v>1555054.620689655</v>
      </c>
      <c r="D938" s="303"/>
      <c r="E938" s="287"/>
      <c r="F938" s="2">
        <f>F959+F1146</f>
        <v>12504540</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1109</v>
      </c>
      <c r="B939" s="1"/>
      <c r="C939" s="285">
        <f t="shared" si="77"/>
        <v>1539182</v>
      </c>
      <c r="D939" s="303"/>
      <c r="E939" s="287"/>
      <c r="F939" s="2">
        <f>F960+F1147</f>
        <v>0</v>
      </c>
      <c r="G939" s="303"/>
      <c r="H939" s="287"/>
      <c r="I939" s="2">
        <f ca="1">I960+I1147</f>
        <v>13717131</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807666593.62835383</v>
      </c>
      <c r="D941" s="818"/>
      <c r="E941" s="287"/>
      <c r="F941" s="2">
        <f>F962+F1149</f>
        <v>38763826</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976</v>
      </c>
      <c r="B942" s="1"/>
      <c r="C942" s="285">
        <f>C963+C1150</f>
        <v>233794329.52585179</v>
      </c>
      <c r="D942" s="686" t="s">
        <v>31</v>
      </c>
      <c r="E942" s="287" t="s">
        <v>31</v>
      </c>
      <c r="F942" s="2">
        <f>F963+F1150</f>
        <v>0</v>
      </c>
      <c r="G942" s="686" t="s">
        <v>31</v>
      </c>
      <c r="H942" s="287" t="s">
        <v>31</v>
      </c>
      <c r="I942" s="2">
        <f ca="1">I963+I1150</f>
        <v>12629050</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977</v>
      </c>
      <c r="B943" s="1"/>
      <c r="C943" s="285">
        <f>C964+C1151</f>
        <v>573872264.10250211</v>
      </c>
      <c r="D943" s="686" t="s">
        <v>31</v>
      </c>
      <c r="E943" s="287" t="s">
        <v>31</v>
      </c>
      <c r="F943" s="2">
        <f>F964+F1151</f>
        <v>0</v>
      </c>
      <c r="G943" s="686" t="s">
        <v>31</v>
      </c>
      <c r="H943" s="287" t="s">
        <v>31</v>
      </c>
      <c r="I943" s="2">
        <f ca="1">I964+I1151</f>
        <v>25631270</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103493.25090909064</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807666593.62835383</v>
      </c>
      <c r="D945" s="290"/>
      <c r="E945" s="1"/>
      <c r="F945" s="2">
        <f>F966+F1154</f>
        <v>53867673.417272732</v>
      </c>
      <c r="G945" s="2"/>
      <c r="H945" s="1"/>
      <c r="I945" s="2">
        <f ca="1">I966+I1154</f>
        <v>54586135.25090909</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5" thickBot="1">
      <c r="A947" s="1" t="s">
        <v>363</v>
      </c>
      <c r="B947" s="1"/>
      <c r="C947" s="648">
        <f ca="1">SUM(C945:C946)</f>
        <v>820967664.37390518</v>
      </c>
      <c r="D947" s="308"/>
      <c r="E947" s="311"/>
      <c r="F947" s="646">
        <f ca="1">F945+F946</f>
        <v>54294923.754315838</v>
      </c>
      <c r="G947" s="308"/>
      <c r="H947" s="311"/>
      <c r="I947" s="646">
        <f ca="1">I945+I946</f>
        <v>55013385.587952197</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5"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3"/>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971</v>
      </c>
      <c r="AC950" s="40"/>
      <c r="AD950" s="1271" t="s">
        <v>975</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972</v>
      </c>
      <c r="AC951" s="1270"/>
      <c r="AD951" s="1270" t="s">
        <v>1145</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731">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1033281</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1033734.3297162919</v>
      </c>
      <c r="X956" s="287">
        <f ca="1">SUM(I954:I956)</f>
        <v>1033281</v>
      </c>
      <c r="Y956" s="287">
        <f ca="1">('Target Unit Costs'!G122)*Y968/'Target Unit Costs'!G22</f>
        <v>116759.46405330549</v>
      </c>
      <c r="Z956" s="286">
        <f ca="1">(W956-V956)/V956-0.0006</f>
        <v>-7.7898906383990635E-2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1264604</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1260219.8628924936</v>
      </c>
      <c r="X958" s="287">
        <f ca="1">SUM(I957:I958)</f>
        <v>1264604</v>
      </c>
      <c r="Y958" s="287">
        <f ca="1">('Target Unit Costs'!G123)*Y968/'Target Unit Costs'!G22</f>
        <v>1910851.3299413172</v>
      </c>
      <c r="Z958" s="286">
        <f ca="1">(W958-V958)/V958+0.003</f>
        <v>7.8329806604524821E-2</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1108</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7979008.5452292003</v>
      </c>
      <c r="X959" s="287">
        <f>I959</f>
        <v>0</v>
      </c>
      <c r="Y959" s="287">
        <f ca="1">('Target Unit Costs'!G120)*Y968/'Target Unit Costs'!G22-Y965</f>
        <v>12337005.482715037</v>
      </c>
      <c r="Z959" s="286">
        <f ca="1">((W959-V959)/V959)-0.0026</f>
        <v>7.6532932728150385E-2</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1109</v>
      </c>
      <c r="B960" s="1"/>
      <c r="C960" s="285">
        <f>C980+C1043</f>
        <v>903242</v>
      </c>
      <c r="D960" s="379"/>
      <c r="E960" s="287"/>
      <c r="F960" s="721" t="s">
        <v>31</v>
      </c>
      <c r="H960" s="287"/>
      <c r="I960" s="287">
        <f ca="1">I980+I1043</f>
        <v>7955515</v>
      </c>
      <c r="J960" s="2"/>
      <c r="L960" s="287"/>
      <c r="M960" s="287"/>
      <c r="N960" s="2"/>
      <c r="P960" s="287"/>
      <c r="Q960" s="287"/>
      <c r="R960" s="2"/>
      <c r="T960" s="287"/>
      <c r="U960" s="287"/>
      <c r="V960" s="287"/>
      <c r="W960" s="83"/>
      <c r="X960" s="287">
        <f ca="1">I960</f>
        <v>7955515</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18917177.536255617</v>
      </c>
      <c r="X962" s="83">
        <v>0</v>
      </c>
      <c r="Y962" s="83">
        <f ca="1">('Target Unit Costs'!G121)*Y968/'Target Unit Costs'!G22</f>
        <v>14825201.318908861</v>
      </c>
      <c r="Z962" s="286">
        <f ca="1">(W962-V962)/V962+0.0001</f>
        <v>-1.0046956176528397E-2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976</v>
      </c>
      <c r="B963" s="1"/>
      <c r="C963" s="285">
        <f>C983+C1046</f>
        <v>118519463.69300547</v>
      </c>
      <c r="D963" s="686" t="s">
        <v>31</v>
      </c>
      <c r="E963" s="287" t="s">
        <v>31</v>
      </c>
      <c r="F963" s="287">
        <f>F983+F1046</f>
        <v>0</v>
      </c>
      <c r="G963" s="686" t="s">
        <v>31</v>
      </c>
      <c r="H963" s="287" t="s">
        <v>31</v>
      </c>
      <c r="I963" s="287">
        <f ca="1">I983+I1046</f>
        <v>6456081</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977</v>
      </c>
      <c r="B964" s="1"/>
      <c r="C964" s="285">
        <f>C984+C1047</f>
        <v>276101129.93534845</v>
      </c>
      <c r="D964" s="686" t="s">
        <v>31</v>
      </c>
      <c r="E964" s="287" t="s">
        <v>31</v>
      </c>
      <c r="F964" s="287">
        <f>F984+F1047</f>
        <v>0</v>
      </c>
      <c r="G964" s="686" t="s">
        <v>31</v>
      </c>
      <c r="H964" s="287" t="s">
        <v>31</v>
      </c>
      <c r="I964" s="287">
        <f ca="1">I984+I1047</f>
        <v>12463830</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18919911</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92853.630909090643</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92530.952434006467</v>
      </c>
      <c r="X965" s="83">
        <f ca="1">I965</f>
        <v>92853.630909090643</v>
      </c>
      <c r="Y965" s="83">
        <f ca="1">I965</f>
        <v>92853.630909090643</v>
      </c>
      <c r="Z965" s="286">
        <f ca="1">(W965-V965)/V965</f>
        <v>1.4036531673173572E-2</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29266164.630909093</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29282671.226527609</v>
      </c>
      <c r="X966" s="287">
        <f ca="1">SUM(X956:X965)</f>
        <v>29266164.630909089</v>
      </c>
      <c r="Y966" s="1373">
        <f ca="1">SUM(Y956:Y965)</f>
        <v>29282671.226527609</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5" thickBot="1">
      <c r="A968" s="1" t="s">
        <v>363</v>
      </c>
      <c r="B968" s="1"/>
      <c r="C968" s="1025">
        <f ca="1">C989+C1052</f>
        <v>400185563.50036788</v>
      </c>
      <c r="D968" s="308"/>
      <c r="E968" s="311"/>
      <c r="F968" s="647">
        <f ca="1">F989+F1052</f>
        <v>29165516.713713035</v>
      </c>
      <c r="G968" s="308"/>
      <c r="H968" s="311"/>
      <c r="I968" s="647">
        <f ca="1">I989+I1052</f>
        <v>29543154.227349401</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29282671.226527613</v>
      </c>
      <c r="Z968" s="1091">
        <f ca="1">(Y968-V966)/V966</f>
        <v>1.3643620792948731E-2</v>
      </c>
      <c r="AA968" s="656"/>
      <c r="AB968" s="87" t="s">
        <v>31</v>
      </c>
      <c r="AC968" s="20"/>
      <c r="AD968" s="20"/>
      <c r="AE968" s="20"/>
      <c r="AF968" s="20"/>
      <c r="AG968" s="20"/>
      <c r="AH968" s="20"/>
      <c r="AI968" s="20"/>
      <c r="AJ968" s="20"/>
      <c r="AK968" s="20"/>
      <c r="AL968" s="20"/>
      <c r="AM968" s="20"/>
      <c r="AN968" s="20"/>
      <c r="AO968" s="20"/>
      <c r="AP968" s="20"/>
      <c r="AQ968" s="20"/>
      <c r="AR968" s="20"/>
    </row>
    <row r="969" spans="1:44" ht="16.5"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Y968-I966-I928</f>
        <v>16506.595618519932</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627</v>
      </c>
      <c r="B971" s="1"/>
      <c r="C971" s="1"/>
      <c r="D971" s="2"/>
      <c r="E971" s="1"/>
      <c r="F971" s="1"/>
      <c r="G971" s="2"/>
      <c r="H971" s="1"/>
      <c r="I971" s="1"/>
      <c r="J971" s="1"/>
      <c r="K971" s="2"/>
      <c r="L971" s="1"/>
      <c r="M971" s="1"/>
      <c r="N971" s="1"/>
      <c r="O971" s="2"/>
      <c r="P971" s="1"/>
      <c r="Q971" s="1"/>
      <c r="R971" s="1"/>
      <c r="S971" s="2"/>
      <c r="T971" s="1"/>
      <c r="U971" s="1"/>
      <c r="V971" s="1"/>
      <c r="W971" s="2">
        <f ca="1">I966+I925</f>
        <v>29663958.790909093</v>
      </c>
      <c r="X971" s="2"/>
      <c r="Y971" s="32" t="s">
        <v>648</v>
      </c>
      <c r="Z971" s="684">
        <f ca="1">(W971-(F968+F927))/(F968+F927)</f>
        <v>3.8388610037627109E-3</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983</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984</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1330</v>
      </c>
      <c r="H974" s="287"/>
      <c r="I974" s="2">
        <f ca="1">ROUND(G974*$C974,0)</f>
        <v>853497</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-7.7669902912621352E-2</v>
      </c>
      <c r="AA974" s="656"/>
      <c r="AB974" s="20"/>
      <c r="AC974" s="1267">
        <v>0.34670000000000001</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1607</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-7.8026391279403334E-2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1.24</v>
      </c>
      <c r="H977" s="287"/>
      <c r="I977" s="2">
        <f ca="1">ROUND(G977*$C977,0)</f>
        <v>1134852</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7.8260869565217467E-2</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1.1100000000000001</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7.7669902912621422E-2</v>
      </c>
      <c r="AA978" s="656"/>
      <c r="AB978" s="20"/>
      <c r="AC978" s="20"/>
      <c r="AD978" s="20"/>
      <c r="AE978" s="20"/>
      <c r="AF978" s="20"/>
      <c r="AG978" s="20"/>
      <c r="AH978" s="20"/>
      <c r="AI978" s="20"/>
      <c r="AJ978" s="20"/>
      <c r="AK978" s="20"/>
      <c r="AL978" s="20"/>
      <c r="AM978" s="20"/>
      <c r="AN978" s="20"/>
      <c r="AO978" s="20"/>
      <c r="AP978" s="20"/>
      <c r="AQ978" s="20"/>
      <c r="AR978" s="20"/>
    </row>
    <row r="979" spans="1:46">
      <c r="A979" s="387" t="s">
        <v>1108</v>
      </c>
      <c r="B979" s="1"/>
      <c r="C979" s="285">
        <f t="shared" si="78"/>
        <v>744006.62068965496</v>
      </c>
      <c r="D979" s="303">
        <v>8.16</v>
      </c>
      <c r="E979" s="287"/>
      <c r="F979" s="2">
        <f>ROUND(D979*C979,0)</f>
        <v>6071094</v>
      </c>
      <c r="G979" s="267">
        <f ca="1">ROUND(D979*(1+$Z$959),2)</f>
        <v>8.7799999999999994</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6532378.1296551703</v>
      </c>
      <c r="W979" s="20"/>
      <c r="X979" s="20"/>
      <c r="Z979" s="684">
        <f ca="1">(G979-D979)/D979</f>
        <v>7.5980392156862642E-2</v>
      </c>
      <c r="AA979" s="656"/>
      <c r="AB979" s="20"/>
      <c r="AC979" s="20"/>
      <c r="AD979" s="20"/>
      <c r="AE979" s="20"/>
      <c r="AF979" s="20"/>
      <c r="AG979" s="20"/>
      <c r="AH979" s="20"/>
      <c r="AI979" s="20"/>
      <c r="AJ979" s="20"/>
      <c r="AK979" s="20"/>
      <c r="AL979" s="20"/>
      <c r="AM979" s="20"/>
      <c r="AN979" s="20"/>
      <c r="AO979" s="20"/>
      <c r="AP979" s="20"/>
      <c r="AQ979" s="20"/>
      <c r="AR979" s="20"/>
    </row>
    <row r="980" spans="1:46">
      <c r="A980" s="387" t="s">
        <v>1109</v>
      </c>
      <c r="B980" s="1"/>
      <c r="C980" s="285">
        <f t="shared" si="78"/>
        <v>743063</v>
      </c>
      <c r="D980" s="303"/>
      <c r="E980" s="287"/>
      <c r="F980" s="2"/>
      <c r="G980" s="267">
        <f ca="1">ROUND(V979/C980,2)</f>
        <v>8.7899999999999991</v>
      </c>
      <c r="H980" s="287"/>
      <c r="I980" s="2">
        <f ca="1">ROUND(G980*$C980,0)</f>
        <v>6531524</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4.8029999999999999</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15761043.098439319</v>
      </c>
      <c r="W982" s="20"/>
      <c r="X982" s="20"/>
      <c r="Z982" s="684">
        <f ca="1">(G982-D982)/D982</f>
        <v>-1.0098928276999252E-2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976</v>
      </c>
      <c r="B983" s="1"/>
      <c r="C983" s="285">
        <f>C1005+C1025</f>
        <v>98632936.387081653</v>
      </c>
      <c r="D983" s="686" t="s">
        <v>31</v>
      </c>
      <c r="E983" s="287" t="s">
        <v>31</v>
      </c>
      <c r="F983" s="2">
        <f>ROUND(D983/100*C983,0)</f>
        <v>0</v>
      </c>
      <c r="G983" s="265">
        <f ca="1">ROUND(G982+(1-AC974),3)</f>
        <v>5.4560000000000004</v>
      </c>
      <c r="H983" s="287" t="s">
        <v>31</v>
      </c>
      <c r="I983" s="2">
        <f ca="1">ROUND(G983/100*$C983,0)</f>
        <v>5381413</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977</v>
      </c>
      <c r="B984" s="1"/>
      <c r="C984" s="285">
        <f>C1006+C1026</f>
        <v>229517034.4319756</v>
      </c>
      <c r="D984" s="686" t="s">
        <v>31</v>
      </c>
      <c r="E984" s="287" t="s">
        <v>31</v>
      </c>
      <c r="F984" s="2">
        <f>ROUND(D984/100*C984,0)</f>
        <v>0</v>
      </c>
      <c r="G984" s="265">
        <f ca="1">ROUND(G983-($AD$952*$AE$952),3)</f>
        <v>4.5229999999999997</v>
      </c>
      <c r="H984" s="287" t="s">
        <v>31</v>
      </c>
      <c r="I984" s="2">
        <f ca="1">ROUND(G984/100*$C984,0)</f>
        <v>10381055</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15762468</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750</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0.57999999999999996</v>
      </c>
      <c r="H986" s="287"/>
      <c r="I986" s="285">
        <f ca="1">I1007+I1027</f>
        <v>84294.510909090648</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24366635.510909092</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24581165.358389571</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1.2897903766448313E-2</v>
      </c>
      <c r="AA989" s="73"/>
      <c r="AB989" s="669" t="s">
        <v>31</v>
      </c>
      <c r="AC989" s="20"/>
      <c r="AD989" s="20"/>
      <c r="AE989" s="20"/>
      <c r="AF989" s="20"/>
      <c r="AG989" s="20"/>
      <c r="AH989" s="20"/>
      <c r="AI989" s="20"/>
      <c r="AJ989" s="20"/>
      <c r="AK989" s="20"/>
      <c r="AL989" s="20"/>
      <c r="AM989" s="20"/>
      <c r="AN989" s="20"/>
      <c r="AO989" s="20"/>
      <c r="AP989" s="20"/>
      <c r="AQ989" s="20"/>
      <c r="AR989" s="20"/>
    </row>
    <row r="990" spans="1:46" ht="16.5"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431"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626</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f>[51]Sheet1!$E$3</f>
        <v>328.84848484848499</v>
      </c>
      <c r="D996" s="303">
        <f>D974</f>
        <v>1442</v>
      </c>
      <c r="E996" s="287"/>
      <c r="F996" s="2">
        <f>ROUND(D996*C996,0)</f>
        <v>474200</v>
      </c>
      <c r="G996" s="303">
        <f ca="1">G974</f>
        <v>1330</v>
      </c>
      <c r="H996" s="287"/>
      <c r="I996" s="2">
        <f ca="1">ROUND(G996*$C996,0)</f>
        <v>437368</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1607</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f>[51]Sheet1!$G$3</f>
        <v>407303.06896551698</v>
      </c>
      <c r="D999" s="303">
        <f>D977</f>
        <v>1.1499999999999999</v>
      </c>
      <c r="E999" s="287"/>
      <c r="F999" s="2">
        <f>ROUND(D999*C999,0)</f>
        <v>468399</v>
      </c>
      <c r="G999" s="303">
        <f ca="1">G977</f>
        <v>1.24</v>
      </c>
      <c r="H999" s="287"/>
      <c r="I999" s="2">
        <f ca="1">ROUND(G999*$C999,0)</f>
        <v>505056</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1.1100000000000001</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1108</v>
      </c>
      <c r="B1001" s="1"/>
      <c r="C1001" s="285">
        <f>[51]Sheet1!$J$3</f>
        <v>303247.62068965501</v>
      </c>
      <c r="D1001" s="303">
        <f>D979</f>
        <v>8.16</v>
      </c>
      <c r="E1001" s="287"/>
      <c r="F1001" s="2">
        <f>ROUND(D1001*C1001,0)</f>
        <v>2474501</v>
      </c>
      <c r="G1001" s="303">
        <f ca="1">G979</f>
        <v>8.7799999999999994</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1109</v>
      </c>
      <c r="B1002" s="1"/>
      <c r="C1002" s="285">
        <f>'[52]On Peak Off Peak'!$D$83-C1022</f>
        <v>302863.01291733945</v>
      </c>
      <c r="D1002" s="303"/>
      <c r="E1002" s="287"/>
      <c r="F1002" s="2"/>
      <c r="G1002" s="303">
        <f ca="1">G980</f>
        <v>8.7899999999999991</v>
      </c>
      <c r="H1002" s="287"/>
      <c r="I1002" s="2">
        <f ca="1">ROUND(G1002*$C1002,0)</f>
        <v>2662166</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f>[51]Sheet1!$H$3+Temperature!B127*1000</f>
        <v>127260720.81905724</v>
      </c>
      <c r="D1004" s="361">
        <f>D982</f>
        <v>4.8520000000000003</v>
      </c>
      <c r="E1004" s="287" t="s">
        <v>355</v>
      </c>
      <c r="F1004" s="2">
        <f>ROUND(D1004/100*C1004,0)</f>
        <v>6174690</v>
      </c>
      <c r="G1004" s="361">
        <f ca="1">G982</f>
        <v>4.8029999999999999</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976</v>
      </c>
      <c r="B1005" s="1"/>
      <c r="C1005" s="285">
        <f>C1004*'[52]On Peak Off Peak'!$D$79</f>
        <v>38251103.755366445</v>
      </c>
      <c r="D1005" s="348">
        <v>0</v>
      </c>
      <c r="E1005" s="287" t="s">
        <v>355</v>
      </c>
      <c r="F1005" s="287">
        <f>ROUND(D1005/100*C1005,0)</f>
        <v>0</v>
      </c>
      <c r="G1005" s="348">
        <f ca="1">G983</f>
        <v>5.4560000000000004</v>
      </c>
      <c r="H1005" s="287" t="s">
        <v>355</v>
      </c>
      <c r="I1005" s="287">
        <f ca="1">ROUND(G1005/100*$C1005,0)</f>
        <v>2086980</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977</v>
      </c>
      <c r="B1006" s="1"/>
      <c r="C1006" s="285">
        <f>C1008-C1005</f>
        <v>89009617.063690796</v>
      </c>
      <c r="D1006" s="348">
        <v>0</v>
      </c>
      <c r="E1006" s="287" t="s">
        <v>355</v>
      </c>
      <c r="F1006" s="287">
        <f>ROUND(D1006/100*C1006,0)</f>
        <v>0</v>
      </c>
      <c r="G1006" s="348">
        <f ca="1">G984</f>
        <v>4.5229999999999997</v>
      </c>
      <c r="H1006" s="287" t="s">
        <v>355</v>
      </c>
      <c r="I1006" s="287">
        <f ca="1">ROUND(G1006/100*$C1006,0)</f>
        <v>4025905</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f>[51]Sheet1!$N$3</f>
        <v>27823.4242424242</v>
      </c>
      <c r="D1007" s="292">
        <v>0.56999999999999995</v>
      </c>
      <c r="E1007" s="287"/>
      <c r="F1007" s="2">
        <f>C1007*D1007</f>
        <v>15859.351818181793</v>
      </c>
      <c r="G1007" s="292">
        <f ca="1">G986</f>
        <v>0.57999999999999996</v>
      </c>
      <c r="H1007" s="287"/>
      <c r="I1007" s="2">
        <f ca="1">C1007*G1007</f>
        <v>16137.586060606034</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9733612.5860606059</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5" hidden="1" thickBot="1">
      <c r="A1010" s="1" t="s">
        <v>363</v>
      </c>
      <c r="B1010" s="1"/>
      <c r="C1010" s="359">
        <f>SUM(C1008)+C1009</f>
        <v>128429991.30611888</v>
      </c>
      <c r="D1010" s="308"/>
      <c r="E1010" s="311"/>
      <c r="F1010" s="310">
        <f>F1008+F1009</f>
        <v>9734687.3053052612</v>
      </c>
      <c r="G1010" s="308"/>
      <c r="H1010" s="311"/>
      <c r="I1010" s="310">
        <f ca="1">I1008+I1009</f>
        <v>9860650.5395476855</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5"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625</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f>[51]Sheet1!$E$6</f>
        <v>312.87878787878799</v>
      </c>
      <c r="D1016" s="303">
        <f>D974</f>
        <v>1442</v>
      </c>
      <c r="E1016" s="287"/>
      <c r="F1016" s="2">
        <f>ROUND(D1016*C1016,0)</f>
        <v>451171</v>
      </c>
      <c r="G1016" s="303">
        <f ca="1">G974</f>
        <v>1330</v>
      </c>
      <c r="H1016" s="287"/>
      <c r="I1016" s="2">
        <f ca="1">ROUND(G1016*$C1016,0)</f>
        <v>416129</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1607</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f>[51]Sheet1!$G$6</f>
        <v>507900</v>
      </c>
      <c r="D1019" s="303">
        <f>D977</f>
        <v>1.1499999999999999</v>
      </c>
      <c r="E1019" s="287"/>
      <c r="F1019" s="2">
        <f>ROUND(D1019*C1019,0)</f>
        <v>584085</v>
      </c>
      <c r="G1019" s="303">
        <f ca="1">G977</f>
        <v>1.24</v>
      </c>
      <c r="H1019" s="287"/>
      <c r="I1019" s="2">
        <f ca="1">ROUND(G1019*$C1019,0)</f>
        <v>629796</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1.1100000000000001</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1108</v>
      </c>
      <c r="B1021" s="1"/>
      <c r="C1021" s="285">
        <f>[51]Sheet1!$J$6</f>
        <v>440759</v>
      </c>
      <c r="D1021" s="303">
        <f>D979</f>
        <v>8.16</v>
      </c>
      <c r="E1021" s="287"/>
      <c r="F1021" s="2">
        <f>ROUND(D1021*C1021,0)</f>
        <v>3596593</v>
      </c>
      <c r="G1021" s="303">
        <f ca="1">G979</f>
        <v>8.7799999999999994</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3869864.0199999996</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1109</v>
      </c>
      <c r="B1022" s="1"/>
      <c r="C1022" s="285">
        <f>C1021/(C1001+C1021)*'[52]On Peak Off Peak'!$D$83</f>
        <v>440199.98708266055</v>
      </c>
      <c r="D1022" s="303"/>
      <c r="E1022" s="287"/>
      <c r="F1022" s="2"/>
      <c r="G1022" s="303">
        <f ca="1">G980</f>
        <v>8.7899999999999991</v>
      </c>
      <c r="H1022" s="287"/>
      <c r="I1022" s="2">
        <f ca="1">ROUND(G1022*$C1022,0)</f>
        <v>3869358</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f>[51]Sheet1!$H$6</f>
        <v>200889250</v>
      </c>
      <c r="D1024" s="361">
        <f>D982</f>
        <v>4.8520000000000003</v>
      </c>
      <c r="E1024" s="287" t="s">
        <v>355</v>
      </c>
      <c r="F1024" s="2">
        <f>ROUND(D1024/100*C1024,0)</f>
        <v>9747146</v>
      </c>
      <c r="G1024" s="361">
        <f ca="1">G982</f>
        <v>4.8029999999999999</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976</v>
      </c>
      <c r="B1025" s="1"/>
      <c r="C1025" s="285">
        <f>C1024*'[52]On Peak Off Peak'!$D$79</f>
        <v>60381832.631715201</v>
      </c>
      <c r="D1025" s="348">
        <v>0</v>
      </c>
      <c r="E1025" s="287" t="s">
        <v>355</v>
      </c>
      <c r="F1025" s="287">
        <f>ROUND(D1025/100*C1025,0)</f>
        <v>0</v>
      </c>
      <c r="G1025" s="348">
        <f ca="1">G983</f>
        <v>5.4560000000000004</v>
      </c>
      <c r="H1025" s="287" t="s">
        <v>355</v>
      </c>
      <c r="I1025" s="287">
        <f ca="1">ROUND(G1025/100*$C1025,0)</f>
        <v>3294433</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977</v>
      </c>
      <c r="B1026" s="1"/>
      <c r="C1026" s="285">
        <f>C1028-C1025</f>
        <v>140507417.36828479</v>
      </c>
      <c r="D1026" s="348">
        <v>0</v>
      </c>
      <c r="E1026" s="287" t="s">
        <v>355</v>
      </c>
      <c r="F1026" s="287">
        <f>ROUND(D1026/100*C1026,0)</f>
        <v>0</v>
      </c>
      <c r="G1026" s="348">
        <f ca="1">G984</f>
        <v>4.5229999999999997</v>
      </c>
      <c r="H1026" s="287" t="s">
        <v>355</v>
      </c>
      <c r="I1026" s="287">
        <f ca="1">ROUND(G1026/100*$C1026,0)</f>
        <v>6355150</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f>[51]Sheet1!$N$6</f>
        <v>117511.939393939</v>
      </c>
      <c r="D1027" s="292">
        <v>0.56999999999999995</v>
      </c>
      <c r="E1027" s="287"/>
      <c r="F1027" s="2">
        <f>C1027*D1027</f>
        <v>66981.805454545218</v>
      </c>
      <c r="G1027" s="292">
        <f ca="1">G986</f>
        <v>0.57999999999999996</v>
      </c>
      <c r="H1027" s="287"/>
      <c r="I1027" s="2">
        <f ca="1">C1027*G1027</f>
        <v>68156.924848484618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14564866</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5" hidden="1" thickBot="1">
      <c r="A1030" s="1" t="s">
        <v>363</v>
      </c>
      <c r="B1030" s="1"/>
      <c r="C1030" s="359">
        <f ca="1">SUM(C1028)+C1029</f>
        <v>204664645.06849989</v>
      </c>
      <c r="D1030" s="308"/>
      <c r="E1030" s="311"/>
      <c r="F1030" s="310">
        <f ca="1">F1028+F1029</f>
        <v>14533468.699447945</v>
      </c>
      <c r="G1030" s="308"/>
      <c r="H1030" s="311"/>
      <c r="I1030" s="310">
        <f ca="1">I1028+I1029</f>
        <v>14652357.8939934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5"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628</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983</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984</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1362</v>
      </c>
      <c r="H1037" s="287"/>
      <c r="I1037" s="2">
        <f ca="1">ROUND(G1037*$C1037,0)</f>
        <v>179784</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-7.7860528097494927E-2</v>
      </c>
      <c r="AA1037" s="656"/>
      <c r="AB1037" s="20"/>
      <c r="AC1037" s="1267">
        <v>0.34599999999999997</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1639</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-7.7658975801913332E-2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0.63</v>
      </c>
      <c r="H1040" s="287"/>
      <c r="I1040" s="2">
        <f ca="1">ROUND(G1040*$C1040,0)</f>
        <v>129752</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8.6206896551724227E-2</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0.51</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8.5106382978723485E-2</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1108</v>
      </c>
      <c r="B1042" s="1"/>
      <c r="C1042" s="285">
        <f t="shared" si="79"/>
        <v>165766</v>
      </c>
      <c r="D1042" s="303">
        <v>7.98</v>
      </c>
      <c r="E1042" s="287"/>
      <c r="F1042" s="2">
        <f>ROUND(D1042*C1042,0)</f>
        <v>1322813</v>
      </c>
      <c r="G1042" s="267">
        <f ca="1">ROUND(D1042*(1+$Z$959),2)</f>
        <v>8.59</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1423929.94</v>
      </c>
      <c r="W1042" s="20"/>
      <c r="X1042" s="20"/>
      <c r="Z1042" s="684">
        <f ca="1">(G1042-D1042)/D1042</f>
        <v>7.6441102756892157E-2</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1109</v>
      </c>
      <c r="B1043" s="1"/>
      <c r="C1043" s="285">
        <f t="shared" si="79"/>
        <v>160179</v>
      </c>
      <c r="D1043" s="303"/>
      <c r="E1043" s="287"/>
      <c r="F1043" s="2"/>
      <c r="G1043" s="267">
        <f ca="1">ROUND(V1042/C1043,2)</f>
        <v>8.89</v>
      </c>
      <c r="H1043" s="287"/>
      <c r="I1043" s="2">
        <f ca="1">ROUND(G1043*$C1043,0)</f>
        <v>1423991</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4.75</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3157354.58344159</v>
      </c>
      <c r="W1045" s="20"/>
      <c r="X1045" s="20"/>
      <c r="Z1045" s="684">
        <f ca="1">(G1045-D1045)/D1045</f>
        <v>-1.0004168403501467E-2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976</v>
      </c>
      <c r="B1046" s="1"/>
      <c r="C1046" s="285">
        <f>C1069+C1089</f>
        <v>19886527.305923812</v>
      </c>
      <c r="D1046" s="348">
        <v>0</v>
      </c>
      <c r="E1046" s="287" t="s">
        <v>355</v>
      </c>
      <c r="F1046" s="2">
        <f>ROUND(D1046/100*C1046,0)</f>
        <v>0</v>
      </c>
      <c r="G1046" s="265">
        <f ca="1">ROUND(G1045+(1-AC1037),3)</f>
        <v>5.4039999999999999</v>
      </c>
      <c r="H1046" s="287" t="s">
        <v>355</v>
      </c>
      <c r="I1046" s="2">
        <f ca="1">ROUND(G1046/100*$C1046,0)</f>
        <v>1074668</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977</v>
      </c>
      <c r="B1047" s="1"/>
      <c r="C1047" s="285">
        <f>C1070+C1090</f>
        <v>46584095.503372826</v>
      </c>
      <c r="D1047" s="348">
        <v>0</v>
      </c>
      <c r="E1047" s="287" t="s">
        <v>355</v>
      </c>
      <c r="F1047" s="2">
        <f>ROUND(D1047/100*C1047,0)</f>
        <v>0</v>
      </c>
      <c r="G1047" s="265">
        <f ca="1">ROUND(G1046-($AD$952*$AE$952),3)</f>
        <v>4.4710000000000001</v>
      </c>
      <c r="H1047" s="287" t="s">
        <v>355</v>
      </c>
      <c r="I1047" s="2">
        <f ca="1">ROUND(G1047/100*$C1047,0)</f>
        <v>2082775</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3157443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750</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0.56999999999999995</v>
      </c>
      <c r="H1049" s="287"/>
      <c r="I1049" s="2">
        <f ca="1">C1049*G1049</f>
        <v>8559.119999999999</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4899529.12</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5" thickBot="1">
      <c r="A1052" s="1" t="s">
        <v>363</v>
      </c>
      <c r="B1052" s="1"/>
      <c r="C1052" s="359">
        <f ca="1">SUM(C1050)+C1051</f>
        <v>67090927.125749096</v>
      </c>
      <c r="D1052" s="308"/>
      <c r="E1052" s="311"/>
      <c r="F1052" s="310">
        <f ca="1">F1050+F1051</f>
        <v>4897359.7089598309</v>
      </c>
      <c r="G1052" s="308"/>
      <c r="H1052" s="311"/>
      <c r="I1052" s="310">
        <f ca="1">I1050+I1051</f>
        <v>4961988.8689598311</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1.3196735351450627E-2</v>
      </c>
      <c r="AA1052" s="73"/>
      <c r="AC1052" s="20"/>
      <c r="AD1052" s="20"/>
      <c r="AE1052" s="20"/>
      <c r="AF1052" s="20"/>
      <c r="AG1052" s="20"/>
      <c r="AH1052" s="20"/>
      <c r="AI1052" s="20"/>
      <c r="AJ1052" s="20"/>
      <c r="AK1052" s="20"/>
      <c r="AL1052" s="20"/>
      <c r="AM1052" s="20"/>
      <c r="AN1052" s="20"/>
      <c r="AO1052" s="20"/>
      <c r="AP1052" s="20"/>
      <c r="AQ1052" s="20"/>
      <c r="AR1052" s="20"/>
    </row>
    <row r="1053" spans="1:46" ht="16.5"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431"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624</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f>[51]Sheet1!$E$2+[51]Sheet1!$E$4</f>
        <v>108</v>
      </c>
      <c r="D1060" s="303">
        <f>D1037</f>
        <v>1477</v>
      </c>
      <c r="E1060" s="287"/>
      <c r="F1060" s="2">
        <f>ROUND(D1060*C1060,0)</f>
        <v>159516</v>
      </c>
      <c r="G1060" s="303">
        <f ca="1">G1037</f>
        <v>1362</v>
      </c>
      <c r="H1060" s="287"/>
      <c r="I1060" s="2">
        <f ca="1">ROUND(G1060*$C1060,0)</f>
        <v>147096</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1639</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f>[51]Sheet1!$G$2+[51]Sheet1!$G$4</f>
        <v>188676</v>
      </c>
      <c r="D1063" s="303">
        <f>D1040</f>
        <v>0.57999999999999996</v>
      </c>
      <c r="E1063" s="287"/>
      <c r="F1063" s="2">
        <f>ROUND(D1063*C1063,0)</f>
        <v>109432</v>
      </c>
      <c r="G1063" s="303">
        <f ca="1">G1040</f>
        <v>0.63</v>
      </c>
      <c r="H1063" s="287"/>
      <c r="I1063" s="2">
        <f ca="1">ROUND(G1063*$C1063,0)</f>
        <v>118866</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0.51</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1108</v>
      </c>
      <c r="B1065" s="1"/>
      <c r="C1065" s="285">
        <f>[51]Sheet1!$J$2+[51]Sheet1!$J$4</f>
        <v>151913</v>
      </c>
      <c r="D1065" s="303">
        <f>D1042</f>
        <v>7.98</v>
      </c>
      <c r="E1065" s="287"/>
      <c r="F1065" s="2">
        <f>ROUND(D1065*C1065,0)</f>
        <v>1212266</v>
      </c>
      <c r="G1065" s="303">
        <f ca="1">G1042</f>
        <v>8.59</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1109</v>
      </c>
      <c r="B1066" s="1"/>
      <c r="C1066" s="285">
        <f>C1065/(C1065+C1085)*'[52]On Peak Off Peak'!$E$83</f>
        <v>146792.90341203866</v>
      </c>
      <c r="D1066" s="303"/>
      <c r="E1066" s="287"/>
      <c r="F1066" s="2"/>
      <c r="G1066" s="303">
        <f ca="1">G1043</f>
        <v>8.89</v>
      </c>
      <c r="H1066" s="287"/>
      <c r="I1066" s="2">
        <f ca="1">ROUND(G1066*$C1066,0)</f>
        <v>1304989</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f>[51]Sheet1!$H$2+[51]Sheet1!$H$4+Temperature!F127*1000</f>
        <v>65474022.809296638</v>
      </c>
      <c r="D1068" s="361">
        <f>D1045</f>
        <v>4.798</v>
      </c>
      <c r="E1068" s="287" t="s">
        <v>355</v>
      </c>
      <c r="F1068" s="2">
        <f>ROUND(D1068/100*C1068,0)</f>
        <v>3141444</v>
      </c>
      <c r="G1068" s="361">
        <f ca="1">G1045</f>
        <v>4.75</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976</v>
      </c>
      <c r="B1069" s="1"/>
      <c r="C1069" s="285">
        <f>C1068*'[52]On Peak Off Peak'!$E$79</f>
        <v>19588366.821254607</v>
      </c>
      <c r="D1069" s="348">
        <v>0</v>
      </c>
      <c r="E1069" s="287" t="s">
        <v>355</v>
      </c>
      <c r="F1069" s="287">
        <f>ROUND(D1069/100*C1069,0)</f>
        <v>0</v>
      </c>
      <c r="G1069" s="348">
        <f ca="1">G1046</f>
        <v>5.4039999999999999</v>
      </c>
      <c r="H1069" s="287" t="s">
        <v>355</v>
      </c>
      <c r="I1069" s="287">
        <f ca="1">ROUND(G1069/100*$C1069,0)</f>
        <v>1058555</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977</v>
      </c>
      <c r="B1070" s="1"/>
      <c r="C1070" s="285">
        <f>C1072-C1069</f>
        <v>45885655.988042027</v>
      </c>
      <c r="D1070" s="348">
        <v>0</v>
      </c>
      <c r="E1070" s="287" t="s">
        <v>355</v>
      </c>
      <c r="F1070" s="287">
        <f>ROUND(D1070/100*C1070,0)</f>
        <v>0</v>
      </c>
      <c r="G1070" s="348">
        <f ca="1">G1047</f>
        <v>4.4710000000000001</v>
      </c>
      <c r="H1070" s="287" t="s">
        <v>355</v>
      </c>
      <c r="I1070" s="287">
        <f ca="1">ROUND(G1070/100*$C1070,0)</f>
        <v>2051548</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f>[51]Sheet1!$N$2+[51]Sheet1!$N$4</f>
        <v>12663</v>
      </c>
      <c r="D1071" s="292">
        <v>0.56000000000000005</v>
      </c>
      <c r="E1071" s="287"/>
      <c r="F1071" s="2">
        <f>C1071*D1071</f>
        <v>7091.2800000000007</v>
      </c>
      <c r="G1071" s="292">
        <f ca="1">G1049</f>
        <v>0.56999999999999995</v>
      </c>
      <c r="H1071" s="287"/>
      <c r="I1071" s="2">
        <f ca="1">C1071*G1071</f>
        <v>7217.9099999999989</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4688271.91</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5" hidden="1" thickBot="1">
      <c r="A1074" s="1" t="s">
        <v>363</v>
      </c>
      <c r="B1074" s="1"/>
      <c r="C1074" s="359">
        <f>SUM(C1072)+C1073</f>
        <v>66075597.608239993</v>
      </c>
      <c r="D1074" s="308"/>
      <c r="E1074" s="311"/>
      <c r="F1074" s="310">
        <f>F1072+F1073</f>
        <v>4690966.5301464349</v>
      </c>
      <c r="G1074" s="308"/>
      <c r="H1074" s="311"/>
      <c r="I1074" s="310">
        <f ca="1">I1072+I1073</f>
        <v>4749489.1601464348</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5"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623</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f>[51]Sheet1!$E$5</f>
        <v>24</v>
      </c>
      <c r="D1080" s="303">
        <f>D1037</f>
        <v>1477</v>
      </c>
      <c r="E1080" s="287"/>
      <c r="F1080" s="2">
        <f>ROUND(D1080*C1080,0)</f>
        <v>35448</v>
      </c>
      <c r="G1080" s="303">
        <f ca="1">G1037</f>
        <v>1362</v>
      </c>
      <c r="H1080" s="287"/>
      <c r="I1080" s="2">
        <f ca="1">ROUND(G1080*$C1080,0)</f>
        <v>32688</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1639</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f>[51]Sheet1!$G$5</f>
        <v>17279</v>
      </c>
      <c r="D1083" s="303">
        <f>D1040</f>
        <v>0.57999999999999996</v>
      </c>
      <c r="E1083" s="287"/>
      <c r="F1083" s="2">
        <f>ROUND(D1083*C1083,0)</f>
        <v>10022</v>
      </c>
      <c r="G1083" s="303">
        <f ca="1">G1040</f>
        <v>0.63</v>
      </c>
      <c r="H1083" s="287"/>
      <c r="I1083" s="2">
        <f ca="1">ROUND(G1083*$C1083,0)</f>
        <v>10886</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0.51</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1108</v>
      </c>
      <c r="B1085" s="1"/>
      <c r="C1085" s="285">
        <f>[51]Sheet1!$J$5</f>
        <v>13853</v>
      </c>
      <c r="D1085" s="303">
        <f>D1042</f>
        <v>7.98</v>
      </c>
      <c r="E1085" s="287"/>
      <c r="F1085" s="2">
        <f>ROUND(D1085*C1085,0)</f>
        <v>110547</v>
      </c>
      <c r="G1085" s="303">
        <f ca="1">G1042</f>
        <v>8.59</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1109</v>
      </c>
      <c r="B1086" s="1"/>
      <c r="C1086" s="285">
        <f>'[52]On Peak Off Peak'!$E$83-C1066</f>
        <v>13386.096587961336</v>
      </c>
      <c r="D1086" s="303"/>
      <c r="E1086" s="287"/>
      <c r="F1086" s="2"/>
      <c r="G1086" s="303">
        <f ca="1">G1043</f>
        <v>8.89</v>
      </c>
      <c r="H1086" s="287"/>
      <c r="I1086" s="2">
        <f ca="1">ROUND(G1086*$C1086,0)</f>
        <v>119002</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f>[51]Sheet1!$H$5</f>
        <v>996600</v>
      </c>
      <c r="D1088" s="361">
        <f>D1045</f>
        <v>4.798</v>
      </c>
      <c r="E1088" s="287" t="s">
        <v>355</v>
      </c>
      <c r="F1088" s="2">
        <f>ROUND(D1088/100*C1088,0)</f>
        <v>47817</v>
      </c>
      <c r="G1088" s="361">
        <f ca="1">G1045</f>
        <v>4.75</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976</v>
      </c>
      <c r="B1089" s="1"/>
      <c r="C1089" s="285">
        <f>C1088*'[52]On Peak Off Peak'!$E$79</f>
        <v>298160.48466920306</v>
      </c>
      <c r="D1089" s="348">
        <v>0</v>
      </c>
      <c r="E1089" s="287" t="s">
        <v>355</v>
      </c>
      <c r="F1089" s="287">
        <f>ROUND(D1089/100*C1089,0)</f>
        <v>0</v>
      </c>
      <c r="G1089" s="348">
        <f ca="1">G1046</f>
        <v>5.4039999999999999</v>
      </c>
      <c r="H1089" s="287" t="s">
        <v>355</v>
      </c>
      <c r="I1089" s="287">
        <f ca="1">ROUND(G1089/100*$C1089,0)</f>
        <v>16113</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977</v>
      </c>
      <c r="B1090" s="1"/>
      <c r="C1090" s="285">
        <f>C1092-C1089</f>
        <v>698439.51533079694</v>
      </c>
      <c r="D1090" s="348">
        <v>0</v>
      </c>
      <c r="E1090" s="287" t="s">
        <v>355</v>
      </c>
      <c r="F1090" s="287">
        <f>ROUND(D1090/100*C1090,0)</f>
        <v>0</v>
      </c>
      <c r="G1090" s="348">
        <f ca="1">G1047</f>
        <v>4.4710000000000001</v>
      </c>
      <c r="H1090" s="287" t="s">
        <v>355</v>
      </c>
      <c r="I1090" s="287">
        <f ca="1">ROUND(G1090/100*$C1090,0)</f>
        <v>31227</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f>[51]Sheet1!$N$5</f>
        <v>2353</v>
      </c>
      <c r="D1091" s="292">
        <v>0.56000000000000005</v>
      </c>
      <c r="E1091" s="287"/>
      <c r="F1091" s="2">
        <f>C1091*D1091</f>
        <v>1317.68</v>
      </c>
      <c r="G1091" s="292">
        <f ca="1">G1049</f>
        <v>0.56999999999999995</v>
      </c>
      <c r="H1091" s="287"/>
      <c r="I1091" s="2">
        <f ca="1">C1091*G1091</f>
        <v>1341.2099999999998</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211257.21</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5" hidden="1" thickBot="1">
      <c r="A1094" s="1" t="s">
        <v>363</v>
      </c>
      <c r="B1094" s="1"/>
      <c r="C1094" s="359">
        <f ca="1">SUM(C1092)+C1093</f>
        <v>1015329.51750911</v>
      </c>
      <c r="D1094" s="308"/>
      <c r="E1094" s="311"/>
      <c r="F1094" s="310">
        <f ca="1">F1092+F1093</f>
        <v>206394.17881339631</v>
      </c>
      <c r="G1094" s="308"/>
      <c r="H1094" s="311"/>
      <c r="I1094" s="310">
        <f ca="1">I1092+I1093</f>
        <v>212499.70881339631</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5"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629</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584464</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623922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1108</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1109</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976</v>
      </c>
      <c r="B1109" s="1"/>
      <c r="C1109" s="285">
        <f>C1069+C1005</f>
        <v>57839470.576621056</v>
      </c>
      <c r="D1109" s="686" t="s">
        <v>31</v>
      </c>
      <c r="E1109" s="287" t="s">
        <v>31</v>
      </c>
      <c r="F1109" s="2">
        <f>F1069+F1005</f>
        <v>0</v>
      </c>
      <c r="G1109" s="686" t="s">
        <v>31</v>
      </c>
      <c r="H1109" s="287" t="s">
        <v>31</v>
      </c>
      <c r="I1109" s="2">
        <f ca="1">I1069+I1005</f>
        <v>3145535</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977</v>
      </c>
      <c r="B1110" s="1"/>
      <c r="C1110" s="285">
        <f>C1070+C1006</f>
        <v>134895273.05173284</v>
      </c>
      <c r="D1110" s="686" t="s">
        <v>31</v>
      </c>
      <c r="E1110" s="287" t="s">
        <v>31</v>
      </c>
      <c r="F1110" s="2">
        <f>F1070+F1006</f>
        <v>0</v>
      </c>
      <c r="G1110" s="686" t="s">
        <v>31</v>
      </c>
      <c r="H1110" s="287" t="s">
        <v>31</v>
      </c>
      <c r="I1110" s="2">
        <f ca="1">I1070+I1006</f>
        <v>6077453</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23355.496060606034</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14421884.496060606</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5" hidden="1" thickBot="1">
      <c r="A1114" s="1" t="s">
        <v>363</v>
      </c>
      <c r="B1114" s="1"/>
      <c r="C1114" s="644">
        <f>C1112+C1113</f>
        <v>194505588.91435888</v>
      </c>
      <c r="D1114" s="308"/>
      <c r="E1114" s="311"/>
      <c r="F1114" s="647">
        <f>F1112+F1113</f>
        <v>14425653.835451698</v>
      </c>
      <c r="G1114" s="308"/>
      <c r="H1114" s="311"/>
      <c r="I1114" s="647">
        <f ca="1">I1112+I1113</f>
        <v>14610139.699694121</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5"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630</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448817</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640682</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1108</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1109</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976</v>
      </c>
      <c r="B1130" s="1"/>
      <c r="C1130" s="285">
        <f>C1089+C1025</f>
        <v>60679993.116384402</v>
      </c>
      <c r="D1130" s="348"/>
      <c r="E1130" s="287"/>
      <c r="F1130" s="2">
        <f>F1089+F1025</f>
        <v>0</v>
      </c>
      <c r="G1130" s="348"/>
      <c r="H1130" s="287"/>
      <c r="I1130" s="2">
        <f ca="1">I1089+I1025</f>
        <v>3310546</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977</v>
      </c>
      <c r="B1131" s="1"/>
      <c r="C1131" s="285">
        <f>C1090+C1026</f>
        <v>141205856.88361558</v>
      </c>
      <c r="D1131" s="348"/>
      <c r="E1131" s="287"/>
      <c r="F1131" s="2">
        <f>F1090+F1026</f>
        <v>0</v>
      </c>
      <c r="G1131" s="348"/>
      <c r="H1131" s="287"/>
      <c r="I1131" s="2">
        <f ca="1">I1090+I1026</f>
        <v>6386377</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69498.134848484624</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14776123.210000001</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5" hidden="1" thickBot="1">
      <c r="A1135" s="1" t="s">
        <v>363</v>
      </c>
      <c r="B1135" s="1"/>
      <c r="C1135" s="644">
        <f ca="1">C1133+C1134</f>
        <v>205679974.586009</v>
      </c>
      <c r="D1135" s="308"/>
      <c r="E1135" s="311"/>
      <c r="F1135" s="646">
        <f ca="1">F1133+F1134</f>
        <v>14739862.878261341</v>
      </c>
      <c r="G1135" s="308"/>
      <c r="H1135" s="311"/>
      <c r="I1135" s="646">
        <f ca="1">I1133+I1134</f>
        <v>14864857.602806797</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5"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983</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984</v>
      </c>
      <c r="AD1137" s="20"/>
      <c r="AE1137" s="20"/>
      <c r="AF1137" s="20"/>
      <c r="AG1137" s="20"/>
      <c r="AH1137" s="20"/>
      <c r="AI1137" s="20"/>
      <c r="AJ1137" s="20"/>
      <c r="AK1137" s="20"/>
      <c r="AL1137" s="20"/>
      <c r="AM1137" s="20"/>
      <c r="AN1137" s="20"/>
      <c r="AO1137" s="20"/>
      <c r="AP1137" s="20"/>
      <c r="AQ1137" s="20"/>
      <c r="AR1137" s="20"/>
    </row>
    <row r="1138" spans="1:46">
      <c r="A1138" s="387" t="s">
        <v>703</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0.32769999999999999</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611</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612</v>
      </c>
      <c r="B1142" s="1"/>
      <c r="C1142" s="285">
        <f>[53]Sheet1!$D$2</f>
        <v>12</v>
      </c>
      <c r="D1142" s="303">
        <v>2849</v>
      </c>
      <c r="E1142" s="290"/>
      <c r="F1142" s="2">
        <f>ROUND(C1142*D1142,0)</f>
        <v>34188</v>
      </c>
      <c r="G1142" s="267">
        <f ca="1">ROUND(D1142*(1+$Z$1143),0)</f>
        <v>2998</v>
      </c>
      <c r="H1142" s="290"/>
      <c r="I1142" s="2">
        <f ca="1">ROUND(G1142*$C1142,0)</f>
        <v>35976</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35971.036345047149</v>
      </c>
      <c r="X1143" s="287">
        <f ca="1">SUM(I1141:I1143)</f>
        <v>35976</v>
      </c>
      <c r="Y1143" s="15">
        <f ca="1">('Target Unit Costs'!H122)*Y1156/'Target Unit Costs'!H22</f>
        <v>47835.190405858266</v>
      </c>
      <c r="Z1143" s="286">
        <f ca="1">(W1143-V1143)/V1143</f>
        <v>5.2153865246494346E-2</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613</v>
      </c>
      <c r="B1145" s="1"/>
      <c r="C1145" s="285">
        <f>[53]Sheet1!$E$2</f>
        <v>658962</v>
      </c>
      <c r="D1145" s="303">
        <v>0.26</v>
      </c>
      <c r="E1145" s="287"/>
      <c r="F1145" s="2">
        <f>ROUND(C1145*D1145,0)</f>
        <v>171330</v>
      </c>
      <c r="G1145" s="267">
        <f ca="1">ROUND(D1145*(1+$Z$1145),2)</f>
        <v>0.26</v>
      </c>
      <c r="H1145" s="287"/>
      <c r="I1145" s="2">
        <f ca="1">ROUND(G1145*$C1145,0)</f>
        <v>171330</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171330</v>
      </c>
      <c r="W1145" s="287">
        <f ca="1">V1145*($Z$1156+1)*(1-$AB$952)+Y1145*$AB$952</f>
        <v>169528.84905947113</v>
      </c>
      <c r="X1145" s="287">
        <f ca="1">SUM(I1144:I1145)</f>
        <v>171330</v>
      </c>
      <c r="Y1145" s="15">
        <f ca="1">('Target Unit Costs'!H123)*Y1156/'Target Unit Costs'!H22</f>
        <v>132354.90577741951</v>
      </c>
      <c r="Z1145" s="286">
        <f ca="1">(W1145-V1145)/V1145</f>
        <v>-1.0512758655978912E-2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1108</v>
      </c>
      <c r="B1146" s="1"/>
      <c r="C1146" s="285">
        <f>[53]Sheet1!$I$2</f>
        <v>645282</v>
      </c>
      <c r="D1146" s="303">
        <v>7.92</v>
      </c>
      <c r="E1146" s="287"/>
      <c r="F1146" s="2">
        <f>ROUND(C1146*D1146,0)</f>
        <v>5110633</v>
      </c>
      <c r="G1146" s="267">
        <f ca="1">ROUND(D1146*(1+$Z$1146),2)</f>
        <v>8.93</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5110633</v>
      </c>
      <c r="W1146" s="287">
        <f ca="1">V1146*($Z$1156+1)*(1-$AB$952)+Y1146*$AB$952</f>
        <v>5759630.1880825786</v>
      </c>
      <c r="X1146" s="287">
        <f>I1146</f>
        <v>0</v>
      </c>
      <c r="Y1146" s="15">
        <f ca="1">('Target Unit Costs'!H120)*Y1156/'Target Unit Costs'!H22-Y1153</f>
        <v>10975278.385958858</v>
      </c>
      <c r="Z1146" s="286">
        <f ca="1">(W1146-V1146)/V1146</f>
        <v>0.1269895897597379</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1109</v>
      </c>
      <c r="B1147" s="1"/>
      <c r="C1147" s="285">
        <f>'[52]On Peak Off Peak'!$F$83</f>
        <v>635940</v>
      </c>
      <c r="D1147" s="303"/>
      <c r="E1147" s="287"/>
      <c r="F1147" s="2"/>
      <c r="G1147" s="267">
        <f ca="1">ROUND(W1146/C1147,2)</f>
        <v>9.06</v>
      </c>
      <c r="H1147" s="287"/>
      <c r="I1147" s="2">
        <f ca="1">ROUND(G1147*$C1147,0)</f>
        <v>5761616</v>
      </c>
      <c r="J1147" s="2"/>
      <c r="K1147" s="292"/>
      <c r="L1147" s="287"/>
      <c r="M1147" s="2"/>
      <c r="N1147" s="2"/>
      <c r="O1147" s="292"/>
      <c r="P1147" s="287"/>
      <c r="Q1147" s="2"/>
      <c r="R1147" s="2"/>
      <c r="S1147" s="292"/>
      <c r="T1147" s="287"/>
      <c r="U1147" s="2"/>
      <c r="V1147" s="287"/>
      <c r="W1147" s="287"/>
      <c r="X1147" s="287">
        <f ca="1">I1147</f>
        <v>5761616</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
      <c r="C1149" s="285">
        <f>[53]Sheet1!$G$2</f>
        <v>413046000</v>
      </c>
      <c r="D1149" s="348">
        <v>4.758</v>
      </c>
      <c r="E1149" s="287" t="s">
        <v>355</v>
      </c>
      <c r="F1149" s="2">
        <f>ROUND(C1149/100*D1149,0)</f>
        <v>19652729</v>
      </c>
      <c r="G1149" s="348">
        <f ca="1">ROUND(D1149*(1+$Z$1149),3)</f>
        <v>4.6829999999999998</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19652729</v>
      </c>
      <c r="W1149" s="287">
        <f ca="1">V1149*($Z$1156+1)*(1-$AB$952)+Y1149*$AB$952</f>
        <v>19343186.615095578</v>
      </c>
      <c r="X1149" s="83">
        <v>0</v>
      </c>
      <c r="Y1149" s="15">
        <f ca="1">('Target Unit Costs'!H121)*Y1156/'Target Unit Costs'!H22</f>
        <v>14152637.834766299</v>
      </c>
      <c r="Z1149" s="286">
        <f ca="1">(W1149-V1149)/V1149</f>
        <v>-1.5750605674378446E-2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976</v>
      </c>
      <c r="B1150" s="1"/>
      <c r="C1150" s="285">
        <f>C1149*'[52]On Peak Off Peak'!$F$79</f>
        <v>115274865.83284633</v>
      </c>
      <c r="D1150" s="348">
        <v>0</v>
      </c>
      <c r="E1150" s="287" t="s">
        <v>355</v>
      </c>
      <c r="F1150" s="287">
        <f>ROUND(D1150/100*C1150,0)</f>
        <v>0</v>
      </c>
      <c r="G1150" s="265">
        <f ca="1">ROUND(G1149+(1-AC1138),3)</f>
        <v>5.3550000000000004</v>
      </c>
      <c r="H1150" s="287" t="s">
        <v>355</v>
      </c>
      <c r="I1150" s="287">
        <f ca="1">ROUND(G1150/100*$C1150,0)</f>
        <v>6172969</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977</v>
      </c>
      <c r="B1151" s="1"/>
      <c r="C1151" s="285">
        <f>C1154-C1150</f>
        <v>297771134.16715366</v>
      </c>
      <c r="D1151" s="348">
        <v>0</v>
      </c>
      <c r="E1151" s="287" t="s">
        <v>355</v>
      </c>
      <c r="F1151" s="287">
        <f>ROUND(D1151/100*C1151,0)</f>
        <v>0</v>
      </c>
      <c r="G1151" s="265">
        <f ca="1">ROUND(G1150-($AD$952*$AE$952),3)</f>
        <v>4.4219999999999997</v>
      </c>
      <c r="H1151" s="287" t="s">
        <v>355</v>
      </c>
      <c r="I1151" s="287">
        <f ca="1">ROUND(G1151/100*$C1151,0)</f>
        <v>13167440</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19340409</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750</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f>[53]Sheet1!$J$2</f>
        <v>18666</v>
      </c>
      <c r="D1153" s="292">
        <v>0.55000000000000004</v>
      </c>
      <c r="E1153" s="287"/>
      <c r="F1153" s="2">
        <f>C1153*D1153</f>
        <v>10266.300000000001</v>
      </c>
      <c r="G1153" s="575">
        <f ca="1">ROUND(D1153*(1+$Z$1156)*(1+$Z$1156),2)</f>
        <v>0.56999999999999995</v>
      </c>
      <c r="H1153" s="287"/>
      <c r="I1153" s="2">
        <f ca="1">C1153*G1153</f>
        <v>10639.619999999999</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10429.248325692968</v>
      </c>
      <c r="X1153" s="68">
        <f ca="1">I1153</f>
        <v>10639.619999999999</v>
      </c>
      <c r="Y1153" s="68">
        <f ca="1">I1153</f>
        <v>10639.619999999999</v>
      </c>
      <c r="Z1153" s="286">
        <f ca="1">(W1153-V1153)/V1153</f>
        <v>1.5872157027650373E-2</v>
      </c>
      <c r="AA1153" s="3"/>
      <c r="AI1153" s="20"/>
      <c r="AJ1153" s="20"/>
      <c r="AK1153" s="20"/>
      <c r="AL1153" s="20"/>
      <c r="AM1153" s="20"/>
      <c r="AN1153" s="20"/>
      <c r="AO1153" s="20"/>
      <c r="AP1153" s="20"/>
    </row>
    <row r="1154" spans="1:44">
      <c r="A1154" s="1" t="s">
        <v>362</v>
      </c>
      <c r="B1154" s="1"/>
      <c r="C1154" s="285">
        <f>C1149</f>
        <v>413046000</v>
      </c>
      <c r="D1154" s="296"/>
      <c r="E1154" s="1"/>
      <c r="F1154" s="2">
        <f>SUM(F1141:F1153)</f>
        <v>24979146.300000001</v>
      </c>
      <c r="G1154" s="296"/>
      <c r="H1154" s="1"/>
      <c r="I1154" s="2">
        <f ca="1">SUM(I1141:I1153)</f>
        <v>25319970.620000001</v>
      </c>
      <c r="J1154" s="2"/>
      <c r="K1154" s="671"/>
      <c r="L1154" s="1"/>
      <c r="M1154" s="2" t="e">
        <f>SUM(M1141:M1152)</f>
        <v>#REF!</v>
      </c>
      <c r="N1154" s="2"/>
      <c r="O1154" s="671"/>
      <c r="P1154" s="1"/>
      <c r="Q1154" s="2" t="e">
        <f>SUM(Q1141:Q1152)</f>
        <v>#REF!</v>
      </c>
      <c r="R1154" s="2"/>
      <c r="S1154" s="671"/>
      <c r="T1154" s="1"/>
      <c r="U1154" s="2" t="e">
        <f>SUM(U1141:U1152)</f>
        <v>#REF!</v>
      </c>
      <c r="V1154" s="2">
        <f>SUM(V1143:V1153)-V1151</f>
        <v>24979146.300000001</v>
      </c>
      <c r="W1154" s="2">
        <f ca="1">SUM(W1143:W1153)-W1151</f>
        <v>25318745.936908368</v>
      </c>
      <c r="X1154" s="2">
        <f ca="1">SUM(X1143:X1153)</f>
        <v>25319970.620000001</v>
      </c>
      <c r="Y1154" s="2">
        <f ca="1">SUM(Y1143:Y1153)-Y1151</f>
        <v>25318745.936908435</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5" thickBot="1">
      <c r="A1156" s="1" t="s">
        <v>363</v>
      </c>
      <c r="B1156" s="1"/>
      <c r="C1156" s="359">
        <f ca="1">SUM(C1154)+C1155</f>
        <v>420782100.87353742</v>
      </c>
      <c r="D1156" s="308"/>
      <c r="E1156" s="311"/>
      <c r="F1156" s="310">
        <f ca="1">F1154+F1155</f>
        <v>25129407.040602796</v>
      </c>
      <c r="G1156" s="308"/>
      <c r="H1156" s="311"/>
      <c r="I1156" s="310">
        <f ca="1">I1154+I1155</f>
        <v>25470231.360602796</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25318745.936908435</v>
      </c>
      <c r="Z1156" s="1091">
        <f ca="1">(W1154-V1154)/V1154</f>
        <v>1.3595325990318863E-2</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5"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-1224.6830915659666</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566</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567</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f>[54]Sheet1!$E$7</f>
        <v>11400.039491543301</v>
      </c>
      <c r="D1164" s="231">
        <v>8.93</v>
      </c>
      <c r="F1164" s="2">
        <f t="shared" ref="F1164:F1173" si="82">ROUND(C1164*D1164,0)</f>
        <v>101802</v>
      </c>
      <c r="G1164" s="231">
        <f>'Lighting Rates'!K34</f>
        <v>8.6277457846556409</v>
      </c>
      <c r="I1164" s="2">
        <f>ROUND(G1164*$C1164,0)</f>
        <v>98357</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f>[54]Sheet1!$E$2</f>
        <v>17310.1784326038</v>
      </c>
      <c r="D1165" s="231">
        <v>10.72</v>
      </c>
      <c r="F1165" s="2">
        <f t="shared" si="82"/>
        <v>185565</v>
      </c>
      <c r="G1165" s="231">
        <f>'Lighting Rates'!K35</f>
        <v>9.2643455111056099</v>
      </c>
      <c r="I1165" s="2">
        <f t="shared" ref="I1165:I1172" si="83">ROUND(G1165*$C1165,0)</f>
        <v>160367</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569</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570</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564</v>
      </c>
      <c r="C1168" s="230">
        <f>[54]Sheet1!$E$4</f>
        <v>1065.5868126631899</v>
      </c>
      <c r="D1168" s="1139">
        <v>13.69</v>
      </c>
      <c r="F1168" s="2">
        <f t="shared" si="82"/>
        <v>14588</v>
      </c>
      <c r="G1168" s="231">
        <f>'Lighting Rates'!K36</f>
        <v>9.532316706171482</v>
      </c>
      <c r="I1168" s="2">
        <f t="shared" si="83"/>
        <v>10158</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571</v>
      </c>
      <c r="C1169" s="230">
        <f>[54]Sheet1!$E$6</f>
        <v>47.999893788498298</v>
      </c>
      <c r="D1169" s="1139">
        <v>35.25</v>
      </c>
      <c r="F1169" s="2">
        <f t="shared" si="82"/>
        <v>1692</v>
      </c>
      <c r="G1169" s="231">
        <f>'Lighting Rates'!K42</f>
        <v>17.066728950391411</v>
      </c>
      <c r="I1169" s="2">
        <f t="shared" si="83"/>
        <v>819</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572</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f>[54]Sheet1!$E$8</f>
        <v>16337.519049537101</v>
      </c>
      <c r="D1171" s="1139">
        <v>15.63</v>
      </c>
      <c r="F1171" s="2">
        <f t="shared" si="82"/>
        <v>255355</v>
      </c>
      <c r="G1171" s="231">
        <f>'Lighting Rates'!K37</f>
        <v>9.8439039807519659</v>
      </c>
      <c r="I1171" s="2">
        <f t="shared" si="83"/>
        <v>160825</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565</v>
      </c>
      <c r="C1172" s="230">
        <f>[54]Sheet1!$E$5</f>
        <v>1995.29440937456</v>
      </c>
      <c r="D1172" s="1139">
        <v>19.8</v>
      </c>
      <c r="F1172" s="2">
        <f t="shared" si="82"/>
        <v>39507</v>
      </c>
      <c r="G1172" s="231">
        <f>'Lighting Rates'!K38</f>
        <v>10.441372900206385</v>
      </c>
      <c r="I1172" s="2">
        <f t="shared" si="83"/>
        <v>20834</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f>[54]Sheet1!$E$3</f>
        <v>2706.90940145997</v>
      </c>
      <c r="D1173" s="1139">
        <v>26.16</v>
      </c>
      <c r="F1173" s="2">
        <f t="shared" si="82"/>
        <v>70813</v>
      </c>
      <c r="G1173" s="231">
        <f>'Lighting Rates'!K39</f>
        <v>12.726728154569866</v>
      </c>
      <c r="I1173" s="2">
        <f>ROUND(G1173*$C1173,0)</f>
        <v>34450</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769</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875</v>
      </c>
      <c r="C1175" s="230">
        <f>[54]Sheet1!$E$13</f>
        <v>42.160200250312897</v>
      </c>
      <c r="D1175" s="1139">
        <v>7.95</v>
      </c>
      <c r="F1175" s="2">
        <f t="shared" ref="F1175:F1180" si="84">ROUND(C1175*D1175,0)</f>
        <v>335</v>
      </c>
      <c r="G1175" s="231">
        <f>'Lighting Rates'!K22</f>
        <v>8.6277457846556409</v>
      </c>
      <c r="I1175" s="2">
        <f t="shared" ref="I1175:I1180" si="85">ROUND(G1175*$C1175,0)</f>
        <v>364</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876</v>
      </c>
      <c r="C1176" s="230">
        <f>[54]Sheet1!$E$9</f>
        <v>1940.5866589300399</v>
      </c>
      <c r="D1176" s="1139">
        <v>9.86</v>
      </c>
      <c r="F1176" s="2">
        <f t="shared" si="84"/>
        <v>19134</v>
      </c>
      <c r="G1176" s="231">
        <f>'Lighting Rates'!K23</f>
        <v>9.2643455111056099</v>
      </c>
      <c r="I1176" s="2">
        <f t="shared" si="85"/>
        <v>17978</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877</v>
      </c>
      <c r="C1177" s="230">
        <f>[54]Sheet1!$E$10</f>
        <v>386.34804089456901</v>
      </c>
      <c r="D1177" s="1139">
        <v>12.43</v>
      </c>
      <c r="F1177" s="2">
        <f t="shared" si="84"/>
        <v>4802</v>
      </c>
      <c r="G1177" s="231">
        <f>'Lighting Rates'!K24</f>
        <v>9.532316706171482</v>
      </c>
      <c r="I1177" s="2">
        <f t="shared" si="85"/>
        <v>3683</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878</v>
      </c>
      <c r="C1178" s="230">
        <f>[54]Sheet1!$E$14</f>
        <v>30.6747747747748</v>
      </c>
      <c r="D1178" s="1139">
        <v>12.87</v>
      </c>
      <c r="F1178" s="2">
        <f t="shared" si="84"/>
        <v>395</v>
      </c>
      <c r="G1178" s="231">
        <f>'Lighting Rates'!K25</f>
        <v>9.8439039807519659</v>
      </c>
      <c r="I1178" s="2">
        <f t="shared" si="85"/>
        <v>302</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879</v>
      </c>
      <c r="C1179" s="230">
        <f>[54]Sheet1!$E$11</f>
        <v>1920.3574460887401</v>
      </c>
      <c r="D1179" s="1139">
        <v>20.67</v>
      </c>
      <c r="F1179" s="2">
        <f t="shared" si="84"/>
        <v>39694</v>
      </c>
      <c r="G1179" s="231">
        <f>'Lighting Rates'!K26</f>
        <v>10.441372900206385</v>
      </c>
      <c r="I1179" s="2">
        <f t="shared" si="85"/>
        <v>20051</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880</v>
      </c>
      <c r="C1180" s="230">
        <f>[54]Sheet1!$E$12</f>
        <v>710.850771902367</v>
      </c>
      <c r="D1180" s="1139">
        <v>26.09</v>
      </c>
      <c r="F1180" s="2">
        <f t="shared" si="84"/>
        <v>18546</v>
      </c>
      <c r="G1180" s="231">
        <f>'Lighting Rates'!K27</f>
        <v>12.726728154569866</v>
      </c>
      <c r="I1180" s="2">
        <f t="shared" si="85"/>
        <v>9047</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881</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875</v>
      </c>
      <c r="C1182" s="230">
        <f>[54]Sheet1!$E$15</f>
        <v>2511.7599388379199</v>
      </c>
      <c r="D1182" s="1139">
        <v>6.5</v>
      </c>
      <c r="F1182" s="2">
        <f t="shared" ref="F1182:F1187" si="86">ROUND(C1182*D1182,0)</f>
        <v>16326</v>
      </c>
      <c r="G1182" s="231">
        <f>'Lighting Rates'!K28</f>
        <v>4.2512483242969674</v>
      </c>
      <c r="I1182" s="2">
        <f t="shared" ref="I1182:I1187" si="87">ROUND(G1182*$C1182,0)</f>
        <v>10678</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876</v>
      </c>
      <c r="C1183" s="230">
        <f>[54]Sheet1!$E$16</f>
        <v>1224.931672702</v>
      </c>
      <c r="D1183" s="1139">
        <v>6.97</v>
      </c>
      <c r="F1183" s="2">
        <f t="shared" si="86"/>
        <v>8538</v>
      </c>
      <c r="G1183" s="231">
        <f>'Lighting Rates'!K29</f>
        <v>4.5915701157526696</v>
      </c>
      <c r="I1183" s="2">
        <f t="shared" si="87"/>
        <v>5624</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877</v>
      </c>
      <c r="C1184" s="230">
        <f>[54]Sheet1!$E$17</f>
        <v>21.048507462686601</v>
      </c>
      <c r="D1184" s="1139">
        <v>7.97</v>
      </c>
      <c r="F1184" s="2">
        <f t="shared" si="86"/>
        <v>168</v>
      </c>
      <c r="G1184" s="231">
        <f>'Lighting Rates'!K30</f>
        <v>4.8393760910345573</v>
      </c>
      <c r="I1184" s="2">
        <f t="shared" si="87"/>
        <v>102</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878</v>
      </c>
      <c r="C1185" s="230">
        <f>[54]Sheet1!$E$18</f>
        <v>1847.76591955096</v>
      </c>
      <c r="D1185" s="1139">
        <v>8.1300000000000008</v>
      </c>
      <c r="F1185" s="2">
        <f t="shared" si="86"/>
        <v>15022</v>
      </c>
      <c r="G1185" s="231">
        <f>'Lighting Rates'!K31</f>
        <v>5.1082399108287007</v>
      </c>
      <c r="I1185" s="2">
        <f t="shared" si="87"/>
        <v>9439</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879</v>
      </c>
      <c r="C1186" s="230">
        <f>[54]Sheet1!$E$19</f>
        <v>164.16525779691301</v>
      </c>
      <c r="D1186" s="1139">
        <v>10.56</v>
      </c>
      <c r="F1186" s="2">
        <f t="shared" si="86"/>
        <v>1734</v>
      </c>
      <c r="G1186" s="231">
        <f>'Lighting Rates'!K32</f>
        <v>5.4438206469403285</v>
      </c>
      <c r="I1186" s="2">
        <f t="shared" si="87"/>
        <v>894</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880</v>
      </c>
      <c r="C1187" s="230">
        <f>[54]Sheet1!$E$20</f>
        <v>648.34196374959504</v>
      </c>
      <c r="D1187" s="1139">
        <v>12.09</v>
      </c>
      <c r="F1187" s="2">
        <f t="shared" si="86"/>
        <v>7838</v>
      </c>
      <c r="G1187" s="231">
        <f>'Lighting Rates'!K33</f>
        <v>6.6453173346134422</v>
      </c>
      <c r="I1187" s="2">
        <f t="shared" si="87"/>
        <v>4308</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f>[54]Sheet1!$L$22*12</f>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768</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742</v>
      </c>
      <c r="AB1189" s="909"/>
      <c r="AC1189" s="909"/>
      <c r="AH1189" s="903"/>
      <c r="AI1189" s="903"/>
      <c r="AJ1189" s="903"/>
      <c r="AK1189" s="903"/>
      <c r="AL1189" s="903"/>
      <c r="AM1189" s="903"/>
      <c r="AN1189" s="903"/>
      <c r="AO1189" s="903"/>
      <c r="AP1189" s="903"/>
      <c r="AQ1189" s="903"/>
      <c r="AR1189" s="903"/>
      <c r="AT1189" s="908"/>
    </row>
    <row r="1190" spans="1:46">
      <c r="A1190" s="3" t="s">
        <v>362</v>
      </c>
      <c r="C1190" s="230">
        <f>[54]Sheet1!$D$22</f>
        <v>3621950.3857190385</v>
      </c>
      <c r="D1190" s="235"/>
      <c r="E1190" s="20"/>
      <c r="F1190" s="238">
        <f>SUM(F1164:F1187)</f>
        <v>801854</v>
      </c>
      <c r="G1190" s="235"/>
      <c r="H1190" s="20"/>
      <c r="I1190" s="238">
        <f>SUM(I1164:I1189)</f>
        <v>568280</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5" thickBot="1">
      <c r="A1192" s="3" t="s">
        <v>9</v>
      </c>
      <c r="C1192" s="239">
        <f ca="1">C1190+C1191</f>
        <v>3719289.1179099604</v>
      </c>
      <c r="D1192" s="278"/>
      <c r="E1192" s="278"/>
      <c r="F1192" s="240">
        <f>F1190+F1191</f>
        <v>814239.74911082338</v>
      </c>
      <c r="G1192" s="278"/>
      <c r="H1192" s="278"/>
      <c r="I1192" s="240">
        <f>I1190+I1191</f>
        <v>580665.74911082338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568279.53995946876</v>
      </c>
      <c r="Z1192" s="1091">
        <f>(Y1192-F1192)/F1192</f>
        <v>-0.30207344878452724</v>
      </c>
      <c r="AA1192" s="656"/>
      <c r="AH1192" s="244"/>
      <c r="AI1192" s="244"/>
      <c r="AJ1192" s="20"/>
      <c r="AK1192" s="20"/>
      <c r="AL1192" s="20"/>
      <c r="AM1192" s="20"/>
      <c r="AN1192" s="20"/>
      <c r="AO1192" s="20"/>
      <c r="AP1192" s="20"/>
      <c r="AQ1192" s="20"/>
      <c r="AR1192" s="20"/>
    </row>
    <row r="1193" spans="1:46" ht="16.5"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-0.46004053123760968</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f>[55]Sheet1!$I$2</f>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f>[55]Sheet1!$C$2</f>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886</v>
      </c>
      <c r="B1204" s="1"/>
      <c r="C1204" s="230">
        <f>[55]Sheet1!$J$2</f>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764</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742</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751</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21032.430475577181</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5" thickBot="1">
      <c r="A1209" s="1" t="s">
        <v>9</v>
      </c>
      <c r="B1209" s="1"/>
      <c r="C1209" s="359">
        <f ca="1">C1207+C1208</f>
        <v>144690.14087256478</v>
      </c>
      <c r="D1209" s="821"/>
      <c r="E1209" s="311"/>
      <c r="F1209" s="240">
        <f>F1207+F1208</f>
        <v>30891.402130665072</v>
      </c>
      <c r="G1209" s="821"/>
      <c r="H1209" s="311"/>
      <c r="I1209" s="240">
        <f>I1207+I1208</f>
        <v>21508.769540567155</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21032.430475577181</v>
      </c>
      <c r="Z1209" s="1091">
        <f>(Y1209-F1209)/F1209</f>
        <v>-0.31914937410047672</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5"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591</v>
      </c>
      <c r="B1217" s="1"/>
      <c r="C1217" s="230">
        <f>C1247+C1261+C1262</f>
        <v>1847418.9175815417</v>
      </c>
      <c r="D1217" s="686" t="s">
        <v>31</v>
      </c>
      <c r="E1217" s="1" t="s">
        <v>31</v>
      </c>
      <c r="F1217" s="380">
        <f>F1247+F1262</f>
        <v>133291</v>
      </c>
      <c r="G1217" s="686" t="s">
        <v>31</v>
      </c>
      <c r="H1217" s="1" t="s">
        <v>31</v>
      </c>
      <c r="I1217" s="2">
        <f>I1247+I1262</f>
        <v>81081.037402138347</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593</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81127.150505442027</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768</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742</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162208.18790758037</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5" thickBot="1">
      <c r="A1223" s="1" t="s">
        <v>9</v>
      </c>
      <c r="B1223" s="1"/>
      <c r="C1223" s="359">
        <f ca="1">C1221+C1222</f>
        <v>3796134.7231696863</v>
      </c>
      <c r="D1223" s="821"/>
      <c r="E1223" s="311"/>
      <c r="F1223" s="240">
        <f>F1221+F1222</f>
        <v>272489.21113049425</v>
      </c>
      <c r="G1223" s="821"/>
      <c r="H1223" s="311"/>
      <c r="I1223" s="240">
        <f>I1221+I1222</f>
        <v>166375.42586223219</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162207.82733706955</v>
      </c>
      <c r="Z1223" s="1091">
        <f>(Y1223-F1223)/F1223</f>
        <v>-0.40471834952985086</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5"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-0.36057051082025282</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f>[56]Sheet1!$L$33</f>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567</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580</v>
      </c>
      <c r="B1233" s="1"/>
      <c r="C1233" s="21">
        <f>[56]Sheet1!$F$2</f>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581</v>
      </c>
      <c r="B1234" s="1"/>
      <c r="C1234" s="21">
        <f>[56]Sheet1!$F$3</f>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582</v>
      </c>
      <c r="B1235" s="1"/>
      <c r="C1235" s="21">
        <f>[56]Sheet1!$F$4</f>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583</v>
      </c>
      <c r="B1236" s="1"/>
      <c r="C1236" s="21">
        <f>[56]Sheet1!$F$5</f>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584</v>
      </c>
      <c r="B1237" s="1"/>
      <c r="C1237" s="21">
        <f>[56]Sheet1!$F$6</f>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585</v>
      </c>
      <c r="B1238" s="1"/>
      <c r="C1238" s="21">
        <f>[56]Sheet1!$F$8</f>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568</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586</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587</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588</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589</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590</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591</v>
      </c>
      <c r="B1247" s="1"/>
      <c r="C1247" s="230">
        <f>[56]Sheet1!$E$33-[56]Sheet1!$E$34</f>
        <v>1109399.9175815417</v>
      </c>
      <c r="D1247" s="348">
        <v>7.2149999999999999</v>
      </c>
      <c r="E1247" s="1" t="s">
        <v>355</v>
      </c>
      <c r="F1247" s="380">
        <f>ROUND(D1247*C1247/100,0)</f>
        <v>80043</v>
      </c>
      <c r="G1247" s="348">
        <f>'Lighting Rates'!K57*100</f>
        <v>4.3888625400550909</v>
      </c>
      <c r="H1247" s="1" t="s">
        <v>355</v>
      </c>
      <c r="I1247" s="2">
        <f>G1247*C1247/100</f>
        <v>48690.03740213834</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592</v>
      </c>
      <c r="B1248" s="1"/>
      <c r="C1248" s="230">
        <f>[56]Sheet1!$E$34</f>
        <v>1848477.8177724311</v>
      </c>
      <c r="D1248" s="387" t="s">
        <v>31</v>
      </c>
      <c r="E1248" s="1" t="s">
        <v>31</v>
      </c>
      <c r="F1248" s="380" t="s">
        <v>31</v>
      </c>
      <c r="G1248" s="390">
        <f>G1247</f>
        <v>4.3888625400550909</v>
      </c>
      <c r="H1248" s="1" t="s">
        <v>355</v>
      </c>
      <c r="I1248" s="2">
        <f>G1248*C1248/100</f>
        <v>81127.150505442027</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f>[56]Sheet1!$M$33</f>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768</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752</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129817.18790758037</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5" thickBot="1">
      <c r="A1254" s="1" t="s">
        <v>9</v>
      </c>
      <c r="B1254" s="1"/>
      <c r="C1254" s="359">
        <f ca="1">C1252+C1253</f>
        <v>3038087.8163300841</v>
      </c>
      <c r="D1254" s="821"/>
      <c r="E1254" s="311"/>
      <c r="F1254" s="240">
        <f>F1252+F1253</f>
        <v>218412.41041981886</v>
      </c>
      <c r="G1254" s="821"/>
      <c r="H1254" s="311"/>
      <c r="I1254" s="240">
        <f>I1252+I1253</f>
        <v>133155.62515155677</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5" thickTop="1">
      <c r="A1255" s="1034" t="s">
        <v>767</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4.3888625400550909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f>[56]Sheet1!$E$35</f>
        <v>738019</v>
      </c>
      <c r="D1262" s="390">
        <f>D1261</f>
        <v>7.2149999999999999</v>
      </c>
      <c r="E1262" s="1" t="s">
        <v>355</v>
      </c>
      <c r="F1262" s="380">
        <f>ROUND(D1262*C1262/100,0)</f>
        <v>53248</v>
      </c>
      <c r="G1262" s="390">
        <f>G1261</f>
        <v>4.3888625400550909</v>
      </c>
      <c r="H1262" s="1" t="s">
        <v>355</v>
      </c>
      <c r="I1262" s="2">
        <f>ROUND(G1262*$C1262/100,0)</f>
        <v>32391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f>[56]Sheet1!$M$35</f>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768</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32391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5" thickBot="1">
      <c r="A1267" s="1" t="s">
        <v>9</v>
      </c>
      <c r="B1267" s="1"/>
      <c r="C1267" s="359">
        <f ca="1">C1265+C1266</f>
        <v>758046.90683960204</v>
      </c>
      <c r="D1267" s="821"/>
      <c r="E1267" s="311"/>
      <c r="F1267" s="240">
        <f>F1265+F1266</f>
        <v>54076.80071067543</v>
      </c>
      <c r="G1267" s="821"/>
      <c r="H1267" s="311"/>
      <c r="I1267" s="240">
        <f>I1265+I1266</f>
        <v>33219.80071067543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5" thickTop="1">
      <c r="A1268" s="1034" t="s">
        <v>767</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f>[57]Sheet1!$E$2</f>
        <v>144</v>
      </c>
      <c r="D1275" s="264">
        <v>3.9</v>
      </c>
      <c r="E1275" s="1"/>
      <c r="F1275" s="2">
        <f>ROUND(C1275*D1275,0)</f>
        <v>562</v>
      </c>
      <c r="G1275" s="231">
        <f>D1275+('Lighting Rates'!K60-D1275)*0.5+0.02</f>
        <v>7.4028371555036152</v>
      </c>
      <c r="H1275" s="1"/>
      <c r="I1275" s="2">
        <f>ROUND(G1275*$C1275,0)</f>
        <v>1066</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732"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f>[57]Sheet1!$E$3</f>
        <v>180</v>
      </c>
      <c r="D1276" s="264">
        <v>7</v>
      </c>
      <c r="E1276" s="1"/>
      <c r="F1276" s="2">
        <f>ROUND(C1276*D1276,0)</f>
        <v>1260</v>
      </c>
      <c r="G1276" s="231">
        <f>D1276+('Lighting Rates'!K61-D1276)*0.5</f>
        <v>13.251246176544953</v>
      </c>
      <c r="H1276" s="1"/>
      <c r="I1276" s="2">
        <f>ROUND(G1276*$C1276,0)</f>
        <v>2385</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732"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f>[57]Sheet1!$D$5</f>
        <v>282712</v>
      </c>
      <c r="D1278" s="293">
        <v>8.5820000000000007</v>
      </c>
      <c r="E1278" s="2" t="s">
        <v>355</v>
      </c>
      <c r="F1278" s="380">
        <f>ROUND(D1278*C1278/100,0)</f>
        <v>24262</v>
      </c>
      <c r="G1278" s="293">
        <f>I1278/C1278*100</f>
        <v>4.6974067965017534</v>
      </c>
      <c r="H1278" s="2" t="s">
        <v>355</v>
      </c>
      <c r="I1278" s="2">
        <f>Y1283-I1275-I1276</f>
        <v>13280.132702526036</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764</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742</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751</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16731.132702526036</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5" thickBot="1">
      <c r="A1283" s="1" t="s">
        <v>363</v>
      </c>
      <c r="B1283" s="1"/>
      <c r="C1283" s="332">
        <f>C1281+C1282</f>
        <v>285281.40758938907</v>
      </c>
      <c r="D1283" s="311"/>
      <c r="E1283" s="311"/>
      <c r="F1283" s="278">
        <f>F1281+F1282</f>
        <v>26428.895606556154</v>
      </c>
      <c r="G1283" s="311"/>
      <c r="H1283" s="311"/>
      <c r="I1283" s="278">
        <f>I1281+I1282</f>
        <v>17076.02830908219</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16731.132702526036</v>
      </c>
      <c r="Z1283" s="1091">
        <f>(Y1283-F1283)/F1283</f>
        <v>-0.36693787922127236</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5"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f>[58]Sheet1!$E$2</f>
        <v>11337.526455606199</v>
      </c>
      <c r="D1291" s="1139">
        <v>10.29</v>
      </c>
      <c r="F1291" s="2">
        <f>ROUND(C1291*D1291,0)</f>
        <v>116663</v>
      </c>
      <c r="G1291" s="231">
        <f>'Lighting Rates'!K65</f>
        <v>8.6277457846556409</v>
      </c>
      <c r="I1291" s="2">
        <f>ROUND(G1291*$C1291,0)</f>
        <v>97817</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f>[58]Sheet1!$E$4</f>
        <v>922.24583777958799</v>
      </c>
      <c r="D1292" s="1139">
        <v>18.829999999999998</v>
      </c>
      <c r="F1292" s="2">
        <f>ROUND(C1292*D1292,0)</f>
        <v>17366</v>
      </c>
      <c r="G1292" s="231">
        <f>'Lighting Rates'!K66</f>
        <v>9.8439039807519659</v>
      </c>
      <c r="I1292" s="2">
        <f>ROUND(G1292*$C1292,0)</f>
        <v>9078</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12.726728154569866</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f>[58]Sheet1!$E$3</f>
        <v>3195.22491672157</v>
      </c>
      <c r="D1295" s="231">
        <v>9.65</v>
      </c>
      <c r="F1295" s="2">
        <f>ROUND(C1295*D1295,0)</f>
        <v>30834</v>
      </c>
      <c r="G1295" s="231">
        <f>'Lighting Rates'!K68</f>
        <v>8.6277457846556409</v>
      </c>
      <c r="I1295" s="2">
        <f>ROUND(G1295*$C1295,0)</f>
        <v>27568</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9.8439039807519659</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f>[58]Sheet1!$E$5</f>
        <v>409.000689070249</v>
      </c>
      <c r="D1299" s="231">
        <v>13.44</v>
      </c>
      <c r="F1299" s="2">
        <f>ROUND(C1299*D1299,0)</f>
        <v>5497</v>
      </c>
      <c r="G1299" s="231">
        <f>'Lighting Rates'!K70</f>
        <v>8.6277457846556409</v>
      </c>
      <c r="I1299" s="2">
        <f>ROUND(G1299*$C1299,0)</f>
        <v>3529</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f>[58]Sheet1!$E$6</f>
        <v>359.23481992392999</v>
      </c>
      <c r="D1300" s="231">
        <v>22.57</v>
      </c>
      <c r="F1300" s="2">
        <f>ROUND(C1300*D1300,0)</f>
        <v>8108</v>
      </c>
      <c r="G1300" s="231">
        <f>'Lighting Rates'!K72</f>
        <v>9.8439039807519659</v>
      </c>
      <c r="I1300" s="2">
        <f>ROUND(G1300*$C1300,0)</f>
        <v>3536</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12.726728154569866</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8.6277457846556409</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9.8439039807519659</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8.6277457846556409</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9.8439039807519659</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12.726728154569866</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8.6277457846556409</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9.8439039807519659</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f>[58]Sheet1!$E$7</f>
        <v>180.16648550994401</v>
      </c>
      <c r="D1314" s="1139">
        <v>10.75</v>
      </c>
      <c r="F1314" s="2">
        <f>ROUND(C1314*D1314,0)</f>
        <v>1937</v>
      </c>
      <c r="G1314" s="231">
        <f>'Lighting Rates'!K80</f>
        <v>8.6277457846556409</v>
      </c>
      <c r="I1314" s="2">
        <f>ROUND(G1314*$C1314,0)</f>
        <v>1554</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f>[58]Sheet1!$E$8</f>
        <v>581.53297028850704</v>
      </c>
      <c r="D1315" s="1139">
        <v>18.82</v>
      </c>
      <c r="F1315" s="2">
        <f>ROUND(C1315*D1315,0)</f>
        <v>10944</v>
      </c>
      <c r="G1315" s="231">
        <f>'Lighting Rates'!K81</f>
        <v>9.8439039807519659</v>
      </c>
      <c r="I1315" s="2">
        <f>ROUND(G1315*$C1315,0)</f>
        <v>5725</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12.726728154569866</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f>[58]Sheet1!$K$10</f>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768</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e">
        <f>#REF!</f>
        <v>#REF!</v>
      </c>
      <c r="X1318" s="908"/>
      <c r="Y1318" s="679" t="s">
        <v>742</v>
      </c>
      <c r="AB1318" s="909"/>
      <c r="AC1318" s="909"/>
      <c r="AH1318" s="903"/>
      <c r="AI1318" s="903"/>
      <c r="AJ1318" s="903"/>
      <c r="AK1318" s="903"/>
      <c r="AL1318" s="903"/>
      <c r="AM1318" s="903"/>
      <c r="AN1318" s="903"/>
      <c r="AO1318" s="903"/>
      <c r="AP1318" s="903"/>
      <c r="AQ1318" s="903"/>
      <c r="AR1318" s="903"/>
      <c r="AT1318" s="908"/>
    </row>
    <row r="1319" spans="1:46">
      <c r="A1319" s="3" t="s">
        <v>362</v>
      </c>
      <c r="C1319" s="230">
        <f>[58]Sheet1!$D$10</f>
        <v>1469704.1535796304</v>
      </c>
      <c r="D1319" s="235"/>
      <c r="E1319" s="20"/>
      <c r="F1319" s="238">
        <f>SUM(F1291:F1316)</f>
        <v>191349</v>
      </c>
      <c r="G1319" s="235"/>
      <c r="H1319" s="20"/>
      <c r="I1319" s="238">
        <f>SUM(I1291:I1318)</f>
        <v>148807</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5" thickBot="1">
      <c r="A1321" s="3" t="s">
        <v>9</v>
      </c>
      <c r="C1321" s="239">
        <f ca="1">C1319+C1320</f>
        <v>1509297.3979888824</v>
      </c>
      <c r="D1321" s="278"/>
      <c r="E1321" s="278"/>
      <c r="F1321" s="240">
        <f>F1319+F1320</f>
        <v>194319.67386953477</v>
      </c>
      <c r="G1321" s="278"/>
      <c r="H1321" s="278"/>
      <c r="I1321" s="240">
        <f>I1319+I1320</f>
        <v>151777.67386953477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148807.39626777699</v>
      </c>
      <c r="Z1321" s="1091">
        <f>(Y1321-F1321)/F1321</f>
        <v>-0.23421343138067685</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5" thickTop="1">
      <c r="A1322" s="1033" t="s">
        <v>767</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0.39626777698867954</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19.899999999999999" customHeight="1" thickBot="1">
      <c r="A1326" s="413" t="s">
        <v>496</v>
      </c>
      <c r="B1326" s="414"/>
      <c r="C1326" s="415">
        <f ca="1">C27+C101+C221+C613+C653+C789+C927+C947+C1192+C1209+C1223+C1283+C1321</f>
        <v>4031133626.0945606</v>
      </c>
      <c r="D1326" s="416"/>
      <c r="E1326" s="417"/>
      <c r="F1326" s="417">
        <f ca="1">F27+F101+F221+F613+F653+F789+F927+F947+F1192+F1209+F1223+F1283+F1321</f>
        <v>348678803.16255546</v>
      </c>
      <c r="G1326" s="416"/>
      <c r="H1326" s="417"/>
      <c r="I1326" s="417">
        <f ca="1">I27+I101+I221+I613+I653+I789+I927+I989+I1052+I1156+I1192+I1209+I1223+I1283+I1321</f>
        <v>351815195.64394683</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f>
        <v>351816633.14828408</v>
      </c>
      <c r="Z1326" s="73" t="s">
        <v>31</v>
      </c>
      <c r="AA1326" s="73"/>
      <c r="AB1326" s="7"/>
      <c r="AC1326" s="7"/>
      <c r="AD1326" s="7"/>
      <c r="AE1326" s="7"/>
      <c r="AF1326" s="7"/>
      <c r="AG1326" s="7"/>
      <c r="AH1326" s="7"/>
      <c r="AI1326" s="7"/>
      <c r="AJ1326" s="7"/>
      <c r="AK1326" s="7"/>
      <c r="AL1326" s="7"/>
      <c r="AM1326" s="7"/>
    </row>
    <row r="1327" spans="1:46" ht="16.5"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1437.5043372511864</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19.899999999999999" customHeight="1" thickBot="1">
      <c r="A1329" s="425" t="s">
        <v>497</v>
      </c>
      <c r="B1329" s="426"/>
      <c r="C1329" s="427">
        <f ca="1">C1326+C1328</f>
        <v>4031133626.0945606</v>
      </c>
      <c r="D1329" s="899"/>
      <c r="E1329" s="429"/>
      <c r="F1329" s="430">
        <f ca="1">F1326+F1328</f>
        <v>349406605.26255548</v>
      </c>
      <c r="G1329" s="431"/>
      <c r="H1329" s="429"/>
      <c r="I1329" s="430">
        <f ca="1">I1326+I1328</f>
        <v>352542997.74394685</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5" thickTop="1">
      <c r="A1330" s="1"/>
      <c r="B1330" s="279"/>
      <c r="C1330" s="21"/>
      <c r="D1330" s="303"/>
      <c r="E1330" s="432"/>
      <c r="F1330" s="2" t="s">
        <v>31</v>
      </c>
      <c r="G1330" s="303"/>
      <c r="H1330" s="1"/>
      <c r="I1330" s="64">
        <f ca="1">I1329-F1329</f>
        <v>3136392.4813913703</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I121"/>
  <sheetViews>
    <sheetView topLeftCell="J1" workbookViewId="0">
      <selection activeCell="U25" sqref="U25"/>
    </sheetView>
  </sheetViews>
  <sheetFormatPr defaultColWidth="8" defaultRowHeight="12.75"/>
  <cols>
    <col min="1" max="1" width="13.125" style="123" customWidth="1"/>
    <col min="2" max="2" width="1.625" style="121" customWidth="1"/>
    <col min="3" max="3" width="14" style="141" bestFit="1" customWidth="1"/>
    <col min="4" max="4" width="1.625" style="122" customWidth="1"/>
    <col min="5" max="5" width="13.125" style="122" customWidth="1"/>
    <col min="6" max="6" width="1.625" style="122" customWidth="1"/>
    <col min="7" max="7" width="13.125" style="122" customWidth="1"/>
    <col min="8" max="8" width="15.625" style="122" bestFit="1" customWidth="1"/>
    <col min="9" max="9" width="1.625" style="122" customWidth="1"/>
    <col min="10" max="10" width="13.125" style="122" customWidth="1"/>
    <col min="11" max="11" width="1.625" style="122" customWidth="1"/>
    <col min="12" max="12" width="16.5" style="122" bestFit="1" customWidth="1"/>
    <col min="13" max="13" width="1.625" style="122" customWidth="1"/>
    <col min="14" max="14" width="14.125" style="122" customWidth="1"/>
    <col min="15" max="15" width="1.625" style="122" customWidth="1"/>
    <col min="16" max="16" width="14.25" style="122" customWidth="1"/>
    <col min="17" max="17" width="1.625" style="122" customWidth="1"/>
    <col min="18" max="18" width="13.125" style="123" customWidth="1"/>
    <col min="19" max="19" width="13.125" style="121" customWidth="1"/>
    <col min="20" max="20" width="13.125" style="1057" customWidth="1"/>
    <col min="21" max="23" width="13.75" style="121" customWidth="1"/>
    <col min="24" max="24" width="13.125" style="121" customWidth="1"/>
    <col min="25" max="25" width="14.625" style="121" bestFit="1" customWidth="1"/>
    <col min="26" max="26" width="4.125" style="121" hidden="1" customWidth="1"/>
    <col min="27" max="27" width="14.75" style="121" hidden="1" customWidth="1"/>
    <col min="28" max="28" width="12.125" style="121" hidden="1" customWidth="1"/>
    <col min="29" max="29" width="12" style="121" hidden="1" customWidth="1"/>
    <col min="30" max="30" width="1.625" style="121" customWidth="1"/>
    <col min="31" max="31" width="13.875" style="121" customWidth="1"/>
    <col min="32" max="32" width="13.125" style="123" customWidth="1"/>
    <col min="33" max="34" width="1.625" style="121" customWidth="1"/>
    <col min="35" max="35" width="14.125" style="121" bestFit="1" customWidth="1"/>
    <col min="36" max="16384" width="8" style="121"/>
  </cols>
  <sheetData>
    <row r="1" spans="1:35" ht="15.75">
      <c r="A1" s="1061" t="s">
        <v>247</v>
      </c>
      <c r="B1" s="118"/>
      <c r="C1" s="641"/>
      <c r="D1" s="119"/>
      <c r="E1" s="119"/>
      <c r="F1" s="119"/>
      <c r="G1" s="119"/>
      <c r="H1" s="119"/>
      <c r="I1" s="119"/>
      <c r="J1" s="119"/>
      <c r="K1" s="119"/>
      <c r="L1" s="119"/>
      <c r="M1" s="119"/>
      <c r="N1" s="119"/>
      <c r="O1" s="119"/>
    </row>
    <row r="2" spans="1:35" ht="15.75">
      <c r="A2" s="1055"/>
      <c r="W2" s="130"/>
    </row>
    <row r="3" spans="1:35" s="123" customFormat="1">
      <c r="C3" s="1045" t="s">
        <v>1</v>
      </c>
      <c r="D3" s="1046"/>
      <c r="E3" s="1046"/>
      <c r="F3" s="1046"/>
      <c r="G3" s="1046"/>
      <c r="H3" s="1046"/>
      <c r="I3" s="1046"/>
      <c r="J3" s="1046"/>
      <c r="K3" s="1046"/>
      <c r="L3" s="1046"/>
      <c r="M3" s="1046"/>
      <c r="N3" s="1046"/>
      <c r="O3" s="1046"/>
      <c r="P3" s="1046"/>
      <c r="Q3" s="1046"/>
      <c r="T3" s="1058" t="s">
        <v>248</v>
      </c>
      <c r="U3" s="144" t="s">
        <v>31</v>
      </c>
      <c r="V3" s="144"/>
      <c r="W3" s="144"/>
      <c r="Y3" s="123" t="s">
        <v>645</v>
      </c>
      <c r="AA3" s="144" t="s">
        <v>285</v>
      </c>
    </row>
    <row r="4" spans="1:35" s="123" customFormat="1">
      <c r="C4" s="1047"/>
      <c r="D4" s="1046"/>
      <c r="E4" s="1046"/>
      <c r="F4" s="1046"/>
      <c r="G4" s="1046"/>
      <c r="H4" s="1046" t="s">
        <v>31</v>
      </c>
      <c r="I4" s="1046"/>
      <c r="J4" s="1046" t="s">
        <v>31</v>
      </c>
      <c r="K4" s="1046"/>
      <c r="L4" s="1046"/>
      <c r="M4" s="1046"/>
      <c r="N4" s="1046"/>
      <c r="O4" s="1046"/>
      <c r="P4" s="1046" t="s">
        <v>622</v>
      </c>
      <c r="Q4" s="1046"/>
      <c r="R4" s="123" t="s">
        <v>249</v>
      </c>
      <c r="S4" s="144" t="s">
        <v>256</v>
      </c>
      <c r="T4" s="1058" t="s">
        <v>250</v>
      </c>
      <c r="U4" s="144" t="s">
        <v>558</v>
      </c>
      <c r="V4" s="1046" t="s">
        <v>815</v>
      </c>
      <c r="W4" s="1046" t="s">
        <v>161</v>
      </c>
      <c r="X4" s="123" t="s">
        <v>249</v>
      </c>
      <c r="Y4" s="144" t="s">
        <v>256</v>
      </c>
      <c r="AA4" s="123" t="s">
        <v>190</v>
      </c>
      <c r="AB4" s="123" t="s">
        <v>249</v>
      </c>
      <c r="AC4" s="144" t="s">
        <v>256</v>
      </c>
      <c r="AE4" s="144" t="s">
        <v>9</v>
      </c>
    </row>
    <row r="5" spans="1:35" s="123" customFormat="1">
      <c r="A5" s="123" t="s">
        <v>251</v>
      </c>
      <c r="C5" s="1048">
        <v>305</v>
      </c>
      <c r="D5" s="1046"/>
      <c r="E5" s="1049" t="s">
        <v>871</v>
      </c>
      <c r="F5" s="1049"/>
      <c r="G5" s="1049" t="s">
        <v>872</v>
      </c>
      <c r="H5" s="1049" t="s">
        <v>873</v>
      </c>
      <c r="I5" s="1049"/>
      <c r="J5" s="1049" t="s">
        <v>874</v>
      </c>
      <c r="K5" s="1049"/>
      <c r="L5" s="1049" t="s">
        <v>885</v>
      </c>
      <c r="M5" s="1049"/>
      <c r="N5" s="1049" t="s">
        <v>253</v>
      </c>
      <c r="O5" s="1049"/>
      <c r="P5" s="1049" t="s">
        <v>254</v>
      </c>
      <c r="Q5" s="1049"/>
      <c r="R5" s="123" t="s">
        <v>31</v>
      </c>
      <c r="S5" s="144" t="s">
        <v>812</v>
      </c>
      <c r="T5" s="1058" t="s">
        <v>257</v>
      </c>
      <c r="U5" s="123" t="s">
        <v>1</v>
      </c>
      <c r="V5" s="1049" t="s">
        <v>254</v>
      </c>
      <c r="W5" s="1049" t="s">
        <v>815</v>
      </c>
      <c r="X5" s="144" t="s">
        <v>813</v>
      </c>
      <c r="Y5" s="144" t="s">
        <v>814</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f>-[42]Sheet1!$K$2</f>
        <v>-4983958.7499994701</v>
      </c>
      <c r="F7" s="1116"/>
      <c r="G7" s="1116">
        <f>-[42]Sheet1!$L$2</f>
        <v>5087327.1900002798</v>
      </c>
      <c r="H7" s="1116">
        <f>-[42]Sheet1!$J$2</f>
        <v>2086102.2000001201</v>
      </c>
      <c r="I7" s="1116"/>
      <c r="J7" s="1116">
        <f>-[42]Sheet1!$M$2</f>
        <v>1746655.91000006</v>
      </c>
      <c r="K7" s="1115"/>
      <c r="L7" s="1116">
        <f>[61]Sheet1!$F$2+-[62]Sheet1!$F$2-[62]Sheet1!$F$3</f>
        <v>-4148.2400000000016</v>
      </c>
      <c r="M7" s="1115"/>
      <c r="N7" s="1115">
        <f t="shared" ref="N7:N13" si="0">C7+E7+G7+H7+J7+L7</f>
        <v>143878646.36000097</v>
      </c>
      <c r="O7" s="1115"/>
      <c r="P7" s="1116">
        <f>[42]Sheet1!$H$2</f>
        <v>143937213.58632299</v>
      </c>
      <c r="Q7" s="1115"/>
      <c r="R7" s="1123">
        <f>ROUND(P7/N7*100,3)-100</f>
        <v>4.0999999999996817E-2</v>
      </c>
      <c r="S7" s="642">
        <f>P7-N7</f>
        <v>58567.226322025061</v>
      </c>
      <c r="T7" s="1117">
        <f t="shared" ref="T7:T16" si="1">IF(ABS(R7)&lt;=0.5,0,IF(N7&gt;P7,(N7*0.995)-P7,(N7*1.005)-P7))</f>
        <v>0</v>
      </c>
      <c r="U7" s="1150">
        <f>'Exhibit No.__(RMM-7) p1-8'!F116-Temperature!G22*1000</f>
        <v>143937214.00999999</v>
      </c>
      <c r="V7" s="1116">
        <f>[42]Sheet1!$I$2</f>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f>-[42]Sheet1!$K$3</f>
        <v>-261718.01999999699</v>
      </c>
      <c r="F8" s="1116"/>
      <c r="G8" s="1116">
        <f>-[42]Sheet1!$L$3</f>
        <v>293967.970000003</v>
      </c>
      <c r="H8" s="1116">
        <f>-[42]Sheet1!$J$3</f>
        <v>106022.3</v>
      </c>
      <c r="I8" s="1116"/>
      <c r="J8" s="1116">
        <f>-[42]Sheet1!$M$3</f>
        <v>100915.83</v>
      </c>
      <c r="K8" s="1115"/>
      <c r="L8" s="1116">
        <f>[61]Sheet1!$F$3-[62]Sheet1!$F$4</f>
        <v>-509.84000000000003</v>
      </c>
      <c r="M8" s="1115"/>
      <c r="N8" s="1115">
        <f t="shared" si="0"/>
        <v>7598688.7900000056</v>
      </c>
      <c r="O8" s="1115"/>
      <c r="P8" s="1116">
        <f>[42]Sheet1!$H$3</f>
        <v>7597281.2581699798</v>
      </c>
      <c r="Q8" s="1115"/>
      <c r="R8" s="1050">
        <f t="shared" ref="R8:R16" si="5">ROUND(P8/N8*100,3)-100</f>
        <v>-1.9000000000005457E-2</v>
      </c>
      <c r="S8" s="642">
        <f t="shared" ref="S8:S16" si="6">P8-N8</f>
        <v>-1407.5318300258368</v>
      </c>
      <c r="T8" s="1117">
        <f t="shared" si="1"/>
        <v>0</v>
      </c>
      <c r="U8" s="1116">
        <f>'Exhibit No.__(RMM-7) p1-8'!F147-Temperature!G40*1000</f>
        <v>7597281.3600000003</v>
      </c>
      <c r="V8" s="1116">
        <f>[42]Sheet1!$I$3</f>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f>-[44]Sheet1!$O$2</f>
        <v>-6973.50000000001</v>
      </c>
      <c r="F9" s="1116"/>
      <c r="G9" s="1116">
        <f>-[44]Sheet1!$M$2</f>
        <v>6814.3600000000097</v>
      </c>
      <c r="H9" s="1116">
        <f>-[44]Sheet1!$P$2</f>
        <v>2943.37</v>
      </c>
      <c r="I9" s="1116"/>
      <c r="J9" s="1116">
        <f>-[44]Sheet1!$N$2</f>
        <v>2394.15</v>
      </c>
      <c r="K9" s="1115"/>
      <c r="L9" s="1116">
        <f>[63]Sheet1!$I$2-[64]Sheet1!$I$2</f>
        <v>-378.4899999999999</v>
      </c>
      <c r="M9" s="1115"/>
      <c r="N9" s="1115">
        <f t="shared" si="0"/>
        <v>221072.55000000002</v>
      </c>
      <c r="O9" s="1115"/>
      <c r="P9" s="1116">
        <f>[44]Sheet1!$K$2</f>
        <v>220974.21950741901</v>
      </c>
      <c r="Q9" s="1115"/>
      <c r="R9" s="1050">
        <f t="shared" si="5"/>
        <v>-4.399999999999693E-2</v>
      </c>
      <c r="S9" s="642">
        <f t="shared" si="6"/>
        <v>-98.330492581008002</v>
      </c>
      <c r="T9" s="1117">
        <f t="shared" si="1"/>
        <v>0</v>
      </c>
      <c r="U9" s="1116">
        <f>'Exhibit No.__(RMM-7) p1-8'!F162-Temperature!G58*1000</f>
        <v>220974.11000000002</v>
      </c>
      <c r="V9" s="1116">
        <f>[44]Sheet1!$L$2</f>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f>-[44]Sheet1!$O$3</f>
        <v>-1067.51</v>
      </c>
      <c r="F10" s="1116"/>
      <c r="G10" s="1116">
        <f>-[44]Sheet1!$M$3</f>
        <v>955.45</v>
      </c>
      <c r="H10" s="1116">
        <f>-[44]Sheet1!$P$3</f>
        <v>466.26</v>
      </c>
      <c r="I10" s="1116"/>
      <c r="J10" s="1116">
        <f>-[44]Sheet1!$N$3</f>
        <v>334.09</v>
      </c>
      <c r="K10" s="1115"/>
      <c r="L10" s="1116">
        <v>0</v>
      </c>
      <c r="M10" s="1115"/>
      <c r="N10" s="1115">
        <f t="shared" si="0"/>
        <v>33048.33</v>
      </c>
      <c r="O10" s="1115"/>
      <c r="P10" s="1116">
        <f>[44]Sheet1!$K$3</f>
        <v>32992.723687096797</v>
      </c>
      <c r="Q10" s="1115"/>
      <c r="R10" s="1050">
        <f t="shared" si="5"/>
        <v>-0.16800000000000637</v>
      </c>
      <c r="S10" s="642">
        <f t="shared" si="6"/>
        <v>-55.606312903204525</v>
      </c>
      <c r="T10" s="1117">
        <f t="shared" si="1"/>
        <v>0</v>
      </c>
      <c r="U10" s="1116">
        <f>'Exhibit No.__(RMM-7) p1-8'!F177</f>
        <v>32993</v>
      </c>
      <c r="V10" s="1116">
        <f>[44]Sheet1!$L$3</f>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f>-[43]Sheet1!$K$2</f>
        <v>-40891.719999999899</v>
      </c>
      <c r="F11" s="1116"/>
      <c r="G11" s="1116">
        <f>-[43]Sheet1!$L$2</f>
        <v>50095.83</v>
      </c>
      <c r="H11" s="1116">
        <f>-[43]Sheet1!$J$2</f>
        <v>16524.79</v>
      </c>
      <c r="I11" s="1116"/>
      <c r="J11" s="1116">
        <f>-[43]Sheet1!$M$2</f>
        <v>17397.5</v>
      </c>
      <c r="K11" s="1115"/>
      <c r="L11" s="1116">
        <f>[65]Sheet1!$F$2-[66]Sheet1!$F$2</f>
        <v>546.62</v>
      </c>
      <c r="M11" s="1115"/>
      <c r="N11" s="1115">
        <f t="shared" si="0"/>
        <v>1261331.2300000002</v>
      </c>
      <c r="O11" s="1115"/>
      <c r="P11" s="1116">
        <f>[43]Sheet1!$H$2</f>
        <v>1262016.5221599999</v>
      </c>
      <c r="Q11" s="1115"/>
      <c r="R11" s="1050">
        <f>ROUND(P11/N11*100,3)-100</f>
        <v>5.4000000000002046E-2</v>
      </c>
      <c r="S11" s="642">
        <f>P11-N11</f>
        <v>685.29215999972075</v>
      </c>
      <c r="T11" s="1117">
        <f>IF(ABS(R11)&lt;=0.5,0,IF(N11&gt;P11,(N11*0.995)-P11,(N11*1.005)-P11))</f>
        <v>0</v>
      </c>
      <c r="U11" s="1116">
        <f>'Exhibit No.__(RMM-7) p1-8'!F132</f>
        <v>1262017</v>
      </c>
      <c r="V11" s="1116">
        <f>[43]Sheet1!$I$2</f>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f>-[41]Sheet1!$N$26</f>
        <v>-2691.7899999999404</v>
      </c>
      <c r="F12" s="1116"/>
      <c r="G12" s="1116">
        <f>-[41]Sheet1!$O$26</f>
        <v>1660.5300000000907</v>
      </c>
      <c r="H12" s="1116">
        <v>0</v>
      </c>
      <c r="I12" s="1116"/>
      <c r="J12" s="1116">
        <f>-[41]Sheet1!$P$26</f>
        <v>1298.6500000000701</v>
      </c>
      <c r="K12" s="1115"/>
      <c r="L12" s="1116">
        <f>[67]Sheet1!$H$14-[68]Sheet1!$H$14</f>
        <v>60.620000000000005</v>
      </c>
      <c r="M12" s="1115"/>
      <c r="N12" s="1115">
        <f t="shared" si="0"/>
        <v>148274.60000000021</v>
      </c>
      <c r="O12" s="1115"/>
      <c r="P12" s="1116">
        <f>[41]Sheet1!$J$26</f>
        <v>148252.63468294652</v>
      </c>
      <c r="Q12" s="1115"/>
      <c r="R12" s="1050">
        <f>ROUND(P12/N12*100,3)-100</f>
        <v>-1.5000000000000568E-2</v>
      </c>
      <c r="S12" s="642">
        <f>P12-N12</f>
        <v>-21.965317053691251</v>
      </c>
      <c r="T12" s="1117">
        <f>IF(ABS(R12)&lt;=0.5,0,IF(N12&gt;P12,(N12*0.995)-P12,(N12*1.005)-P12))</f>
        <v>0</v>
      </c>
      <c r="U12" s="1116">
        <f>'Exhibit No.__(RMM-7) p1-8'!F46</f>
        <v>148252.63468292812</v>
      </c>
      <c r="V12" s="1116">
        <f>[41]Sheet1!$M$26</f>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656</v>
      </c>
      <c r="C13" s="1115">
        <f>VLOOKUP(A13,'305 Inputs'!$E$125:$I$154,5,FALSE)</f>
        <v>2480834.42</v>
      </c>
      <c r="D13" s="638"/>
      <c r="E13" s="1116">
        <f>-[45]Sheet1!$S$32</f>
        <v>-68242.439999999697</v>
      </c>
      <c r="F13" s="1116"/>
      <c r="G13" s="1116">
        <f>-[45]Sheet1!$T$32</f>
        <v>60262.509999999711</v>
      </c>
      <c r="H13" s="1116">
        <f>-[45]Sheet1!$R$32</f>
        <v>14497.090000000298</v>
      </c>
      <c r="I13" s="1116"/>
      <c r="J13" s="1116">
        <f>-[45]Sheet1!$U$32</f>
        <v>19718.6500000003</v>
      </c>
      <c r="K13" s="1115"/>
      <c r="L13" s="1116">
        <f>[69]Sheet1!$N$19-[70]Sheet1!$N$21</f>
        <v>-14856.979999999998</v>
      </c>
      <c r="M13" s="1115"/>
      <c r="N13" s="1115">
        <f t="shared" si="0"/>
        <v>2492213.2500000009</v>
      </c>
      <c r="O13" s="1115"/>
      <c r="P13" s="1116">
        <f>[45]Sheet1!$P$32</f>
        <v>2489980.8355599921</v>
      </c>
      <c r="Q13" s="1115"/>
      <c r="R13" s="1123">
        <f>ROUND(P13/N13*100,3)-100</f>
        <v>-9.0000000000003411E-2</v>
      </c>
      <c r="S13" s="642">
        <f>P13-N13</f>
        <v>-2232.4144400088117</v>
      </c>
      <c r="T13" s="1117">
        <f>IF(ABS(R13)&lt;=0.5,0,IF(N13&gt;P13,(N13*0.995)-P13,(N13*1.005)-P13))</f>
        <v>0</v>
      </c>
      <c r="U13" s="1116">
        <f>'Exhibit No.__(RMM-7) p1-8'!F290-Temperature!V75*1000</f>
        <v>2513322.2400000002</v>
      </c>
      <c r="V13" s="1116">
        <f>[45]Sheet1!$Q$32+[45]Sheet1!$Q$33</f>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870</v>
      </c>
      <c r="C14" s="1115">
        <f>VLOOKUP(A14,'305 Inputs'!$E$125:$I$154,5,FALSE)</f>
        <v>22666.080000000002</v>
      </c>
      <c r="D14" s="638"/>
      <c r="E14" s="1116">
        <f>-[45]Sheet1!$S$33</f>
        <v>-684.37</v>
      </c>
      <c r="F14" s="1116"/>
      <c r="G14" s="1116">
        <f>-[45]Sheet1!$T$33</f>
        <v>866.82</v>
      </c>
      <c r="H14" s="1116">
        <f>-[45]Sheet1!$R$33</f>
        <v>209.20000000000002</v>
      </c>
      <c r="I14" s="1116"/>
      <c r="J14" s="1116">
        <f>-[45]Sheet1!$U$33</f>
        <v>289.14999999999998</v>
      </c>
      <c r="K14" s="1115"/>
      <c r="L14" s="1116">
        <f>[69]Sheet1!$N$20-[70]Sheet1!$N$22</f>
        <v>4.4699999999999847</v>
      </c>
      <c r="M14" s="1115"/>
      <c r="N14" s="1115">
        <f>C14+E14+G14+H14+J14+L14</f>
        <v>23351.350000000006</v>
      </c>
      <c r="O14" s="1115"/>
      <c r="P14" s="1116">
        <f>[45]Sheet1!$P$33</f>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864</v>
      </c>
      <c r="C15" s="1115">
        <f>VLOOKUP(A15,'305 Inputs'!$E$125:$I$154,5,FALSE)</f>
        <v>119191.29</v>
      </c>
      <c r="D15" s="638"/>
      <c r="E15" s="1116">
        <f>-[48]Sheet1!$S$26</f>
        <v>-4429.93</v>
      </c>
      <c r="F15" s="1116"/>
      <c r="G15" s="1116">
        <f>-[48]Sheet1!$T$26</f>
        <v>4616.6000000000004</v>
      </c>
      <c r="H15" s="1116">
        <f>-[48]Sheet1!$R$26</f>
        <v>1080.46</v>
      </c>
      <c r="I15" s="1116"/>
      <c r="J15" s="1116">
        <f>-[48]Sheet1!$U$26</f>
        <v>1412.38</v>
      </c>
      <c r="K15" s="1115"/>
      <c r="L15" s="1116">
        <v>0</v>
      </c>
      <c r="M15" s="1115"/>
      <c r="N15" s="1115">
        <f>C15+E15+G15+H15+J15+L15</f>
        <v>121870.8</v>
      </c>
      <c r="O15" s="1115"/>
      <c r="P15" s="1116">
        <f>[48]Sheet1!$P$26</f>
        <v>121922.9608</v>
      </c>
      <c r="Q15" s="1115"/>
      <c r="R15" s="1123">
        <f>ROUND(P15/N15*100,3)-100</f>
        <v>4.3000000000006366E-2</v>
      </c>
      <c r="S15" s="642">
        <f>P15-N15</f>
        <v>52.160799999997835</v>
      </c>
      <c r="T15" s="1117">
        <f>IF(ABS(R15)&lt;=0.5,0,IF(N15&gt;P15,(N15*0.995)-P15,(N15*1.005)-P15))</f>
        <v>0</v>
      </c>
      <c r="U15" s="1116">
        <f>V15</f>
        <v>121922.9608</v>
      </c>
      <c r="V15" s="1116">
        <f>[48]Sheet1!$Q$26</f>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f>-[45]Sheet1!$S$29</f>
        <v>-1679851.070000038</v>
      </c>
      <c r="F20" s="1116"/>
      <c r="G20" s="1116">
        <f>-[45]Sheet1!$T$29</f>
        <v>1419381.930000012</v>
      </c>
      <c r="H20" s="1116">
        <f>-[45]Sheet1!$R$29</f>
        <v>346688.91999999608</v>
      </c>
      <c r="I20" s="1116"/>
      <c r="J20" s="1116">
        <f>-[45]Sheet1!$U$29</f>
        <v>461131.12999999709</v>
      </c>
      <c r="K20" s="1115"/>
      <c r="L20" s="1116">
        <f>[69]Sheet1!$N$16-[70]Sheet1!$N$18</f>
        <v>60356.090000000004</v>
      </c>
      <c r="M20" s="1115"/>
      <c r="N20" s="1115">
        <f>C20+E20+G20+H20+J20+L20+N28</f>
        <v>48025183.469999976</v>
      </c>
      <c r="O20" s="1115"/>
      <c r="P20" s="1116">
        <f>[45]Sheet1!$P$29+P28</f>
        <v>47995751.638454109</v>
      </c>
      <c r="Q20" s="1115"/>
      <c r="R20" s="1123">
        <f>ROUND(P20/N20*100,3)-100</f>
        <v>-6.1000000000007049E-2</v>
      </c>
      <c r="S20" s="642">
        <f t="shared" ref="S20:S30" si="9">P20-N20</f>
        <v>-29431.831545867026</v>
      </c>
      <c r="T20" s="1117">
        <f t="shared" ref="T20:T30" si="10">IF(ABS(R20)&lt;=0.5,0,IF(N20&gt;P20,(N20*0.995)-P20,(N20*1.005)-P20))</f>
        <v>0</v>
      </c>
      <c r="U20" s="1116">
        <f>'Exhibit No.__(RMM-7) p1-8'!F325-Temperature!I75*1000</f>
        <v>47995751.950000003</v>
      </c>
      <c r="V20" s="1116">
        <f>[45]Sheet1!$Q$29+V28</f>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f>-[46]Sheet1!$O$2-[46]Sheet1!$O$3-[46]Sheet1!$R$2-[46]Sheet1!$R$3</f>
        <v>-3994.36</v>
      </c>
      <c r="F21" s="1116"/>
      <c r="G21" s="1116">
        <f>-[46]Sheet1!$P$2-[46]Sheet1!$P$3</f>
        <v>3001.81</v>
      </c>
      <c r="H21" s="1116">
        <f>-[46]Sheet1!$N$2-[46]Sheet1!$N$3</f>
        <v>768.49</v>
      </c>
      <c r="I21" s="1116"/>
      <c r="J21" s="1116">
        <f>-[46]Sheet1!$Q$2-[46]Sheet1!$Q$3</f>
        <v>998.30000000000302</v>
      </c>
      <c r="K21" s="1115"/>
      <c r="L21" s="1116">
        <f>[71]Sheet1!$J$2-[72]Sheet1!$J$2</f>
        <v>92.47</v>
      </c>
      <c r="M21" s="1115"/>
      <c r="N21" s="1115">
        <f>C21+E21+G21+H21+J21+L21</f>
        <v>169871.56000000003</v>
      </c>
      <c r="O21" s="1115"/>
      <c r="P21" s="1116">
        <f>[46]Sheet1!$L$2+[46]Sheet1!$L$3</f>
        <v>170606.8467986022</v>
      </c>
      <c r="Q21" s="1115"/>
      <c r="R21" s="1123">
        <f>ROUND(P21/N21*100,3)-100</f>
        <v>0.43300000000000693</v>
      </c>
      <c r="S21" s="642">
        <f t="shared" si="9"/>
        <v>735.2867986021738</v>
      </c>
      <c r="T21" s="1117">
        <f t="shared" si="10"/>
        <v>0</v>
      </c>
      <c r="U21" s="1116">
        <f>'Exhibit No.__(RMM-7) p1-8'!F429</f>
        <v>170607</v>
      </c>
      <c r="V21" s="1116">
        <f>[46]Sheet1!$M$6</f>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f>-[47]Sheet1!$S$6</f>
        <v>-419.3</v>
      </c>
      <c r="F22" s="1116"/>
      <c r="G22" s="1116">
        <f>-[47]Sheet1!$T$6</f>
        <v>325.37</v>
      </c>
      <c r="H22" s="1116">
        <f>-[47]Sheet1!$R$6</f>
        <v>100.74</v>
      </c>
      <c r="I22" s="1116"/>
      <c r="J22" s="1116">
        <f>-[47]Sheet1!$U$6</f>
        <v>118.69</v>
      </c>
      <c r="K22" s="1115"/>
      <c r="L22" s="1116">
        <f>[73]Sheet1!$N$2-[74]Sheet1!$N$2</f>
        <v>-44.639999999999993</v>
      </c>
      <c r="M22" s="1115"/>
      <c r="N22" s="1115">
        <f>C22+E22+G22+H22+J22+L22</f>
        <v>69492.42</v>
      </c>
      <c r="O22" s="1115"/>
      <c r="P22" s="1116">
        <f>[47]Sheet1!$P$6</f>
        <v>69469.378950076003</v>
      </c>
      <c r="Q22" s="1115"/>
      <c r="R22" s="1123">
        <f>ROUND(P22/N22*100,3)-100</f>
        <v>-3.3000000000001251E-2</v>
      </c>
      <c r="S22" s="642">
        <f t="shared" si="9"/>
        <v>-23.04104992399516</v>
      </c>
      <c r="T22" s="1117">
        <f t="shared" si="10"/>
        <v>0</v>
      </c>
      <c r="U22" s="1116">
        <f>'Exhibit No.__(RMM-7) p1-8'!F535</f>
        <v>69469</v>
      </c>
      <c r="V22" s="1116">
        <f>[47]Sheet1!$Q$6</f>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f>-[48]Sheet1!$S$23</f>
        <v>-2334034.970000003</v>
      </c>
      <c r="F24" s="1116"/>
      <c r="G24" s="1116">
        <f>-[48]Sheet1!$T$23</f>
        <v>2087053.5899999989</v>
      </c>
      <c r="H24" s="1116">
        <f>-[48]Sheet1!$R$23</f>
        <v>508183.85</v>
      </c>
      <c r="I24" s="1116"/>
      <c r="J24" s="1116">
        <f>-[48]Sheet1!$U$23</f>
        <v>631471.79</v>
      </c>
      <c r="K24" s="1115"/>
      <c r="L24" s="1116">
        <f>[75]Sheet1!$N$10-[76]Sheet1!$N$12</f>
        <v>-31323.989999999932</v>
      </c>
      <c r="M24" s="1115"/>
      <c r="N24" s="1115">
        <f>C24+E24+G24+H24+J24+L24+N29+N15</f>
        <v>67372766.999999985</v>
      </c>
      <c r="O24" s="1115"/>
      <c r="P24" s="1116">
        <f>[48]Sheet1!$P$23+[48]Sheet1!$P$24+[48]Sheet1!$P$26</f>
        <v>67296121.140076503</v>
      </c>
      <c r="Q24" s="1115"/>
      <c r="R24" s="1123">
        <f t="shared" ref="R24:R30" si="15">ROUND(P24/N24*100,3)-100</f>
        <v>-0.11400000000000432</v>
      </c>
      <c r="S24" s="642">
        <f t="shared" si="9"/>
        <v>-76645.859923481941</v>
      </c>
      <c r="T24" s="1117">
        <f t="shared" si="10"/>
        <v>0</v>
      </c>
      <c r="U24" s="1116">
        <f>'Exhibit No.__(RMM-7) p1-8'!F691-Temperature!G110*1000</f>
        <v>67296122.129999995</v>
      </c>
      <c r="V24" s="1116">
        <f>[48]Sheet1!$Q$23+[48]Sheet1!$Q$24+[48]Sheet1!$Q$26</f>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f>-[51]Sheet1!$S$8</f>
        <v>-448241.34000000008</v>
      </c>
      <c r="F25" s="1116"/>
      <c r="G25" s="1116">
        <f>-[51]Sheet1!$T$8</f>
        <v>424479.99</v>
      </c>
      <c r="H25" s="1116">
        <v>0</v>
      </c>
      <c r="I25" s="1116"/>
      <c r="J25" s="1116">
        <f>-[51]Sheet1!$U$8</f>
        <v>117308.49</v>
      </c>
      <c r="K25" s="1115"/>
      <c r="L25" s="1116">
        <f>[77]Sheet1!$O$6-[78]Sheet1!$O$6</f>
        <v>10005.799999999996</v>
      </c>
      <c r="M25" s="1115"/>
      <c r="N25" s="1115">
        <f>C25+E25+G25+H25+J25+L25</f>
        <v>14326772.270000001</v>
      </c>
      <c r="O25" s="1115"/>
      <c r="P25" s="1116">
        <f>[51]Sheet1!$Q$8</f>
        <v>14318938.579627631</v>
      </c>
      <c r="Q25" s="1115"/>
      <c r="R25" s="1123">
        <f t="shared" si="15"/>
        <v>-5.5000000000006821E-2</v>
      </c>
      <c r="S25" s="642">
        <f t="shared" si="9"/>
        <v>-7833.6903723701835</v>
      </c>
      <c r="T25" s="1117">
        <f t="shared" si="10"/>
        <v>0</v>
      </c>
      <c r="U25" s="1116">
        <f>'Exhibit No.__(RMM-7) p1-8'!F1112-(Temperature!D127+Temperature!H127)*1000</f>
        <v>14318940.341818184</v>
      </c>
      <c r="V25" s="1116">
        <f>[51]Sheet1!$R$8</f>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f>-[41]Sheet1!$N$24</f>
        <v>-5570.3500000001168</v>
      </c>
      <c r="F26" s="1116"/>
      <c r="G26" s="1116">
        <f>-[41]Sheet1!$O$24</f>
        <v>3399.6100000000774</v>
      </c>
      <c r="H26" s="1116">
        <v>0</v>
      </c>
      <c r="I26" s="1116"/>
      <c r="J26" s="1116">
        <f>-[41]Sheet1!$P$24</f>
        <v>2664.8200000000516</v>
      </c>
      <c r="K26" s="1115"/>
      <c r="L26" s="1116">
        <f>[67]Sheet1!$H$12</f>
        <v>355.59999999999997</v>
      </c>
      <c r="M26" s="1115"/>
      <c r="N26" s="1115">
        <f>C26+E26+G26+H26+J26+L26</f>
        <v>291998.71000000008</v>
      </c>
      <c r="O26" s="1115"/>
      <c r="P26" s="1116">
        <f>[41]Sheet1!$J$24</f>
        <v>292183.04878389242</v>
      </c>
      <c r="Q26" s="1115"/>
      <c r="R26" s="1123">
        <f t="shared" si="15"/>
        <v>6.3000000000002387E-2</v>
      </c>
      <c r="S26" s="642">
        <f t="shared" si="9"/>
        <v>184.33878389233723</v>
      </c>
      <c r="T26" s="1117">
        <f t="shared" si="10"/>
        <v>0</v>
      </c>
      <c r="U26" s="1116">
        <f>'Exhibit No.__(RMM-7) p1-8'!F64</f>
        <v>292183.04878387944</v>
      </c>
      <c r="V26" s="1116">
        <f>[41]Sheet1!$M$24</f>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f>-[57]Sheet1!$L$5</f>
        <v>-911.47</v>
      </c>
      <c r="F27" s="1116"/>
      <c r="G27" s="1116">
        <f>-[57]Sheet1!$M$5</f>
        <v>517.66999999999996</v>
      </c>
      <c r="H27" s="1116">
        <v>0</v>
      </c>
      <c r="I27" s="1116"/>
      <c r="J27" s="1116">
        <f>-[57]Sheet1!$N$5</f>
        <v>373.83</v>
      </c>
      <c r="K27" s="1115"/>
      <c r="L27" s="1116">
        <f>[79]Sheet1!$F$2</f>
        <v>73.14</v>
      </c>
      <c r="M27" s="1115"/>
      <c r="N27" s="1115">
        <f>C27+E27+G27+H27+J27+L27</f>
        <v>26111.019999999997</v>
      </c>
      <c r="O27" s="1115"/>
      <c r="P27" s="1116">
        <f>[57]Sheet1!$H$5</f>
        <v>26083.94384</v>
      </c>
      <c r="Q27" s="1115"/>
      <c r="R27" s="1123">
        <f t="shared" si="15"/>
        <v>-0.1039999999999992</v>
      </c>
      <c r="S27" s="642">
        <f>P27-N27</f>
        <v>-27.076159999996889</v>
      </c>
      <c r="T27" s="1117">
        <f t="shared" si="10"/>
        <v>0</v>
      </c>
      <c r="U27" s="1116">
        <f>'Exhibit No.__(RMM-7) p1-8'!F1281</f>
        <v>26084</v>
      </c>
      <c r="V27" s="1116">
        <f>[57]Sheet1!$K$5</f>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f>-[45]Sheet1!$S$30</f>
        <v>-11627.81</v>
      </c>
      <c r="F28" s="1116"/>
      <c r="G28" s="1116">
        <f>-[45]Sheet1!$T$30</f>
        <v>11701.11</v>
      </c>
      <c r="H28" s="1116">
        <f>-[45]Sheet1!$R$30</f>
        <v>2882.44</v>
      </c>
      <c r="I28" s="1116"/>
      <c r="J28" s="1116">
        <f>-[45]Sheet1!$U$30</f>
        <v>3884.01</v>
      </c>
      <c r="K28" s="1115"/>
      <c r="L28" s="1116">
        <f>[69]Sheet1!$N$17-[70]Sheet1!$N$19</f>
        <v>-26.530000000000086</v>
      </c>
      <c r="M28" s="1115"/>
      <c r="N28" s="1115">
        <f>C28+E28+G28+H28+J28+L28</f>
        <v>347632.95</v>
      </c>
      <c r="O28" s="1115"/>
      <c r="P28" s="1116">
        <f>[45]Sheet1!$P$30</f>
        <v>347927.45283333317</v>
      </c>
      <c r="Q28" s="1115"/>
      <c r="R28" s="1123">
        <f>ROUND(P28/N28*100,3)-100</f>
        <v>8.4999999999993747E-2</v>
      </c>
      <c r="S28" s="642">
        <f>P28-N28</f>
        <v>294.50283333315747</v>
      </c>
      <c r="T28" s="1117">
        <f>IF(ABS(R28)&lt;=0.5,0,IF(N28&gt;P28,(N28*0.995)-P28,(N28*1.005)-P28))</f>
        <v>0</v>
      </c>
      <c r="U28" s="1116">
        <f>P28</f>
        <v>347927.45283333317</v>
      </c>
      <c r="V28" s="1116">
        <f>[45]Sheet1!$Q$30</f>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621</v>
      </c>
      <c r="C29" s="1115">
        <f>VLOOKUP(A29,'305 Inputs'!$E$7:$I$46,5,FALSE)</f>
        <v>997488.24</v>
      </c>
      <c r="D29" s="638"/>
      <c r="E29" s="1116">
        <f>-[48]Sheet1!$S$24</f>
        <v>-33537.879999999997</v>
      </c>
      <c r="F29" s="1116"/>
      <c r="G29" s="1116">
        <f>-[48]Sheet1!$T$24</f>
        <v>33627.4</v>
      </c>
      <c r="H29" s="1116">
        <f>-[48]Sheet1!$R$24</f>
        <v>8184.25</v>
      </c>
      <c r="I29" s="1116"/>
      <c r="J29" s="1116">
        <f>-[48]Sheet1!$U$24</f>
        <v>10332.61</v>
      </c>
      <c r="K29" s="1115"/>
      <c r="L29" s="1116">
        <v>0</v>
      </c>
      <c r="M29" s="1115"/>
      <c r="N29" s="1115">
        <f>C29+E29+G29+H29+J29+L29</f>
        <v>1016094.62</v>
      </c>
      <c r="O29" s="1115"/>
      <c r="P29" s="1116">
        <f>[48]Sheet1!$P$24</f>
        <v>1013413.400558667</v>
      </c>
      <c r="Q29" s="1115"/>
      <c r="R29" s="1123">
        <f t="shared" si="15"/>
        <v>-0.26399999999999579</v>
      </c>
      <c r="S29" s="642">
        <f t="shared" si="9"/>
        <v>-2681.2194413329707</v>
      </c>
      <c r="T29" s="1117">
        <f t="shared" si="10"/>
        <v>0</v>
      </c>
      <c r="U29" s="1116">
        <f>V29</f>
        <v>1013413.400558667</v>
      </c>
      <c r="V29" s="1116">
        <f>[48]Sheet1!$Q$24</f>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f>-[45]Sheet1!$S$31</f>
        <v>-52720.120000000097</v>
      </c>
      <c r="F34" s="1116"/>
      <c r="G34" s="1116">
        <f>-[45]Sheet1!$T$31</f>
        <v>44726.030000000115</v>
      </c>
      <c r="H34" s="1116">
        <f>-[45]Sheet1!$R$31</f>
        <v>10663.3</v>
      </c>
      <c r="I34" s="1116"/>
      <c r="J34" s="1116">
        <f>-[45]Sheet1!$U$31</f>
        <v>14380.609999999999</v>
      </c>
      <c r="K34" s="1115"/>
      <c r="L34" s="1116">
        <f>[69]Sheet1!$N$18-[70]Sheet1!$N$20</f>
        <v>4683.0599999999995</v>
      </c>
      <c r="M34" s="1115"/>
      <c r="N34" s="1115">
        <f t="shared" ref="N34:N40" si="18">C34+E34+G34+H34+J34+L34</f>
        <v>1530682.48</v>
      </c>
      <c r="O34" s="1115"/>
      <c r="P34" s="1116">
        <f>[45]Sheet1!$P$31</f>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No.__(RMM-7) p1-8'!F359</f>
        <v>1529638</v>
      </c>
      <c r="V34" s="1116">
        <f>[45]Sheet1!$Q$31</f>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f>-[46]Sheet1!$O$4</f>
        <v>-108.53</v>
      </c>
      <c r="F35" s="1116"/>
      <c r="G35" s="1116">
        <f>-[46]Sheet1!$P$4</f>
        <v>93.3</v>
      </c>
      <c r="H35" s="1116">
        <f>-[46]Sheet1!$N$4</f>
        <v>23.89</v>
      </c>
      <c r="I35" s="1116"/>
      <c r="J35" s="1116">
        <f>-[46]Sheet1!$Q$4</f>
        <v>31.02</v>
      </c>
      <c r="K35" s="1115"/>
      <c r="L35" s="1116">
        <v>0</v>
      </c>
      <c r="M35" s="1115"/>
      <c r="N35" s="1115">
        <f t="shared" si="18"/>
        <v>8774.1699999999983</v>
      </c>
      <c r="O35" s="1115"/>
      <c r="P35" s="1116">
        <f>[46]Sheet1!$L$4</f>
        <v>8778.5193600000002</v>
      </c>
      <c r="Q35" s="1115"/>
      <c r="R35" s="1123">
        <f t="shared" si="19"/>
        <v>4.9999999999997158E-2</v>
      </c>
      <c r="S35" s="642">
        <f t="shared" si="20"/>
        <v>4.3493600000019796</v>
      </c>
      <c r="T35" s="1117">
        <f t="shared" si="21"/>
        <v>0</v>
      </c>
      <c r="U35" s="1116">
        <f>'Exhibit No.__(RMM-7) p1-8'!F464</f>
        <v>8779</v>
      </c>
      <c r="V35" s="1116">
        <f>[46]Sheet1!$M$7</f>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f>-[47]Sheet1!$S$7</f>
        <v>-14.84</v>
      </c>
      <c r="F36" s="1116"/>
      <c r="G36" s="1116">
        <f>-[47]Sheet1!$T$7</f>
        <v>4.46</v>
      </c>
      <c r="H36" s="1116">
        <f>-[47]Sheet1!$R$7</f>
        <v>1.79</v>
      </c>
      <c r="I36" s="1116"/>
      <c r="J36" s="1116">
        <f>-[47]Sheet1!$U$7</f>
        <v>1.9</v>
      </c>
      <c r="K36" s="1115"/>
      <c r="L36" s="1116">
        <v>0</v>
      </c>
      <c r="M36" s="1115"/>
      <c r="N36" s="1115">
        <f t="shared" si="18"/>
        <v>1478.4900000000002</v>
      </c>
      <c r="O36" s="1115"/>
      <c r="P36" s="1116">
        <f>[47]Sheet1!$P$7</f>
        <v>1478.4802199999999</v>
      </c>
      <c r="Q36" s="1115"/>
      <c r="R36" s="1123">
        <f t="shared" si="19"/>
        <v>-1.0000000000047748E-3</v>
      </c>
      <c r="S36" s="642">
        <f t="shared" si="20"/>
        <v>-9.780000000318978E-3</v>
      </c>
      <c r="T36" s="1117">
        <f t="shared" si="21"/>
        <v>0</v>
      </c>
      <c r="U36" s="1116">
        <f>'Exhibit No.__(RMM-7) p1-8'!F570</f>
        <v>1479</v>
      </c>
      <c r="V36" s="1116">
        <f>[47]Sheet1!$Q$7</f>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f>-[48]Sheet1!$S$25</f>
        <v>-285618.44</v>
      </c>
      <c r="F37" s="1116"/>
      <c r="G37" s="1116">
        <f>-[48]Sheet1!$T$25</f>
        <v>255170.64</v>
      </c>
      <c r="H37" s="1116">
        <f>-[48]Sheet1!$R$25</f>
        <v>65064.259999999995</v>
      </c>
      <c r="I37" s="1116"/>
      <c r="J37" s="1116">
        <f>-[48]Sheet1!$U$25</f>
        <v>79391.679999999993</v>
      </c>
      <c r="K37" s="1115"/>
      <c r="L37" s="1116">
        <f>[75]Sheet1!$N$11-[76]Sheet1!$N$13</f>
        <v>53026.03</v>
      </c>
      <c r="M37" s="1115"/>
      <c r="N37" s="1115">
        <f t="shared" si="18"/>
        <v>8463065.339999998</v>
      </c>
      <c r="O37" s="1115"/>
      <c r="P37" s="1116">
        <f>[48]Sheet1!$P$25</f>
        <v>8459069.9150800034</v>
      </c>
      <c r="Q37" s="1115"/>
      <c r="R37" s="1123">
        <f t="shared" si="19"/>
        <v>-4.6999999999997044E-2</v>
      </c>
      <c r="S37" s="642">
        <f>P37-N37</f>
        <v>-3995.424919994548</v>
      </c>
      <c r="T37" s="1117">
        <f t="shared" si="21"/>
        <v>0</v>
      </c>
      <c r="U37" s="1116">
        <f>'Exhibit No.__(RMM-7) p1-8'!F729</f>
        <v>8459082</v>
      </c>
      <c r="V37" s="1116">
        <f>[48]Sheet1!$Q$25</f>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f>-[50]Sheet1!$U$2</f>
        <v>-6088.2</v>
      </c>
      <c r="F38" s="1116"/>
      <c r="G38" s="1116">
        <f>-[50]Sheet1!$V$2</f>
        <v>6770.9199999999992</v>
      </c>
      <c r="H38" s="1116">
        <v>0</v>
      </c>
      <c r="I38" s="1116"/>
      <c r="J38" s="1116">
        <f>-[50]Sheet1!$W$2</f>
        <v>1771.56</v>
      </c>
      <c r="K38" s="1115"/>
      <c r="L38" s="1116">
        <v>0</v>
      </c>
      <c r="M38" s="1115"/>
      <c r="N38" s="1115">
        <f t="shared" si="18"/>
        <v>382676.38999999996</v>
      </c>
      <c r="O38" s="1115"/>
      <c r="P38" s="1116">
        <f>[50]Sheet1!$P$2</f>
        <v>382689.55</v>
      </c>
      <c r="Q38" s="1115"/>
      <c r="R38" s="1123">
        <f>ROUND(P38/N38*100,3)-100</f>
        <v>3.0000000000001137E-3</v>
      </c>
      <c r="S38" s="642">
        <f t="shared" si="20"/>
        <v>13.160000000032596</v>
      </c>
      <c r="T38" s="1117">
        <f t="shared" si="21"/>
        <v>0</v>
      </c>
      <c r="U38" s="1116">
        <f>'Exhibit No.__(RMM-7) p1-8'!F925</f>
        <v>382689.06</v>
      </c>
      <c r="V38" s="1116">
        <f>[50]Sheet1!$T$2</f>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f>-[51]Sheet1!$S$9</f>
        <v>-464644.04</v>
      </c>
      <c r="F39" s="1116"/>
      <c r="G39" s="1116">
        <f>-[51]Sheet1!$T$9</f>
        <v>457985.67</v>
      </c>
      <c r="H39" s="1116">
        <v>0</v>
      </c>
      <c r="I39" s="1116"/>
      <c r="J39" s="1116">
        <f>-[51]Sheet1!$U$9</f>
        <v>130238.06999999999</v>
      </c>
      <c r="K39" s="1115"/>
      <c r="L39" s="1116">
        <f>[77]Sheet1!$O$7-[78]Sheet1!$O$7</f>
        <v>-81707.75999999998</v>
      </c>
      <c r="M39" s="1115"/>
      <c r="N39" s="1115">
        <f t="shared" si="18"/>
        <v>14630451.470000003</v>
      </c>
      <c r="O39" s="1115"/>
      <c r="P39" s="1116">
        <f>[51]Sheet1!$Q$9</f>
        <v>14651129.1755758</v>
      </c>
      <c r="Q39" s="1115"/>
      <c r="R39" s="1123">
        <f>ROUND(P39/N39*100,3)-100</f>
        <v>0.14100000000000534</v>
      </c>
      <c r="S39" s="642">
        <f>P39-N39</f>
        <v>20677.705575797707</v>
      </c>
      <c r="T39" s="1117">
        <f>IF(ABS(R39)&lt;=0.5,0,IF(N39&gt;P39,(N39*0.995)-P39,(N39*1.005)-P39))</f>
        <v>0</v>
      </c>
      <c r="U39" s="1116">
        <f>'Exhibit No.__(RMM-7) p1-8'!F1133</f>
        <v>14651128.485454544</v>
      </c>
      <c r="V39" s="1116">
        <f>[51]Sheet1!$R$9</f>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562</v>
      </c>
      <c r="C40" s="1115">
        <f>[53]Sheet1!$L$2</f>
        <v>24703958.579999998</v>
      </c>
      <c r="D40" s="638"/>
      <c r="E40" s="1116">
        <f>-[53]Sheet1!$P$2</f>
        <v>-944101.62</v>
      </c>
      <c r="F40" s="1116"/>
      <c r="G40" s="1116">
        <f>-[53]Sheet1!$Q$2</f>
        <v>944950.5</v>
      </c>
      <c r="H40" s="1116">
        <v>0</v>
      </c>
      <c r="I40" s="1116"/>
      <c r="J40" s="1116">
        <f>-[53]Sheet1!$R$2</f>
        <v>285927.12</v>
      </c>
      <c r="K40" s="1115"/>
      <c r="L40" s="1116">
        <v>0</v>
      </c>
      <c r="M40" s="1115"/>
      <c r="N40" s="1115">
        <f t="shared" si="18"/>
        <v>24990734.579999998</v>
      </c>
      <c r="O40" s="1115"/>
      <c r="P40" s="1116">
        <f>[53]Sheet1!$N$2</f>
        <v>24979146.539999999</v>
      </c>
      <c r="Q40" s="1115"/>
      <c r="R40" s="1123">
        <f t="shared" si="19"/>
        <v>-4.600000000000648E-2</v>
      </c>
      <c r="S40" s="642">
        <f t="shared" si="20"/>
        <v>-11588.039999999106</v>
      </c>
      <c r="T40" s="1117">
        <f t="shared" si="21"/>
        <v>0</v>
      </c>
      <c r="U40" s="1116">
        <f>'Exhibit No.__(RMM-7) p1-8'!F1154</f>
        <v>24979146.300000001</v>
      </c>
      <c r="V40" s="1116">
        <f>[53]Sheet1!$O$2</f>
        <v>24979146.539999999</v>
      </c>
      <c r="W40" s="1111">
        <f t="shared" si="27"/>
        <v>-0.23999999836087227</v>
      </c>
      <c r="X40" s="651">
        <f t="shared" si="22"/>
        <v>-4.6370305614271655E-2</v>
      </c>
      <c r="Y40" s="145">
        <f t="shared" si="23"/>
        <v>0</v>
      </c>
      <c r="Z40" s="134"/>
      <c r="AA40" s="1111">
        <v>29509698</v>
      </c>
      <c r="AB40" s="134">
        <f t="shared" si="24"/>
        <v>18.137336022568551</v>
      </c>
      <c r="AC40" s="145">
        <f t="shared" si="25"/>
        <v>4530551.6999999993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f>-[41]Sheet1!$N$25</f>
        <v>-350.67999999999978</v>
      </c>
      <c r="F42" s="1116"/>
      <c r="G42" s="1116">
        <f>-[41]Sheet1!$O$25</f>
        <v>217.88999999999976</v>
      </c>
      <c r="H42" s="1116">
        <v>0</v>
      </c>
      <c r="I42" s="1116"/>
      <c r="J42" s="1116">
        <f>-[41]Sheet1!$P$25</f>
        <v>172.2699999999999</v>
      </c>
      <c r="K42" s="1115"/>
      <c r="L42" s="1116">
        <f>[67]Sheet1!$H$13-[68]Sheet1!$H$13</f>
        <v>9.4699999999999989</v>
      </c>
      <c r="M42" s="1115"/>
      <c r="N42" s="1115">
        <f>C42+E42+G42+H42+J42+L42</f>
        <v>17054.28</v>
      </c>
      <c r="O42" s="1115"/>
      <c r="P42" s="1116">
        <f>[41]Sheet1!$J$25</f>
        <v>17063.965574302892</v>
      </c>
      <c r="Q42" s="1115"/>
      <c r="R42" s="1123">
        <f t="shared" si="19"/>
        <v>5.700000000000216E-2</v>
      </c>
      <c r="S42" s="642">
        <f t="shared" si="20"/>
        <v>9.6855743028936558</v>
      </c>
      <c r="T42" s="1117">
        <f t="shared" si="21"/>
        <v>0</v>
      </c>
      <c r="U42" s="1116">
        <f>'Exhibit No.__(RMM-7) p1-8'!F82</f>
        <v>17063.96557430294</v>
      </c>
      <c r="V42" s="1116">
        <f>[41]Sheet1!$M$25</f>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50029005.811028846</v>
      </c>
      <c r="V43" s="137">
        <f>SUM(V34:V42)</f>
        <v>50028994.961143427</v>
      </c>
      <c r="W43" s="137">
        <f>SUM(W34:W42)</f>
        <v>10.849885416791494</v>
      </c>
      <c r="X43" s="651">
        <f t="shared" si="22"/>
        <v>8.1731490179110747E-3</v>
      </c>
      <c r="Y43" s="145">
        <f t="shared" si="23"/>
        <v>2.2196218196768314E-9</v>
      </c>
      <c r="Z43" s="134"/>
      <c r="AA43" s="137">
        <f>SUM(AA34:AA42)</f>
        <v>42091224</v>
      </c>
      <c r="AB43" s="134">
        <f t="shared" si="24"/>
        <v>-15.866359289672252</v>
      </c>
      <c r="AC43" s="145">
        <f t="shared" si="25"/>
        <v>-7937781.8110288456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f>-[49]Sheet1!$S$18</f>
        <v>-308252.72999999905</v>
      </c>
      <c r="F47" s="1116"/>
      <c r="G47" s="1116">
        <f>-[49]Sheet1!$T$18</f>
        <v>110744.87999999982</v>
      </c>
      <c r="H47" s="1116">
        <f>-[49]Sheet1!$R$18</f>
        <v>-168542.57000000012</v>
      </c>
      <c r="I47" s="1116"/>
      <c r="J47" s="1116">
        <f>-[49]Sheet1!$U$18</f>
        <v>50122.27</v>
      </c>
      <c r="K47" s="1115"/>
      <c r="L47" s="1124">
        <f>[80]Sheet1!$N$12-[81]Sheet1!$N$11</f>
        <v>-146826.68</v>
      </c>
      <c r="M47" s="1115"/>
      <c r="N47" s="1115">
        <f>C47+E47+G47+H47+J47+L47</f>
        <v>8791783.1300000008</v>
      </c>
      <c r="O47" s="1115"/>
      <c r="P47" s="1116">
        <f>[49]Sheet1!$P$18</f>
        <v>8784743.0643946081</v>
      </c>
      <c r="Q47" s="1115"/>
      <c r="R47" s="1123">
        <f>ROUND(P47/N47*100,3)-100</f>
        <v>-7.9999999999998295E-2</v>
      </c>
      <c r="S47" s="642">
        <f>P47-N47</f>
        <v>-7040.0656053926796</v>
      </c>
      <c r="T47" s="1117">
        <f>IF(ABS(R47)&lt;=0.5,0,IF(N47&gt;P47,(N47*0.995)-P47,(N47*1.005)-P47))</f>
        <v>0</v>
      </c>
      <c r="U47" s="1116">
        <f>'Exhibit No.__(RMM-7) p1-8'!F842-Temperature!D92*1000</f>
        <v>8784744.4299999997</v>
      </c>
      <c r="V47" s="1116">
        <f>[49]Sheet1!$Q$18</f>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f>-[49]Sheet1!$S$19</f>
        <v>-188311.20999999926</v>
      </c>
      <c r="F48" s="1116"/>
      <c r="G48" s="1116">
        <f>-[49]Sheet1!$T$19</f>
        <v>73169.290000000008</v>
      </c>
      <c r="H48" s="1116">
        <f>-[49]Sheet1!$R$19</f>
        <v>-90649.660000000105</v>
      </c>
      <c r="I48" s="1116"/>
      <c r="J48" s="1116">
        <f>-[49]Sheet1!$U$19</f>
        <v>34959.090000000091</v>
      </c>
      <c r="K48" s="1115"/>
      <c r="L48" s="1124">
        <f>[80]Sheet1!$N$13-[81]Sheet1!$N$12</f>
        <v>54683.87999999999</v>
      </c>
      <c r="M48" s="1115"/>
      <c r="N48" s="1115">
        <f>C48+E48+G48+H48+J48+L48</f>
        <v>5383850.4800000004</v>
      </c>
      <c r="O48" s="1115"/>
      <c r="P48" s="1116">
        <f>[49]Sheet1!$P$19</f>
        <v>5377897.1659901058</v>
      </c>
      <c r="Q48" s="1115"/>
      <c r="R48" s="1123">
        <f>ROUND(P48/N48*100,3)-100</f>
        <v>-0.11100000000000421</v>
      </c>
      <c r="S48" s="642">
        <f>P48-N48</f>
        <v>-5953.3140098946169</v>
      </c>
      <c r="T48" s="1117">
        <f>IF(ABS(R48)&lt;=0.5,0,IF(N48&gt;P48,(N48*0.995)-P48,(N48*1.005)-P48))</f>
        <v>0</v>
      </c>
      <c r="U48" s="1116">
        <f>'Exhibit No.__(RMM-7) p1-8'!F899</f>
        <v>5377896</v>
      </c>
      <c r="V48" s="1116">
        <f>[49]Sheet1!$Q$19</f>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f>-[55]Sheet1!$M$2</f>
        <v>-415.51</v>
      </c>
      <c r="F53" s="1116"/>
      <c r="G53" s="1116">
        <f>-[55]Sheet1!$N$2</f>
        <v>277.94</v>
      </c>
      <c r="H53" s="1116">
        <v>0</v>
      </c>
      <c r="I53" s="1116"/>
      <c r="J53" s="1116">
        <f>-[55]Sheet1!$O$2</f>
        <v>190.77</v>
      </c>
      <c r="K53" s="1115"/>
      <c r="L53" s="1116">
        <f>[82]Sheet1!$H$2-[83]Sheet1!$H$2</f>
        <v>-90.85</v>
      </c>
      <c r="M53" s="1115"/>
      <c r="N53" s="1115">
        <f>C53+E53+G53+H53+J53+L53</f>
        <v>30438.38</v>
      </c>
      <c r="O53" s="1115"/>
      <c r="P53" s="1116">
        <f>[55]Sheet1!$H$2</f>
        <v>30415.1394805204</v>
      </c>
      <c r="Q53" s="1115"/>
      <c r="R53" s="1123">
        <f t="shared" ref="R53:R58" si="28">ROUND(P53/N53*100,3)-100</f>
        <v>-7.5999999999993406E-2</v>
      </c>
      <c r="S53" s="642">
        <f>P53-N53</f>
        <v>-23.240519479601062</v>
      </c>
      <c r="T53" s="1117">
        <f t="shared" ref="T53:T58" si="29">IF(ABS(R53)&lt;=0.5,0,IF(N53&gt;P53,(N53*0.995)-P53,(N53*1.005)-P53))</f>
        <v>0</v>
      </c>
      <c r="U53" s="1116">
        <f>'Exhibit No.__(RMM-7) p1-8'!F1207</f>
        <v>30415.063065675098</v>
      </c>
      <c r="V53" s="1116">
        <f>[55]Sheet1!$L$2</f>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f>-[56]Sheet1!$P$33</f>
        <v>-8721.6899999999987</v>
      </c>
      <c r="F54" s="1116"/>
      <c r="G54" s="1116">
        <f>-[56]Sheet1!$Q$33</f>
        <v>5148.1899999999978</v>
      </c>
      <c r="H54" s="1116">
        <v>0</v>
      </c>
      <c r="I54" s="1116"/>
      <c r="J54" s="1116">
        <f>-[56]Sheet1!$R$33</f>
        <v>4403.63</v>
      </c>
      <c r="K54" s="1115"/>
      <c r="L54" s="1116">
        <f>[84]Sheet1!$I$9-[85]Sheet1!$I$6</f>
        <v>12.960000000000036</v>
      </c>
      <c r="M54" s="1115"/>
      <c r="N54" s="1115">
        <f>C54+E54+G54+H54+J54+L54</f>
        <v>214435.3</v>
      </c>
      <c r="O54" s="1115"/>
      <c r="P54" s="1116">
        <f>[56]Sheet1!$K$33+[56]Sheet1!$L$33</f>
        <v>215104.64471898516</v>
      </c>
      <c r="Q54" s="1115"/>
      <c r="R54" s="1123">
        <f t="shared" si="28"/>
        <v>0.31199999999999761</v>
      </c>
      <c r="S54" s="642">
        <f>P54-N54</f>
        <v>669.34471898517222</v>
      </c>
      <c r="T54" s="1117">
        <f t="shared" si="29"/>
        <v>0</v>
      </c>
      <c r="U54" s="1116">
        <f>'Exhibit No.__(RMM-7) p1-8'!F1252</f>
        <v>215073.97317584246</v>
      </c>
      <c r="V54" s="1116">
        <f>[56]Sheet1!$O$33+[56]Sheet1!$L$33</f>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f>-[56]Sheet1!$P$35</f>
        <v>-2176.6799999999998</v>
      </c>
      <c r="F55" s="1116"/>
      <c r="G55" s="1116">
        <f>-[56]Sheet1!$Q$35</f>
        <v>1376.4699999999998</v>
      </c>
      <c r="H55" s="1116">
        <v>0</v>
      </c>
      <c r="I55" s="1116"/>
      <c r="J55" s="1116">
        <f>-[56]Sheet1!$R$35</f>
        <v>1119.7</v>
      </c>
      <c r="K55" s="1115"/>
      <c r="L55" s="1116">
        <f>[84]Sheet1!$I$10-[85]Sheet1!$I$7</f>
        <v>-32.519999999999996</v>
      </c>
      <c r="M55" s="1115"/>
      <c r="N55" s="1115">
        <f>C55+E55+G55+H55+J55+L55</f>
        <v>53313.39</v>
      </c>
      <c r="O55" s="1115"/>
      <c r="P55" s="1116">
        <f>[56]Sheet1!$K$35</f>
        <v>53248.070849999895</v>
      </c>
      <c r="Q55" s="1115"/>
      <c r="R55" s="1123">
        <f t="shared" si="28"/>
        <v>-0.12300000000000466</v>
      </c>
      <c r="S55" s="642">
        <f>P55-N55</f>
        <v>-65.319150000104855</v>
      </c>
      <c r="T55" s="1117">
        <f t="shared" si="29"/>
        <v>0</v>
      </c>
      <c r="U55" s="1116">
        <f>'Exhibit No.__(RMM-7) p1-8'!F1265</f>
        <v>53248</v>
      </c>
      <c r="V55" s="1116">
        <f>[56]Sheet1!$O$35</f>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811</v>
      </c>
      <c r="C56" s="1115">
        <f>VLOOKUP(A56,'305 Inputs'!$E$111:$I$120,5,FALSE)</f>
        <v>792436.5</v>
      </c>
      <c r="D56" s="638"/>
      <c r="E56" s="1116">
        <f>-[54]Sheet1!$N$22</f>
        <v>-10707.320000000012</v>
      </c>
      <c r="F56" s="1116"/>
      <c r="G56" s="1116">
        <f>-[54]Sheet1!$O$22</f>
        <v>6148.7600000000011</v>
      </c>
      <c r="H56" s="1116">
        <v>0</v>
      </c>
      <c r="I56" s="1116"/>
      <c r="J56" s="1116">
        <f>-[54]Sheet1!$P$22</f>
        <v>4369.37</v>
      </c>
      <c r="K56" s="1115"/>
      <c r="L56" s="1116">
        <f>[86]Sheet1!$I$14-[87]Sheet1!$I$11</f>
        <v>7264.2400000000025</v>
      </c>
      <c r="M56" s="1115"/>
      <c r="N56" s="1115">
        <f>C56+E56+G56+H56+J56+L56</f>
        <v>799511.54999999993</v>
      </c>
      <c r="O56" s="1115"/>
      <c r="P56" s="1116">
        <f>[54]Sheet1!$J$22</f>
        <v>801855.02712444519</v>
      </c>
      <c r="Q56" s="1115"/>
      <c r="R56" s="1123">
        <f t="shared" si="28"/>
        <v>0.29300000000000637</v>
      </c>
      <c r="S56" s="642">
        <f>P56-N56</f>
        <v>2343.4771244452568</v>
      </c>
      <c r="T56" s="1117">
        <f t="shared" si="29"/>
        <v>0</v>
      </c>
      <c r="U56" s="1116">
        <f>'Exhibit No.__(RMM-7) p1-8'!F1190</f>
        <v>801854</v>
      </c>
      <c r="V56" s="1116">
        <f>[54]Sheet1!$M$22</f>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f>-[58]Sheet1!$N$10</f>
        <v>-4351.58</v>
      </c>
      <c r="F57" s="1116"/>
      <c r="G57" s="1116">
        <f>-[58]Sheet1!$O$10</f>
        <v>3426.54</v>
      </c>
      <c r="H57" s="1116">
        <v>0</v>
      </c>
      <c r="I57" s="1116"/>
      <c r="J57" s="1116">
        <f>-[58]Sheet1!$P$10</f>
        <v>2450.8299999999995</v>
      </c>
      <c r="K57" s="1115"/>
      <c r="L57" s="1116">
        <v>0</v>
      </c>
      <c r="M57" s="1115"/>
      <c r="N57" s="1115">
        <f>C57+E57+G57+H57+J57+L57</f>
        <v>191588.61000000002</v>
      </c>
      <c r="O57" s="1115"/>
      <c r="P57" s="1116">
        <f>[58]Sheet1!$J$10</f>
        <v>191349.09616678953</v>
      </c>
      <c r="Q57" s="1115"/>
      <c r="R57" s="1123">
        <f t="shared" si="28"/>
        <v>-0.125</v>
      </c>
      <c r="S57" s="642">
        <f>P57-N57</f>
        <v>-239.51383321048343</v>
      </c>
      <c r="T57" s="1117">
        <f t="shared" si="29"/>
        <v>0</v>
      </c>
      <c r="U57" s="1116">
        <f>'Exhibit No.__(RMM-7) p1-8'!F1319</f>
        <v>191349</v>
      </c>
      <c r="V57" s="1116">
        <f>[58]Sheet1!$M$10</f>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352848061.91674733</v>
      </c>
      <c r="V60" s="137">
        <f>V58+V49+V43+V30+V16</f>
        <v>352848077.66154718</v>
      </c>
      <c r="W60" s="137">
        <f>W58+W49+W43+W30+W16</f>
        <v>-15.780317051654833</v>
      </c>
      <c r="X60" s="651">
        <f>((U60-N60)/N60)*100</f>
        <v>-1.8757361456889044E-2</v>
      </c>
      <c r="Y60" s="145">
        <f>U60-P60-W60</f>
        <v>3.5502298122423781E-2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656</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870</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621</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864</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562</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24979146.300000001</v>
      </c>
      <c r="V101" s="137">
        <f t="shared" si="60"/>
        <v>24979146.539999999</v>
      </c>
      <c r="W101" s="137">
        <f t="shared" si="60"/>
        <v>-0.23999999836087227</v>
      </c>
      <c r="X101" s="134">
        <f>((U101-N101)/N101)*100</f>
        <v>-4.6370305614271655E-2</v>
      </c>
      <c r="Y101" s="145">
        <f>U101-P101-W101</f>
        <v>0</v>
      </c>
      <c r="Z101" s="134"/>
      <c r="AA101" s="137">
        <f>SUMIF($A$6:$A$58,$A101,AA$6:AA$58)</f>
        <v>29509698</v>
      </c>
      <c r="AB101" s="134">
        <f>((AA101-U101)/U101)*100</f>
        <v>18.137336022568551</v>
      </c>
      <c r="AC101" s="145">
        <f>AA101-U101</f>
        <v>4530551.6999999993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53949215.127272725</v>
      </c>
      <c r="V102" s="137">
        <f>SUM(V99:V101)</f>
        <v>53949214.295203432</v>
      </c>
      <c r="W102" s="137">
        <f>SUM(W99:W101)</f>
        <v>0.83205858842848102</v>
      </c>
      <c r="X102" s="134">
        <f>((U102-N102)/N102)*100</f>
        <v>2.3296660557010811E-3</v>
      </c>
      <c r="Y102" s="145">
        <f>U102-P102-W102</f>
        <v>1.0704236046876758E-5</v>
      </c>
      <c r="Z102" s="134"/>
      <c r="AA102" s="137">
        <f>SUM(AA99:AA101)</f>
        <v>39354478</v>
      </c>
      <c r="AB102" s="134">
        <f>((AA102-U102)/U102)*100</f>
        <v>-27.052733006109499</v>
      </c>
      <c r="AC102" s="145">
        <f>AA102-U102</f>
        <v>-14594737.127272725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811</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352848061.91674739</v>
      </c>
      <c r="V116" s="137">
        <f>V114+V112+V110+V106+V104+V102+V97+V95+V90+V85+V77+V73+V71+V67</f>
        <v>352848077.66154712</v>
      </c>
      <c r="W116" s="137">
        <f>W114+W112+W110+W106+W104+W102+W97+W95+W90+W85+W77+W73+W71+W67</f>
        <v>-15.780317051654833</v>
      </c>
      <c r="X116" s="134">
        <f>((U116-N116)/N116)*100</f>
        <v>-1.8757361456872155E-2</v>
      </c>
      <c r="Y116" s="145">
        <f>U116-P116-W116</f>
        <v>3.5502357727068556E-2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1.6889267762110194E-14</v>
      </c>
      <c r="Y117" s="137">
        <f t="shared" si="67"/>
        <v>5.9604644775390625E-8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2"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34"/>
  <sheetViews>
    <sheetView workbookViewId="0"/>
  </sheetViews>
  <sheetFormatPr defaultColWidth="8" defaultRowHeight="12.75"/>
  <cols>
    <col min="1" max="1" width="13.125" style="121" customWidth="1"/>
    <col min="2" max="2" width="1.625" style="121" customWidth="1"/>
    <col min="3" max="3" width="13.125" style="122" customWidth="1"/>
    <col min="4" max="4" width="1.625" style="122" customWidth="1"/>
    <col min="5" max="5" width="13.125" style="122" customWidth="1"/>
    <col min="6" max="6" width="1.625" style="122" customWidth="1"/>
    <col min="7" max="7" width="13.125" style="122" customWidth="1"/>
    <col min="8" max="8" width="1.625" style="122" customWidth="1"/>
    <col min="9" max="9" width="13.125" style="120" customWidth="1"/>
    <col min="10" max="11" width="13.125" style="121" customWidth="1"/>
    <col min="12" max="12" width="15.875" style="121" bestFit="1" customWidth="1"/>
    <col min="13" max="13" width="16.375" style="121" customWidth="1"/>
    <col min="14" max="14" width="1.625" style="122" customWidth="1"/>
    <col min="15" max="15" width="13.5" style="121" customWidth="1"/>
    <col min="16" max="16" width="14.25" style="121" bestFit="1" customWidth="1"/>
    <col min="17" max="17" width="14.125" style="121" bestFit="1" customWidth="1"/>
    <col min="18" max="16384" width="8" style="121"/>
  </cols>
  <sheetData>
    <row r="1" spans="1:17" ht="15.75">
      <c r="A1" s="117" t="s">
        <v>247</v>
      </c>
      <c r="B1" s="118"/>
      <c r="C1" s="119"/>
      <c r="D1" s="119"/>
      <c r="E1" s="119"/>
      <c r="F1" s="119"/>
      <c r="G1" s="119"/>
      <c r="H1" s="119"/>
    </row>
    <row r="3" spans="1:17">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f>-[62]Sheet1!$D$3+[61]Sheet1!$D$2</f>
        <v>-43618</v>
      </c>
      <c r="F7" s="638"/>
      <c r="G7" s="637">
        <f t="shared" ref="G7:G14" si="0">C7+E7</f>
        <v>1510884585</v>
      </c>
      <c r="H7" s="637"/>
      <c r="I7" s="1121">
        <f>[42]Sheet1!$D$2</f>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f>-[62]Sheet1!$D$4+[61]Sheet1!$D$3</f>
        <v>-6286</v>
      </c>
      <c r="F8" s="638"/>
      <c r="G8" s="637">
        <f t="shared" si="0"/>
        <v>79634213</v>
      </c>
      <c r="H8" s="637"/>
      <c r="I8" s="1121">
        <f>[42]Sheet1!$D$3</f>
        <v>79634213</v>
      </c>
      <c r="J8" s="636">
        <f t="shared" si="1"/>
        <v>0</v>
      </c>
      <c r="K8" s="639">
        <f t="shared" si="2"/>
        <v>0</v>
      </c>
      <c r="L8" s="639">
        <f t="shared" si="3"/>
        <v>0</v>
      </c>
      <c r="N8" s="638"/>
    </row>
    <row r="9" spans="1:17" s="636" customFormat="1">
      <c r="A9" s="636" t="s">
        <v>261</v>
      </c>
      <c r="C9" s="637">
        <f>VLOOKUP(A9,'305 Inputs'!$E$125:$H$154,4,FALSE)</f>
        <v>2117570</v>
      </c>
      <c r="D9" s="1119"/>
      <c r="E9" s="1120">
        <f>-[64]Sheet1!$D$2+[63]Sheet1!$D$2</f>
        <v>-3399</v>
      </c>
      <c r="F9" s="638"/>
      <c r="G9" s="637">
        <f t="shared" si="0"/>
        <v>2114171</v>
      </c>
      <c r="H9" s="637"/>
      <c r="I9" s="1121">
        <f>[44]Sheet1!$D$2</f>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f>[44]Sheet1!$D$3</f>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f>[65]Sheet1!$D$2-[66]Sheet1!$D$2</f>
        <v>4370</v>
      </c>
      <c r="F11" s="638"/>
      <c r="G11" s="637">
        <f t="shared" si="0"/>
        <v>12393635</v>
      </c>
      <c r="H11" s="637"/>
      <c r="I11" s="1121">
        <f>[43]Sheet1!$D$2</f>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f>[67]Sheet1!$C$14-[68]Sheet1!$C$14</f>
        <v>96</v>
      </c>
      <c r="F12" s="638"/>
      <c r="G12" s="637">
        <f t="shared" si="0"/>
        <v>945474</v>
      </c>
      <c r="H12" s="637"/>
      <c r="I12" s="1121">
        <f>[41]Sheet1!$C$26</f>
        <v>949541</v>
      </c>
      <c r="J12" s="636">
        <f t="shared" si="1"/>
        <v>0.43000000000000682</v>
      </c>
      <c r="K12" s="639">
        <f t="shared" si="2"/>
        <v>4067</v>
      </c>
      <c r="L12" s="639">
        <f>IF(ABS(J12)&lt;=0.5,0,IF(G12&gt;I12,(G12*0.995)-I12,(G12*1.005)-I12))</f>
        <v>0</v>
      </c>
      <c r="N12" s="638"/>
    </row>
    <row r="13" spans="1:17" s="129" customFormat="1">
      <c r="A13" s="636" t="s">
        <v>656</v>
      </c>
      <c r="B13" s="636"/>
      <c r="C13" s="637">
        <f>VLOOKUP(A13,'305 Inputs'!$E$125:$H$154,4,FALSE)</f>
        <v>20979867</v>
      </c>
      <c r="D13" s="637"/>
      <c r="E13" s="1120">
        <f>[69]Sheet1!$G$19-[70]Sheet1!$G$21</f>
        <v>-155746</v>
      </c>
      <c r="F13" s="638"/>
      <c r="G13" s="637">
        <f>C13+E13</f>
        <v>20824121</v>
      </c>
      <c r="H13" s="637"/>
      <c r="I13" s="1121">
        <f>[45]Sheet1!$G$32</f>
        <v>20824106</v>
      </c>
      <c r="J13" s="636">
        <f t="shared" si="1"/>
        <v>0</v>
      </c>
      <c r="K13" s="639">
        <f>I13-G13</f>
        <v>-15</v>
      </c>
      <c r="L13" s="133">
        <f>IF(ABS(J13)&lt;=0.5,0,IF(G13&gt;I13,(G13*0.995)-I13,(G13*1.005)-I13))</f>
        <v>0</v>
      </c>
      <c r="M13" s="134" t="s">
        <v>31</v>
      </c>
      <c r="N13" s="126"/>
      <c r="O13" s="134"/>
      <c r="P13" s="134"/>
      <c r="Q13" s="134"/>
    </row>
    <row r="14" spans="1:17" s="129" customFormat="1">
      <c r="A14" s="636" t="s">
        <v>870</v>
      </c>
      <c r="B14" s="636"/>
      <c r="C14" s="637">
        <f>VLOOKUP(A14,'305 Inputs'!$E$125:$H$154,4,FALSE)</f>
        <v>211636</v>
      </c>
      <c r="D14" s="637"/>
      <c r="E14" s="1120">
        <f>[69]Sheet1!$G$20-[70]Sheet1!$G$22</f>
        <v>744</v>
      </c>
      <c r="F14" s="638"/>
      <c r="G14" s="637">
        <f t="shared" si="0"/>
        <v>212380</v>
      </c>
      <c r="H14" s="637"/>
      <c r="I14" s="1121">
        <f>[45]Sheet1!$G$33</f>
        <v>212380</v>
      </c>
      <c r="J14" s="636">
        <f t="shared" si="1"/>
        <v>0</v>
      </c>
      <c r="K14" s="639">
        <f t="shared" si="2"/>
        <v>0</v>
      </c>
      <c r="L14" s="133">
        <f t="shared" si="3"/>
        <v>0</v>
      </c>
      <c r="M14" s="134" t="s">
        <v>31</v>
      </c>
      <c r="N14" s="126"/>
      <c r="O14" s="134"/>
      <c r="P14" s="134"/>
      <c r="Q14" s="134"/>
    </row>
    <row r="15" spans="1:17" s="129" customFormat="1">
      <c r="A15" s="636" t="s">
        <v>864</v>
      </c>
      <c r="B15" s="636"/>
      <c r="C15" s="637">
        <f>VLOOKUP(A15,'305 Inputs'!$E$125:$H$154,4,FALSE)</f>
        <v>1581480</v>
      </c>
      <c r="D15" s="637"/>
      <c r="E15" s="1120">
        <v>0</v>
      </c>
      <c r="F15" s="638"/>
      <c r="G15" s="637">
        <f>C15+E15</f>
        <v>1581480</v>
      </c>
      <c r="H15" s="637"/>
      <c r="I15" s="1121">
        <f>[48]Sheet1!$H$26</f>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f>[69]Sheet1!$G$16-[70]Sheet1!$G$18</f>
        <v>730624</v>
      </c>
      <c r="F20" s="638"/>
      <c r="G20" s="637">
        <f t="shared" ref="G20:G29" si="4">C20+E20</f>
        <v>513235250</v>
      </c>
      <c r="H20" s="637"/>
      <c r="I20" s="1121">
        <f>[45]Sheet1!$G$29</f>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f>[71]Sheet1!$E$2-[72]Sheet1!$E$2</f>
        <v>755</v>
      </c>
      <c r="F21" s="638"/>
      <c r="G21" s="637">
        <f t="shared" si="4"/>
        <v>1224640</v>
      </c>
      <c r="H21" s="637"/>
      <c r="I21" s="1121">
        <f>[46]Sheet1!$E$2+[46]Sheet1!$E$3+[46]Sheet1!$F$2</f>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f>[73]Sheet1!$H$2-[74]Sheet1!$H$2</f>
        <v>-387</v>
      </c>
      <c r="F22" s="638"/>
      <c r="G22" s="637">
        <f t="shared" si="4"/>
        <v>129871</v>
      </c>
      <c r="H22" s="637"/>
      <c r="I22" s="1121">
        <f>[47]Sheet1!$H$6</f>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f>[75]Sheet1!$H$10-[76]Sheet1!$H$12</f>
        <v>-32214</v>
      </c>
      <c r="F24" s="638"/>
      <c r="G24" s="637">
        <f t="shared" si="4"/>
        <v>833037164</v>
      </c>
      <c r="H24" s="637"/>
      <c r="I24" s="1121">
        <f>[48]Sheet1!$H$23</f>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f>[77]Sheet1!$H$6-[78]Sheet1!$H$6</f>
        <v>126900</v>
      </c>
      <c r="F25" s="638"/>
      <c r="G25" s="637">
        <f t="shared" si="4"/>
        <v>194421701</v>
      </c>
      <c r="H25" s="637"/>
      <c r="I25" s="1121">
        <f>[51]Sheet1!$H$8</f>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f>[67]Sheet1!$C$12-[68]Sheet1!$C$12</f>
        <v>961</v>
      </c>
      <c r="F26" s="638"/>
      <c r="G26" s="637">
        <f t="shared" si="4"/>
        <v>1951174</v>
      </c>
      <c r="H26" s="637"/>
      <c r="I26" s="1121">
        <f>[41]Sheet1!$C$24</f>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f>[79]Sheet1!$D$2</f>
        <v>800</v>
      </c>
      <c r="F27" s="638"/>
      <c r="G27" s="637">
        <f t="shared" si="4"/>
        <v>282712</v>
      </c>
      <c r="H27" s="637"/>
      <c r="I27" s="1121">
        <f>[57]Sheet1!$D$5</f>
        <v>282712</v>
      </c>
      <c r="J27" s="636">
        <f t="shared" si="7"/>
        <v>0</v>
      </c>
      <c r="K27" s="639">
        <f t="shared" si="5"/>
        <v>0</v>
      </c>
      <c r="L27" s="639">
        <f t="shared" si="6"/>
        <v>0</v>
      </c>
      <c r="N27" s="638"/>
    </row>
    <row r="28" spans="1:17" s="636" customFormat="1">
      <c r="A28" s="636" t="s">
        <v>211</v>
      </c>
      <c r="C28" s="637">
        <f>VLOOKUP(A28,'305 Inputs'!$E$7:$H$46,4,FALSE)+'305 Inputs'!H46</f>
        <v>3579148</v>
      </c>
      <c r="D28" s="637"/>
      <c r="E28" s="1120">
        <f>[69]Sheet1!$G$17-[70]Sheet1!$G$19</f>
        <v>-2049</v>
      </c>
      <c r="F28" s="638"/>
      <c r="G28" s="637">
        <f>C28+E28</f>
        <v>3577099</v>
      </c>
      <c r="H28" s="637"/>
      <c r="I28" s="1121">
        <f>[45]Sheet1!$G$30</f>
        <v>3577099</v>
      </c>
      <c r="J28" s="636">
        <f t="shared" si="7"/>
        <v>0</v>
      </c>
      <c r="K28" s="639">
        <f>I28-G28</f>
        <v>0</v>
      </c>
      <c r="L28" s="639">
        <f>IF(ABS(J28)&lt;=0.5,0,IF(G28&gt;I28,(G28*0.995)-I28,(G28*1.005)-I28))</f>
        <v>0</v>
      </c>
      <c r="N28" s="638"/>
    </row>
    <row r="29" spans="1:17" s="636" customFormat="1">
      <c r="A29" s="636" t="s">
        <v>621</v>
      </c>
      <c r="C29" s="637">
        <f>VLOOKUP(A29,'305 Inputs'!$E$7:$H$46,4,FALSE)</f>
        <v>12022753</v>
      </c>
      <c r="D29" s="637"/>
      <c r="E29" s="1120">
        <v>0</v>
      </c>
      <c r="F29" s="638"/>
      <c r="G29" s="637">
        <f t="shared" si="4"/>
        <v>12022753</v>
      </c>
      <c r="H29" s="637"/>
      <c r="I29" s="1121">
        <f>[48]Sheet1!$H$24</f>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f>[69]Sheet1!$G$18-[70]Sheet1!$G$20</f>
        <v>51256</v>
      </c>
      <c r="F34" s="638"/>
      <c r="G34" s="637">
        <f t="shared" ref="G34:G42" si="8">C34+E34</f>
        <v>16105524</v>
      </c>
      <c r="H34" s="637"/>
      <c r="I34" s="1121">
        <f>[45]Sheet1!$G$31</f>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f>[46]Sheet1!$E$4</f>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f>[47]Sheet1!$H$7</f>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f>[75]Sheet1!$H$11-[76]Sheet1!$H$13</f>
        <v>769480</v>
      </c>
      <c r="F37" s="638"/>
      <c r="G37" s="637">
        <f t="shared" si="8"/>
        <v>102156790</v>
      </c>
      <c r="H37" s="637"/>
      <c r="I37" s="1121">
        <f>[48]Sheet1!$H$25</f>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f>[50]Sheet1!$H$2</f>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f>[77]Sheet1!$H$7-[78]Sheet1!$H$7</f>
        <v>-690100</v>
      </c>
      <c r="F39" s="638"/>
      <c r="G39" s="637">
        <f t="shared" si="8"/>
        <v>201885850</v>
      </c>
      <c r="H39" s="637"/>
      <c r="I39" s="1121">
        <f>[51]Sheet1!$H$9</f>
        <v>201885850</v>
      </c>
      <c r="J39" s="636">
        <f t="shared" si="9"/>
        <v>0</v>
      </c>
      <c r="K39" s="639">
        <f t="shared" si="10"/>
        <v>0</v>
      </c>
      <c r="L39" s="639">
        <f t="shared" si="11"/>
        <v>0</v>
      </c>
      <c r="N39" s="637"/>
    </row>
    <row r="40" spans="1:15" s="636" customFormat="1">
      <c r="A40" s="636" t="s">
        <v>562</v>
      </c>
      <c r="C40" s="637">
        <v>413046000</v>
      </c>
      <c r="D40" s="637"/>
      <c r="E40" s="1120">
        <v>0</v>
      </c>
      <c r="F40" s="638"/>
      <c r="G40" s="637">
        <f>C40+E40</f>
        <v>413046000</v>
      </c>
      <c r="H40" s="637"/>
      <c r="I40" s="1121">
        <f>[53]Sheet1!$G$2</f>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f>[67]Sheet1!$C$13-[68]Sheet1!$C$13</f>
        <v>96</v>
      </c>
      <c r="F42" s="638"/>
      <c r="G42" s="637">
        <f t="shared" si="8"/>
        <v>122960</v>
      </c>
      <c r="H42" s="637"/>
      <c r="I42" s="1121">
        <f>[41]Sheet1!$C$25</f>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f>[80]Sheet1!$L$12-[81]Sheet1!$L$11</f>
        <v>-1117007</v>
      </c>
      <c r="F47" s="638"/>
      <c r="G47" s="637">
        <f>C47+E47</f>
        <v>98066950</v>
      </c>
      <c r="H47" s="637"/>
      <c r="I47" s="1121">
        <f>[49]Sheet1!$L$18</f>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f>[80]Sheet1!$L$13-[81]Sheet1!$L$12</f>
        <v>1040767</v>
      </c>
      <c r="F48" s="638"/>
      <c r="G48" s="637">
        <f>C48+E48</f>
        <v>60354961</v>
      </c>
      <c r="H48" s="637"/>
      <c r="I48" s="1121">
        <f>[49]Sheet1!$L$19</f>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f>[82]Sheet1!$C$2-[83]Sheet1!$C$2</f>
        <v>-354.65937179355893</v>
      </c>
      <c r="F53" s="638"/>
      <c r="G53" s="637">
        <f>C53+E53</f>
        <v>140859.34062820644</v>
      </c>
      <c r="H53" s="637"/>
      <c r="I53" s="1121">
        <f>[55]Sheet1!$C$2</f>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f>[84]Sheet1!$D$9-[85]Sheet1!$D$6</f>
        <v>519.0132005032533</v>
      </c>
      <c r="F54" s="638"/>
      <c r="G54" s="637">
        <f>C54+E54</f>
        <v>2957877.0132005033</v>
      </c>
      <c r="H54" s="637"/>
      <c r="I54" s="1121">
        <f>[56]Sheet1!$E$33</f>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f>[84]Sheet1!$D$10-[85]Sheet1!$D$7</f>
        <v>-413</v>
      </c>
      <c r="F55" s="638"/>
      <c r="G55" s="637">
        <f>C55+E55</f>
        <v>738019</v>
      </c>
      <c r="H55" s="637"/>
      <c r="I55" s="1121">
        <f>[56]Sheet1!$E$35</f>
        <v>738019</v>
      </c>
      <c r="J55" s="636">
        <f>ROUND(I55/G55*100,3)-100</f>
        <v>0</v>
      </c>
      <c r="K55" s="639">
        <f t="shared" si="12"/>
        <v>0</v>
      </c>
      <c r="L55" s="639">
        <f>IF(ABS(J55)&lt;=0.5,0,IF(G55&gt;I55,(G55*0.995)-I55,(G55*1.005)-I55))</f>
        <v>0</v>
      </c>
      <c r="N55" s="637"/>
    </row>
    <row r="56" spans="1:14" s="636" customFormat="1">
      <c r="A56" s="636" t="s">
        <v>811</v>
      </c>
      <c r="C56" s="1119">
        <f>VLOOKUP(A56,'305 Inputs'!$E$111:$H$119,4,FALSE)</f>
        <v>3588894</v>
      </c>
      <c r="D56" s="637"/>
      <c r="E56" s="1120">
        <f>[86]Sheet1!$D$14-[87]Sheet1!$D$11</f>
        <v>33084.808149925964</v>
      </c>
      <c r="F56" s="638"/>
      <c r="G56" s="637">
        <f>C56+E56</f>
        <v>3621978.8081499259</v>
      </c>
      <c r="H56" s="637"/>
      <c r="I56" s="1121">
        <f>[54]Sheet1!$D$22</f>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f>[58]Sheet1!$D$10</f>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656</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870</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621</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864</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811</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2"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0"/>
  <sheetViews>
    <sheetView workbookViewId="0">
      <selection activeCell="H155" sqref="H155"/>
    </sheetView>
  </sheetViews>
  <sheetFormatPr defaultColWidth="9" defaultRowHeight="15.75"/>
  <cols>
    <col min="1" max="1" width="8.875" style="4" bestFit="1" customWidth="1"/>
    <col min="2" max="2" width="18.625" style="635" customWidth="1"/>
    <col min="3" max="3" width="21.625" style="4" customWidth="1"/>
    <col min="4" max="4" width="55.125" style="4" customWidth="1"/>
    <col min="5" max="5" width="14.75" style="4" bestFit="1" customWidth="1"/>
    <col min="6" max="6" width="15.875" style="4" customWidth="1"/>
    <col min="7" max="7" width="18.25" style="4" hidden="1" customWidth="1"/>
    <col min="8" max="8" width="17.625" style="4" customWidth="1"/>
    <col min="9" max="9" width="20.125" style="4" customWidth="1"/>
    <col min="10" max="10" width="16" style="4" customWidth="1"/>
    <col min="11" max="11" width="14.25" style="4" customWidth="1"/>
    <col min="12" max="12" width="15.125" style="4" bestFit="1" customWidth="1"/>
    <col min="13" max="13" width="16.5" style="4" bestFit="1" customWidth="1"/>
    <col min="14" max="16384" width="9" style="4"/>
  </cols>
  <sheetData>
    <row r="2" spans="1:12">
      <c r="B2" s="4" t="s">
        <v>859</v>
      </c>
    </row>
    <row r="3" spans="1:12">
      <c r="B3" s="4" t="s">
        <v>669</v>
      </c>
    </row>
    <row r="4" spans="1:12">
      <c r="B4" s="4" t="s">
        <v>858</v>
      </c>
    </row>
    <row r="5" spans="1:12">
      <c r="A5" s="4" t="s">
        <v>226</v>
      </c>
      <c r="B5" s="635" t="s">
        <v>227</v>
      </c>
      <c r="C5" s="790" t="s">
        <v>868</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773</v>
      </c>
      <c r="E7" s="146" t="str">
        <f>LEFT(D7,10)</f>
        <v>UNBILLED R</v>
      </c>
      <c r="F7" s="1102" t="s">
        <v>642</v>
      </c>
      <c r="G7" s="1103">
        <v>14224000</v>
      </c>
      <c r="H7" s="1103">
        <v>14224000</v>
      </c>
      <c r="I7" s="1104">
        <v>1694000</v>
      </c>
      <c r="J7" s="1105">
        <v>0</v>
      </c>
      <c r="L7" s="1107">
        <f>J7/12</f>
        <v>0</v>
      </c>
    </row>
    <row r="8" spans="1:12">
      <c r="A8" s="791" t="s">
        <v>145</v>
      </c>
      <c r="B8" s="791" t="s">
        <v>145</v>
      </c>
      <c r="C8" s="777"/>
      <c r="D8" s="1102" t="s">
        <v>774</v>
      </c>
      <c r="E8" s="146" t="str">
        <f>LEFT(D8,10)</f>
        <v>BPA BALANC</v>
      </c>
      <c r="F8" s="1102" t="s">
        <v>4</v>
      </c>
      <c r="G8" s="1103">
        <v>0</v>
      </c>
      <c r="H8" s="1103">
        <v>0</v>
      </c>
      <c r="I8" s="1104">
        <v>19092.09</v>
      </c>
      <c r="J8" s="1105">
        <v>0</v>
      </c>
      <c r="L8" s="1105">
        <f t="shared" ref="L8:L48" si="0">J8/12</f>
        <v>0</v>
      </c>
    </row>
    <row r="9" spans="1:12">
      <c r="A9" s="793" t="s">
        <v>671</v>
      </c>
      <c r="B9" s="793" t="s">
        <v>671</v>
      </c>
      <c r="C9" s="777"/>
      <c r="D9" s="1102" t="s">
        <v>670</v>
      </c>
      <c r="E9" s="146" t="str">
        <f>LEFT(D9,10)</f>
        <v>REVENUE AD</v>
      </c>
      <c r="F9" s="1102" t="s">
        <v>643</v>
      </c>
      <c r="G9" s="1103">
        <v>0</v>
      </c>
      <c r="H9" s="1103">
        <v>0</v>
      </c>
      <c r="I9" s="1104">
        <v>60444.92</v>
      </c>
      <c r="J9" s="1105">
        <v>0</v>
      </c>
      <c r="L9" s="1105">
        <f t="shared" si="0"/>
        <v>0</v>
      </c>
    </row>
    <row r="10" spans="1:12">
      <c r="A10" s="793" t="s">
        <v>227</v>
      </c>
      <c r="B10" s="793" t="s">
        <v>227</v>
      </c>
      <c r="C10" s="777"/>
      <c r="D10" s="1102" t="s">
        <v>640</v>
      </c>
      <c r="E10" s="146" t="str">
        <f t="shared" ref="E10:E48" si="1">LEFT(D10,10)</f>
        <v>REVENUE_AC</v>
      </c>
      <c r="F10" s="1102" t="s">
        <v>643</v>
      </c>
      <c r="G10" s="1103">
        <v>0</v>
      </c>
      <c r="H10" s="1103">
        <v>0</v>
      </c>
      <c r="I10" s="1104">
        <v>-9069190.5299999993</v>
      </c>
      <c r="J10" s="1105">
        <v>0</v>
      </c>
      <c r="L10" s="1105">
        <f t="shared" si="0"/>
        <v>0</v>
      </c>
    </row>
    <row r="11" spans="1:12">
      <c r="A11" s="791" t="s">
        <v>672</v>
      </c>
      <c r="B11" s="791" t="s">
        <v>672</v>
      </c>
      <c r="C11" s="777"/>
      <c r="D11" s="1102" t="s">
        <v>673</v>
      </c>
      <c r="E11" s="146" t="str">
        <f t="shared" si="1"/>
        <v>301270-DSM</v>
      </c>
      <c r="F11" s="1102" t="s">
        <v>643</v>
      </c>
      <c r="G11" s="1103">
        <v>0</v>
      </c>
      <c r="H11" s="1103">
        <v>0</v>
      </c>
      <c r="I11" s="1104">
        <v>3814919.4</v>
      </c>
      <c r="J11" s="1105">
        <v>0</v>
      </c>
      <c r="L11" s="1105">
        <f t="shared" si="0"/>
        <v>0</v>
      </c>
    </row>
    <row r="12" spans="1:12">
      <c r="A12" s="791" t="s">
        <v>674</v>
      </c>
      <c r="B12" s="791" t="s">
        <v>674</v>
      </c>
      <c r="C12" s="777"/>
      <c r="D12" s="1102" t="s">
        <v>675</v>
      </c>
      <c r="E12" s="146" t="str">
        <f t="shared" si="1"/>
        <v>301280-BLU</v>
      </c>
      <c r="F12" s="1102" t="s">
        <v>643</v>
      </c>
      <c r="G12" s="1103">
        <v>0</v>
      </c>
      <c r="H12" s="1103">
        <v>0</v>
      </c>
      <c r="I12" s="1104">
        <v>15727.42</v>
      </c>
      <c r="J12" s="1105">
        <v>12</v>
      </c>
      <c r="L12" s="1105">
        <f t="shared" si="0"/>
        <v>1</v>
      </c>
    </row>
    <row r="13" spans="1:12">
      <c r="A13" s="791" t="s">
        <v>850</v>
      </c>
      <c r="B13" s="635" t="s">
        <v>850</v>
      </c>
      <c r="C13" s="777"/>
      <c r="D13" s="1102" t="s">
        <v>845</v>
      </c>
      <c r="E13" s="146" t="str">
        <f t="shared" si="1"/>
        <v>ALT REVENU</v>
      </c>
      <c r="F13" s="1102" t="s">
        <v>643</v>
      </c>
      <c r="G13" s="1103">
        <v>0</v>
      </c>
      <c r="H13" s="1103">
        <v>0</v>
      </c>
      <c r="I13" s="1104">
        <v>-967039.15</v>
      </c>
      <c r="J13" s="1105">
        <v>0</v>
      </c>
      <c r="L13" s="1105">
        <f t="shared" si="0"/>
        <v>0</v>
      </c>
    </row>
    <row r="14" spans="1:12">
      <c r="A14" s="791" t="s">
        <v>851</v>
      </c>
      <c r="B14" s="635" t="s">
        <v>851</v>
      </c>
      <c r="C14" s="777"/>
      <c r="D14" s="1102" t="s">
        <v>846</v>
      </c>
      <c r="E14" s="146" t="str">
        <f t="shared" si="1"/>
        <v>INCOME TAX</v>
      </c>
      <c r="F14" s="1102" t="s">
        <v>643</v>
      </c>
      <c r="G14" s="1103">
        <v>0</v>
      </c>
      <c r="H14" s="1103">
        <v>0</v>
      </c>
      <c r="I14" s="1104">
        <v>93091.33</v>
      </c>
      <c r="J14" s="1105">
        <v>0</v>
      </c>
      <c r="L14" s="1105">
        <f t="shared" si="0"/>
        <v>0</v>
      </c>
    </row>
    <row r="15" spans="1:12">
      <c r="A15" s="791">
        <v>24</v>
      </c>
      <c r="B15" s="791">
        <v>24</v>
      </c>
      <c r="C15" s="777"/>
      <c r="D15" s="1102" t="s">
        <v>775</v>
      </c>
      <c r="E15" s="146" t="str">
        <f t="shared" si="1"/>
        <v>02GNSV0024</v>
      </c>
      <c r="F15" s="1102" t="s">
        <v>643</v>
      </c>
      <c r="G15" s="1103">
        <v>483973119</v>
      </c>
      <c r="H15" s="1103">
        <v>483973119</v>
      </c>
      <c r="I15" s="1104">
        <v>44305614.090000004</v>
      </c>
      <c r="J15" s="1105">
        <v>171853</v>
      </c>
      <c r="L15" s="1105">
        <f t="shared" si="0"/>
        <v>14321.083333333334</v>
      </c>
    </row>
    <row r="16" spans="1:12">
      <c r="A16" s="791" t="s">
        <v>142</v>
      </c>
      <c r="B16" s="791" t="s">
        <v>142</v>
      </c>
      <c r="C16" s="777"/>
      <c r="D16" s="1102" t="s">
        <v>776</v>
      </c>
      <c r="E16" s="146" t="str">
        <f t="shared" si="1"/>
        <v>02GNSV024F</v>
      </c>
      <c r="F16" s="1102" t="s">
        <v>643</v>
      </c>
      <c r="G16" s="1103">
        <v>1069601</v>
      </c>
      <c r="H16" s="1103">
        <v>1069601</v>
      </c>
      <c r="I16" s="1104">
        <v>149230.37</v>
      </c>
      <c r="J16" s="1105">
        <v>1248</v>
      </c>
      <c r="L16" s="1105">
        <f t="shared" si="0"/>
        <v>104</v>
      </c>
    </row>
    <row r="17" spans="1:12">
      <c r="A17" s="791">
        <v>36</v>
      </c>
      <c r="B17" s="791">
        <v>36</v>
      </c>
      <c r="C17" s="777"/>
      <c r="D17" s="1158" t="s">
        <v>777</v>
      </c>
      <c r="E17" s="146" t="str">
        <f t="shared" si="1"/>
        <v>02LGSV0036</v>
      </c>
      <c r="F17" s="1158" t="s">
        <v>643</v>
      </c>
      <c r="G17" s="1159">
        <v>778426026</v>
      </c>
      <c r="H17" s="1159">
        <v>778426026</v>
      </c>
      <c r="I17" s="1160">
        <v>60954086.770000003</v>
      </c>
      <c r="J17" s="1161">
        <v>10430</v>
      </c>
      <c r="L17" s="1161">
        <f t="shared" si="0"/>
        <v>869.16666666666663</v>
      </c>
    </row>
    <row r="18" spans="1:12">
      <c r="A18" s="791" t="s">
        <v>148</v>
      </c>
      <c r="B18" s="791" t="s">
        <v>148</v>
      </c>
      <c r="C18" s="777"/>
      <c r="D18" s="1102" t="s">
        <v>778</v>
      </c>
      <c r="E18" s="146" t="str">
        <f t="shared" si="1"/>
        <v>02LGSV048T</v>
      </c>
      <c r="F18" s="1102" t="s">
        <v>643</v>
      </c>
      <c r="G18" s="1103">
        <v>183888401</v>
      </c>
      <c r="H18" s="1103">
        <v>183888401</v>
      </c>
      <c r="I18" s="1104">
        <v>13463451.5</v>
      </c>
      <c r="J18" s="1105">
        <v>412</v>
      </c>
      <c r="L18" s="1105">
        <f t="shared" si="0"/>
        <v>34.333333333333336</v>
      </c>
    </row>
    <row r="19" spans="1:12">
      <c r="A19" s="791" t="s">
        <v>143</v>
      </c>
      <c r="B19" s="791" t="s">
        <v>143</v>
      </c>
      <c r="C19" s="777"/>
      <c r="D19" s="1102" t="s">
        <v>779</v>
      </c>
      <c r="E19" s="146" t="str">
        <f t="shared" si="1"/>
        <v>02LNX00102</v>
      </c>
      <c r="F19" s="1102" t="s">
        <v>643</v>
      </c>
      <c r="G19" s="1103">
        <v>0</v>
      </c>
      <c r="H19" s="1103">
        <v>0</v>
      </c>
      <c r="I19" s="1104">
        <v>51841.3</v>
      </c>
      <c r="J19" s="1105"/>
      <c r="L19" s="1105">
        <f t="shared" si="0"/>
        <v>0</v>
      </c>
    </row>
    <row r="20" spans="1:12">
      <c r="A20" s="791" t="s">
        <v>143</v>
      </c>
      <c r="B20" s="791" t="s">
        <v>143</v>
      </c>
      <c r="C20" s="777"/>
      <c r="D20" s="1102" t="s">
        <v>780</v>
      </c>
      <c r="E20" s="146" t="str">
        <f t="shared" si="1"/>
        <v>02LNX00103</v>
      </c>
      <c r="F20" s="1102" t="s">
        <v>643</v>
      </c>
      <c r="G20" s="1103">
        <v>0</v>
      </c>
      <c r="H20" s="1103">
        <v>0</v>
      </c>
      <c r="I20" s="1104">
        <v>8098.29</v>
      </c>
      <c r="J20" s="1105"/>
      <c r="L20" s="1105">
        <f t="shared" si="0"/>
        <v>0</v>
      </c>
    </row>
    <row r="21" spans="1:12">
      <c r="A21" s="791" t="s">
        <v>143</v>
      </c>
      <c r="B21" s="791" t="s">
        <v>143</v>
      </c>
      <c r="C21" s="777"/>
      <c r="D21" s="1102" t="s">
        <v>781</v>
      </c>
      <c r="E21" s="146" t="str">
        <f t="shared" si="1"/>
        <v>02LNX00105</v>
      </c>
      <c r="F21" s="1102" t="s">
        <v>643</v>
      </c>
      <c r="G21" s="1103">
        <v>0</v>
      </c>
      <c r="H21" s="1103">
        <v>0</v>
      </c>
      <c r="I21" s="1104">
        <v>1757.39</v>
      </c>
      <c r="J21" s="1105"/>
      <c r="L21" s="1105">
        <f t="shared" si="0"/>
        <v>0</v>
      </c>
    </row>
    <row r="22" spans="1:12">
      <c r="A22" s="791" t="s">
        <v>143</v>
      </c>
      <c r="B22" s="791" t="s">
        <v>143</v>
      </c>
      <c r="C22" s="777"/>
      <c r="D22" s="1102" t="s">
        <v>782</v>
      </c>
      <c r="E22" s="146" t="str">
        <f t="shared" si="1"/>
        <v>02LNX00109</v>
      </c>
      <c r="F22" s="1102" t="s">
        <v>643</v>
      </c>
      <c r="G22" s="1103">
        <v>0</v>
      </c>
      <c r="H22" s="1103">
        <v>0</v>
      </c>
      <c r="I22" s="1104">
        <v>300760.38</v>
      </c>
      <c r="J22" s="1105"/>
      <c r="L22" s="1105">
        <f t="shared" si="0"/>
        <v>0</v>
      </c>
    </row>
    <row r="23" spans="1:12">
      <c r="A23" s="791" t="s">
        <v>143</v>
      </c>
      <c r="B23" s="791" t="s">
        <v>143</v>
      </c>
      <c r="C23" s="777"/>
      <c r="D23" s="1102" t="s">
        <v>783</v>
      </c>
      <c r="E23" s="146" t="str">
        <f t="shared" si="1"/>
        <v>02LNX00110</v>
      </c>
      <c r="F23" s="1102" t="s">
        <v>643</v>
      </c>
      <c r="G23" s="1103">
        <v>0</v>
      </c>
      <c r="H23" s="1103">
        <v>0</v>
      </c>
      <c r="I23" s="1104">
        <v>38568.29</v>
      </c>
      <c r="J23" s="1105"/>
      <c r="L23" s="1105">
        <f t="shared" si="0"/>
        <v>0</v>
      </c>
    </row>
    <row r="24" spans="1:12">
      <c r="A24" s="791" t="s">
        <v>143</v>
      </c>
      <c r="B24" s="791" t="s">
        <v>143</v>
      </c>
      <c r="C24" s="777"/>
      <c r="D24" s="1102" t="s">
        <v>784</v>
      </c>
      <c r="E24" s="146" t="str">
        <f t="shared" si="1"/>
        <v>02LNX00112</v>
      </c>
      <c r="F24" s="1102" t="s">
        <v>643</v>
      </c>
      <c r="G24" s="1103">
        <v>0</v>
      </c>
      <c r="H24" s="1103">
        <v>0</v>
      </c>
      <c r="I24" s="1104">
        <v>668.76</v>
      </c>
      <c r="J24" s="1105"/>
      <c r="L24" s="1105">
        <f t="shared" si="0"/>
        <v>0</v>
      </c>
    </row>
    <row r="25" spans="1:12">
      <c r="A25" s="791" t="s">
        <v>144</v>
      </c>
      <c r="B25" s="791" t="s">
        <v>144</v>
      </c>
      <c r="C25" s="777"/>
      <c r="D25" s="1102" t="s">
        <v>785</v>
      </c>
      <c r="E25" s="146" t="str">
        <f t="shared" si="1"/>
        <v>02OALT015N</v>
      </c>
      <c r="F25" s="1102" t="s">
        <v>643</v>
      </c>
      <c r="G25" s="1103">
        <v>1439531</v>
      </c>
      <c r="H25" s="1103">
        <v>1439531</v>
      </c>
      <c r="I25" s="1104">
        <v>209769.78</v>
      </c>
      <c r="J25" s="1105">
        <v>9220</v>
      </c>
      <c r="L25" s="1105">
        <f t="shared" si="0"/>
        <v>768.33333333333337</v>
      </c>
    </row>
    <row r="26" spans="1:12">
      <c r="A26" s="791">
        <v>54</v>
      </c>
      <c r="B26" s="791">
        <v>54</v>
      </c>
      <c r="C26" s="777"/>
      <c r="D26" s="1102" t="s">
        <v>786</v>
      </c>
      <c r="E26" s="146" t="str">
        <f t="shared" si="1"/>
        <v>02RCFL0054</v>
      </c>
      <c r="F26" s="1102" t="s">
        <v>643</v>
      </c>
      <c r="G26" s="1103">
        <v>281912</v>
      </c>
      <c r="H26" s="1103">
        <v>281912</v>
      </c>
      <c r="I26" s="1104">
        <v>26057.85</v>
      </c>
      <c r="J26" s="1105">
        <v>324</v>
      </c>
      <c r="L26" s="1105">
        <f t="shared" si="0"/>
        <v>27</v>
      </c>
    </row>
    <row r="27" spans="1:12">
      <c r="A27" s="791" t="s">
        <v>143</v>
      </c>
      <c r="B27" s="791" t="s">
        <v>143</v>
      </c>
      <c r="C27" s="777"/>
      <c r="D27" s="1102" t="s">
        <v>847</v>
      </c>
      <c r="E27" s="146" t="str">
        <f t="shared" si="1"/>
        <v>02ZZMERGCR</v>
      </c>
      <c r="F27" s="1102" t="s">
        <v>643</v>
      </c>
      <c r="G27" s="1103">
        <v>0</v>
      </c>
      <c r="H27" s="1103">
        <v>0</v>
      </c>
      <c r="I27" s="1104">
        <v>-0.06</v>
      </c>
      <c r="J27" s="1105"/>
      <c r="L27" s="1105">
        <f t="shared" si="0"/>
        <v>0</v>
      </c>
    </row>
    <row r="28" spans="1:12">
      <c r="A28" s="791" t="s">
        <v>143</v>
      </c>
      <c r="B28" s="791" t="s">
        <v>143</v>
      </c>
      <c r="C28" s="777"/>
      <c r="D28" s="1102" t="s">
        <v>196</v>
      </c>
      <c r="E28" s="146" t="str">
        <f t="shared" si="1"/>
        <v>02LNX00300</v>
      </c>
      <c r="F28" s="1102" t="s">
        <v>643</v>
      </c>
      <c r="G28" s="1103">
        <v>0</v>
      </c>
      <c r="H28" s="1103">
        <v>0</v>
      </c>
      <c r="I28" s="1104">
        <v>20324.93</v>
      </c>
      <c r="J28" s="1105"/>
      <c r="L28" s="1105">
        <f t="shared" si="0"/>
        <v>0</v>
      </c>
    </row>
    <row r="29" spans="1:12">
      <c r="A29" s="793">
        <v>24</v>
      </c>
      <c r="B29" s="793">
        <v>24</v>
      </c>
      <c r="C29" s="777"/>
      <c r="D29" s="1102" t="s">
        <v>208</v>
      </c>
      <c r="E29" s="146" t="str">
        <f t="shared" si="1"/>
        <v>02NMT24135</v>
      </c>
      <c r="F29" s="1102" t="s">
        <v>643</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643</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643</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643</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643</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643</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643</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643</v>
      </c>
      <c r="G41" s="1103">
        <v>0</v>
      </c>
      <c r="H41" s="1103">
        <v>0</v>
      </c>
      <c r="I41" s="1104">
        <v>0</v>
      </c>
      <c r="J41" s="1105"/>
      <c r="L41" s="1105">
        <f t="shared" si="0"/>
        <v>0</v>
      </c>
    </row>
    <row r="42" spans="1:14">
      <c r="A42" s="791" t="s">
        <v>143</v>
      </c>
      <c r="B42" s="791" t="s">
        <v>143</v>
      </c>
      <c r="C42" s="777"/>
      <c r="D42" s="1102" t="s">
        <v>238</v>
      </c>
      <c r="E42" s="146" t="str">
        <f t="shared" si="1"/>
        <v>02LNX00312</v>
      </c>
      <c r="F42" s="1102" t="s">
        <v>643</v>
      </c>
      <c r="G42" s="1103">
        <v>0</v>
      </c>
      <c r="H42" s="1103">
        <v>0</v>
      </c>
      <c r="I42" s="1104">
        <v>12343.16</v>
      </c>
      <c r="J42" s="1105"/>
      <c r="L42" s="1105">
        <f t="shared" si="0"/>
        <v>0</v>
      </c>
    </row>
    <row r="43" spans="1:14">
      <c r="A43" s="791">
        <v>36</v>
      </c>
      <c r="B43" s="791">
        <v>36</v>
      </c>
      <c r="C43" s="777"/>
      <c r="D43" s="1158" t="s">
        <v>618</v>
      </c>
      <c r="E43" s="146" t="str">
        <f t="shared" si="1"/>
        <v>02NMT36135</v>
      </c>
      <c r="F43" s="1158" t="s">
        <v>643</v>
      </c>
      <c r="G43" s="1159">
        <v>12022753</v>
      </c>
      <c r="H43" s="1159">
        <v>12022753</v>
      </c>
      <c r="I43" s="1160">
        <v>997488.24</v>
      </c>
      <c r="J43" s="1161">
        <v>182</v>
      </c>
      <c r="L43" s="1161">
        <f t="shared" si="0"/>
        <v>15.166666666666666</v>
      </c>
    </row>
    <row r="44" spans="1:14">
      <c r="A44" s="791" t="s">
        <v>233</v>
      </c>
      <c r="B44" s="791">
        <v>24</v>
      </c>
      <c r="C44" s="777"/>
      <c r="D44" s="1102" t="s">
        <v>848</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704</v>
      </c>
      <c r="E45" s="146" t="str">
        <f t="shared" si="1"/>
        <v>02NMT48135</v>
      </c>
      <c r="F45" s="1102" t="s">
        <v>643</v>
      </c>
      <c r="G45" s="1103">
        <v>10406400</v>
      </c>
      <c r="H45" s="1103">
        <v>10406400</v>
      </c>
      <c r="I45" s="1104">
        <v>759767.83</v>
      </c>
      <c r="J45" s="1105">
        <v>24</v>
      </c>
      <c r="L45" s="1105">
        <f t="shared" si="0"/>
        <v>2</v>
      </c>
    </row>
    <row r="46" spans="1:14">
      <c r="A46" s="635">
        <v>24</v>
      </c>
      <c r="B46" s="635">
        <v>24</v>
      </c>
      <c r="C46" s="777"/>
      <c r="D46" s="1102" t="s">
        <v>849</v>
      </c>
      <c r="E46" s="146" t="str">
        <f t="shared" si="1"/>
        <v>02NMB24135</v>
      </c>
      <c r="F46" s="1102" t="s">
        <v>643</v>
      </c>
      <c r="G46" s="1103">
        <v>49075</v>
      </c>
      <c r="H46" s="1103">
        <v>49075</v>
      </c>
      <c r="I46" s="1104">
        <v>8192.33</v>
      </c>
      <c r="J46" s="1105">
        <v>194</v>
      </c>
      <c r="L46" s="1105">
        <f t="shared" si="0"/>
        <v>16.166666666666668</v>
      </c>
    </row>
    <row r="47" spans="1:14">
      <c r="A47" s="635"/>
      <c r="C47" s="777"/>
      <c r="D47" s="1102" t="s">
        <v>787</v>
      </c>
      <c r="E47" s="146" t="str">
        <f t="shared" si="1"/>
        <v>CUSTOMER C</v>
      </c>
      <c r="F47" s="1102" t="s">
        <v>643</v>
      </c>
      <c r="G47" s="1103"/>
      <c r="H47" s="1103"/>
      <c r="I47" s="1104"/>
      <c r="J47" s="1105">
        <v>0</v>
      </c>
      <c r="L47" s="1105">
        <f t="shared" si="0"/>
        <v>0</v>
      </c>
    </row>
    <row r="48" spans="1:14">
      <c r="A48" s="635"/>
      <c r="C48" s="777"/>
      <c r="D48" s="1102" t="s">
        <v>788</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773</v>
      </c>
      <c r="E53" s="146" t="str">
        <f t="shared" ref="E53:E79" si="2">LEFT(D53,10)</f>
        <v>UNBILLED R</v>
      </c>
      <c r="F53" s="1102" t="s">
        <v>642</v>
      </c>
      <c r="G53" s="7"/>
      <c r="H53" s="1103">
        <v>13782000</v>
      </c>
      <c r="I53" s="1104">
        <v>301000</v>
      </c>
      <c r="J53" s="1105">
        <v>0</v>
      </c>
      <c r="L53" s="1105">
        <f t="shared" ref="L53:L79" si="3">J53/12</f>
        <v>0</v>
      </c>
    </row>
    <row r="54" spans="1:13">
      <c r="A54" s="635" t="s">
        <v>145</v>
      </c>
      <c r="B54" s="796" t="s">
        <v>145</v>
      </c>
      <c r="C54" s="777"/>
      <c r="D54" s="1102" t="s">
        <v>774</v>
      </c>
      <c r="E54" s="146" t="str">
        <f t="shared" si="2"/>
        <v>BPA BALANC</v>
      </c>
      <c r="F54" s="1102" t="s">
        <v>4</v>
      </c>
      <c r="G54" s="7"/>
      <c r="H54" s="1103">
        <v>0</v>
      </c>
      <c r="I54" s="1104">
        <v>-175.71</v>
      </c>
      <c r="J54" s="1105">
        <v>0</v>
      </c>
      <c r="L54" s="1105">
        <f t="shared" si="3"/>
        <v>0</v>
      </c>
    </row>
    <row r="55" spans="1:13">
      <c r="A55" s="635" t="s">
        <v>227</v>
      </c>
      <c r="B55" s="796" t="s">
        <v>227</v>
      </c>
      <c r="C55" s="777"/>
      <c r="D55" s="1102" t="s">
        <v>670</v>
      </c>
      <c r="E55" s="146" t="str">
        <f t="shared" si="2"/>
        <v>REVENUE AD</v>
      </c>
      <c r="F55" s="1102" t="s">
        <v>643</v>
      </c>
      <c r="G55" s="7"/>
      <c r="H55" s="1103">
        <v>0</v>
      </c>
      <c r="I55" s="1104">
        <v>29180.560000000001</v>
      </c>
      <c r="J55" s="1105">
        <v>0</v>
      </c>
      <c r="L55" s="1105">
        <f t="shared" si="3"/>
        <v>0</v>
      </c>
    </row>
    <row r="56" spans="1:13">
      <c r="A56" s="635" t="s">
        <v>227</v>
      </c>
      <c r="B56" s="796" t="s">
        <v>227</v>
      </c>
      <c r="C56" s="777"/>
      <c r="D56" s="1102" t="s">
        <v>640</v>
      </c>
      <c r="E56" s="146" t="str">
        <f t="shared" si="2"/>
        <v>REVENUE_AC</v>
      </c>
      <c r="F56" s="1102" t="s">
        <v>643</v>
      </c>
      <c r="G56" s="7"/>
      <c r="H56" s="1103">
        <v>0</v>
      </c>
      <c r="I56" s="1104">
        <v>-3523373.2</v>
      </c>
      <c r="J56" s="1105">
        <v>0</v>
      </c>
      <c r="L56" s="1105">
        <f t="shared" si="3"/>
        <v>0</v>
      </c>
    </row>
    <row r="57" spans="1:13">
      <c r="A57" s="635" t="s">
        <v>672</v>
      </c>
      <c r="B57" s="796" t="s">
        <v>672</v>
      </c>
      <c r="C57" s="777"/>
      <c r="D57" s="1102" t="s">
        <v>676</v>
      </c>
      <c r="E57" s="146" t="str">
        <f t="shared" si="2"/>
        <v>301370-DSM</v>
      </c>
      <c r="F57" s="1102" t="s">
        <v>643</v>
      </c>
      <c r="G57" s="7"/>
      <c r="H57" s="1103">
        <v>0</v>
      </c>
      <c r="I57" s="1104">
        <v>1387644.67</v>
      </c>
      <c r="J57" s="1105">
        <v>0</v>
      </c>
      <c r="L57" s="1105">
        <f t="shared" si="3"/>
        <v>0</v>
      </c>
    </row>
    <row r="58" spans="1:13">
      <c r="A58" s="635" t="s">
        <v>674</v>
      </c>
      <c r="B58" s="796" t="s">
        <v>674</v>
      </c>
      <c r="C58" s="777"/>
      <c r="D58" s="1102" t="s">
        <v>852</v>
      </c>
      <c r="E58" s="146" t="str">
        <f t="shared" si="2"/>
        <v>301380-BLU</v>
      </c>
      <c r="F58" s="1102" t="s">
        <v>643</v>
      </c>
      <c r="G58" s="7"/>
      <c r="H58" s="1103">
        <v>0</v>
      </c>
      <c r="I58" s="1104">
        <v>20.78</v>
      </c>
      <c r="J58" s="1105">
        <v>18</v>
      </c>
      <c r="L58" s="1105">
        <f t="shared" si="3"/>
        <v>1.5</v>
      </c>
    </row>
    <row r="59" spans="1:13">
      <c r="A59" s="635" t="s">
        <v>850</v>
      </c>
      <c r="B59" s="796" t="s">
        <v>850</v>
      </c>
      <c r="C59" s="777"/>
      <c r="D59" s="1102" t="s">
        <v>845</v>
      </c>
      <c r="E59" s="146" t="str">
        <f t="shared" si="2"/>
        <v>ALT REVENU</v>
      </c>
      <c r="F59" s="1102" t="s">
        <v>643</v>
      </c>
      <c r="G59" s="7"/>
      <c r="H59" s="1103">
        <v>0</v>
      </c>
      <c r="I59" s="1104">
        <v>-1435848.99</v>
      </c>
      <c r="J59" s="1105">
        <v>0</v>
      </c>
      <c r="L59" s="1105">
        <f t="shared" si="3"/>
        <v>0</v>
      </c>
    </row>
    <row r="60" spans="1:13">
      <c r="A60" s="635" t="s">
        <v>851</v>
      </c>
      <c r="B60" s="796" t="s">
        <v>851</v>
      </c>
      <c r="C60" s="777"/>
      <c r="D60" s="1102" t="s">
        <v>846</v>
      </c>
      <c r="E60" s="146" t="str">
        <f t="shared" si="2"/>
        <v>INCOME TAX</v>
      </c>
      <c r="F60" s="1102" t="s">
        <v>643</v>
      </c>
      <c r="G60" s="7"/>
      <c r="H60" s="1103">
        <v>0</v>
      </c>
      <c r="I60" s="1104">
        <v>48775.1</v>
      </c>
      <c r="J60" s="1105">
        <v>0</v>
      </c>
      <c r="L60" s="1105">
        <f t="shared" si="3"/>
        <v>0</v>
      </c>
    </row>
    <row r="61" spans="1:13">
      <c r="A61" s="635">
        <v>24</v>
      </c>
      <c r="B61" s="796">
        <v>24</v>
      </c>
      <c r="C61" s="777"/>
      <c r="D61" s="1102" t="s">
        <v>775</v>
      </c>
      <c r="E61" s="146" t="str">
        <f t="shared" si="2"/>
        <v>02GNSV0024</v>
      </c>
      <c r="F61" s="1102" t="s">
        <v>643</v>
      </c>
      <c r="G61" s="7"/>
      <c r="H61" s="1103">
        <v>15043486</v>
      </c>
      <c r="I61" s="1104">
        <v>1400918.45</v>
      </c>
      <c r="J61" s="1105">
        <v>3943</v>
      </c>
      <c r="L61" s="1105">
        <f t="shared" si="3"/>
        <v>328.58333333333331</v>
      </c>
    </row>
    <row r="62" spans="1:13">
      <c r="A62" s="635" t="s">
        <v>142</v>
      </c>
      <c r="B62" s="796" t="s">
        <v>142</v>
      </c>
      <c r="C62" s="777"/>
      <c r="D62" s="1102" t="s">
        <v>776</v>
      </c>
      <c r="E62" s="146" t="str">
        <f t="shared" si="2"/>
        <v>02GNSV024F</v>
      </c>
      <c r="F62" s="1102" t="s">
        <v>643</v>
      </c>
      <c r="G62" s="7"/>
      <c r="H62" s="1103">
        <v>33312</v>
      </c>
      <c r="I62" s="1104">
        <v>8734.49</v>
      </c>
      <c r="J62" s="1105">
        <v>48</v>
      </c>
      <c r="L62" s="1105">
        <f t="shared" si="3"/>
        <v>4</v>
      </c>
    </row>
    <row r="63" spans="1:13">
      <c r="A63" s="635">
        <v>36</v>
      </c>
      <c r="B63" s="796">
        <v>36</v>
      </c>
      <c r="C63" s="777"/>
      <c r="D63" s="1102" t="s">
        <v>777</v>
      </c>
      <c r="E63" s="146" t="str">
        <f t="shared" si="2"/>
        <v>02LGSV0036</v>
      </c>
      <c r="F63" s="1102" t="s">
        <v>643</v>
      </c>
      <c r="G63" s="7"/>
      <c r="H63" s="1103">
        <v>100169108</v>
      </c>
      <c r="I63" s="1104">
        <v>8138497.0999999996</v>
      </c>
      <c r="J63" s="1105">
        <v>1137</v>
      </c>
      <c r="L63" s="1105">
        <f t="shared" si="3"/>
        <v>94.75</v>
      </c>
    </row>
    <row r="64" spans="1:13">
      <c r="A64" s="635" t="s">
        <v>148</v>
      </c>
      <c r="B64" s="796" t="s">
        <v>148</v>
      </c>
      <c r="C64" s="777"/>
      <c r="D64" s="1102" t="s">
        <v>778</v>
      </c>
      <c r="E64" s="146" t="str">
        <f t="shared" si="2"/>
        <v>02LGSV048T</v>
      </c>
      <c r="F64" s="1102" t="s">
        <v>643</v>
      </c>
      <c r="G64" s="7"/>
      <c r="H64" s="1103">
        <v>615621950</v>
      </c>
      <c r="I64" s="1104">
        <v>39292538.109999999</v>
      </c>
      <c r="J64" s="1105">
        <v>351</v>
      </c>
      <c r="L64" s="1105">
        <f t="shared" si="3"/>
        <v>29.25</v>
      </c>
    </row>
    <row r="65" spans="1:13">
      <c r="A65" s="635" t="s">
        <v>143</v>
      </c>
      <c r="B65" s="796" t="s">
        <v>143</v>
      </c>
      <c r="C65" s="777"/>
      <c r="D65" s="1102" t="s">
        <v>780</v>
      </c>
      <c r="E65" s="146" t="str">
        <f t="shared" si="2"/>
        <v>02LNX00103</v>
      </c>
      <c r="F65" s="1102" t="s">
        <v>643</v>
      </c>
      <c r="G65" s="7"/>
      <c r="H65" s="1103">
        <v>0</v>
      </c>
      <c r="I65" s="1104">
        <v>31620.62</v>
      </c>
      <c r="J65" s="1105"/>
      <c r="L65" s="1105">
        <f t="shared" si="3"/>
        <v>0</v>
      </c>
    </row>
    <row r="66" spans="1:13">
      <c r="A66" s="635" t="s">
        <v>144</v>
      </c>
      <c r="B66" s="796" t="s">
        <v>144</v>
      </c>
      <c r="C66" s="777"/>
      <c r="D66" s="1102" t="s">
        <v>785</v>
      </c>
      <c r="E66" s="146" t="str">
        <f t="shared" si="2"/>
        <v>02OALT015N</v>
      </c>
      <c r="F66" s="1102" t="s">
        <v>643</v>
      </c>
      <c r="G66" s="7"/>
      <c r="H66" s="1103">
        <v>96203</v>
      </c>
      <c r="I66" s="1104">
        <v>12907.97</v>
      </c>
      <c r="J66" s="1105">
        <v>444</v>
      </c>
      <c r="L66" s="1105">
        <f t="shared" si="3"/>
        <v>37</v>
      </c>
    </row>
    <row r="67" spans="1:13">
      <c r="A67" s="635">
        <v>47</v>
      </c>
      <c r="B67" s="796">
        <v>47</v>
      </c>
      <c r="C67" s="777"/>
      <c r="D67" s="1102" t="s">
        <v>810</v>
      </c>
      <c r="E67" s="146" t="str">
        <f t="shared" si="2"/>
        <v>02PRSV47TM</v>
      </c>
      <c r="F67" s="1102" t="s">
        <v>643</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643</v>
      </c>
      <c r="G68" s="7"/>
      <c r="H68" s="1103">
        <v>0</v>
      </c>
      <c r="I68" s="1104">
        <v>1869.79</v>
      </c>
      <c r="J68" s="1105"/>
      <c r="L68" s="1105">
        <f t="shared" si="3"/>
        <v>0</v>
      </c>
    </row>
    <row r="69" spans="1:13">
      <c r="A69" s="635">
        <v>24</v>
      </c>
      <c r="B69" s="796">
        <v>24</v>
      </c>
      <c r="C69" s="777"/>
      <c r="D69" s="1102" t="s">
        <v>208</v>
      </c>
      <c r="E69" s="146" t="str">
        <f t="shared" si="2"/>
        <v>02NMT24135</v>
      </c>
      <c r="F69" s="1102" t="s">
        <v>643</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643</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643</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643</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643</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787</v>
      </c>
      <c r="E78" s="146" t="str">
        <f t="shared" si="2"/>
        <v>CUSTOMER C</v>
      </c>
      <c r="F78" s="1102" t="s">
        <v>643</v>
      </c>
      <c r="G78" s="7"/>
      <c r="H78" s="1103"/>
      <c r="I78" s="1104"/>
      <c r="J78" s="1105">
        <v>0</v>
      </c>
      <c r="L78" s="1105">
        <f t="shared" si="3"/>
        <v>0</v>
      </c>
    </row>
    <row r="79" spans="1:13">
      <c r="A79" s="635"/>
      <c r="B79" s="796"/>
      <c r="C79" s="777"/>
      <c r="D79" s="1102" t="s">
        <v>788</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803</v>
      </c>
      <c r="E83" s="146" t="str">
        <f t="shared" ref="E83:E90" si="4">LEFT(D83,10)</f>
        <v>IRRIGATION</v>
      </c>
      <c r="F83" s="1102" t="s">
        <v>642</v>
      </c>
      <c r="G83" s="7"/>
      <c r="H83" s="1103">
        <v>8745000</v>
      </c>
      <c r="I83" s="1104">
        <v>1173000</v>
      </c>
      <c r="J83" s="1105">
        <v>0</v>
      </c>
      <c r="L83" s="1105">
        <f t="shared" ref="L83:L107" si="5">J83/12</f>
        <v>0</v>
      </c>
    </row>
    <row r="84" spans="1:12">
      <c r="A84" s="635" t="s">
        <v>145</v>
      </c>
      <c r="B84" s="635" t="s">
        <v>145</v>
      </c>
      <c r="C84" s="777"/>
      <c r="D84" s="1102" t="s">
        <v>804</v>
      </c>
      <c r="E84" s="146" t="str">
        <f t="shared" si="4"/>
        <v>IRRIGATION</v>
      </c>
      <c r="F84" s="1102" t="s">
        <v>4</v>
      </c>
      <c r="G84" s="7"/>
      <c r="H84" s="1103">
        <v>0</v>
      </c>
      <c r="I84" s="1104">
        <v>-18799.510000000002</v>
      </c>
      <c r="J84" s="1105">
        <v>0</v>
      </c>
      <c r="L84" s="1105">
        <f t="shared" si="5"/>
        <v>0</v>
      </c>
    </row>
    <row r="85" spans="1:12">
      <c r="A85" s="635" t="s">
        <v>671</v>
      </c>
      <c r="B85" s="635" t="s">
        <v>671</v>
      </c>
      <c r="C85" s="777"/>
      <c r="D85" s="1102" t="s">
        <v>670</v>
      </c>
      <c r="E85" s="146" t="str">
        <f t="shared" si="4"/>
        <v>REVENUE AD</v>
      </c>
      <c r="F85" s="1102" t="s">
        <v>643</v>
      </c>
      <c r="G85" s="7"/>
      <c r="H85" s="1103">
        <v>0</v>
      </c>
      <c r="I85" s="1104">
        <v>6120.75</v>
      </c>
      <c r="J85" s="1105">
        <v>0</v>
      </c>
      <c r="L85" s="1105">
        <f t="shared" si="5"/>
        <v>0</v>
      </c>
    </row>
    <row r="86" spans="1:12">
      <c r="A86" s="635" t="s">
        <v>677</v>
      </c>
      <c r="B86" s="635" t="s">
        <v>677</v>
      </c>
      <c r="C86" s="777"/>
      <c r="D86" s="1102" t="s">
        <v>641</v>
      </c>
      <c r="E86" s="146" t="str">
        <f t="shared" si="4"/>
        <v>301461-IRR</v>
      </c>
      <c r="F86" s="1102" t="s">
        <v>643</v>
      </c>
      <c r="G86" s="7"/>
      <c r="H86" s="1103">
        <v>0</v>
      </c>
      <c r="I86" s="1104">
        <v>122000</v>
      </c>
      <c r="J86" s="1105">
        <v>0</v>
      </c>
      <c r="L86" s="1105">
        <f t="shared" si="5"/>
        <v>0</v>
      </c>
    </row>
    <row r="87" spans="1:12">
      <c r="A87" s="635" t="s">
        <v>227</v>
      </c>
      <c r="B87" s="635" t="s">
        <v>227</v>
      </c>
      <c r="C87" s="777"/>
      <c r="D87" s="1102" t="s">
        <v>640</v>
      </c>
      <c r="E87" s="146" t="str">
        <f t="shared" si="4"/>
        <v>REVENUE_AC</v>
      </c>
      <c r="F87" s="1102" t="s">
        <v>643</v>
      </c>
      <c r="G87" s="7"/>
      <c r="H87" s="1103">
        <v>0</v>
      </c>
      <c r="I87" s="1104">
        <v>-1087001.44</v>
      </c>
      <c r="J87" s="1105">
        <v>0</v>
      </c>
      <c r="L87" s="1105">
        <f t="shared" si="5"/>
        <v>0</v>
      </c>
    </row>
    <row r="88" spans="1:12">
      <c r="A88" s="635" t="s">
        <v>672</v>
      </c>
      <c r="B88" s="635" t="s">
        <v>672</v>
      </c>
      <c r="C88" s="777"/>
      <c r="D88" s="1102" t="s">
        <v>678</v>
      </c>
      <c r="E88" s="146" t="str">
        <f t="shared" si="4"/>
        <v>301470-DSM</v>
      </c>
      <c r="F88" s="1102" t="s">
        <v>643</v>
      </c>
      <c r="G88" s="7"/>
      <c r="H88" s="1103">
        <v>0</v>
      </c>
      <c r="I88" s="1104">
        <v>459273.54</v>
      </c>
      <c r="J88" s="1105">
        <v>0</v>
      </c>
      <c r="L88" s="1105">
        <f t="shared" si="5"/>
        <v>0</v>
      </c>
    </row>
    <row r="89" spans="1:12">
      <c r="A89" s="635" t="s">
        <v>674</v>
      </c>
      <c r="B89" s="635" t="s">
        <v>674</v>
      </c>
      <c r="C89" s="777"/>
      <c r="D89" s="1102" t="s">
        <v>679</v>
      </c>
      <c r="E89" s="146" t="str">
        <f t="shared" si="4"/>
        <v>301480-BLU</v>
      </c>
      <c r="F89" s="1102" t="s">
        <v>643</v>
      </c>
      <c r="G89" s="7"/>
      <c r="H89" s="1103">
        <v>0</v>
      </c>
      <c r="I89" s="1104">
        <v>273.93</v>
      </c>
      <c r="J89" s="1105">
        <v>0</v>
      </c>
      <c r="L89" s="1105">
        <f t="shared" si="5"/>
        <v>0</v>
      </c>
    </row>
    <row r="90" spans="1:12">
      <c r="A90" s="635" t="s">
        <v>850</v>
      </c>
      <c r="B90" s="635" t="s">
        <v>850</v>
      </c>
      <c r="C90" s="777"/>
      <c r="D90" s="1102" t="s">
        <v>845</v>
      </c>
      <c r="E90" s="146" t="str">
        <f t="shared" si="4"/>
        <v>ALT REVENU</v>
      </c>
      <c r="F90" s="1102" t="s">
        <v>643</v>
      </c>
      <c r="G90" s="7"/>
      <c r="H90" s="1103">
        <v>0</v>
      </c>
      <c r="I90" s="1104">
        <v>-657528.82000000007</v>
      </c>
      <c r="J90" s="1105">
        <v>0</v>
      </c>
      <c r="L90" s="1105">
        <f t="shared" si="5"/>
        <v>0</v>
      </c>
    </row>
    <row r="91" spans="1:12">
      <c r="A91" s="635" t="s">
        <v>851</v>
      </c>
      <c r="B91" s="635" t="s">
        <v>851</v>
      </c>
      <c r="C91" s="777"/>
      <c r="D91" s="1102" t="s">
        <v>846</v>
      </c>
      <c r="E91" s="146" t="str">
        <f>LEFT(D91,10)</f>
        <v>INCOME TAX</v>
      </c>
      <c r="F91" s="1102" t="s">
        <v>643</v>
      </c>
      <c r="G91" s="7"/>
      <c r="H91" s="1103">
        <v>0</v>
      </c>
      <c r="I91" s="1104">
        <v>8521.43</v>
      </c>
      <c r="J91" s="1105">
        <v>0</v>
      </c>
      <c r="L91" s="1105">
        <f t="shared" si="5"/>
        <v>0</v>
      </c>
    </row>
    <row r="92" spans="1:12">
      <c r="A92" s="635">
        <v>40</v>
      </c>
      <c r="B92" s="635">
        <v>40</v>
      </c>
      <c r="C92" s="777"/>
      <c r="D92" s="1102" t="s">
        <v>805</v>
      </c>
      <c r="E92" s="146" t="str">
        <f>LEFT(D92,10)</f>
        <v>02APSV0040</v>
      </c>
      <c r="F92" s="1102" t="s">
        <v>643</v>
      </c>
      <c r="G92" s="7"/>
      <c r="H92" s="1103">
        <v>98974047</v>
      </c>
      <c r="I92" s="1104">
        <v>9234032.0600000005</v>
      </c>
      <c r="J92" s="1105">
        <v>34372</v>
      </c>
      <c r="L92" s="1105">
        <f t="shared" si="5"/>
        <v>2864.3333333333335</v>
      </c>
    </row>
    <row r="93" spans="1:12">
      <c r="A93" s="635" t="s">
        <v>173</v>
      </c>
      <c r="B93" s="635">
        <v>40</v>
      </c>
      <c r="C93" s="777"/>
      <c r="D93" s="1102" t="s">
        <v>805</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806</v>
      </c>
      <c r="E94" s="146" t="str">
        <f t="shared" si="6"/>
        <v>02APSV040X</v>
      </c>
      <c r="F94" s="1102" t="s">
        <v>643</v>
      </c>
      <c r="G94" s="7"/>
      <c r="H94" s="1103">
        <v>59308159</v>
      </c>
      <c r="I94" s="1104">
        <v>5498906.3899999997</v>
      </c>
      <c r="J94" s="1105">
        <v>27435</v>
      </c>
      <c r="L94" s="1105">
        <f t="shared" si="5"/>
        <v>2286.25</v>
      </c>
    </row>
    <row r="95" spans="1:12">
      <c r="A95" s="635" t="s">
        <v>143</v>
      </c>
      <c r="B95" s="635" t="s">
        <v>143</v>
      </c>
      <c r="C95" s="777"/>
      <c r="D95" s="1102" t="s">
        <v>779</v>
      </c>
      <c r="E95" s="146" t="str">
        <f t="shared" si="6"/>
        <v>02LNX00102</v>
      </c>
      <c r="F95" s="1102" t="s">
        <v>643</v>
      </c>
      <c r="G95" s="7"/>
      <c r="H95" s="1103">
        <v>0</v>
      </c>
      <c r="I95" s="1104">
        <v>2695.31</v>
      </c>
      <c r="J95" s="1105"/>
      <c r="L95" s="1105">
        <f t="shared" si="5"/>
        <v>0</v>
      </c>
    </row>
    <row r="96" spans="1:12">
      <c r="A96" s="635" t="s">
        <v>143</v>
      </c>
      <c r="B96" s="635" t="s">
        <v>143</v>
      </c>
      <c r="C96" s="777"/>
      <c r="D96" s="1102" t="s">
        <v>780</v>
      </c>
      <c r="E96" s="146" t="str">
        <f t="shared" si="6"/>
        <v>02LNX00103</v>
      </c>
      <c r="F96" s="1102" t="s">
        <v>643</v>
      </c>
      <c r="G96" s="7"/>
      <c r="H96" s="1103">
        <v>0</v>
      </c>
      <c r="I96" s="1104">
        <v>7567.47</v>
      </c>
      <c r="J96" s="1105"/>
      <c r="L96" s="1105">
        <f t="shared" si="5"/>
        <v>0</v>
      </c>
    </row>
    <row r="97" spans="1:12">
      <c r="A97" s="635" t="s">
        <v>143</v>
      </c>
      <c r="B97" s="635" t="s">
        <v>143</v>
      </c>
      <c r="C97" s="777"/>
      <c r="D97" s="1102" t="s">
        <v>781</v>
      </c>
      <c r="E97" s="146" t="str">
        <f t="shared" si="6"/>
        <v>02LNX00105</v>
      </c>
      <c r="F97" s="1102" t="s">
        <v>643</v>
      </c>
      <c r="G97" s="7"/>
      <c r="H97" s="1103">
        <v>0</v>
      </c>
      <c r="I97" s="1104">
        <v>76.210000000000008</v>
      </c>
      <c r="J97" s="1105"/>
      <c r="L97" s="1105">
        <f t="shared" si="5"/>
        <v>0</v>
      </c>
    </row>
    <row r="98" spans="1:12">
      <c r="A98" s="635" t="s">
        <v>143</v>
      </c>
      <c r="B98" s="635" t="s">
        <v>143</v>
      </c>
      <c r="C98" s="777"/>
      <c r="D98" s="1102" t="s">
        <v>782</v>
      </c>
      <c r="E98" s="146" t="str">
        <f t="shared" si="6"/>
        <v>02LNX00109</v>
      </c>
      <c r="F98" s="1102" t="s">
        <v>643</v>
      </c>
      <c r="G98" s="7"/>
      <c r="H98" s="1103">
        <v>0</v>
      </c>
      <c r="I98" s="1104">
        <v>-3695.65</v>
      </c>
      <c r="J98" s="1105"/>
      <c r="L98" s="1105">
        <f t="shared" si="5"/>
        <v>0</v>
      </c>
    </row>
    <row r="99" spans="1:12">
      <c r="A99" s="635" t="s">
        <v>143</v>
      </c>
      <c r="B99" s="635" t="s">
        <v>143</v>
      </c>
      <c r="C99" s="777"/>
      <c r="D99" s="1102" t="s">
        <v>783</v>
      </c>
      <c r="E99" s="146" t="str">
        <f t="shared" si="6"/>
        <v>02LNX00110</v>
      </c>
      <c r="F99" s="1102" t="s">
        <v>643</v>
      </c>
      <c r="G99" s="7"/>
      <c r="H99" s="1103">
        <v>0</v>
      </c>
      <c r="I99" s="1104">
        <v>171407</v>
      </c>
      <c r="J99" s="1105"/>
      <c r="L99" s="1105">
        <f t="shared" si="5"/>
        <v>0</v>
      </c>
    </row>
    <row r="100" spans="1:12">
      <c r="A100" s="635" t="s">
        <v>680</v>
      </c>
      <c r="B100" s="635" t="s">
        <v>644</v>
      </c>
      <c r="C100" s="777"/>
      <c r="D100" s="1102" t="s">
        <v>807</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643</v>
      </c>
      <c r="G101" s="7"/>
      <c r="H101" s="1103">
        <v>0</v>
      </c>
      <c r="I101" s="1104">
        <v>3599.23</v>
      </c>
      <c r="J101" s="1105"/>
      <c r="L101" s="1105">
        <f t="shared" si="5"/>
        <v>0</v>
      </c>
    </row>
    <row r="102" spans="1:12">
      <c r="A102" s="635" t="s">
        <v>143</v>
      </c>
      <c r="B102" s="635" t="s">
        <v>143</v>
      </c>
      <c r="D102" s="1102" t="s">
        <v>238</v>
      </c>
      <c r="E102" s="146" t="str">
        <f t="shared" si="6"/>
        <v>02LNX00312</v>
      </c>
      <c r="F102" s="1102" t="s">
        <v>643</v>
      </c>
      <c r="G102" s="7"/>
      <c r="H102" s="1103">
        <v>0</v>
      </c>
      <c r="I102" s="1104">
        <v>29319.1</v>
      </c>
      <c r="J102" s="1105"/>
      <c r="L102" s="1105">
        <f t="shared" si="5"/>
        <v>0</v>
      </c>
    </row>
    <row r="103" spans="1:12">
      <c r="A103" s="635">
        <v>40</v>
      </c>
      <c r="B103" s="635">
        <v>40</v>
      </c>
      <c r="D103" s="1102" t="s">
        <v>705</v>
      </c>
      <c r="E103" s="146" t="str">
        <f t="shared" si="6"/>
        <v>02NMT40135</v>
      </c>
      <c r="F103" s="1102" t="s">
        <v>643</v>
      </c>
      <c r="G103" s="7"/>
      <c r="H103" s="1103">
        <v>209910</v>
      </c>
      <c r="I103" s="1104">
        <v>20505.900000000001</v>
      </c>
      <c r="J103" s="1105">
        <v>108</v>
      </c>
      <c r="L103" s="1105">
        <f t="shared" si="5"/>
        <v>9</v>
      </c>
    </row>
    <row r="104" spans="1:12">
      <c r="A104" s="635" t="s">
        <v>173</v>
      </c>
      <c r="B104" s="635">
        <v>40</v>
      </c>
      <c r="D104" s="1102" t="s">
        <v>706</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853</v>
      </c>
      <c r="E105" s="146" t="str">
        <f t="shared" si="6"/>
        <v>02NMX40135</v>
      </c>
      <c r="F105" s="1102" t="s">
        <v>643</v>
      </c>
      <c r="G105" s="7"/>
      <c r="H105" s="1103">
        <v>6035</v>
      </c>
      <c r="I105" s="1104">
        <v>1092.7</v>
      </c>
      <c r="J105" s="1105">
        <v>47</v>
      </c>
      <c r="L105" s="1105">
        <f t="shared" si="5"/>
        <v>3.9166666666666665</v>
      </c>
    </row>
    <row r="106" spans="1:12">
      <c r="A106" s="635"/>
      <c r="D106" s="1102" t="s">
        <v>808</v>
      </c>
      <c r="E106" s="146"/>
      <c r="F106" s="1102" t="s">
        <v>643</v>
      </c>
      <c r="G106" s="7"/>
      <c r="H106" s="1103"/>
      <c r="I106" s="1104"/>
      <c r="J106" s="1105">
        <v>0</v>
      </c>
      <c r="L106" s="1105">
        <f t="shared" si="5"/>
        <v>0</v>
      </c>
    </row>
    <row r="107" spans="1:12">
      <c r="A107" s="635"/>
      <c r="D107" s="1102" t="s">
        <v>809</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773</v>
      </c>
      <c r="E111" s="146" t="str">
        <f t="shared" ref="E111:E121" si="7">LEFT(D111,10)</f>
        <v>UNBILLED R</v>
      </c>
      <c r="F111" s="1102" t="s">
        <v>642</v>
      </c>
      <c r="G111" s="7"/>
      <c r="H111" s="1103">
        <v>241000</v>
      </c>
      <c r="I111" s="1104">
        <v>20000</v>
      </c>
      <c r="J111" s="1105">
        <v>0</v>
      </c>
      <c r="L111" s="1105">
        <f t="shared" ref="L111:L121" si="8">J111/12</f>
        <v>0</v>
      </c>
    </row>
    <row r="112" spans="1:12">
      <c r="A112" s="635" t="s">
        <v>227</v>
      </c>
      <c r="B112" s="635" t="s">
        <v>227</v>
      </c>
      <c r="C112" s="777"/>
      <c r="D112" s="1102" t="s">
        <v>640</v>
      </c>
      <c r="E112" s="146" t="str">
        <f t="shared" si="7"/>
        <v>REVENUE_AC</v>
      </c>
      <c r="F112" s="1102" t="s">
        <v>643</v>
      </c>
      <c r="G112" s="7"/>
      <c r="H112" s="1103">
        <v>0</v>
      </c>
      <c r="I112" s="1104">
        <v>-57713.93</v>
      </c>
      <c r="J112" s="1105">
        <v>0</v>
      </c>
      <c r="L112" s="1105">
        <f t="shared" si="8"/>
        <v>0</v>
      </c>
    </row>
    <row r="113" spans="1:12">
      <c r="A113" s="635" t="s">
        <v>672</v>
      </c>
      <c r="B113" s="635" t="s">
        <v>672</v>
      </c>
      <c r="C113" s="777"/>
      <c r="D113" s="1102" t="s">
        <v>681</v>
      </c>
      <c r="E113" s="146" t="str">
        <f t="shared" si="7"/>
        <v>301670-DSM</v>
      </c>
      <c r="F113" s="1102" t="s">
        <v>643</v>
      </c>
      <c r="G113" s="7"/>
      <c r="H113" s="1103">
        <v>0</v>
      </c>
      <c r="I113" s="1104">
        <v>22709.39</v>
      </c>
      <c r="J113" s="1105">
        <v>0</v>
      </c>
      <c r="L113" s="1105">
        <f t="shared" si="8"/>
        <v>0</v>
      </c>
    </row>
    <row r="114" spans="1:12">
      <c r="A114" s="635" t="s">
        <v>851</v>
      </c>
      <c r="B114" s="635" t="s">
        <v>672</v>
      </c>
      <c r="C114" s="777"/>
      <c r="D114" s="1102" t="s">
        <v>846</v>
      </c>
      <c r="E114" s="146" t="str">
        <f t="shared" si="7"/>
        <v>INCOME TAX</v>
      </c>
      <c r="F114" s="1102" t="s">
        <v>643</v>
      </c>
      <c r="G114" s="7"/>
      <c r="H114" s="1103">
        <v>0</v>
      </c>
      <c r="I114" s="1104">
        <v>706.01</v>
      </c>
      <c r="J114" s="1105">
        <v>0</v>
      </c>
      <c r="L114" s="1105">
        <f t="shared" si="8"/>
        <v>0</v>
      </c>
    </row>
    <row r="115" spans="1:12">
      <c r="A115" s="635" t="s">
        <v>143</v>
      </c>
      <c r="B115" s="635" t="s">
        <v>143</v>
      </c>
      <c r="C115" s="777"/>
      <c r="D115" s="1102" t="s">
        <v>797</v>
      </c>
      <c r="E115" s="146" t="str">
        <f t="shared" si="7"/>
        <v>02CFR00012</v>
      </c>
      <c r="F115" s="1102" t="s">
        <v>643</v>
      </c>
      <c r="G115" s="7"/>
      <c r="H115" s="1103">
        <v>0</v>
      </c>
      <c r="I115" s="1104">
        <v>90.84</v>
      </c>
      <c r="J115" s="1105"/>
      <c r="L115" s="1105">
        <f t="shared" si="8"/>
        <v>0</v>
      </c>
    </row>
    <row r="116" spans="1:12">
      <c r="A116" s="635">
        <v>52</v>
      </c>
      <c r="B116" s="635">
        <v>52</v>
      </c>
      <c r="C116" s="777"/>
      <c r="D116" s="1102" t="s">
        <v>798</v>
      </c>
      <c r="E116" s="146" t="str">
        <f t="shared" si="7"/>
        <v>02COSL0052</v>
      </c>
      <c r="F116" s="1102" t="s">
        <v>643</v>
      </c>
      <c r="G116" s="7"/>
      <c r="H116" s="1103">
        <v>141214</v>
      </c>
      <c r="I116" s="1104">
        <v>30476.03</v>
      </c>
      <c r="J116" s="1105">
        <v>163</v>
      </c>
      <c r="L116" s="1105">
        <f t="shared" si="8"/>
        <v>13.583333333333334</v>
      </c>
    </row>
    <row r="117" spans="1:12">
      <c r="A117" s="635" t="s">
        <v>151</v>
      </c>
      <c r="B117" s="635" t="s">
        <v>151</v>
      </c>
      <c r="C117" s="777"/>
      <c r="D117" s="1102" t="s">
        <v>799</v>
      </c>
      <c r="E117" s="146" t="str">
        <f t="shared" si="7"/>
        <v>02CUSL053F</v>
      </c>
      <c r="F117" s="1102" t="s">
        <v>643</v>
      </c>
      <c r="G117" s="7"/>
      <c r="H117" s="1103">
        <v>2957358</v>
      </c>
      <c r="I117" s="1104">
        <v>213592.21</v>
      </c>
      <c r="J117" s="1105">
        <v>1440</v>
      </c>
      <c r="L117" s="1105">
        <f t="shared" si="8"/>
        <v>120</v>
      </c>
    </row>
    <row r="118" spans="1:12">
      <c r="A118" s="635" t="s">
        <v>152</v>
      </c>
      <c r="B118" s="635" t="s">
        <v>152</v>
      </c>
      <c r="C118" s="777"/>
      <c r="D118" s="1102" t="s">
        <v>800</v>
      </c>
      <c r="E118" s="146" t="str">
        <f t="shared" si="7"/>
        <v>02CUSL053M</v>
      </c>
      <c r="F118" s="1102" t="s">
        <v>643</v>
      </c>
      <c r="G118" s="7"/>
      <c r="H118" s="1103">
        <v>738432</v>
      </c>
      <c r="I118" s="1104">
        <v>53026.42</v>
      </c>
      <c r="J118" s="1105">
        <v>1347</v>
      </c>
      <c r="L118" s="1105">
        <f t="shared" si="8"/>
        <v>112.25</v>
      </c>
    </row>
    <row r="119" spans="1:12">
      <c r="A119" s="635">
        <v>51</v>
      </c>
      <c r="B119" s="635">
        <v>51</v>
      </c>
      <c r="C119" s="777"/>
      <c r="D119" s="1102" t="s">
        <v>801</v>
      </c>
      <c r="E119" s="146" t="str">
        <f t="shared" si="7"/>
        <v>02SLCO0051</v>
      </c>
      <c r="F119" s="1102" t="s">
        <v>643</v>
      </c>
      <c r="G119" s="7"/>
      <c r="H119" s="1103">
        <v>3588894</v>
      </c>
      <c r="I119" s="1104">
        <v>792436.5</v>
      </c>
      <c r="J119" s="1105">
        <v>2637</v>
      </c>
      <c r="L119" s="1105">
        <f t="shared" si="8"/>
        <v>219.75</v>
      </c>
    </row>
    <row r="120" spans="1:12">
      <c r="A120" s="635">
        <v>57</v>
      </c>
      <c r="B120" s="635">
        <v>57</v>
      </c>
      <c r="D120" s="1102" t="s">
        <v>802</v>
      </c>
      <c r="E120" s="146" t="str">
        <f t="shared" si="7"/>
        <v>02MVSL0057</v>
      </c>
      <c r="F120" s="1102" t="s">
        <v>643</v>
      </c>
      <c r="G120" s="7"/>
      <c r="H120" s="1103">
        <v>1459809</v>
      </c>
      <c r="I120" s="1104">
        <v>190062.82</v>
      </c>
      <c r="J120" s="1105">
        <v>422</v>
      </c>
      <c r="L120" s="1105">
        <f t="shared" si="8"/>
        <v>35.166666666666664</v>
      </c>
    </row>
    <row r="121" spans="1:12">
      <c r="A121" s="635"/>
      <c r="D121" s="1102" t="s">
        <v>787</v>
      </c>
      <c r="E121" s="146" t="str">
        <f t="shared" si="7"/>
        <v>CUSTOMER C</v>
      </c>
      <c r="F121" s="1102" t="s">
        <v>643</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773</v>
      </c>
      <c r="E125" s="146" t="str">
        <f t="shared" ref="E125:E156" si="9">LEFT(D125,10)</f>
        <v>UNBILLED R</v>
      </c>
      <c r="F125" s="1102" t="s">
        <v>642</v>
      </c>
      <c r="G125" s="7"/>
      <c r="H125" s="1103">
        <v>-20896000</v>
      </c>
      <c r="I125" s="1104">
        <v>606000</v>
      </c>
      <c r="J125" s="1105">
        <v>0</v>
      </c>
      <c r="L125" s="1105">
        <f t="shared" ref="L125:L156" si="10">J125/12</f>
        <v>0</v>
      </c>
    </row>
    <row r="126" spans="1:12">
      <c r="A126" s="635" t="s">
        <v>145</v>
      </c>
      <c r="B126" s="635" t="s">
        <v>145</v>
      </c>
      <c r="C126" s="777"/>
      <c r="D126" s="1102" t="s">
        <v>774</v>
      </c>
      <c r="E126" s="146" t="str">
        <f t="shared" si="9"/>
        <v>BPA BALANC</v>
      </c>
      <c r="F126" s="1102" t="s">
        <v>4</v>
      </c>
      <c r="G126" s="7"/>
      <c r="H126" s="1103">
        <v>0</v>
      </c>
      <c r="I126" s="1104">
        <v>654601.77</v>
      </c>
      <c r="J126" s="1105">
        <v>0</v>
      </c>
      <c r="L126" s="1105">
        <f t="shared" si="10"/>
        <v>0</v>
      </c>
    </row>
    <row r="127" spans="1:12">
      <c r="A127" s="635" t="s">
        <v>671</v>
      </c>
      <c r="B127" s="635" t="s">
        <v>671</v>
      </c>
      <c r="C127" s="777"/>
      <c r="D127" s="1102" t="s">
        <v>670</v>
      </c>
      <c r="E127" s="146" t="str">
        <f t="shared" si="9"/>
        <v>REVENUE AD</v>
      </c>
      <c r="F127" s="1102" t="s">
        <v>643</v>
      </c>
      <c r="G127" s="7"/>
      <c r="H127" s="1103">
        <v>0</v>
      </c>
      <c r="I127" s="1104">
        <v>62654.2</v>
      </c>
      <c r="J127" s="1105">
        <v>0</v>
      </c>
      <c r="L127" s="1105">
        <f t="shared" si="10"/>
        <v>0</v>
      </c>
    </row>
    <row r="128" spans="1:12">
      <c r="A128" s="635" t="s">
        <v>227</v>
      </c>
      <c r="B128" s="635" t="s">
        <v>227</v>
      </c>
      <c r="C128" s="777"/>
      <c r="D128" s="1102" t="s">
        <v>640</v>
      </c>
      <c r="E128" s="146" t="str">
        <f t="shared" si="9"/>
        <v>REVENUE_AC</v>
      </c>
      <c r="F128" s="1102" t="s">
        <v>643</v>
      </c>
      <c r="G128" s="7"/>
      <c r="H128" s="1103">
        <v>0</v>
      </c>
      <c r="I128" s="1104">
        <v>-8932140.9000000004</v>
      </c>
      <c r="J128" s="1105">
        <v>0</v>
      </c>
      <c r="L128" s="1105">
        <f t="shared" si="10"/>
        <v>0</v>
      </c>
    </row>
    <row r="129" spans="1:12">
      <c r="A129" s="635" t="s">
        <v>672</v>
      </c>
      <c r="B129" s="635" t="s">
        <v>672</v>
      </c>
      <c r="C129" s="777"/>
      <c r="D129" s="1102" t="s">
        <v>682</v>
      </c>
      <c r="E129" s="146" t="str">
        <f t="shared" si="9"/>
        <v>301170-DSM</v>
      </c>
      <c r="F129" s="1102" t="s">
        <v>643</v>
      </c>
      <c r="G129" s="7"/>
      <c r="H129" s="1103">
        <v>0</v>
      </c>
      <c r="I129" s="1104">
        <v>4584004.46</v>
      </c>
      <c r="J129" s="1105">
        <v>0</v>
      </c>
      <c r="L129" s="1105">
        <f t="shared" si="10"/>
        <v>0</v>
      </c>
    </row>
    <row r="130" spans="1:12">
      <c r="A130" s="635" t="s">
        <v>674</v>
      </c>
      <c r="B130" s="635" t="s">
        <v>674</v>
      </c>
      <c r="C130" s="777"/>
      <c r="D130" s="1102" t="s">
        <v>683</v>
      </c>
      <c r="E130" s="146" t="str">
        <f t="shared" si="9"/>
        <v>301180-BLU</v>
      </c>
      <c r="F130" s="1102" t="s">
        <v>643</v>
      </c>
      <c r="G130" s="7"/>
      <c r="H130" s="1103">
        <v>0</v>
      </c>
      <c r="I130" s="1104">
        <v>153648.59</v>
      </c>
      <c r="J130" s="1105">
        <v>0</v>
      </c>
      <c r="L130" s="1105">
        <f t="shared" si="10"/>
        <v>0</v>
      </c>
    </row>
    <row r="131" spans="1:12">
      <c r="A131" s="635" t="s">
        <v>850</v>
      </c>
      <c r="B131" s="635" t="s">
        <v>850</v>
      </c>
      <c r="C131" s="777"/>
      <c r="D131" s="1102" t="s">
        <v>845</v>
      </c>
      <c r="E131" s="146" t="str">
        <f t="shared" si="9"/>
        <v>ALT REVENU</v>
      </c>
      <c r="F131" s="1102" t="s">
        <v>643</v>
      </c>
      <c r="G131" s="7"/>
      <c r="H131" s="1103">
        <v>0</v>
      </c>
      <c r="I131" s="1104">
        <v>1597390.06</v>
      </c>
      <c r="J131" s="1105">
        <v>0</v>
      </c>
      <c r="L131" s="1105">
        <f t="shared" si="10"/>
        <v>0</v>
      </c>
    </row>
    <row r="132" spans="1:12">
      <c r="A132" s="635" t="s">
        <v>851</v>
      </c>
      <c r="B132" s="635" t="s">
        <v>851</v>
      </c>
      <c r="C132" s="777"/>
      <c r="D132" s="1102" t="s">
        <v>846</v>
      </c>
      <c r="E132" s="146" t="str">
        <f t="shared" si="9"/>
        <v>INCOME TAX</v>
      </c>
      <c r="F132" s="1102" t="s">
        <v>643</v>
      </c>
      <c r="G132" s="7"/>
      <c r="H132" s="1103">
        <v>0</v>
      </c>
      <c r="I132" s="1104">
        <v>101815.87</v>
      </c>
      <c r="J132" s="1105">
        <v>0</v>
      </c>
      <c r="L132" s="1105">
        <f t="shared" si="10"/>
        <v>0</v>
      </c>
    </row>
    <row r="133" spans="1:12">
      <c r="A133" s="635" t="s">
        <v>143</v>
      </c>
      <c r="B133" s="635" t="s">
        <v>143</v>
      </c>
      <c r="C133" s="777"/>
      <c r="D133" s="1102" t="s">
        <v>782</v>
      </c>
      <c r="E133" s="146" t="str">
        <f t="shared" si="9"/>
        <v>02LNX00109</v>
      </c>
      <c r="F133" s="1102" t="s">
        <v>643</v>
      </c>
      <c r="G133" s="7"/>
      <c r="H133" s="1103">
        <v>0</v>
      </c>
      <c r="I133" s="1104">
        <v>1819.5</v>
      </c>
      <c r="J133" s="1105"/>
      <c r="L133" s="1105">
        <f t="shared" si="10"/>
        <v>0</v>
      </c>
    </row>
    <row r="134" spans="1:12">
      <c r="A134" s="635">
        <v>16</v>
      </c>
      <c r="B134" s="635">
        <v>16</v>
      </c>
      <c r="C134" s="777"/>
      <c r="D134" s="1102" t="s">
        <v>789</v>
      </c>
      <c r="E134" s="146" t="str">
        <f t="shared" si="9"/>
        <v>02RESD0016</v>
      </c>
      <c r="F134" s="1102" t="s">
        <v>643</v>
      </c>
      <c r="G134" s="7"/>
      <c r="H134" s="1103">
        <v>1510928203</v>
      </c>
      <c r="I134" s="1104">
        <v>139946668.05000001</v>
      </c>
      <c r="J134" s="1105">
        <v>1221047</v>
      </c>
      <c r="L134" s="1105">
        <f t="shared" si="10"/>
        <v>101753.91666666667</v>
      </c>
    </row>
    <row r="135" spans="1:12">
      <c r="A135" s="635" t="s">
        <v>174</v>
      </c>
      <c r="B135" s="635">
        <v>16</v>
      </c>
      <c r="C135" s="777"/>
      <c r="D135" s="1102" t="s">
        <v>790</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791</v>
      </c>
      <c r="E136" s="146" t="str">
        <f t="shared" si="9"/>
        <v>02RESD0018</v>
      </c>
      <c r="F136" s="1102" t="s">
        <v>643</v>
      </c>
      <c r="G136" s="7"/>
      <c r="H136" s="1103">
        <v>2117570</v>
      </c>
      <c r="I136" s="1104">
        <v>216272.66</v>
      </c>
      <c r="J136" s="1105">
        <v>947</v>
      </c>
      <c r="L136" s="1105">
        <f t="shared" si="10"/>
        <v>78.916666666666671</v>
      </c>
    </row>
    <row r="137" spans="1:12">
      <c r="A137" s="635" t="s">
        <v>176</v>
      </c>
      <c r="B137" s="635">
        <v>18</v>
      </c>
      <c r="C137" s="777"/>
      <c r="D137" s="1102" t="s">
        <v>792</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793</v>
      </c>
      <c r="E138" s="146" t="str">
        <f t="shared" si="9"/>
        <v>02RESD018X</v>
      </c>
      <c r="F138" s="1102" t="s">
        <v>643</v>
      </c>
      <c r="G138" s="7"/>
      <c r="H138" s="1103">
        <v>321154</v>
      </c>
      <c r="I138" s="1104">
        <v>32360.04</v>
      </c>
      <c r="J138" s="1105">
        <v>154</v>
      </c>
      <c r="L138" s="1105">
        <f t="shared" si="10"/>
        <v>12.833333333333334</v>
      </c>
    </row>
    <row r="139" spans="1:12">
      <c r="A139" s="635" t="s">
        <v>177</v>
      </c>
      <c r="B139" s="635" t="s">
        <v>154</v>
      </c>
      <c r="C139" s="777"/>
      <c r="D139" s="1102" t="s">
        <v>794</v>
      </c>
      <c r="E139" s="146" t="str">
        <f t="shared" si="9"/>
        <v>02RESD018X</v>
      </c>
      <c r="F139" s="1102" t="s">
        <v>4</v>
      </c>
      <c r="G139" s="7"/>
      <c r="H139" s="1103">
        <v>321153</v>
      </c>
      <c r="I139" s="1104">
        <v>-2617.41</v>
      </c>
      <c r="J139" s="1105">
        <v>154</v>
      </c>
      <c r="L139" s="1105">
        <f t="shared" si="10"/>
        <v>12.833333333333334</v>
      </c>
    </row>
    <row r="140" spans="1:12">
      <c r="A140" s="635" t="s">
        <v>674</v>
      </c>
      <c r="B140" s="635" t="s">
        <v>674</v>
      </c>
      <c r="C140" s="777"/>
      <c r="D140" s="1102" t="s">
        <v>795</v>
      </c>
      <c r="E140" s="146" t="str">
        <f t="shared" si="9"/>
        <v>02BLSKY01R</v>
      </c>
      <c r="F140" s="1102" t="s">
        <v>643</v>
      </c>
      <c r="G140" s="7"/>
      <c r="H140" s="1103">
        <v>0</v>
      </c>
      <c r="I140" s="1104">
        <v>-2.0300000000000002</v>
      </c>
      <c r="J140" s="1105"/>
      <c r="L140" s="1105">
        <f t="shared" si="10"/>
        <v>0</v>
      </c>
    </row>
    <row r="141" spans="1:12">
      <c r="A141" s="635" t="s">
        <v>862</v>
      </c>
      <c r="B141" s="635" t="s">
        <v>862</v>
      </c>
      <c r="C141" s="777"/>
      <c r="D141" s="1102" t="s">
        <v>847</v>
      </c>
      <c r="E141" s="146" t="str">
        <f t="shared" si="9"/>
        <v>02ZZMERGCR</v>
      </c>
      <c r="F141" s="1102" t="s">
        <v>643</v>
      </c>
      <c r="G141" s="7"/>
      <c r="H141" s="1103">
        <v>0</v>
      </c>
      <c r="I141" s="1104">
        <v>-3.56</v>
      </c>
      <c r="J141" s="1105"/>
      <c r="L141" s="1105">
        <f t="shared" si="10"/>
        <v>0</v>
      </c>
    </row>
    <row r="142" spans="1:12">
      <c r="A142" s="635">
        <v>17</v>
      </c>
      <c r="B142" s="635">
        <v>17</v>
      </c>
      <c r="C142" s="777"/>
      <c r="D142" s="1102" t="s">
        <v>796</v>
      </c>
      <c r="E142" s="146" t="str">
        <f t="shared" si="9"/>
        <v>02RESD0017</v>
      </c>
      <c r="F142" s="1102" t="s">
        <v>643</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642</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643</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643</v>
      </c>
      <c r="G147" s="7"/>
      <c r="H147" s="1103">
        <v>12389265</v>
      </c>
      <c r="I147" s="1104">
        <v>1217658.21</v>
      </c>
      <c r="J147" s="1105">
        <v>13073</v>
      </c>
      <c r="L147" s="1105">
        <f t="shared" si="10"/>
        <v>1089.4166666666667</v>
      </c>
    </row>
    <row r="148" spans="1:13">
      <c r="A148" s="635" t="s">
        <v>620</v>
      </c>
      <c r="B148" s="635">
        <v>135</v>
      </c>
      <c r="C148" s="777"/>
      <c r="D148" s="1102" t="s">
        <v>619</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684</v>
      </c>
      <c r="E149" s="146" t="str">
        <f t="shared" si="9"/>
        <v>02RGNSB024</v>
      </c>
      <c r="F149" s="1102" t="s">
        <v>643</v>
      </c>
      <c r="G149" s="7"/>
      <c r="H149" s="1103">
        <v>20979867</v>
      </c>
      <c r="I149" s="1104">
        <v>2480834.42</v>
      </c>
      <c r="J149" s="1105">
        <v>41208</v>
      </c>
      <c r="L149" s="1105">
        <f t="shared" si="10"/>
        <v>3434</v>
      </c>
    </row>
    <row r="150" spans="1:13">
      <c r="A150" s="635" t="s">
        <v>233</v>
      </c>
      <c r="B150" s="635">
        <v>24</v>
      </c>
      <c r="C150" s="777"/>
      <c r="D150" s="1102" t="s">
        <v>685</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854</v>
      </c>
      <c r="E151" s="146" t="str">
        <f t="shared" si="9"/>
        <v>02RNM24135</v>
      </c>
      <c r="F151" s="1102" t="s">
        <v>643</v>
      </c>
      <c r="G151" s="7"/>
      <c r="H151" s="1103">
        <v>211636</v>
      </c>
      <c r="I151" s="1104">
        <v>22666.080000000002</v>
      </c>
      <c r="J151" s="1105">
        <v>307</v>
      </c>
      <c r="L151" s="1105">
        <f t="shared" si="10"/>
        <v>25.583333333333332</v>
      </c>
    </row>
    <row r="152" spans="1:13">
      <c r="A152" s="635" t="s">
        <v>233</v>
      </c>
      <c r="B152" s="635">
        <v>24</v>
      </c>
      <c r="C152" s="777"/>
      <c r="D152" s="1102" t="s">
        <v>856</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855</v>
      </c>
      <c r="E153" s="146" t="str">
        <f t="shared" si="9"/>
        <v>02RGNSB036</v>
      </c>
      <c r="F153" s="1102" t="s">
        <v>643</v>
      </c>
      <c r="G153" s="7"/>
      <c r="H153" s="1103">
        <v>1581480</v>
      </c>
      <c r="I153" s="1104">
        <v>119191.29</v>
      </c>
      <c r="J153" s="1105">
        <v>24</v>
      </c>
      <c r="L153" s="1105">
        <f t="shared" si="10"/>
        <v>2</v>
      </c>
    </row>
    <row r="154" spans="1:13">
      <c r="A154" s="635" t="s">
        <v>229</v>
      </c>
      <c r="B154" s="635">
        <v>36</v>
      </c>
      <c r="C154" s="777"/>
      <c r="D154" s="1102" t="s">
        <v>857</v>
      </c>
      <c r="E154" s="146" t="str">
        <f t="shared" si="9"/>
        <v>02RGNSB036</v>
      </c>
      <c r="F154" s="1102" t="s">
        <v>4</v>
      </c>
      <c r="G154" s="7"/>
      <c r="H154" s="1103">
        <v>1138200</v>
      </c>
      <c r="I154" s="1104">
        <v>-9276.36</v>
      </c>
      <c r="J154" s="1105">
        <v>12</v>
      </c>
      <c r="L154" s="1105">
        <f t="shared" si="10"/>
        <v>1</v>
      </c>
    </row>
    <row r="155" spans="1:13">
      <c r="C155" s="7"/>
      <c r="D155" s="1102" t="s">
        <v>787</v>
      </c>
      <c r="E155" s="146" t="str">
        <f t="shared" si="9"/>
        <v>CUSTOMER C</v>
      </c>
      <c r="F155" s="1102" t="s">
        <v>643</v>
      </c>
      <c r="G155" s="7"/>
      <c r="H155" s="1103"/>
      <c r="I155" s="1104"/>
      <c r="J155" s="1105">
        <v>0</v>
      </c>
      <c r="L155" s="1105">
        <f t="shared" si="10"/>
        <v>0</v>
      </c>
    </row>
    <row r="156" spans="1:13">
      <c r="A156" s="635"/>
      <c r="D156" s="1102" t="s">
        <v>788</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3:AI139"/>
  <sheetViews>
    <sheetView workbookViewId="0">
      <selection activeCell="D15" sqref="D15"/>
    </sheetView>
  </sheetViews>
  <sheetFormatPr defaultColWidth="9.625" defaultRowHeight="15.75"/>
  <cols>
    <col min="1" max="1" width="17.25" style="827" bestFit="1" customWidth="1"/>
    <col min="2" max="9" width="16.375" style="827" customWidth="1"/>
    <col min="10" max="10" width="12.375" style="827" bestFit="1" customWidth="1"/>
    <col min="11" max="11" width="18" style="827" bestFit="1" customWidth="1"/>
    <col min="12" max="12" width="14.5" style="827" bestFit="1" customWidth="1"/>
    <col min="13" max="13" width="9.625" style="827" customWidth="1"/>
    <col min="14" max="14" width="13.125" style="827" bestFit="1" customWidth="1"/>
    <col min="15" max="15" width="14.625" style="827" bestFit="1" customWidth="1"/>
    <col min="16" max="16" width="12" style="827" bestFit="1" customWidth="1"/>
    <col min="17" max="17" width="14.875" style="827" bestFit="1" customWidth="1"/>
    <col min="18" max="18" width="12.375" style="827" bestFit="1" customWidth="1"/>
    <col min="19" max="19" width="12" style="827" bestFit="1" customWidth="1"/>
    <col min="20" max="20" width="14.875" style="827" bestFit="1" customWidth="1"/>
    <col min="21" max="21" width="9.625" style="827" customWidth="1"/>
    <col min="22" max="23" width="9.625" style="827"/>
    <col min="24" max="24" width="19.625" style="827" bestFit="1" customWidth="1"/>
    <col min="25" max="25" width="13.25" style="827" bestFit="1" customWidth="1"/>
    <col min="26" max="16384" width="9.625" style="827"/>
  </cols>
  <sheetData>
    <row r="3" spans="1:27" ht="18.75">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8.75">
      <c r="A4" s="824" t="s">
        <v>858</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882</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f>[42]Sheet1!$E$2</f>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f>[42]Sheet1!$D$2</f>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686</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f>[42]Sheet1!$E$3</f>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f>[42]Sheet1!$D$3</f>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f>[44]Sheet1!$E$2+[44]Sheet1!$E$3</f>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f>[44]Sheet1!$D$2+[44]Sheet1!$D$3</f>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f>[45]Sheet1!$H$29+[45]Sheet1!$H$30</f>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f>[45]Sheet1!$H$32+[45]Sheet1!$H$33</f>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f>[45]Sheet1!$I$29+[45]Sheet1!$I$30</f>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f>[45]Sheet1!$I$32+[45]Sheet1!$I$33</f>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f>[45]Sheet1!$G$29+[45]Sheet1!$G$30</f>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f>[45]Sheet1!$G$32+[45]Sheet1!$G$33</f>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694</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f>[48]Sheet1!$I$23+[48]Sheet1!$I$24</f>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f>[48]Sheet1!$H$23+[48]Sheet1!$H$24</f>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739</v>
      </c>
      <c r="B112" s="828" t="s">
        <v>12</v>
      </c>
      <c r="C112" s="829"/>
      <c r="D112" s="829" t="s">
        <v>1</v>
      </c>
      <c r="E112" s="825" t="s">
        <v>739</v>
      </c>
      <c r="F112" s="828" t="s">
        <v>12</v>
      </c>
      <c r="G112" s="829"/>
      <c r="H112" s="829" t="s">
        <v>1</v>
      </c>
      <c r="J112" s="856"/>
      <c r="K112" s="831"/>
      <c r="L112" s="833"/>
      <c r="M112" s="839"/>
      <c r="N112" s="833"/>
      <c r="O112" s="854"/>
      <c r="P112" s="831"/>
      <c r="Q112" s="831"/>
      <c r="R112" s="843"/>
      <c r="S112" s="831"/>
      <c r="T112" s="855"/>
      <c r="X112" s="827" t="s">
        <v>31</v>
      </c>
    </row>
    <row r="113" spans="1:20">
      <c r="A113" s="827" t="s">
        <v>740</v>
      </c>
      <c r="B113" s="828" t="s">
        <v>16</v>
      </c>
      <c r="C113" s="829" t="s">
        <v>199</v>
      </c>
      <c r="D113" s="829" t="s">
        <v>26</v>
      </c>
      <c r="E113" s="827" t="s">
        <v>741</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65" t="str">
        <f>K9</f>
        <v>June 19 Blocking</v>
      </c>
      <c r="L114" s="1765"/>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698</v>
      </c>
      <c r="L115" s="839">
        <f>[51]Sheet1!$H$3</f>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699</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f>[51]Sheet1!$H$8</f>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workbookViewId="0"/>
  </sheetViews>
  <sheetFormatPr defaultRowHeight="12.75"/>
  <cols>
    <col min="1" max="1" width="9" style="972"/>
    <col min="2" max="2" width="6.375" style="972" customWidth="1"/>
    <col min="3" max="3" width="11.75" style="972" bestFit="1" customWidth="1"/>
    <col min="4" max="4" width="9.875" style="972" customWidth="1"/>
    <col min="5" max="5" width="10.125" style="972" customWidth="1"/>
    <col min="6" max="8" width="10.75" style="972" bestFit="1" customWidth="1"/>
    <col min="9" max="11" width="9.5" style="972" customWidth="1"/>
    <col min="12" max="12" width="5.125" style="972" customWidth="1"/>
    <col min="13" max="21" width="9" style="972"/>
    <col min="22" max="22" width="9.125" style="972" customWidth="1"/>
    <col min="23" max="23" width="9" style="972"/>
    <col min="24" max="24" width="4.25" style="972" customWidth="1"/>
    <col min="25" max="257" width="9" style="972"/>
    <col min="258" max="258" width="6.375" style="972" customWidth="1"/>
    <col min="259" max="259" width="11.75" style="972" bestFit="1" customWidth="1"/>
    <col min="260" max="260" width="9.875" style="972" customWidth="1"/>
    <col min="261" max="261" width="10.125" style="972" customWidth="1"/>
    <col min="262" max="264" width="10.75" style="972" bestFit="1" customWidth="1"/>
    <col min="265" max="267" width="9.5" style="972" customWidth="1"/>
    <col min="268" max="268" width="5.125" style="972" customWidth="1"/>
    <col min="269" max="277" width="9" style="972"/>
    <col min="278" max="278" width="9.125" style="972" customWidth="1"/>
    <col min="279" max="279" width="9" style="972"/>
    <col min="280" max="280" width="4.25" style="972" customWidth="1"/>
    <col min="281" max="513" width="9" style="972"/>
    <col min="514" max="514" width="6.375" style="972" customWidth="1"/>
    <col min="515" max="515" width="11.75" style="972" bestFit="1" customWidth="1"/>
    <col min="516" max="516" width="9.875" style="972" customWidth="1"/>
    <col min="517" max="517" width="10.125" style="972" customWidth="1"/>
    <col min="518" max="520" width="10.75" style="972" bestFit="1" customWidth="1"/>
    <col min="521" max="523" width="9.5" style="972" customWidth="1"/>
    <col min="524" max="524" width="5.125" style="972" customWidth="1"/>
    <col min="525" max="533" width="9" style="972"/>
    <col min="534" max="534" width="9.125" style="972" customWidth="1"/>
    <col min="535" max="535" width="9" style="972"/>
    <col min="536" max="536" width="4.25" style="972" customWidth="1"/>
    <col min="537" max="769" width="9" style="972"/>
    <col min="770" max="770" width="6.375" style="972" customWidth="1"/>
    <col min="771" max="771" width="11.75" style="972" bestFit="1" customWidth="1"/>
    <col min="772" max="772" width="9.875" style="972" customWidth="1"/>
    <col min="773" max="773" width="10.125" style="972" customWidth="1"/>
    <col min="774" max="776" width="10.75" style="972" bestFit="1" customWidth="1"/>
    <col min="777" max="779" width="9.5" style="972" customWidth="1"/>
    <col min="780" max="780" width="5.125" style="972" customWidth="1"/>
    <col min="781" max="789" width="9" style="972"/>
    <col min="790" max="790" width="9.125" style="972" customWidth="1"/>
    <col min="791" max="791" width="9" style="972"/>
    <col min="792" max="792" width="4.25" style="972" customWidth="1"/>
    <col min="793" max="1025" width="9" style="972"/>
    <col min="1026" max="1026" width="6.375" style="972" customWidth="1"/>
    <col min="1027" max="1027" width="11.75" style="972" bestFit="1" customWidth="1"/>
    <col min="1028" max="1028" width="9.875" style="972" customWidth="1"/>
    <col min="1029" max="1029" width="10.125" style="972" customWidth="1"/>
    <col min="1030" max="1032" width="10.75" style="972" bestFit="1" customWidth="1"/>
    <col min="1033" max="1035" width="9.5" style="972" customWidth="1"/>
    <col min="1036" max="1036" width="5.125" style="972" customWidth="1"/>
    <col min="1037" max="1045" width="9" style="972"/>
    <col min="1046" max="1046" width="9.125" style="972" customWidth="1"/>
    <col min="1047" max="1047" width="9" style="972"/>
    <col min="1048" max="1048" width="4.25" style="972" customWidth="1"/>
    <col min="1049" max="1281" width="9" style="972"/>
    <col min="1282" max="1282" width="6.375" style="972" customWidth="1"/>
    <col min="1283" max="1283" width="11.75" style="972" bestFit="1" customWidth="1"/>
    <col min="1284" max="1284" width="9.875" style="972" customWidth="1"/>
    <col min="1285" max="1285" width="10.125" style="972" customWidth="1"/>
    <col min="1286" max="1288" width="10.75" style="972" bestFit="1" customWidth="1"/>
    <col min="1289" max="1291" width="9.5" style="972" customWidth="1"/>
    <col min="1292" max="1292" width="5.125" style="972" customWidth="1"/>
    <col min="1293" max="1301" width="9" style="972"/>
    <col min="1302" max="1302" width="9.125" style="972" customWidth="1"/>
    <col min="1303" max="1303" width="9" style="972"/>
    <col min="1304" max="1304" width="4.25" style="972" customWidth="1"/>
    <col min="1305" max="1537" width="9" style="972"/>
    <col min="1538" max="1538" width="6.375" style="972" customWidth="1"/>
    <col min="1539" max="1539" width="11.75" style="972" bestFit="1" customWidth="1"/>
    <col min="1540" max="1540" width="9.875" style="972" customWidth="1"/>
    <col min="1541" max="1541" width="10.125" style="972" customWidth="1"/>
    <col min="1542" max="1544" width="10.75" style="972" bestFit="1" customWidth="1"/>
    <col min="1545" max="1547" width="9.5" style="972" customWidth="1"/>
    <col min="1548" max="1548" width="5.125" style="972" customWidth="1"/>
    <col min="1549" max="1557" width="9" style="972"/>
    <col min="1558" max="1558" width="9.125" style="972" customWidth="1"/>
    <col min="1559" max="1559" width="9" style="972"/>
    <col min="1560" max="1560" width="4.25" style="972" customWidth="1"/>
    <col min="1561" max="1793" width="9" style="972"/>
    <col min="1794" max="1794" width="6.375" style="972" customWidth="1"/>
    <col min="1795" max="1795" width="11.75" style="972" bestFit="1" customWidth="1"/>
    <col min="1796" max="1796" width="9.875" style="972" customWidth="1"/>
    <col min="1797" max="1797" width="10.125" style="972" customWidth="1"/>
    <col min="1798" max="1800" width="10.75" style="972" bestFit="1" customWidth="1"/>
    <col min="1801" max="1803" width="9.5" style="972" customWidth="1"/>
    <col min="1804" max="1804" width="5.125" style="972" customWidth="1"/>
    <col min="1805" max="1813" width="9" style="972"/>
    <col min="1814" max="1814" width="9.125" style="972" customWidth="1"/>
    <col min="1815" max="1815" width="9" style="972"/>
    <col min="1816" max="1816" width="4.25" style="972" customWidth="1"/>
    <col min="1817" max="2049" width="9" style="972"/>
    <col min="2050" max="2050" width="6.375" style="972" customWidth="1"/>
    <col min="2051" max="2051" width="11.75" style="972" bestFit="1" customWidth="1"/>
    <col min="2052" max="2052" width="9.875" style="972" customWidth="1"/>
    <col min="2053" max="2053" width="10.125" style="972" customWidth="1"/>
    <col min="2054" max="2056" width="10.75" style="972" bestFit="1" customWidth="1"/>
    <col min="2057" max="2059" width="9.5" style="972" customWidth="1"/>
    <col min="2060" max="2060" width="5.125" style="972" customWidth="1"/>
    <col min="2061" max="2069" width="9" style="972"/>
    <col min="2070" max="2070" width="9.125" style="972" customWidth="1"/>
    <col min="2071" max="2071" width="9" style="972"/>
    <col min="2072" max="2072" width="4.25" style="972" customWidth="1"/>
    <col min="2073" max="2305" width="9" style="972"/>
    <col min="2306" max="2306" width="6.375" style="972" customWidth="1"/>
    <col min="2307" max="2307" width="11.75" style="972" bestFit="1" customWidth="1"/>
    <col min="2308" max="2308" width="9.875" style="972" customWidth="1"/>
    <col min="2309" max="2309" width="10.125" style="972" customWidth="1"/>
    <col min="2310" max="2312" width="10.75" style="972" bestFit="1" customWidth="1"/>
    <col min="2313" max="2315" width="9.5" style="972" customWidth="1"/>
    <col min="2316" max="2316" width="5.125" style="972" customWidth="1"/>
    <col min="2317" max="2325" width="9" style="972"/>
    <col min="2326" max="2326" width="9.125" style="972" customWidth="1"/>
    <col min="2327" max="2327" width="9" style="972"/>
    <col min="2328" max="2328" width="4.25" style="972" customWidth="1"/>
    <col min="2329" max="2561" width="9" style="972"/>
    <col min="2562" max="2562" width="6.375" style="972" customWidth="1"/>
    <col min="2563" max="2563" width="11.75" style="972" bestFit="1" customWidth="1"/>
    <col min="2564" max="2564" width="9.875" style="972" customWidth="1"/>
    <col min="2565" max="2565" width="10.125" style="972" customWidth="1"/>
    <col min="2566" max="2568" width="10.75" style="972" bestFit="1" customWidth="1"/>
    <col min="2569" max="2571" width="9.5" style="972" customWidth="1"/>
    <col min="2572" max="2572" width="5.125" style="972" customWidth="1"/>
    <col min="2573" max="2581" width="9" style="972"/>
    <col min="2582" max="2582" width="9.125" style="972" customWidth="1"/>
    <col min="2583" max="2583" width="9" style="972"/>
    <col min="2584" max="2584" width="4.25" style="972" customWidth="1"/>
    <col min="2585" max="2817" width="9" style="972"/>
    <col min="2818" max="2818" width="6.375" style="972" customWidth="1"/>
    <col min="2819" max="2819" width="11.75" style="972" bestFit="1" customWidth="1"/>
    <col min="2820" max="2820" width="9.875" style="972" customWidth="1"/>
    <col min="2821" max="2821" width="10.125" style="972" customWidth="1"/>
    <col min="2822" max="2824" width="10.75" style="972" bestFit="1" customWidth="1"/>
    <col min="2825" max="2827" width="9.5" style="972" customWidth="1"/>
    <col min="2828" max="2828" width="5.125" style="972" customWidth="1"/>
    <col min="2829" max="2837" width="9" style="972"/>
    <col min="2838" max="2838" width="9.125" style="972" customWidth="1"/>
    <col min="2839" max="2839" width="9" style="972"/>
    <col min="2840" max="2840" width="4.25" style="972" customWidth="1"/>
    <col min="2841" max="3073" width="9" style="972"/>
    <col min="3074" max="3074" width="6.375" style="972" customWidth="1"/>
    <col min="3075" max="3075" width="11.75" style="972" bestFit="1" customWidth="1"/>
    <col min="3076" max="3076" width="9.875" style="972" customWidth="1"/>
    <col min="3077" max="3077" width="10.125" style="972" customWidth="1"/>
    <col min="3078" max="3080" width="10.75" style="972" bestFit="1" customWidth="1"/>
    <col min="3081" max="3083" width="9.5" style="972" customWidth="1"/>
    <col min="3084" max="3084" width="5.125" style="972" customWidth="1"/>
    <col min="3085" max="3093" width="9" style="972"/>
    <col min="3094" max="3094" width="9.125" style="972" customWidth="1"/>
    <col min="3095" max="3095" width="9" style="972"/>
    <col min="3096" max="3096" width="4.25" style="972" customWidth="1"/>
    <col min="3097" max="3329" width="9" style="972"/>
    <col min="3330" max="3330" width="6.375" style="972" customWidth="1"/>
    <col min="3331" max="3331" width="11.75" style="972" bestFit="1" customWidth="1"/>
    <col min="3332" max="3332" width="9.875" style="972" customWidth="1"/>
    <col min="3333" max="3333" width="10.125" style="972" customWidth="1"/>
    <col min="3334" max="3336" width="10.75" style="972" bestFit="1" customWidth="1"/>
    <col min="3337" max="3339" width="9.5" style="972" customWidth="1"/>
    <col min="3340" max="3340" width="5.125" style="972" customWidth="1"/>
    <col min="3341" max="3349" width="9" style="972"/>
    <col min="3350" max="3350" width="9.125" style="972" customWidth="1"/>
    <col min="3351" max="3351" width="9" style="972"/>
    <col min="3352" max="3352" width="4.25" style="972" customWidth="1"/>
    <col min="3353" max="3585" width="9" style="972"/>
    <col min="3586" max="3586" width="6.375" style="972" customWidth="1"/>
    <col min="3587" max="3587" width="11.75" style="972" bestFit="1" customWidth="1"/>
    <col min="3588" max="3588" width="9.875" style="972" customWidth="1"/>
    <col min="3589" max="3589" width="10.125" style="972" customWidth="1"/>
    <col min="3590" max="3592" width="10.75" style="972" bestFit="1" customWidth="1"/>
    <col min="3593" max="3595" width="9.5" style="972" customWidth="1"/>
    <col min="3596" max="3596" width="5.125" style="972" customWidth="1"/>
    <col min="3597" max="3605" width="9" style="972"/>
    <col min="3606" max="3606" width="9.125" style="972" customWidth="1"/>
    <col min="3607" max="3607" width="9" style="972"/>
    <col min="3608" max="3608" width="4.25" style="972" customWidth="1"/>
    <col min="3609" max="3841" width="9" style="972"/>
    <col min="3842" max="3842" width="6.375" style="972" customWidth="1"/>
    <col min="3843" max="3843" width="11.75" style="972" bestFit="1" customWidth="1"/>
    <col min="3844" max="3844" width="9.875" style="972" customWidth="1"/>
    <col min="3845" max="3845" width="10.125" style="972" customWidth="1"/>
    <col min="3846" max="3848" width="10.75" style="972" bestFit="1" customWidth="1"/>
    <col min="3849" max="3851" width="9.5" style="972" customWidth="1"/>
    <col min="3852" max="3852" width="5.125" style="972" customWidth="1"/>
    <col min="3853" max="3861" width="9" style="972"/>
    <col min="3862" max="3862" width="9.125" style="972" customWidth="1"/>
    <col min="3863" max="3863" width="9" style="972"/>
    <col min="3864" max="3864" width="4.25" style="972" customWidth="1"/>
    <col min="3865" max="4097" width="9" style="972"/>
    <col min="4098" max="4098" width="6.375" style="972" customWidth="1"/>
    <col min="4099" max="4099" width="11.75" style="972" bestFit="1" customWidth="1"/>
    <col min="4100" max="4100" width="9.875" style="972" customWidth="1"/>
    <col min="4101" max="4101" width="10.125" style="972" customWidth="1"/>
    <col min="4102" max="4104" width="10.75" style="972" bestFit="1" customWidth="1"/>
    <col min="4105" max="4107" width="9.5" style="972" customWidth="1"/>
    <col min="4108" max="4108" width="5.125" style="972" customWidth="1"/>
    <col min="4109" max="4117" width="9" style="972"/>
    <col min="4118" max="4118" width="9.125" style="972" customWidth="1"/>
    <col min="4119" max="4119" width="9" style="972"/>
    <col min="4120" max="4120" width="4.25" style="972" customWidth="1"/>
    <col min="4121" max="4353" width="9" style="972"/>
    <col min="4354" max="4354" width="6.375" style="972" customWidth="1"/>
    <col min="4355" max="4355" width="11.75" style="972" bestFit="1" customWidth="1"/>
    <col min="4356" max="4356" width="9.875" style="972" customWidth="1"/>
    <col min="4357" max="4357" width="10.125" style="972" customWidth="1"/>
    <col min="4358" max="4360" width="10.75" style="972" bestFit="1" customWidth="1"/>
    <col min="4361" max="4363" width="9.5" style="972" customWidth="1"/>
    <col min="4364" max="4364" width="5.125" style="972" customWidth="1"/>
    <col min="4365" max="4373" width="9" style="972"/>
    <col min="4374" max="4374" width="9.125" style="972" customWidth="1"/>
    <col min="4375" max="4375" width="9" style="972"/>
    <col min="4376" max="4376" width="4.25" style="972" customWidth="1"/>
    <col min="4377" max="4609" width="9" style="972"/>
    <col min="4610" max="4610" width="6.375" style="972" customWidth="1"/>
    <col min="4611" max="4611" width="11.75" style="972" bestFit="1" customWidth="1"/>
    <col min="4612" max="4612" width="9.875" style="972" customWidth="1"/>
    <col min="4613" max="4613" width="10.125" style="972" customWidth="1"/>
    <col min="4614" max="4616" width="10.75" style="972" bestFit="1" customWidth="1"/>
    <col min="4617" max="4619" width="9.5" style="972" customWidth="1"/>
    <col min="4620" max="4620" width="5.125" style="972" customWidth="1"/>
    <col min="4621" max="4629" width="9" style="972"/>
    <col min="4630" max="4630" width="9.125" style="972" customWidth="1"/>
    <col min="4631" max="4631" width="9" style="972"/>
    <col min="4632" max="4632" width="4.25" style="972" customWidth="1"/>
    <col min="4633" max="4865" width="9" style="972"/>
    <col min="4866" max="4866" width="6.375" style="972" customWidth="1"/>
    <col min="4867" max="4867" width="11.75" style="972" bestFit="1" customWidth="1"/>
    <col min="4868" max="4868" width="9.875" style="972" customWidth="1"/>
    <col min="4869" max="4869" width="10.125" style="972" customWidth="1"/>
    <col min="4870" max="4872" width="10.75" style="972" bestFit="1" customWidth="1"/>
    <col min="4873" max="4875" width="9.5" style="972" customWidth="1"/>
    <col min="4876" max="4876" width="5.125" style="972" customWidth="1"/>
    <col min="4877" max="4885" width="9" style="972"/>
    <col min="4886" max="4886" width="9.125" style="972" customWidth="1"/>
    <col min="4887" max="4887" width="9" style="972"/>
    <col min="4888" max="4888" width="4.25" style="972" customWidth="1"/>
    <col min="4889" max="5121" width="9" style="972"/>
    <col min="5122" max="5122" width="6.375" style="972" customWidth="1"/>
    <col min="5123" max="5123" width="11.75" style="972" bestFit="1" customWidth="1"/>
    <col min="5124" max="5124" width="9.875" style="972" customWidth="1"/>
    <col min="5125" max="5125" width="10.125" style="972" customWidth="1"/>
    <col min="5126" max="5128" width="10.75" style="972" bestFit="1" customWidth="1"/>
    <col min="5129" max="5131" width="9.5" style="972" customWidth="1"/>
    <col min="5132" max="5132" width="5.125" style="972" customWidth="1"/>
    <col min="5133" max="5141" width="9" style="972"/>
    <col min="5142" max="5142" width="9.125" style="972" customWidth="1"/>
    <col min="5143" max="5143" width="9" style="972"/>
    <col min="5144" max="5144" width="4.25" style="972" customWidth="1"/>
    <col min="5145" max="5377" width="9" style="972"/>
    <col min="5378" max="5378" width="6.375" style="972" customWidth="1"/>
    <col min="5379" max="5379" width="11.75" style="972" bestFit="1" customWidth="1"/>
    <col min="5380" max="5380" width="9.875" style="972" customWidth="1"/>
    <col min="5381" max="5381" width="10.125" style="972" customWidth="1"/>
    <col min="5382" max="5384" width="10.75" style="972" bestFit="1" customWidth="1"/>
    <col min="5385" max="5387" width="9.5" style="972" customWidth="1"/>
    <col min="5388" max="5388" width="5.125" style="972" customWidth="1"/>
    <col min="5389" max="5397" width="9" style="972"/>
    <col min="5398" max="5398" width="9.125" style="972" customWidth="1"/>
    <col min="5399" max="5399" width="9" style="972"/>
    <col min="5400" max="5400" width="4.25" style="972" customWidth="1"/>
    <col min="5401" max="5633" width="9" style="972"/>
    <col min="5634" max="5634" width="6.375" style="972" customWidth="1"/>
    <col min="5635" max="5635" width="11.75" style="972" bestFit="1" customWidth="1"/>
    <col min="5636" max="5636" width="9.875" style="972" customWidth="1"/>
    <col min="5637" max="5637" width="10.125" style="972" customWidth="1"/>
    <col min="5638" max="5640" width="10.75" style="972" bestFit="1" customWidth="1"/>
    <col min="5641" max="5643" width="9.5" style="972" customWidth="1"/>
    <col min="5644" max="5644" width="5.125" style="972" customWidth="1"/>
    <col min="5645" max="5653" width="9" style="972"/>
    <col min="5654" max="5654" width="9.125" style="972" customWidth="1"/>
    <col min="5655" max="5655" width="9" style="972"/>
    <col min="5656" max="5656" width="4.25" style="972" customWidth="1"/>
    <col min="5657" max="5889" width="9" style="972"/>
    <col min="5890" max="5890" width="6.375" style="972" customWidth="1"/>
    <col min="5891" max="5891" width="11.75" style="972" bestFit="1" customWidth="1"/>
    <col min="5892" max="5892" width="9.875" style="972" customWidth="1"/>
    <col min="5893" max="5893" width="10.125" style="972" customWidth="1"/>
    <col min="5894" max="5896" width="10.75" style="972" bestFit="1" customWidth="1"/>
    <col min="5897" max="5899" width="9.5" style="972" customWidth="1"/>
    <col min="5900" max="5900" width="5.125" style="972" customWidth="1"/>
    <col min="5901" max="5909" width="9" style="972"/>
    <col min="5910" max="5910" width="9.125" style="972" customWidth="1"/>
    <col min="5911" max="5911" width="9" style="972"/>
    <col min="5912" max="5912" width="4.25" style="972" customWidth="1"/>
    <col min="5913" max="6145" width="9" style="972"/>
    <col min="6146" max="6146" width="6.375" style="972" customWidth="1"/>
    <col min="6147" max="6147" width="11.75" style="972" bestFit="1" customWidth="1"/>
    <col min="6148" max="6148" width="9.875" style="972" customWidth="1"/>
    <col min="6149" max="6149" width="10.125" style="972" customWidth="1"/>
    <col min="6150" max="6152" width="10.75" style="972" bestFit="1" customWidth="1"/>
    <col min="6153" max="6155" width="9.5" style="972" customWidth="1"/>
    <col min="6156" max="6156" width="5.125" style="972" customWidth="1"/>
    <col min="6157" max="6165" width="9" style="972"/>
    <col min="6166" max="6166" width="9.125" style="972" customWidth="1"/>
    <col min="6167" max="6167" width="9" style="972"/>
    <col min="6168" max="6168" width="4.25" style="972" customWidth="1"/>
    <col min="6169" max="6401" width="9" style="972"/>
    <col min="6402" max="6402" width="6.375" style="972" customWidth="1"/>
    <col min="6403" max="6403" width="11.75" style="972" bestFit="1" customWidth="1"/>
    <col min="6404" max="6404" width="9.875" style="972" customWidth="1"/>
    <col min="6405" max="6405" width="10.125" style="972" customWidth="1"/>
    <col min="6406" max="6408" width="10.75" style="972" bestFit="1" customWidth="1"/>
    <col min="6409" max="6411" width="9.5" style="972" customWidth="1"/>
    <col min="6412" max="6412" width="5.125" style="972" customWidth="1"/>
    <col min="6413" max="6421" width="9" style="972"/>
    <col min="6422" max="6422" width="9.125" style="972" customWidth="1"/>
    <col min="6423" max="6423" width="9" style="972"/>
    <col min="6424" max="6424" width="4.25" style="972" customWidth="1"/>
    <col min="6425" max="6657" width="9" style="972"/>
    <col min="6658" max="6658" width="6.375" style="972" customWidth="1"/>
    <col min="6659" max="6659" width="11.75" style="972" bestFit="1" customWidth="1"/>
    <col min="6660" max="6660" width="9.875" style="972" customWidth="1"/>
    <col min="6661" max="6661" width="10.125" style="972" customWidth="1"/>
    <col min="6662" max="6664" width="10.75" style="972" bestFit="1" customWidth="1"/>
    <col min="6665" max="6667" width="9.5" style="972" customWidth="1"/>
    <col min="6668" max="6668" width="5.125" style="972" customWidth="1"/>
    <col min="6669" max="6677" width="9" style="972"/>
    <col min="6678" max="6678" width="9.125" style="972" customWidth="1"/>
    <col min="6679" max="6679" width="9" style="972"/>
    <col min="6680" max="6680" width="4.25" style="972" customWidth="1"/>
    <col min="6681" max="6913" width="9" style="972"/>
    <col min="6914" max="6914" width="6.375" style="972" customWidth="1"/>
    <col min="6915" max="6915" width="11.75" style="972" bestFit="1" customWidth="1"/>
    <col min="6916" max="6916" width="9.875" style="972" customWidth="1"/>
    <col min="6917" max="6917" width="10.125" style="972" customWidth="1"/>
    <col min="6918" max="6920" width="10.75" style="972" bestFit="1" customWidth="1"/>
    <col min="6921" max="6923" width="9.5" style="972" customWidth="1"/>
    <col min="6924" max="6924" width="5.125" style="972" customWidth="1"/>
    <col min="6925" max="6933" width="9" style="972"/>
    <col min="6934" max="6934" width="9.125" style="972" customWidth="1"/>
    <col min="6935" max="6935" width="9" style="972"/>
    <col min="6936" max="6936" width="4.25" style="972" customWidth="1"/>
    <col min="6937" max="7169" width="9" style="972"/>
    <col min="7170" max="7170" width="6.375" style="972" customWidth="1"/>
    <col min="7171" max="7171" width="11.75" style="972" bestFit="1" customWidth="1"/>
    <col min="7172" max="7172" width="9.875" style="972" customWidth="1"/>
    <col min="7173" max="7173" width="10.125" style="972" customWidth="1"/>
    <col min="7174" max="7176" width="10.75" style="972" bestFit="1" customWidth="1"/>
    <col min="7177" max="7179" width="9.5" style="972" customWidth="1"/>
    <col min="7180" max="7180" width="5.125" style="972" customWidth="1"/>
    <col min="7181" max="7189" width="9" style="972"/>
    <col min="7190" max="7190" width="9.125" style="972" customWidth="1"/>
    <col min="7191" max="7191" width="9" style="972"/>
    <col min="7192" max="7192" width="4.25" style="972" customWidth="1"/>
    <col min="7193" max="7425" width="9" style="972"/>
    <col min="7426" max="7426" width="6.375" style="972" customWidth="1"/>
    <col min="7427" max="7427" width="11.75" style="972" bestFit="1" customWidth="1"/>
    <col min="7428" max="7428" width="9.875" style="972" customWidth="1"/>
    <col min="7429" max="7429" width="10.125" style="972" customWidth="1"/>
    <col min="7430" max="7432" width="10.75" style="972" bestFit="1" customWidth="1"/>
    <col min="7433" max="7435" width="9.5" style="972" customWidth="1"/>
    <col min="7436" max="7436" width="5.125" style="972" customWidth="1"/>
    <col min="7437" max="7445" width="9" style="972"/>
    <col min="7446" max="7446" width="9.125" style="972" customWidth="1"/>
    <col min="7447" max="7447" width="9" style="972"/>
    <col min="7448" max="7448" width="4.25" style="972" customWidth="1"/>
    <col min="7449" max="7681" width="9" style="972"/>
    <col min="7682" max="7682" width="6.375" style="972" customWidth="1"/>
    <col min="7683" max="7683" width="11.75" style="972" bestFit="1" customWidth="1"/>
    <col min="7684" max="7684" width="9.875" style="972" customWidth="1"/>
    <col min="7685" max="7685" width="10.125" style="972" customWidth="1"/>
    <col min="7686" max="7688" width="10.75" style="972" bestFit="1" customWidth="1"/>
    <col min="7689" max="7691" width="9.5" style="972" customWidth="1"/>
    <col min="7692" max="7692" width="5.125" style="972" customWidth="1"/>
    <col min="7693" max="7701" width="9" style="972"/>
    <col min="7702" max="7702" width="9.125" style="972" customWidth="1"/>
    <col min="7703" max="7703" width="9" style="972"/>
    <col min="7704" max="7704" width="4.25" style="972" customWidth="1"/>
    <col min="7705" max="7937" width="9" style="972"/>
    <col min="7938" max="7938" width="6.375" style="972" customWidth="1"/>
    <col min="7939" max="7939" width="11.75" style="972" bestFit="1" customWidth="1"/>
    <col min="7940" max="7940" width="9.875" style="972" customWidth="1"/>
    <col min="7941" max="7941" width="10.125" style="972" customWidth="1"/>
    <col min="7942" max="7944" width="10.75" style="972" bestFit="1" customWidth="1"/>
    <col min="7945" max="7947" width="9.5" style="972" customWidth="1"/>
    <col min="7948" max="7948" width="5.125" style="972" customWidth="1"/>
    <col min="7949" max="7957" width="9" style="972"/>
    <col min="7958" max="7958" width="9.125" style="972" customWidth="1"/>
    <col min="7959" max="7959" width="9" style="972"/>
    <col min="7960" max="7960" width="4.25" style="972" customWidth="1"/>
    <col min="7961" max="8193" width="9" style="972"/>
    <col min="8194" max="8194" width="6.375" style="972" customWidth="1"/>
    <col min="8195" max="8195" width="11.75" style="972" bestFit="1" customWidth="1"/>
    <col min="8196" max="8196" width="9.875" style="972" customWidth="1"/>
    <col min="8197" max="8197" width="10.125" style="972" customWidth="1"/>
    <col min="8198" max="8200" width="10.75" style="972" bestFit="1" customWidth="1"/>
    <col min="8201" max="8203" width="9.5" style="972" customWidth="1"/>
    <col min="8204" max="8204" width="5.125" style="972" customWidth="1"/>
    <col min="8205" max="8213" width="9" style="972"/>
    <col min="8214" max="8214" width="9.125" style="972" customWidth="1"/>
    <col min="8215" max="8215" width="9" style="972"/>
    <col min="8216" max="8216" width="4.25" style="972" customWidth="1"/>
    <col min="8217" max="8449" width="9" style="972"/>
    <col min="8450" max="8450" width="6.375" style="972" customWidth="1"/>
    <col min="8451" max="8451" width="11.75" style="972" bestFit="1" customWidth="1"/>
    <col min="8452" max="8452" width="9.875" style="972" customWidth="1"/>
    <col min="8453" max="8453" width="10.125" style="972" customWidth="1"/>
    <col min="8454" max="8456" width="10.75" style="972" bestFit="1" customWidth="1"/>
    <col min="8457" max="8459" width="9.5" style="972" customWidth="1"/>
    <col min="8460" max="8460" width="5.125" style="972" customWidth="1"/>
    <col min="8461" max="8469" width="9" style="972"/>
    <col min="8470" max="8470" width="9.125" style="972" customWidth="1"/>
    <col min="8471" max="8471" width="9" style="972"/>
    <col min="8472" max="8472" width="4.25" style="972" customWidth="1"/>
    <col min="8473" max="8705" width="9" style="972"/>
    <col min="8706" max="8706" width="6.375" style="972" customWidth="1"/>
    <col min="8707" max="8707" width="11.75" style="972" bestFit="1" customWidth="1"/>
    <col min="8708" max="8708" width="9.875" style="972" customWidth="1"/>
    <col min="8709" max="8709" width="10.125" style="972" customWidth="1"/>
    <col min="8710" max="8712" width="10.75" style="972" bestFit="1" customWidth="1"/>
    <col min="8713" max="8715" width="9.5" style="972" customWidth="1"/>
    <col min="8716" max="8716" width="5.125" style="972" customWidth="1"/>
    <col min="8717" max="8725" width="9" style="972"/>
    <col min="8726" max="8726" width="9.125" style="972" customWidth="1"/>
    <col min="8727" max="8727" width="9" style="972"/>
    <col min="8728" max="8728" width="4.25" style="972" customWidth="1"/>
    <col min="8729" max="8961" width="9" style="972"/>
    <col min="8962" max="8962" width="6.375" style="972" customWidth="1"/>
    <col min="8963" max="8963" width="11.75" style="972" bestFit="1" customWidth="1"/>
    <col min="8964" max="8964" width="9.875" style="972" customWidth="1"/>
    <col min="8965" max="8965" width="10.125" style="972" customWidth="1"/>
    <col min="8966" max="8968" width="10.75" style="972" bestFit="1" customWidth="1"/>
    <col min="8969" max="8971" width="9.5" style="972" customWidth="1"/>
    <col min="8972" max="8972" width="5.125" style="972" customWidth="1"/>
    <col min="8973" max="8981" width="9" style="972"/>
    <col min="8982" max="8982" width="9.125" style="972" customWidth="1"/>
    <col min="8983" max="8983" width="9" style="972"/>
    <col min="8984" max="8984" width="4.25" style="972" customWidth="1"/>
    <col min="8985" max="9217" width="9" style="972"/>
    <col min="9218" max="9218" width="6.375" style="972" customWidth="1"/>
    <col min="9219" max="9219" width="11.75" style="972" bestFit="1" customWidth="1"/>
    <col min="9220" max="9220" width="9.875" style="972" customWidth="1"/>
    <col min="9221" max="9221" width="10.125" style="972" customWidth="1"/>
    <col min="9222" max="9224" width="10.75" style="972" bestFit="1" customWidth="1"/>
    <col min="9225" max="9227" width="9.5" style="972" customWidth="1"/>
    <col min="9228" max="9228" width="5.125" style="972" customWidth="1"/>
    <col min="9229" max="9237" width="9" style="972"/>
    <col min="9238" max="9238" width="9.125" style="972" customWidth="1"/>
    <col min="9239" max="9239" width="9" style="972"/>
    <col min="9240" max="9240" width="4.25" style="972" customWidth="1"/>
    <col min="9241" max="9473" width="9" style="972"/>
    <col min="9474" max="9474" width="6.375" style="972" customWidth="1"/>
    <col min="9475" max="9475" width="11.75" style="972" bestFit="1" customWidth="1"/>
    <col min="9476" max="9476" width="9.875" style="972" customWidth="1"/>
    <col min="9477" max="9477" width="10.125" style="972" customWidth="1"/>
    <col min="9478" max="9480" width="10.75" style="972" bestFit="1" customWidth="1"/>
    <col min="9481" max="9483" width="9.5" style="972" customWidth="1"/>
    <col min="9484" max="9484" width="5.125" style="972" customWidth="1"/>
    <col min="9485" max="9493" width="9" style="972"/>
    <col min="9494" max="9494" width="9.125" style="972" customWidth="1"/>
    <col min="9495" max="9495" width="9" style="972"/>
    <col min="9496" max="9496" width="4.25" style="972" customWidth="1"/>
    <col min="9497" max="9729" width="9" style="972"/>
    <col min="9730" max="9730" width="6.375" style="972" customWidth="1"/>
    <col min="9731" max="9731" width="11.75" style="972" bestFit="1" customWidth="1"/>
    <col min="9732" max="9732" width="9.875" style="972" customWidth="1"/>
    <col min="9733" max="9733" width="10.125" style="972" customWidth="1"/>
    <col min="9734" max="9736" width="10.75" style="972" bestFit="1" customWidth="1"/>
    <col min="9737" max="9739" width="9.5" style="972" customWidth="1"/>
    <col min="9740" max="9740" width="5.125" style="972" customWidth="1"/>
    <col min="9741" max="9749" width="9" style="972"/>
    <col min="9750" max="9750" width="9.125" style="972" customWidth="1"/>
    <col min="9751" max="9751" width="9" style="972"/>
    <col min="9752" max="9752" width="4.25" style="972" customWidth="1"/>
    <col min="9753" max="9985" width="9" style="972"/>
    <col min="9986" max="9986" width="6.375" style="972" customWidth="1"/>
    <col min="9987" max="9987" width="11.75" style="972" bestFit="1" customWidth="1"/>
    <col min="9988" max="9988" width="9.875" style="972" customWidth="1"/>
    <col min="9989" max="9989" width="10.125" style="972" customWidth="1"/>
    <col min="9990" max="9992" width="10.75" style="972" bestFit="1" customWidth="1"/>
    <col min="9993" max="9995" width="9.5" style="972" customWidth="1"/>
    <col min="9996" max="9996" width="5.125" style="972" customWidth="1"/>
    <col min="9997" max="10005" width="9" style="972"/>
    <col min="10006" max="10006" width="9.125" style="972" customWidth="1"/>
    <col min="10007" max="10007" width="9" style="972"/>
    <col min="10008" max="10008" width="4.25" style="972" customWidth="1"/>
    <col min="10009" max="10241" width="9" style="972"/>
    <col min="10242" max="10242" width="6.375" style="972" customWidth="1"/>
    <col min="10243" max="10243" width="11.75" style="972" bestFit="1" customWidth="1"/>
    <col min="10244" max="10244" width="9.875" style="972" customWidth="1"/>
    <col min="10245" max="10245" width="10.125" style="972" customWidth="1"/>
    <col min="10246" max="10248" width="10.75" style="972" bestFit="1" customWidth="1"/>
    <col min="10249" max="10251" width="9.5" style="972" customWidth="1"/>
    <col min="10252" max="10252" width="5.125" style="972" customWidth="1"/>
    <col min="10253" max="10261" width="9" style="972"/>
    <col min="10262" max="10262" width="9.125" style="972" customWidth="1"/>
    <col min="10263" max="10263" width="9" style="972"/>
    <col min="10264" max="10264" width="4.25" style="972" customWidth="1"/>
    <col min="10265" max="10497" width="9" style="972"/>
    <col min="10498" max="10498" width="6.375" style="972" customWidth="1"/>
    <col min="10499" max="10499" width="11.75" style="972" bestFit="1" customWidth="1"/>
    <col min="10500" max="10500" width="9.875" style="972" customWidth="1"/>
    <col min="10501" max="10501" width="10.125" style="972" customWidth="1"/>
    <col min="10502" max="10504" width="10.75" style="972" bestFit="1" customWidth="1"/>
    <col min="10505" max="10507" width="9.5" style="972" customWidth="1"/>
    <col min="10508" max="10508" width="5.125" style="972" customWidth="1"/>
    <col min="10509" max="10517" width="9" style="972"/>
    <col min="10518" max="10518" width="9.125" style="972" customWidth="1"/>
    <col min="10519" max="10519" width="9" style="972"/>
    <col min="10520" max="10520" width="4.25" style="972" customWidth="1"/>
    <col min="10521" max="10753" width="9" style="972"/>
    <col min="10754" max="10754" width="6.375" style="972" customWidth="1"/>
    <col min="10755" max="10755" width="11.75" style="972" bestFit="1" customWidth="1"/>
    <col min="10756" max="10756" width="9.875" style="972" customWidth="1"/>
    <col min="10757" max="10757" width="10.125" style="972" customWidth="1"/>
    <col min="10758" max="10760" width="10.75" style="972" bestFit="1" customWidth="1"/>
    <col min="10761" max="10763" width="9.5" style="972" customWidth="1"/>
    <col min="10764" max="10764" width="5.125" style="972" customWidth="1"/>
    <col min="10765" max="10773" width="9" style="972"/>
    <col min="10774" max="10774" width="9.125" style="972" customWidth="1"/>
    <col min="10775" max="10775" width="9" style="972"/>
    <col min="10776" max="10776" width="4.25" style="972" customWidth="1"/>
    <col min="10777" max="11009" width="9" style="972"/>
    <col min="11010" max="11010" width="6.375" style="972" customWidth="1"/>
    <col min="11011" max="11011" width="11.75" style="972" bestFit="1" customWidth="1"/>
    <col min="11012" max="11012" width="9.875" style="972" customWidth="1"/>
    <col min="11013" max="11013" width="10.125" style="972" customWidth="1"/>
    <col min="11014" max="11016" width="10.75" style="972" bestFit="1" customWidth="1"/>
    <col min="11017" max="11019" width="9.5" style="972" customWidth="1"/>
    <col min="11020" max="11020" width="5.125" style="972" customWidth="1"/>
    <col min="11021" max="11029" width="9" style="972"/>
    <col min="11030" max="11030" width="9.125" style="972" customWidth="1"/>
    <col min="11031" max="11031" width="9" style="972"/>
    <col min="11032" max="11032" width="4.25" style="972" customWidth="1"/>
    <col min="11033" max="11265" width="9" style="972"/>
    <col min="11266" max="11266" width="6.375" style="972" customWidth="1"/>
    <col min="11267" max="11267" width="11.75" style="972" bestFit="1" customWidth="1"/>
    <col min="11268" max="11268" width="9.875" style="972" customWidth="1"/>
    <col min="11269" max="11269" width="10.125" style="972" customWidth="1"/>
    <col min="11270" max="11272" width="10.75" style="972" bestFit="1" customWidth="1"/>
    <col min="11273" max="11275" width="9.5" style="972" customWidth="1"/>
    <col min="11276" max="11276" width="5.125" style="972" customWidth="1"/>
    <col min="11277" max="11285" width="9" style="972"/>
    <col min="11286" max="11286" width="9.125" style="972" customWidth="1"/>
    <col min="11287" max="11287" width="9" style="972"/>
    <col min="11288" max="11288" width="4.25" style="972" customWidth="1"/>
    <col min="11289" max="11521" width="9" style="972"/>
    <col min="11522" max="11522" width="6.375" style="972" customWidth="1"/>
    <col min="11523" max="11523" width="11.75" style="972" bestFit="1" customWidth="1"/>
    <col min="11524" max="11524" width="9.875" style="972" customWidth="1"/>
    <col min="11525" max="11525" width="10.125" style="972" customWidth="1"/>
    <col min="11526" max="11528" width="10.75" style="972" bestFit="1" customWidth="1"/>
    <col min="11529" max="11531" width="9.5" style="972" customWidth="1"/>
    <col min="11532" max="11532" width="5.125" style="972" customWidth="1"/>
    <col min="11533" max="11541" width="9" style="972"/>
    <col min="11542" max="11542" width="9.125" style="972" customWidth="1"/>
    <col min="11543" max="11543" width="9" style="972"/>
    <col min="11544" max="11544" width="4.25" style="972" customWidth="1"/>
    <col min="11545" max="11777" width="9" style="972"/>
    <col min="11778" max="11778" width="6.375" style="972" customWidth="1"/>
    <col min="11779" max="11779" width="11.75" style="972" bestFit="1" customWidth="1"/>
    <col min="11780" max="11780" width="9.875" style="972" customWidth="1"/>
    <col min="11781" max="11781" width="10.125" style="972" customWidth="1"/>
    <col min="11782" max="11784" width="10.75" style="972" bestFit="1" customWidth="1"/>
    <col min="11785" max="11787" width="9.5" style="972" customWidth="1"/>
    <col min="11788" max="11788" width="5.125" style="972" customWidth="1"/>
    <col min="11789" max="11797" width="9" style="972"/>
    <col min="11798" max="11798" width="9.125" style="972" customWidth="1"/>
    <col min="11799" max="11799" width="9" style="972"/>
    <col min="11800" max="11800" width="4.25" style="972" customWidth="1"/>
    <col min="11801" max="12033" width="9" style="972"/>
    <col min="12034" max="12034" width="6.375" style="972" customWidth="1"/>
    <col min="12035" max="12035" width="11.75" style="972" bestFit="1" customWidth="1"/>
    <col min="12036" max="12036" width="9.875" style="972" customWidth="1"/>
    <col min="12037" max="12037" width="10.125" style="972" customWidth="1"/>
    <col min="12038" max="12040" width="10.75" style="972" bestFit="1" customWidth="1"/>
    <col min="12041" max="12043" width="9.5" style="972" customWidth="1"/>
    <col min="12044" max="12044" width="5.125" style="972" customWidth="1"/>
    <col min="12045" max="12053" width="9" style="972"/>
    <col min="12054" max="12054" width="9.125" style="972" customWidth="1"/>
    <col min="12055" max="12055" width="9" style="972"/>
    <col min="12056" max="12056" width="4.25" style="972" customWidth="1"/>
    <col min="12057" max="12289" width="9" style="972"/>
    <col min="12290" max="12290" width="6.375" style="972" customWidth="1"/>
    <col min="12291" max="12291" width="11.75" style="972" bestFit="1" customWidth="1"/>
    <col min="12292" max="12292" width="9.875" style="972" customWidth="1"/>
    <col min="12293" max="12293" width="10.125" style="972" customWidth="1"/>
    <col min="12294" max="12296" width="10.75" style="972" bestFit="1" customWidth="1"/>
    <col min="12297" max="12299" width="9.5" style="972" customWidth="1"/>
    <col min="12300" max="12300" width="5.125" style="972" customWidth="1"/>
    <col min="12301" max="12309" width="9" style="972"/>
    <col min="12310" max="12310" width="9.125" style="972" customWidth="1"/>
    <col min="12311" max="12311" width="9" style="972"/>
    <col min="12312" max="12312" width="4.25" style="972" customWidth="1"/>
    <col min="12313" max="12545" width="9" style="972"/>
    <col min="12546" max="12546" width="6.375" style="972" customWidth="1"/>
    <col min="12547" max="12547" width="11.75" style="972" bestFit="1" customWidth="1"/>
    <col min="12548" max="12548" width="9.875" style="972" customWidth="1"/>
    <col min="12549" max="12549" width="10.125" style="972" customWidth="1"/>
    <col min="12550" max="12552" width="10.75" style="972" bestFit="1" customWidth="1"/>
    <col min="12553" max="12555" width="9.5" style="972" customWidth="1"/>
    <col min="12556" max="12556" width="5.125" style="972" customWidth="1"/>
    <col min="12557" max="12565" width="9" style="972"/>
    <col min="12566" max="12566" width="9.125" style="972" customWidth="1"/>
    <col min="12567" max="12567" width="9" style="972"/>
    <col min="12568" max="12568" width="4.25" style="972" customWidth="1"/>
    <col min="12569" max="12801" width="9" style="972"/>
    <col min="12802" max="12802" width="6.375" style="972" customWidth="1"/>
    <col min="12803" max="12803" width="11.75" style="972" bestFit="1" customWidth="1"/>
    <col min="12804" max="12804" width="9.875" style="972" customWidth="1"/>
    <col min="12805" max="12805" width="10.125" style="972" customWidth="1"/>
    <col min="12806" max="12808" width="10.75" style="972" bestFit="1" customWidth="1"/>
    <col min="12809" max="12811" width="9.5" style="972" customWidth="1"/>
    <col min="12812" max="12812" width="5.125" style="972" customWidth="1"/>
    <col min="12813" max="12821" width="9" style="972"/>
    <col min="12822" max="12822" width="9.125" style="972" customWidth="1"/>
    <col min="12823" max="12823" width="9" style="972"/>
    <col min="12824" max="12824" width="4.25" style="972" customWidth="1"/>
    <col min="12825" max="13057" width="9" style="972"/>
    <col min="13058" max="13058" width="6.375" style="972" customWidth="1"/>
    <col min="13059" max="13059" width="11.75" style="972" bestFit="1" customWidth="1"/>
    <col min="13060" max="13060" width="9.875" style="972" customWidth="1"/>
    <col min="13061" max="13061" width="10.125" style="972" customWidth="1"/>
    <col min="13062" max="13064" width="10.75" style="972" bestFit="1" customWidth="1"/>
    <col min="13065" max="13067" width="9.5" style="972" customWidth="1"/>
    <col min="13068" max="13068" width="5.125" style="972" customWidth="1"/>
    <col min="13069" max="13077" width="9" style="972"/>
    <col min="13078" max="13078" width="9.125" style="972" customWidth="1"/>
    <col min="13079" max="13079" width="9" style="972"/>
    <col min="13080" max="13080" width="4.25" style="972" customWidth="1"/>
    <col min="13081" max="13313" width="9" style="972"/>
    <col min="13314" max="13314" width="6.375" style="972" customWidth="1"/>
    <col min="13315" max="13315" width="11.75" style="972" bestFit="1" customWidth="1"/>
    <col min="13316" max="13316" width="9.875" style="972" customWidth="1"/>
    <col min="13317" max="13317" width="10.125" style="972" customWidth="1"/>
    <col min="13318" max="13320" width="10.75" style="972" bestFit="1" customWidth="1"/>
    <col min="13321" max="13323" width="9.5" style="972" customWidth="1"/>
    <col min="13324" max="13324" width="5.125" style="972" customWidth="1"/>
    <col min="13325" max="13333" width="9" style="972"/>
    <col min="13334" max="13334" width="9.125" style="972" customWidth="1"/>
    <col min="13335" max="13335" width="9" style="972"/>
    <col min="13336" max="13336" width="4.25" style="972" customWidth="1"/>
    <col min="13337" max="13569" width="9" style="972"/>
    <col min="13570" max="13570" width="6.375" style="972" customWidth="1"/>
    <col min="13571" max="13571" width="11.75" style="972" bestFit="1" customWidth="1"/>
    <col min="13572" max="13572" width="9.875" style="972" customWidth="1"/>
    <col min="13573" max="13573" width="10.125" style="972" customWidth="1"/>
    <col min="13574" max="13576" width="10.75" style="972" bestFit="1" customWidth="1"/>
    <col min="13577" max="13579" width="9.5" style="972" customWidth="1"/>
    <col min="13580" max="13580" width="5.125" style="972" customWidth="1"/>
    <col min="13581" max="13589" width="9" style="972"/>
    <col min="13590" max="13590" width="9.125" style="972" customWidth="1"/>
    <col min="13591" max="13591" width="9" style="972"/>
    <col min="13592" max="13592" width="4.25" style="972" customWidth="1"/>
    <col min="13593" max="13825" width="9" style="972"/>
    <col min="13826" max="13826" width="6.375" style="972" customWidth="1"/>
    <col min="13827" max="13827" width="11.75" style="972" bestFit="1" customWidth="1"/>
    <col min="13828" max="13828" width="9.875" style="972" customWidth="1"/>
    <col min="13829" max="13829" width="10.125" style="972" customWidth="1"/>
    <col min="13830" max="13832" width="10.75" style="972" bestFit="1" customWidth="1"/>
    <col min="13833" max="13835" width="9.5" style="972" customWidth="1"/>
    <col min="13836" max="13836" width="5.125" style="972" customWidth="1"/>
    <col min="13837" max="13845" width="9" style="972"/>
    <col min="13846" max="13846" width="9.125" style="972" customWidth="1"/>
    <col min="13847" max="13847" width="9" style="972"/>
    <col min="13848" max="13848" width="4.25" style="972" customWidth="1"/>
    <col min="13849" max="14081" width="9" style="972"/>
    <col min="14082" max="14082" width="6.375" style="972" customWidth="1"/>
    <col min="14083" max="14083" width="11.75" style="972" bestFit="1" customWidth="1"/>
    <col min="14084" max="14084" width="9.875" style="972" customWidth="1"/>
    <col min="14085" max="14085" width="10.125" style="972" customWidth="1"/>
    <col min="14086" max="14088" width="10.75" style="972" bestFit="1" customWidth="1"/>
    <col min="14089" max="14091" width="9.5" style="972" customWidth="1"/>
    <col min="14092" max="14092" width="5.125" style="972" customWidth="1"/>
    <col min="14093" max="14101" width="9" style="972"/>
    <col min="14102" max="14102" width="9.125" style="972" customWidth="1"/>
    <col min="14103" max="14103" width="9" style="972"/>
    <col min="14104" max="14104" width="4.25" style="972" customWidth="1"/>
    <col min="14105" max="14337" width="9" style="972"/>
    <col min="14338" max="14338" width="6.375" style="972" customWidth="1"/>
    <col min="14339" max="14339" width="11.75" style="972" bestFit="1" customWidth="1"/>
    <col min="14340" max="14340" width="9.875" style="972" customWidth="1"/>
    <col min="14341" max="14341" width="10.125" style="972" customWidth="1"/>
    <col min="14342" max="14344" width="10.75" style="972" bestFit="1" customWidth="1"/>
    <col min="14345" max="14347" width="9.5" style="972" customWidth="1"/>
    <col min="14348" max="14348" width="5.125" style="972" customWidth="1"/>
    <col min="14349" max="14357" width="9" style="972"/>
    <col min="14358" max="14358" width="9.125" style="972" customWidth="1"/>
    <col min="14359" max="14359" width="9" style="972"/>
    <col min="14360" max="14360" width="4.25" style="972" customWidth="1"/>
    <col min="14361" max="14593" width="9" style="972"/>
    <col min="14594" max="14594" width="6.375" style="972" customWidth="1"/>
    <col min="14595" max="14595" width="11.75" style="972" bestFit="1" customWidth="1"/>
    <col min="14596" max="14596" width="9.875" style="972" customWidth="1"/>
    <col min="14597" max="14597" width="10.125" style="972" customWidth="1"/>
    <col min="14598" max="14600" width="10.75" style="972" bestFit="1" customWidth="1"/>
    <col min="14601" max="14603" width="9.5" style="972" customWidth="1"/>
    <col min="14604" max="14604" width="5.125" style="972" customWidth="1"/>
    <col min="14605" max="14613" width="9" style="972"/>
    <col min="14614" max="14614" width="9.125" style="972" customWidth="1"/>
    <col min="14615" max="14615" width="9" style="972"/>
    <col min="14616" max="14616" width="4.25" style="972" customWidth="1"/>
    <col min="14617" max="14849" width="9" style="972"/>
    <col min="14850" max="14850" width="6.375" style="972" customWidth="1"/>
    <col min="14851" max="14851" width="11.75" style="972" bestFit="1" customWidth="1"/>
    <col min="14852" max="14852" width="9.875" style="972" customWidth="1"/>
    <col min="14853" max="14853" width="10.125" style="972" customWidth="1"/>
    <col min="14854" max="14856" width="10.75" style="972" bestFit="1" customWidth="1"/>
    <col min="14857" max="14859" width="9.5" style="972" customWidth="1"/>
    <col min="14860" max="14860" width="5.125" style="972" customWidth="1"/>
    <col min="14861" max="14869" width="9" style="972"/>
    <col min="14870" max="14870" width="9.125" style="972" customWidth="1"/>
    <col min="14871" max="14871" width="9" style="972"/>
    <col min="14872" max="14872" width="4.25" style="972" customWidth="1"/>
    <col min="14873" max="15105" width="9" style="972"/>
    <col min="15106" max="15106" width="6.375" style="972" customWidth="1"/>
    <col min="15107" max="15107" width="11.75" style="972" bestFit="1" customWidth="1"/>
    <col min="15108" max="15108" width="9.875" style="972" customWidth="1"/>
    <col min="15109" max="15109" width="10.125" style="972" customWidth="1"/>
    <col min="15110" max="15112" width="10.75" style="972" bestFit="1" customWidth="1"/>
    <col min="15113" max="15115" width="9.5" style="972" customWidth="1"/>
    <col min="15116" max="15116" width="5.125" style="972" customWidth="1"/>
    <col min="15117" max="15125" width="9" style="972"/>
    <col min="15126" max="15126" width="9.125" style="972" customWidth="1"/>
    <col min="15127" max="15127" width="9" style="972"/>
    <col min="15128" max="15128" width="4.25" style="972" customWidth="1"/>
    <col min="15129" max="15361" width="9" style="972"/>
    <col min="15362" max="15362" width="6.375" style="972" customWidth="1"/>
    <col min="15363" max="15363" width="11.75" style="972" bestFit="1" customWidth="1"/>
    <col min="15364" max="15364" width="9.875" style="972" customWidth="1"/>
    <col min="15365" max="15365" width="10.125" style="972" customWidth="1"/>
    <col min="15366" max="15368" width="10.75" style="972" bestFit="1" customWidth="1"/>
    <col min="15369" max="15371" width="9.5" style="972" customWidth="1"/>
    <col min="15372" max="15372" width="5.125" style="972" customWidth="1"/>
    <col min="15373" max="15381" width="9" style="972"/>
    <col min="15382" max="15382" width="9.125" style="972" customWidth="1"/>
    <col min="15383" max="15383" width="9" style="972"/>
    <col min="15384" max="15384" width="4.25" style="972" customWidth="1"/>
    <col min="15385" max="15617" width="9" style="972"/>
    <col min="15618" max="15618" width="6.375" style="972" customWidth="1"/>
    <col min="15619" max="15619" width="11.75" style="972" bestFit="1" customWidth="1"/>
    <col min="15620" max="15620" width="9.875" style="972" customWidth="1"/>
    <col min="15621" max="15621" width="10.125" style="972" customWidth="1"/>
    <col min="15622" max="15624" width="10.75" style="972" bestFit="1" customWidth="1"/>
    <col min="15625" max="15627" width="9.5" style="972" customWidth="1"/>
    <col min="15628" max="15628" width="5.125" style="972" customWidth="1"/>
    <col min="15629" max="15637" width="9" style="972"/>
    <col min="15638" max="15638" width="9.125" style="972" customWidth="1"/>
    <col min="15639" max="15639" width="9" style="972"/>
    <col min="15640" max="15640" width="4.25" style="972" customWidth="1"/>
    <col min="15641" max="15873" width="9" style="972"/>
    <col min="15874" max="15874" width="6.375" style="972" customWidth="1"/>
    <col min="15875" max="15875" width="11.75" style="972" bestFit="1" customWidth="1"/>
    <col min="15876" max="15876" width="9.875" style="972" customWidth="1"/>
    <col min="15877" max="15877" width="10.125" style="972" customWidth="1"/>
    <col min="15878" max="15880" width="10.75" style="972" bestFit="1" customWidth="1"/>
    <col min="15881" max="15883" width="9.5" style="972" customWidth="1"/>
    <col min="15884" max="15884" width="5.125" style="972" customWidth="1"/>
    <col min="15885" max="15893" width="9" style="972"/>
    <col min="15894" max="15894" width="9.125" style="972" customWidth="1"/>
    <col min="15895" max="15895" width="9" style="972"/>
    <col min="15896" max="15896" width="4.25" style="972" customWidth="1"/>
    <col min="15897" max="16129" width="9" style="972"/>
    <col min="16130" max="16130" width="6.375" style="972" customWidth="1"/>
    <col min="16131" max="16131" width="11.75" style="972" bestFit="1" customWidth="1"/>
    <col min="16132" max="16132" width="9.875" style="972" customWidth="1"/>
    <col min="16133" max="16133" width="10.125" style="972" customWidth="1"/>
    <col min="16134" max="16136" width="10.75" style="972" bestFit="1" customWidth="1"/>
    <col min="16137" max="16139" width="9.5" style="972" customWidth="1"/>
    <col min="16140" max="16140" width="5.125" style="972" customWidth="1"/>
    <col min="16141" max="16149" width="9" style="972"/>
    <col min="16150" max="16150" width="9.125" style="972" customWidth="1"/>
    <col min="16151" max="16151" width="9" style="972"/>
    <col min="16152" max="16152" width="4.25" style="972" customWidth="1"/>
    <col min="16153" max="16384" width="9" style="972"/>
  </cols>
  <sheetData>
    <row r="1" spans="1:11" ht="12.75" customHeight="1">
      <c r="A1" s="970"/>
      <c r="B1" s="970"/>
      <c r="C1" s="971"/>
      <c r="D1" s="971"/>
      <c r="E1" s="971"/>
      <c r="F1" s="971"/>
      <c r="G1" s="971"/>
      <c r="H1" s="971"/>
      <c r="I1" s="971"/>
      <c r="J1" s="971"/>
      <c r="K1" s="971"/>
    </row>
    <row r="2" spans="1:11" s="975" customFormat="1">
      <c r="A2" s="973" t="s">
        <v>602</v>
      </c>
      <c r="B2" s="973"/>
      <c r="C2" s="974"/>
      <c r="D2" s="974"/>
      <c r="E2" s="974"/>
      <c r="F2" s="974"/>
      <c r="G2" s="974"/>
      <c r="H2" s="974"/>
      <c r="I2" s="974"/>
      <c r="J2" s="974"/>
      <c r="K2" s="974"/>
    </row>
    <row r="3" spans="1:11">
      <c r="A3" s="976" t="s">
        <v>631</v>
      </c>
      <c r="B3" s="977"/>
      <c r="C3" s="976" t="s">
        <v>632</v>
      </c>
      <c r="D3" s="977"/>
      <c r="E3" s="978"/>
      <c r="F3" s="976" t="s">
        <v>633</v>
      </c>
      <c r="G3" s="977"/>
      <c r="H3" s="977"/>
      <c r="I3" s="979" t="s">
        <v>689</v>
      </c>
      <c r="J3" s="976" t="s">
        <v>690</v>
      </c>
      <c r="K3" s="978"/>
    </row>
    <row r="4" spans="1:11">
      <c r="A4" s="980" t="s">
        <v>603</v>
      </c>
      <c r="B4" s="981" t="s">
        <v>24</v>
      </c>
      <c r="C4" s="980" t="s">
        <v>634</v>
      </c>
      <c r="D4" s="981" t="s">
        <v>691</v>
      </c>
      <c r="E4" s="982" t="s">
        <v>635</v>
      </c>
      <c r="F4" s="980" t="s">
        <v>636</v>
      </c>
      <c r="G4" s="981" t="s">
        <v>637</v>
      </c>
      <c r="H4" s="981" t="s">
        <v>692</v>
      </c>
      <c r="I4" s="983" t="s">
        <v>693</v>
      </c>
      <c r="J4" s="980" t="s">
        <v>636</v>
      </c>
      <c r="K4" s="982" t="s">
        <v>637</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K69"/>
  <sheetViews>
    <sheetView workbookViewId="0">
      <selection sqref="A1:N1"/>
    </sheetView>
  </sheetViews>
  <sheetFormatPr defaultColWidth="10.25" defaultRowHeight="15.75"/>
  <cols>
    <col min="1" max="1" width="21.625" style="3" customWidth="1"/>
    <col min="2" max="2" width="5.875" style="3" customWidth="1"/>
    <col min="3" max="3" width="14.875" style="3" customWidth="1"/>
    <col min="4" max="4" width="14.875" style="3" hidden="1" customWidth="1"/>
    <col min="5" max="5" width="2.125" style="3" hidden="1" customWidth="1"/>
    <col min="6" max="6" width="16.875" style="3" hidden="1" customWidth="1"/>
    <col min="7" max="7" width="10.5" style="3" bestFit="1" customWidth="1"/>
    <col min="8" max="8" width="2.625" style="3" customWidth="1"/>
    <col min="9" max="9" width="15" style="3" customWidth="1"/>
    <col min="10" max="10" width="16.25" style="3" bestFit="1" customWidth="1"/>
    <col min="11" max="12" width="16.625" style="3" bestFit="1" customWidth="1"/>
    <col min="13" max="13" width="15.75" style="3" bestFit="1" customWidth="1"/>
    <col min="14" max="14" width="16.25" style="3" bestFit="1" customWidth="1"/>
    <col min="15" max="15" width="16.625" style="3" bestFit="1" customWidth="1"/>
    <col min="16" max="16" width="16.625" style="68" bestFit="1" customWidth="1"/>
    <col min="17" max="18" width="16.25" style="68" bestFit="1" customWidth="1"/>
    <col min="19" max="19" width="16.625" style="3" bestFit="1" customWidth="1"/>
    <col min="20" max="20" width="15.75" style="3" bestFit="1" customWidth="1"/>
    <col min="21" max="21" width="16.625" style="3" bestFit="1" customWidth="1"/>
    <col min="22" max="22" width="18.75" style="3" bestFit="1" customWidth="1"/>
    <col min="23" max="23" width="14.75" style="3" customWidth="1"/>
    <col min="24" max="24" width="13.25" style="3" bestFit="1" customWidth="1"/>
    <col min="25" max="25" width="13" style="3" bestFit="1" customWidth="1"/>
    <col min="26" max="26" width="12.25" style="3" bestFit="1" customWidth="1"/>
    <col min="27" max="27" width="5.5" style="3" bestFit="1" customWidth="1"/>
    <col min="28" max="28" width="18" style="3" customWidth="1"/>
    <col min="29" max="29" width="10.25" style="3" customWidth="1"/>
    <col min="30" max="30" width="12.125" style="3" customWidth="1"/>
    <col min="31" max="16384" width="10.25" style="3"/>
  </cols>
  <sheetData>
    <row r="1" spans="1:37" ht="18">
      <c r="A1" s="1766" t="s">
        <v>178</v>
      </c>
      <c r="B1" s="1766"/>
      <c r="C1" s="1766"/>
      <c r="D1" s="1766"/>
      <c r="E1" s="1766"/>
      <c r="F1" s="1766"/>
      <c r="G1" s="1766"/>
      <c r="H1" s="1766"/>
      <c r="I1" s="1766"/>
      <c r="J1" s="1766"/>
      <c r="K1" s="1766"/>
      <c r="L1" s="1766"/>
      <c r="M1" s="1766"/>
      <c r="N1" s="1766"/>
      <c r="O1" s="20"/>
      <c r="P1" s="73"/>
      <c r="Q1" s="73"/>
      <c r="R1" s="73"/>
      <c r="S1" s="20"/>
      <c r="T1" s="20"/>
      <c r="U1" s="20"/>
      <c r="V1" s="20"/>
      <c r="W1" s="20"/>
      <c r="X1" s="20"/>
      <c r="Y1" s="20"/>
      <c r="Z1" s="20"/>
      <c r="AA1" s="20"/>
      <c r="AB1" s="20"/>
      <c r="AC1" s="20"/>
      <c r="AD1" s="20"/>
      <c r="AE1" s="20"/>
      <c r="AF1" s="20"/>
      <c r="AG1" s="20"/>
      <c r="AH1" s="20"/>
      <c r="AI1" s="20"/>
    </row>
    <row r="2" spans="1:37" ht="18">
      <c r="A2" s="1766" t="s">
        <v>327</v>
      </c>
      <c r="B2" s="1766"/>
      <c r="C2" s="1766"/>
      <c r="D2" s="1766"/>
      <c r="E2" s="1766"/>
      <c r="F2" s="1766"/>
      <c r="G2" s="1766"/>
      <c r="H2" s="1766"/>
      <c r="I2" s="1766"/>
      <c r="J2" s="1766"/>
      <c r="K2" s="1766"/>
      <c r="L2" s="1766"/>
      <c r="M2" s="1766"/>
      <c r="N2" s="1766"/>
      <c r="O2" s="20"/>
      <c r="P2" s="73"/>
      <c r="Q2" s="73"/>
      <c r="R2" s="73"/>
      <c r="S2" s="20"/>
      <c r="T2" s="20"/>
      <c r="U2" s="20"/>
      <c r="V2" s="20"/>
      <c r="W2" s="20"/>
      <c r="X2" s="20"/>
      <c r="Y2" s="20"/>
      <c r="Z2" s="20"/>
      <c r="AA2" s="20"/>
      <c r="AB2" s="20"/>
      <c r="AC2" s="20"/>
      <c r="AD2" s="20"/>
      <c r="AE2" s="20"/>
      <c r="AF2" s="20"/>
      <c r="AG2" s="20"/>
      <c r="AH2" s="20"/>
      <c r="AI2" s="20"/>
    </row>
    <row r="3" spans="1:37" ht="18">
      <c r="A3" s="1767" t="s">
        <v>816</v>
      </c>
      <c r="B3" s="1766"/>
      <c r="C3" s="1766"/>
      <c r="D3" s="1766"/>
      <c r="E3" s="1766"/>
      <c r="F3" s="1766"/>
      <c r="G3" s="1766"/>
      <c r="H3" s="1766"/>
      <c r="I3" s="1766"/>
      <c r="J3" s="1766"/>
      <c r="K3" s="1766"/>
      <c r="L3" s="1766"/>
      <c r="M3" s="1766"/>
      <c r="N3" s="1766"/>
      <c r="O3" s="20"/>
      <c r="P3" s="73"/>
      <c r="Q3" s="73"/>
      <c r="R3" s="73"/>
      <c r="S3" s="20"/>
      <c r="T3" s="20"/>
      <c r="U3" s="20"/>
      <c r="V3" s="20"/>
      <c r="W3" s="20"/>
      <c r="X3" s="20"/>
      <c r="Y3" s="20"/>
      <c r="Z3" s="20"/>
      <c r="AA3" s="20"/>
      <c r="AB3" s="20"/>
      <c r="AC3" s="20"/>
      <c r="AD3" s="20"/>
      <c r="AE3" s="20"/>
      <c r="AF3" s="20"/>
      <c r="AG3" s="20"/>
      <c r="AH3" s="20"/>
      <c r="AI3" s="20"/>
    </row>
    <row r="4" spans="1:37" ht="18">
      <c r="A4" s="1766"/>
      <c r="B4" s="1766"/>
      <c r="C4" s="1766"/>
      <c r="D4" s="1766"/>
      <c r="E4" s="1766"/>
      <c r="F4" s="1766"/>
      <c r="G4" s="1766"/>
      <c r="H4" s="1766"/>
      <c r="I4" s="1766"/>
      <c r="J4" s="1766"/>
      <c r="K4" s="1766"/>
      <c r="L4" s="1766"/>
      <c r="M4" s="1766"/>
      <c r="N4" s="1766"/>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563</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600</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820</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819</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5"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5" thickTop="1"/>
    <row r="25" spans="1:37">
      <c r="A25" s="1070" t="s">
        <v>841</v>
      </c>
    </row>
    <row r="26" spans="1:37">
      <c r="A26" s="1" t="s">
        <v>312</v>
      </c>
    </row>
    <row r="27" spans="1:37">
      <c r="A27" s="314" t="s">
        <v>818</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5"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5" thickTop="1">
      <c r="C37" s="20"/>
      <c r="D37" s="20"/>
      <c r="E37" s="20"/>
      <c r="F37" s="20"/>
      <c r="G37" s="20"/>
      <c r="H37" s="20"/>
      <c r="I37" s="20"/>
      <c r="J37" s="20"/>
      <c r="K37" s="20"/>
      <c r="L37" s="20"/>
      <c r="M37" s="20"/>
      <c r="N37" s="20"/>
    </row>
    <row r="38" spans="1:37" ht="16.5" thickBot="1">
      <c r="I38" s="1080"/>
      <c r="J38" s="1081" t="s">
        <v>823</v>
      </c>
      <c r="K38" s="1081" t="s">
        <v>824</v>
      </c>
      <c r="L38" s="1081" t="s">
        <v>825</v>
      </c>
      <c r="M38" s="1081" t="s">
        <v>826</v>
      </c>
      <c r="N38" s="1081" t="s">
        <v>827</v>
      </c>
      <c r="O38" s="1081" t="s">
        <v>828</v>
      </c>
      <c r="P38" s="1081" t="s">
        <v>829</v>
      </c>
      <c r="Q38" s="1081" t="s">
        <v>830</v>
      </c>
      <c r="R38" s="1081" t="s">
        <v>831</v>
      </c>
      <c r="S38" s="1081" t="s">
        <v>832</v>
      </c>
      <c r="T38" s="1081" t="s">
        <v>833</v>
      </c>
      <c r="U38" s="1081" t="s">
        <v>834</v>
      </c>
      <c r="V38" s="1081" t="s">
        <v>835</v>
      </c>
    </row>
    <row r="39" spans="1:37">
      <c r="I39" s="1074" t="s">
        <v>822</v>
      </c>
    </row>
    <row r="40" spans="1:37">
      <c r="I40" s="1075" t="s">
        <v>634</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691</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635</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821</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842</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837</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838</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839</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840</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836</v>
      </c>
      <c r="J51" s="1084">
        <f>'Table 2'!G36</f>
        <v>-20896000</v>
      </c>
    </row>
    <row r="52" spans="9:22">
      <c r="I52" s="1075" t="s">
        <v>634</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691</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635</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821</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842</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634</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691</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635</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634</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842</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AH110"/>
  <sheetViews>
    <sheetView zoomScale="90" zoomScaleNormal="90" workbookViewId="0"/>
  </sheetViews>
  <sheetFormatPr defaultRowHeight="15.75"/>
  <cols>
    <col min="1" max="1" width="5.25" style="578" customWidth="1"/>
    <col min="2" max="2" width="2.875" customWidth="1"/>
    <col min="3" max="3" width="33.125" bestFit="1" customWidth="1"/>
    <col min="4" max="7" width="15.125" customWidth="1"/>
    <col min="8" max="8" width="15.375" customWidth="1"/>
    <col min="9" max="9" width="14.625" customWidth="1"/>
    <col min="10" max="10" width="15.375" customWidth="1"/>
    <col min="11" max="11" width="14.625" customWidth="1"/>
    <col min="12" max="15" width="14.875" customWidth="1"/>
    <col min="16" max="16" width="17.125" bestFit="1" customWidth="1"/>
    <col min="17" max="17" width="13.125" bestFit="1" customWidth="1"/>
    <col min="18" max="28" width="10.75" bestFit="1" customWidth="1"/>
    <col min="29" max="29" width="11.75" bestFit="1" customWidth="1"/>
    <col min="30" max="30" width="11.125" bestFit="1" customWidth="1"/>
    <col min="31" max="31" width="13.75" bestFit="1" customWidth="1"/>
    <col min="32" max="32" width="13.125" bestFit="1" customWidth="1"/>
  </cols>
  <sheetData>
    <row r="2" spans="1:32">
      <c r="C2" s="3" t="s">
        <v>167</v>
      </c>
      <c r="J2" t="s">
        <v>31</v>
      </c>
    </row>
    <row r="3" spans="1:32">
      <c r="C3" s="580" t="s">
        <v>556</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No.__(RMM-7) p1-8'!C117+'Exhibit No.__(RMM-7) p1-8'!C133</f>
        <v>-19557963.263524003</v>
      </c>
      <c r="AD6" s="230">
        <f>Temperature!B22*1000</f>
        <v>-56391635.92382659</v>
      </c>
      <c r="AE6" s="679">
        <f t="shared" ref="AE6:AE11" si="2">P6+AC6+AD6</f>
        <v>1447327811.8126493</v>
      </c>
      <c r="AF6" s="586">
        <f>'Exhibit No.__(RMM-7) p1-8'!C118+'Exhibit No.__(RMM-7)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No.__(RMM-7) p1-8'!C148</f>
        <v>-1022509.0872067123</v>
      </c>
      <c r="AD7" s="230">
        <f>Temperature!B40*1000</f>
        <v>-3544776.4952980368</v>
      </c>
      <c r="AE7" s="679">
        <f t="shared" si="2"/>
        <v>75066927.417495251</v>
      </c>
      <c r="AF7" s="586">
        <f>'Exhibit No.__(RMM-7)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No.__(RMM-7) p1-8'!C163</f>
        <v>-27187.606745109897</v>
      </c>
      <c r="AD8" s="230">
        <f>Temperature!B58*1000</f>
        <v>-80541.434275372114</v>
      </c>
      <c r="AE8" s="679">
        <f t="shared" si="2"/>
        <v>2006441.9589795179</v>
      </c>
      <c r="AF8" s="586">
        <f>'Exhibit No.__(RMM-7)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No.__(RMM-7) p1-8'!C178</f>
        <v>-4123.3152418191712</v>
      </c>
      <c r="AE9" s="679">
        <f t="shared" si="2"/>
        <v>317030.68475818081</v>
      </c>
      <c r="AF9" s="586">
        <f>'Exhibit No.__(RMM-7)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No.__(RMM-7) p1-8'!C47</f>
        <v>-12137.764177561308</v>
      </c>
      <c r="AE10" s="679">
        <f t="shared" si="2"/>
        <v>937403.23582243873</v>
      </c>
      <c r="AF10" s="586">
        <f>'Exhibit No.__(RMM-7)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No.__(RMM-7) p1-8'!C291</f>
        <v>-272078.96310479299</v>
      </c>
      <c r="AD11" s="230">
        <f>Temperature!O75*1000</f>
        <v>-209418.77664011726</v>
      </c>
      <c r="AE11" s="679">
        <f t="shared" si="2"/>
        <v>20554988.260255091</v>
      </c>
      <c r="AF11" s="586">
        <f>'Exhibit No.__(RMM-7) p1-8'!C292</f>
        <v>20554988.260255091</v>
      </c>
    </row>
    <row r="12" spans="1:32" s="3" customFormat="1">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No.__(RMM-7) p1-8'!C326</f>
        <v>4703700.3237753101</v>
      </c>
      <c r="AD14" s="230">
        <f>Temperature!B75*1000</f>
        <v>-5144880.8246873794</v>
      </c>
      <c r="AE14" s="679">
        <f t="shared" ref="AE14:AE21" si="12">P14+AC14+AD14</f>
        <v>516371185.49908793</v>
      </c>
      <c r="AF14" s="586">
        <f>'Exhibit No.__(RMM-7)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No.__(RMM-7) p1-8'!C430</f>
        <v>11154.755411402928</v>
      </c>
      <c r="AE15" s="679">
        <f t="shared" si="12"/>
        <v>1237273.9091313521</v>
      </c>
      <c r="AF15" s="586">
        <f>'Exhibit No.__(RMM-7)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No.__(RMM-7) p1-8'!C536</f>
        <v>1187.1998842853066</v>
      </c>
      <c r="AE16" s="679">
        <f t="shared" si="12"/>
        <v>131058.19988428531</v>
      </c>
      <c r="AF16" s="586">
        <f>'Exhibit No.__(RMM-7)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No.__(RMM-7) p1-8'!C692</f>
        <v>7716768.3597677127</v>
      </c>
      <c r="AD18" s="230">
        <f>Temperature!B110*1000</f>
        <v>-7672616.9529263787</v>
      </c>
      <c r="AE18" s="679">
        <f t="shared" si="12"/>
        <v>846685548.40684128</v>
      </c>
      <c r="AF18" s="586">
        <f>'Exhibit No.__(RMM-7)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No.__(RMM-7) p1-8'!C1113</f>
        <v>1770845.2860049801</v>
      </c>
      <c r="AD19" s="230">
        <f>(Temperature!B127+Temperature!F127)*1000</f>
        <v>-1686957.3716461251</v>
      </c>
      <c r="AE19" s="679">
        <f t="shared" si="12"/>
        <v>194505588.91435885</v>
      </c>
      <c r="AF19" s="586">
        <f>'Exhibit No.__(RMM-7)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No.__(RMM-7) p1-8'!C65</f>
        <v>17774.667566918739</v>
      </c>
      <c r="AD20" s="3">
        <v>0</v>
      </c>
      <c r="AE20" s="679">
        <f t="shared" si="12"/>
        <v>1974896.1675669188</v>
      </c>
      <c r="AF20" s="586">
        <f>'Exhibit No.__(RMM-7)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No.__(RMM-7) p1-8'!C1282</f>
        <v>2569.407589389054</v>
      </c>
      <c r="AE21" s="679">
        <f t="shared" si="12"/>
        <v>285281.40758938907</v>
      </c>
      <c r="AF21" s="586">
        <f>'Exhibit No.__(RMM-7) p1-8'!C1283</f>
        <v>285281.40758938907</v>
      </c>
      <c r="AH21" s="3" t="s">
        <v>31</v>
      </c>
    </row>
    <row r="22" spans="1:34" s="3" customFormat="1">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No.__(RMM-7) p1-8'!C360</f>
        <v>300686.69518359675</v>
      </c>
      <c r="AE24" s="679">
        <f t="shared" ref="AE24:AE31" ca="1" si="23">P24+AC24+AD24</f>
        <v>16406210.695183598</v>
      </c>
      <c r="AF24" s="586">
        <f ca="1">'Exhibit No.__(RMM-7)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No.__(RMM-7) p1-8'!C465</f>
        <v>623.9135406208477</v>
      </c>
      <c r="AE25" s="679">
        <f t="shared" ca="1" si="23"/>
        <v>33935.913540620844</v>
      </c>
      <c r="AF25" s="586">
        <f ca="1">'Exhibit No.__(RMM-7)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No.__(RMM-7) p1-8'!C571</f>
        <v>82.35314115363434</v>
      </c>
      <c r="AE26" s="679">
        <f t="shared" ca="1" si="23"/>
        <v>4479.3531411536342</v>
      </c>
      <c r="AF26" s="586">
        <f ca="1">'Exhibit No.__(RMM-7)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No.__(RMM-7) p1-8'!C730</f>
        <v>1898922.7772611515</v>
      </c>
      <c r="AE27" s="679">
        <f t="shared" ca="1" si="23"/>
        <v>104055712.77726115</v>
      </c>
      <c r="AF27" s="586">
        <f ca="1">'Exhibit No.__(RMM-7)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No.__(RMM-7) p1-8'!C926</f>
        <v>49157.633181796118</v>
      </c>
      <c r="AE28" s="679">
        <f t="shared" ca="1" si="23"/>
        <v>2679157.6331817959</v>
      </c>
      <c r="AF28" s="586">
        <f ca="1">'Exhibit No.__(RMM-7) p1-8'!C927</f>
        <v>2679157.6331817959</v>
      </c>
    </row>
    <row r="29" spans="1:34" s="3" customFormat="1">
      <c r="A29" s="53" t="s">
        <v>561</v>
      </c>
      <c r="C29" s="60" t="s">
        <v>562</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No.__(RMM-7) p1-8'!C1155</f>
        <v>7736100.873537424</v>
      </c>
      <c r="AE29" s="679">
        <f t="shared" ca="1" si="23"/>
        <v>420782100.87353742</v>
      </c>
      <c r="AF29" s="586">
        <f ca="1">'Exhibit No.__(RMM-7) p1-8'!C1156</f>
        <v>420782100.87353742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No.__(RMM-7) p1-8'!C1134</f>
        <v>3794124.5860089995</v>
      </c>
      <c r="AE30" s="679">
        <f t="shared" ca="1" si="23"/>
        <v>205679974.586009</v>
      </c>
      <c r="AF30" s="586">
        <f ca="1">'Exhibit No.__(RMM-7)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No.__(RMM-7) p1-8'!C83</f>
        <v>2301.1681452581602</v>
      </c>
      <c r="AE31" s="679">
        <f t="shared" ca="1" si="23"/>
        <v>125409.16814525815</v>
      </c>
      <c r="AF31" s="586">
        <f ca="1">'Exhibit No.__(RMM-7) p1-8'!C84</f>
        <v>125409.16814525815</v>
      </c>
    </row>
    <row r="32" spans="1:34" s="3" customFormat="1">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749766981.00000012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No.__(RMM-7) p1-8'!C843</f>
        <v>5472390.0467772651</v>
      </c>
      <c r="AD34" s="230">
        <f>Temperature!B92*1000</f>
        <v>-2371115.1598000005</v>
      </c>
      <c r="AE34" s="679">
        <f ca="1">P34+AC34+AD34</f>
        <v>101168225.88697726</v>
      </c>
      <c r="AF34" s="586">
        <f ca="1">'Exhibit No.__(RMM-7)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No.__(RMM-7) p1-8'!C900</f>
        <v>3272609.9532227353</v>
      </c>
      <c r="AE35" s="679">
        <f ca="1">P35+AC35+AD35</f>
        <v>63627571.953222737</v>
      </c>
      <c r="AF35" s="586">
        <f ca="1">'Exhibit No.__(RMM-7)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557</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No.__(RMM-7) p1-8'!C1208</f>
        <v>3830.0355841127775</v>
      </c>
      <c r="AE38" s="679">
        <f ca="1">P38+AC38+AD38</f>
        <v>144690.1408725644</v>
      </c>
      <c r="AF38" s="586">
        <f ca="1">'Exhibit No.__(RMM-7)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No.__(RMM-7) p1-8'!C1253</f>
        <v>80210.080976111421</v>
      </c>
      <c r="AE39" s="679">
        <f ca="1">P39+AC39+AD39</f>
        <v>3038087.8163300813</v>
      </c>
      <c r="AF39" s="586">
        <f ca="1">'Exhibit No.__(RMM-7)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No.__(RMM-7) p1-8'!C1266</f>
        <v>20027.90683960207</v>
      </c>
      <c r="AE40" s="679">
        <f ca="1">P40+AC40+AD40</f>
        <v>758046.90683960204</v>
      </c>
      <c r="AF40" s="586">
        <f ca="1">'Exhibit No.__(RMM-7)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No.__(RMM-7) p1-8'!C1191</f>
        <v>97338.732190921903</v>
      </c>
      <c r="AE41" s="679">
        <f ca="1">P41+AC41+AD41</f>
        <v>3719289.1179099604</v>
      </c>
      <c r="AF41" s="586">
        <f ca="1">'Exhibit No.__(RMM-7)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No.__(RMM-7) p1-8'!C1320</f>
        <v>39593.244409251849</v>
      </c>
      <c r="AD42" s="20"/>
      <c r="AE42" s="679">
        <f ca="1">P42+AC42+AD42</f>
        <v>1509297.3979888821</v>
      </c>
      <c r="AF42" s="586">
        <f ca="1">'Exhibit No.__(RMM-7) p1-8'!C1321</f>
        <v>1509297.3979888824</v>
      </c>
    </row>
    <row r="43" spans="1:32">
      <c r="B43" t="s">
        <v>557</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4031133626.0945611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902</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903</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889</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890</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891</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892</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893</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894</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895</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896</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897</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2" type="noConversion"/>
  <pageMargins left="0.75" right="0.75" top="1" bottom="1" header="0.5" footer="0.5"/>
  <pageSetup scale="45" fitToWidth="2" fitToHeight="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J93"/>
  <sheetViews>
    <sheetView workbookViewId="0"/>
  </sheetViews>
  <sheetFormatPr defaultRowHeight="15.75"/>
  <cols>
    <col min="1" max="1" width="4.875" style="578" bestFit="1" customWidth="1"/>
    <col min="2" max="2" width="2.875" customWidth="1"/>
    <col min="3" max="3" width="16.125" customWidth="1"/>
    <col min="4" max="4" width="15" bestFit="1" customWidth="1"/>
    <col min="5" max="11" width="15.375" bestFit="1" customWidth="1"/>
    <col min="12" max="12" width="16" bestFit="1" customWidth="1"/>
    <col min="13" max="15" width="15.375" bestFit="1" customWidth="1"/>
    <col min="16" max="16" width="17" bestFit="1" customWidth="1"/>
    <col min="17" max="17" width="17.625" style="20" bestFit="1" customWidth="1"/>
    <col min="18" max="19" width="13.25" customWidth="1"/>
    <col min="20" max="20" width="13.25" style="579" customWidth="1"/>
    <col min="21" max="28" width="13.25" customWidth="1"/>
    <col min="29" max="29" width="15.125" style="3" bestFit="1" customWidth="1"/>
    <col min="30" max="30" width="13.875" bestFit="1" customWidth="1"/>
    <col min="31" max="31" width="16.5" customWidth="1"/>
    <col min="32" max="32" width="18.125" bestFit="1" customWidth="1"/>
    <col min="33" max="33" width="17.625" bestFit="1" customWidth="1"/>
    <col min="35" max="35" width="13.75" bestFit="1" customWidth="1"/>
    <col min="36" max="36" width="13.25" bestFit="1" customWidth="1"/>
  </cols>
  <sheetData>
    <row r="2" spans="1:36">
      <c r="C2" s="3" t="s">
        <v>555</v>
      </c>
    </row>
    <row r="3" spans="1:36">
      <c r="C3" s="580" t="s">
        <v>556</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561</v>
      </c>
      <c r="C29" s="60" t="s">
        <v>562</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557</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c r="A43" s="53"/>
      <c r="B43" s="3" t="s">
        <v>557</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2"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W66"/>
  <sheetViews>
    <sheetView workbookViewId="0"/>
  </sheetViews>
  <sheetFormatPr defaultColWidth="8.5" defaultRowHeight="15"/>
  <cols>
    <col min="1" max="1" width="5" style="52" customWidth="1"/>
    <col min="2" max="2" width="3.25" style="52" customWidth="1"/>
    <col min="3" max="3" width="1.125" style="52" customWidth="1"/>
    <col min="4" max="4" width="32.25" style="52" customWidth="1"/>
    <col min="5" max="5" width="1.125" style="52" customWidth="1"/>
    <col min="6" max="6" width="7.25" style="52" bestFit="1" customWidth="1"/>
    <col min="7" max="7" width="1.125" style="52" customWidth="1"/>
    <col min="8" max="8" width="8.5" style="52" bestFit="1" customWidth="1"/>
    <col min="9" max="9" width="1.125" style="52" customWidth="1"/>
    <col min="10" max="10" width="11.75" style="52" bestFit="1" customWidth="1"/>
    <col min="11" max="11" width="1.125" style="52" customWidth="1"/>
    <col min="12" max="12" width="12.25" style="52" bestFit="1" customWidth="1"/>
    <col min="13" max="13" width="1.125" style="52" customWidth="1"/>
    <col min="14" max="14" width="12.25" style="52" hidden="1" customWidth="1"/>
    <col min="15" max="15" width="1.125" style="52" hidden="1" customWidth="1"/>
    <col min="16" max="16" width="13.25" style="52" hidden="1" customWidth="1"/>
    <col min="17" max="17" width="2.875" style="52" hidden="1" customWidth="1"/>
    <col min="18" max="18" width="10.5" style="52" hidden="1" customWidth="1"/>
    <col min="19" max="19" width="2.125" style="52" hidden="1" customWidth="1"/>
    <col min="20" max="20" width="10.5" style="52" hidden="1" customWidth="1"/>
    <col min="21" max="21" width="2.125" style="52" hidden="1" customWidth="1"/>
    <col min="22" max="22" width="10.5" style="52" hidden="1" customWidth="1"/>
    <col min="23" max="23" width="2.125" style="52" hidden="1" customWidth="1"/>
    <col min="24" max="24" width="0" style="52" hidden="1" customWidth="1"/>
    <col min="25" max="16384" width="8.5" style="52"/>
  </cols>
  <sheetData>
    <row r="1" spans="2:23" ht="15.75">
      <c r="B1" s="918" t="s">
        <v>31</v>
      </c>
      <c r="C1" s="918"/>
      <c r="D1" s="918"/>
      <c r="E1" s="918"/>
      <c r="F1" s="918"/>
      <c r="G1" s="918"/>
      <c r="H1" s="918"/>
      <c r="I1" s="918"/>
      <c r="J1" s="918"/>
      <c r="K1" s="918"/>
      <c r="L1" s="918"/>
      <c r="M1" s="918"/>
      <c r="N1" s="918"/>
      <c r="O1" s="918"/>
      <c r="P1" s="918"/>
      <c r="Q1" s="918"/>
      <c r="R1" s="918"/>
      <c r="S1" s="918"/>
      <c r="U1" s="918"/>
      <c r="W1" s="918"/>
    </row>
    <row r="2" spans="2:23" ht="15.75">
      <c r="B2" s="919" t="s">
        <v>650</v>
      </c>
      <c r="C2" s="919"/>
      <c r="D2" s="919"/>
      <c r="E2" s="919"/>
      <c r="F2" s="919"/>
      <c r="G2" s="919"/>
      <c r="H2" s="919"/>
      <c r="I2" s="919"/>
      <c r="J2" s="919"/>
      <c r="K2" s="919"/>
      <c r="L2" s="919"/>
      <c r="M2" s="919"/>
      <c r="N2" s="919"/>
      <c r="O2" s="919"/>
      <c r="P2" s="919"/>
      <c r="Q2" s="919"/>
      <c r="R2" s="919"/>
      <c r="S2" s="919"/>
      <c r="T2" s="919"/>
      <c r="U2" s="919"/>
      <c r="V2" s="919"/>
      <c r="W2" s="919"/>
    </row>
    <row r="3" spans="2:23" ht="15.75">
      <c r="B3" s="919" t="s">
        <v>709</v>
      </c>
      <c r="C3" s="919"/>
      <c r="D3" s="919"/>
      <c r="E3" s="919"/>
      <c r="F3" s="919"/>
      <c r="G3" s="919"/>
      <c r="H3" s="919"/>
      <c r="I3" s="919"/>
      <c r="J3" s="919"/>
      <c r="K3" s="919"/>
      <c r="L3" s="919"/>
      <c r="M3" s="919"/>
      <c r="N3" s="919"/>
      <c r="O3" s="919"/>
      <c r="P3" s="919"/>
      <c r="Q3" s="919"/>
      <c r="R3" s="919"/>
      <c r="S3" s="919"/>
      <c r="T3" s="919"/>
      <c r="U3" s="919"/>
      <c r="V3" s="919"/>
      <c r="W3" s="919"/>
    </row>
    <row r="4" spans="2:23" ht="15.75">
      <c r="B4" s="919" t="s">
        <v>710</v>
      </c>
      <c r="C4" s="919"/>
      <c r="D4" s="919"/>
      <c r="E4" s="919"/>
      <c r="F4" s="919"/>
      <c r="G4" s="919"/>
      <c r="H4" s="919"/>
      <c r="I4" s="919"/>
      <c r="J4" s="919"/>
      <c r="K4" s="919"/>
      <c r="L4" s="919"/>
      <c r="M4" s="919"/>
      <c r="N4" s="919"/>
      <c r="O4" s="919"/>
      <c r="P4" s="919"/>
      <c r="Q4" s="919"/>
      <c r="R4" s="919"/>
      <c r="S4" s="919"/>
      <c r="T4" s="919"/>
      <c r="U4" s="919"/>
      <c r="V4" s="919"/>
      <c r="W4" s="919"/>
    </row>
    <row r="5" spans="2:23" ht="15.75">
      <c r="B5" s="920" t="s">
        <v>817</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711</v>
      </c>
      <c r="I9" s="85"/>
      <c r="K9" s="85"/>
      <c r="L9" s="923" t="s">
        <v>734</v>
      </c>
      <c r="M9" s="929"/>
      <c r="N9" s="923" t="s">
        <v>193</v>
      </c>
      <c r="O9" s="929"/>
      <c r="P9" s="923" t="s">
        <v>194</v>
      </c>
      <c r="Q9" s="922"/>
      <c r="R9" s="925" t="s">
        <v>180</v>
      </c>
      <c r="S9" s="926"/>
      <c r="T9" s="927" t="s">
        <v>193</v>
      </c>
      <c r="U9" s="926"/>
      <c r="V9" s="927" t="s">
        <v>194</v>
      </c>
      <c r="W9" s="926"/>
    </row>
    <row r="10" spans="2:23" s="931" customFormat="1" ht="17.25">
      <c r="B10" s="928" t="s">
        <v>179</v>
      </c>
      <c r="C10" s="86"/>
      <c r="D10" s="928"/>
      <c r="E10" s="928"/>
      <c r="F10" s="928" t="s">
        <v>712</v>
      </c>
      <c r="G10" s="928"/>
      <c r="H10" s="928" t="s">
        <v>713</v>
      </c>
      <c r="I10" s="923"/>
      <c r="J10" s="928"/>
      <c r="K10" s="923"/>
      <c r="L10" s="923" t="s">
        <v>37</v>
      </c>
      <c r="M10" s="923"/>
      <c r="N10" s="923" t="s">
        <v>37</v>
      </c>
      <c r="O10" s="923"/>
      <c r="P10" s="923" t="s">
        <v>714</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715</v>
      </c>
      <c r="I11" s="928"/>
      <c r="J11" s="932" t="s">
        <v>23</v>
      </c>
      <c r="K11" s="928"/>
      <c r="L11" s="933" t="s">
        <v>191</v>
      </c>
      <c r="M11" s="928"/>
      <c r="N11" s="933" t="s">
        <v>191</v>
      </c>
      <c r="O11" s="928"/>
      <c r="P11" s="933" t="s">
        <v>191</v>
      </c>
      <c r="Q11" s="930"/>
      <c r="R11" s="934" t="s">
        <v>716</v>
      </c>
      <c r="S11" s="935"/>
      <c r="T11" s="934" t="s">
        <v>716</v>
      </c>
      <c r="U11" s="935"/>
      <c r="V11" s="934" t="s">
        <v>716</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717</v>
      </c>
      <c r="S13" s="85"/>
      <c r="T13" s="938" t="s">
        <v>718</v>
      </c>
      <c r="U13" s="85"/>
      <c r="V13" s="938" t="s">
        <v>719</v>
      </c>
      <c r="W13" s="85"/>
    </row>
    <row r="14" spans="2:23" ht="18" customHeight="1">
      <c r="D14" s="939" t="s">
        <v>17</v>
      </c>
      <c r="E14" s="939"/>
      <c r="Q14" s="924"/>
    </row>
    <row r="15" spans="2:23" ht="18" customHeight="1">
      <c r="B15" s="85">
        <v>1</v>
      </c>
      <c r="D15" s="52" t="s">
        <v>17</v>
      </c>
      <c r="E15" s="940"/>
      <c r="F15" s="941" t="s">
        <v>720</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721</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721</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722</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723</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721</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722</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724</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723</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725</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726</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727</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728</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729</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730</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731</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732</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733</v>
      </c>
    </row>
    <row r="62" spans="2:23" ht="16.5">
      <c r="B62" s="965"/>
      <c r="J62" s="52" t="s">
        <v>34</v>
      </c>
    </row>
    <row r="63" spans="2:23" ht="18">
      <c r="B63" s="966"/>
      <c r="J63" s="967" t="s">
        <v>735</v>
      </c>
      <c r="L63" s="944">
        <v>783</v>
      </c>
    </row>
    <row r="64" spans="2:23">
      <c r="J64" s="52" t="s">
        <v>736</v>
      </c>
      <c r="L64" s="944">
        <v>415441</v>
      </c>
    </row>
    <row r="65" spans="10:12">
      <c r="J65" s="52" t="s">
        <v>737</v>
      </c>
      <c r="L65" s="944">
        <v>235203</v>
      </c>
    </row>
    <row r="66" spans="10:12">
      <c r="J66" s="52" t="s">
        <v>649</v>
      </c>
      <c r="L66" s="944">
        <v>91</v>
      </c>
    </row>
  </sheetData>
  <printOptions horizontalCentered="1"/>
  <pageMargins left="0" right="0" top="0.75" bottom="0.5" header="0" footer="0"/>
  <pageSetup scale="74"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R99"/>
  <sheetViews>
    <sheetView workbookViewId="0"/>
  </sheetViews>
  <sheetFormatPr defaultColWidth="9" defaultRowHeight="15.75"/>
  <cols>
    <col min="1" max="1" width="9" style="53"/>
    <col min="2" max="2" width="40.375" style="3" customWidth="1"/>
    <col min="3" max="14" width="12" style="3" customWidth="1"/>
    <col min="15" max="15" width="14.625" style="3" customWidth="1"/>
    <col min="16" max="16" width="9" style="3"/>
    <col min="17" max="17" width="2.2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2" type="noConversion"/>
  <pageMargins left="0.75" right="0.75" top="1" bottom="1" header="0.5" footer="0.5"/>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
  <sheetViews>
    <sheetView view="pageBreakPreview" zoomScale="60" zoomScaleNormal="100" workbookViewId="0"/>
  </sheetViews>
  <sheetFormatPr defaultColWidth="8.5" defaultRowHeight="15"/>
  <cols>
    <col min="1" max="1" width="4.625" style="446" customWidth="1"/>
    <col min="2" max="2" width="8.5" style="446"/>
    <col min="3" max="3" width="2.75" style="446" customWidth="1"/>
    <col min="4" max="4" width="8.875" style="446" bestFit="1" customWidth="1"/>
    <col min="5" max="5" width="2.625" style="446" customWidth="1"/>
    <col min="6" max="6" width="11.75" style="446" customWidth="1"/>
    <col min="7" max="7" width="2.625" style="446" customWidth="1"/>
    <col min="8" max="8" width="10.625" style="446" customWidth="1"/>
    <col min="9" max="9" width="2.875" style="446" customWidth="1"/>
    <col min="10" max="10" width="9.625" style="446" customWidth="1"/>
    <col min="11" max="11" width="2.875" style="446" customWidth="1"/>
    <col min="12" max="12" width="18.25" style="446" customWidth="1"/>
    <col min="13" max="13" width="15.25" style="446" customWidth="1"/>
    <col min="14" max="14" width="11.125" style="446" customWidth="1"/>
    <col min="15" max="15" width="8.25" style="446" customWidth="1"/>
    <col min="16" max="16" width="1.625" style="446" customWidth="1"/>
    <col min="17" max="16384" width="8.5" style="446"/>
  </cols>
  <sheetData>
    <row r="1" spans="1:20" ht="18.75">
      <c r="B1" s="450" t="s">
        <v>72</v>
      </c>
      <c r="C1" s="450"/>
      <c r="D1" s="450"/>
      <c r="E1" s="450"/>
      <c r="F1" s="450"/>
      <c r="G1" s="450"/>
      <c r="H1" s="450"/>
      <c r="I1" s="450"/>
      <c r="J1" s="450"/>
      <c r="K1" s="450"/>
    </row>
    <row r="2" spans="1:20" ht="18.75">
      <c r="A2" s="451"/>
      <c r="B2" s="450" t="s">
        <v>501</v>
      </c>
      <c r="C2" s="450"/>
      <c r="D2" s="450"/>
      <c r="E2" s="450"/>
      <c r="F2" s="450"/>
      <c r="G2" s="450"/>
      <c r="H2" s="450"/>
      <c r="I2" s="450"/>
      <c r="J2" s="450"/>
      <c r="K2" s="450"/>
    </row>
    <row r="3" spans="1:20" ht="18.75">
      <c r="A3" s="451"/>
      <c r="B3" s="450" t="s">
        <v>502</v>
      </c>
      <c r="C3" s="450"/>
      <c r="D3" s="450"/>
      <c r="E3" s="450"/>
      <c r="F3" s="450"/>
      <c r="G3" s="450"/>
      <c r="H3" s="450"/>
      <c r="I3" s="450"/>
      <c r="J3" s="450"/>
      <c r="K3" s="450"/>
    </row>
    <row r="4" spans="1:20" ht="18.75">
      <c r="B4" s="450" t="s">
        <v>31</v>
      </c>
      <c r="C4" s="450"/>
      <c r="D4" s="450"/>
      <c r="E4" s="450"/>
      <c r="F4" s="450"/>
      <c r="G4" s="450"/>
      <c r="H4" s="450"/>
      <c r="I4" s="450"/>
      <c r="J4" s="450"/>
      <c r="K4" s="450"/>
    </row>
    <row r="6" spans="1:20" ht="18.75" thickBot="1">
      <c r="D6" s="1751" t="s">
        <v>1078</v>
      </c>
      <c r="E6" s="1751"/>
      <c r="F6" s="1751"/>
      <c r="G6" s="1751"/>
      <c r="H6" s="1751"/>
      <c r="I6" s="1751"/>
      <c r="J6" s="1751"/>
      <c r="K6" s="889"/>
      <c r="L6" s="453"/>
    </row>
    <row r="7" spans="1:20">
      <c r="D7" s="889" t="s">
        <v>31</v>
      </c>
      <c r="E7" s="455"/>
      <c r="F7" s="890" t="s">
        <v>31</v>
      </c>
      <c r="H7" s="1751" t="s">
        <v>772</v>
      </c>
      <c r="I7" s="1751"/>
      <c r="J7" s="1751"/>
      <c r="K7" s="889"/>
      <c r="L7" s="456" t="s">
        <v>505</v>
      </c>
      <c r="M7" s="457"/>
      <c r="N7" s="456" t="s">
        <v>506</v>
      </c>
      <c r="O7" s="457"/>
    </row>
    <row r="8" spans="1:20" ht="18">
      <c r="B8" s="888" t="s">
        <v>25</v>
      </c>
      <c r="D8" s="685" t="s">
        <v>190</v>
      </c>
      <c r="E8" s="460" t="s">
        <v>31</v>
      </c>
      <c r="F8" s="685" t="s">
        <v>294</v>
      </c>
      <c r="G8" s="460" t="s">
        <v>31</v>
      </c>
      <c r="H8" s="887" t="s">
        <v>70</v>
      </c>
      <c r="J8" s="1043" t="s">
        <v>301</v>
      </c>
      <c r="K8" s="890"/>
      <c r="L8" s="462" t="s">
        <v>507</v>
      </c>
      <c r="M8" s="463">
        <f>'Exhibit No.__(RMM-7) p1-8'!D89</f>
        <v>7.75</v>
      </c>
      <c r="N8" s="462"/>
      <c r="O8" s="463">
        <f>'Exhibit No.__(RMM-7) p1-8'!G89</f>
        <v>9.5</v>
      </c>
      <c r="R8" s="1378" t="s">
        <v>1086</v>
      </c>
      <c r="S8" s="1377"/>
      <c r="T8" s="890"/>
    </row>
    <row r="9" spans="1:20">
      <c r="B9" s="464"/>
      <c r="D9" s="464"/>
      <c r="E9" s="464"/>
      <c r="F9" s="464"/>
      <c r="L9" s="462" t="s">
        <v>508</v>
      </c>
      <c r="M9" s="465">
        <f>'Exhibit No.__(RMM-7) p1-8'!D90+O11+O19</f>
        <v>6.769000000000001</v>
      </c>
      <c r="N9" s="462"/>
      <c r="O9" s="465">
        <f>'Exhibit No.__(RMM-7) p1-8'!G90+'Exhibit No.__(RMM-7) p1-8'!G95+O12+O20</f>
        <v>7.875</v>
      </c>
      <c r="P9" s="466"/>
      <c r="Q9" s="885">
        <f>(O9-M9)/M9</f>
        <v>0.16339193381592537</v>
      </c>
      <c r="R9" s="557" t="s">
        <v>352</v>
      </c>
      <c r="S9" s="557" t="s">
        <v>294</v>
      </c>
      <c r="T9" s="557"/>
    </row>
    <row r="10" spans="1:20" ht="15.75" thickBot="1">
      <c r="B10" s="467">
        <v>50</v>
      </c>
      <c r="D10" s="468">
        <f>ROUND($M$8+(($B10*M$9/100))+((B10*$O$14)/100),2)+$O$16</f>
        <v>11.51</v>
      </c>
      <c r="F10" s="468">
        <f>ROUND($O$8+(($B10*O$9/100))+((B10*$O$15)/100),2)+$O$17</f>
        <v>13.81</v>
      </c>
      <c r="H10" s="469">
        <f>F10-D10</f>
        <v>2.3000000000000007</v>
      </c>
      <c r="J10" s="470">
        <f>H10/D10</f>
        <v>0.19982623805386626</v>
      </c>
      <c r="K10" s="470"/>
      <c r="L10" s="471" t="s">
        <v>357</v>
      </c>
      <c r="M10" s="472">
        <f>'Exhibit No.__(RMM-7) p1-8'!D91+O11+O19</f>
        <v>10.664999999999999</v>
      </c>
      <c r="N10" s="471"/>
      <c r="O10" s="472">
        <f>'Exhibit No.__(RMM-7) p1-8'!G91+'Exhibit No.__(RMM-7) p1-8'!G96+O12+O20</f>
        <v>9.8229999999999986</v>
      </c>
      <c r="Q10" s="885">
        <f>(O10-M10)/M10</f>
        <v>-7.8949835911861291E-2</v>
      </c>
      <c r="R10" s="474">
        <f>D10/B10*100</f>
        <v>23.02</v>
      </c>
      <c r="S10" s="474">
        <f>F10/B10*100</f>
        <v>27.62</v>
      </c>
      <c r="T10" s="474"/>
    </row>
    <row r="11" spans="1:20">
      <c r="B11" s="467">
        <v>100</v>
      </c>
      <c r="D11" s="468">
        <f>ROUND($M$8+(($B11*M$9/100))+((B11*$O$14)/100),2)+$O$16</f>
        <v>14.53</v>
      </c>
      <c r="F11" s="468">
        <f>ROUND($O$8+(($B11*O$9/100))+((B11*$O$15)/100),2)+$O$17</f>
        <v>17.389999999999997</v>
      </c>
      <c r="H11" s="469">
        <f>F11-D11</f>
        <v>2.8599999999999977</v>
      </c>
      <c r="J11" s="470">
        <f t="shared" ref="J11:J33" si="0">H11/D11</f>
        <v>0.19683413626978649</v>
      </c>
      <c r="K11" s="470"/>
      <c r="L11" s="473"/>
      <c r="M11" s="473" t="s">
        <v>193</v>
      </c>
      <c r="N11" s="473"/>
      <c r="O11" s="474">
        <v>0.29299999999999998</v>
      </c>
      <c r="R11" s="474">
        <f t="shared" ref="R11:R33" si="1">D11/B11*100</f>
        <v>14.529999999999998</v>
      </c>
      <c r="S11" s="474">
        <f t="shared" ref="S11:S33" si="2">F11/B11*100</f>
        <v>17.389999999999997</v>
      </c>
      <c r="T11" s="474"/>
    </row>
    <row r="12" spans="1:20">
      <c r="B12" s="467">
        <v>150</v>
      </c>
      <c r="D12" s="468">
        <f>ROUND($M$8+(($B12*M$9/100))+((B12*$O$14)/100),2)+$O$16</f>
        <v>17.549999999999997</v>
      </c>
      <c r="F12" s="468">
        <f>ROUND($O$8+(($B12*O$9/100))+((B12*$O$15)/100),2)+$O$17</f>
        <v>20.959999999999997</v>
      </c>
      <c r="H12" s="469">
        <f>F12-D12</f>
        <v>3.41</v>
      </c>
      <c r="J12" s="470">
        <f t="shared" si="0"/>
        <v>0.19430199430199435</v>
      </c>
      <c r="K12" s="470"/>
      <c r="L12" s="473"/>
      <c r="M12" s="473"/>
      <c r="N12" s="473"/>
      <c r="O12" s="474">
        <v>0.29299999999999998</v>
      </c>
      <c r="P12" s="475"/>
      <c r="R12" s="474">
        <f t="shared" si="1"/>
        <v>11.699999999999998</v>
      </c>
      <c r="S12" s="474">
        <f t="shared" si="2"/>
        <v>13.973333333333333</v>
      </c>
      <c r="T12" s="474"/>
    </row>
    <row r="13" spans="1:20">
      <c r="D13" s="476"/>
      <c r="F13" s="476"/>
      <c r="L13" s="473"/>
      <c r="M13" s="473"/>
      <c r="N13" s="473"/>
      <c r="O13" s="477"/>
      <c r="R13" s="1376"/>
      <c r="S13" s="1376"/>
      <c r="T13" s="474"/>
    </row>
    <row r="14" spans="1:20">
      <c r="B14" s="467">
        <v>200</v>
      </c>
      <c r="D14" s="468">
        <f>ROUND($M$8+(($B14*M$9/100))+((B14*$O$14)/100),2)+$O$16</f>
        <v>20.569999999999997</v>
      </c>
      <c r="F14" s="468">
        <f>ROUND($O$8+(($B14*O$9/100))+((B14*$O$15)/100),2)+$O$17</f>
        <v>24.529999999999998</v>
      </c>
      <c r="H14" s="469">
        <f>F14-D14</f>
        <v>3.9600000000000009</v>
      </c>
      <c r="J14" s="470">
        <f t="shared" si="0"/>
        <v>0.19251336898395729</v>
      </c>
      <c r="K14" s="470"/>
      <c r="L14" s="473"/>
      <c r="M14" s="473" t="s">
        <v>509</v>
      </c>
      <c r="N14" s="473"/>
      <c r="O14" s="474">
        <v>-0.72799999999999998</v>
      </c>
      <c r="Q14" s="446" t="s">
        <v>31</v>
      </c>
      <c r="R14" s="474">
        <f t="shared" si="1"/>
        <v>10.284999999999998</v>
      </c>
      <c r="S14" s="474">
        <f t="shared" si="2"/>
        <v>12.264999999999999</v>
      </c>
      <c r="T14" s="474"/>
    </row>
    <row r="15" spans="1:20">
      <c r="B15" s="467">
        <v>300</v>
      </c>
      <c r="D15" s="468">
        <f>ROUND($M$8+(($B15*M$9/100))+((B15*$O$14)/100),2)+$O$16</f>
        <v>26.61</v>
      </c>
      <c r="F15" s="468">
        <f>ROUND($O$8+(($B15*O$9/100))+((B15*$O$15)/100),2)+$O$17</f>
        <v>31.68</v>
      </c>
      <c r="H15" s="469">
        <f>F15-D15</f>
        <v>5.07</v>
      </c>
      <c r="J15" s="470">
        <f t="shared" si="0"/>
        <v>0.19052987598647125</v>
      </c>
      <c r="K15" s="470"/>
      <c r="L15" s="473"/>
      <c r="M15" s="446" t="s">
        <v>31</v>
      </c>
      <c r="N15" s="446" t="s">
        <v>31</v>
      </c>
      <c r="O15" s="474">
        <f>O14</f>
        <v>-0.72799999999999998</v>
      </c>
      <c r="R15" s="474">
        <f t="shared" si="1"/>
        <v>8.870000000000001</v>
      </c>
      <c r="S15" s="474">
        <f t="shared" si="2"/>
        <v>10.56</v>
      </c>
      <c r="T15" s="474"/>
    </row>
    <row r="16" spans="1:20">
      <c r="B16" s="467">
        <v>400</v>
      </c>
      <c r="D16" s="468">
        <f>ROUND($M$8+(($B16*M$9/100))+((B16*$O$14)/100),2)+$O$16</f>
        <v>32.65</v>
      </c>
      <c r="F16" s="468">
        <f>ROUND($O$8+(($B16*O$9/100))+((B16*$O$15)/100),2)+$O$17</f>
        <v>38.830000000000005</v>
      </c>
      <c r="H16" s="469">
        <f>F16-D16</f>
        <v>6.1800000000000068</v>
      </c>
      <c r="J16" s="470">
        <f t="shared" si="0"/>
        <v>0.18928024502297111</v>
      </c>
      <c r="K16" s="470"/>
      <c r="M16" s="446" t="s">
        <v>604</v>
      </c>
      <c r="O16" s="469">
        <v>0.74</v>
      </c>
      <c r="P16" s="446" t="s">
        <v>31</v>
      </c>
      <c r="R16" s="474">
        <f t="shared" si="1"/>
        <v>8.1624999999999996</v>
      </c>
      <c r="S16" s="474">
        <f t="shared" si="2"/>
        <v>9.7075000000000014</v>
      </c>
      <c r="T16" s="474"/>
    </row>
    <row r="17" spans="2:20">
      <c r="B17" s="467">
        <v>500</v>
      </c>
      <c r="D17" s="468">
        <f>ROUND($M$8+(($B17*M$9/100))+((B17*$O$14)/100),2)+$O$16</f>
        <v>38.700000000000003</v>
      </c>
      <c r="F17" s="468">
        <f>ROUND($O$8+(($B17*O$9/100))+((B17*$O$15)/100),2)+$O$17</f>
        <v>45.980000000000004</v>
      </c>
      <c r="H17" s="469">
        <f>F17-D17</f>
        <v>7.2800000000000011</v>
      </c>
      <c r="J17" s="470">
        <f t="shared" si="0"/>
        <v>0.18811369509043929</v>
      </c>
      <c r="K17" s="470"/>
      <c r="M17" s="446" t="s">
        <v>605</v>
      </c>
      <c r="O17" s="469">
        <f>O16</f>
        <v>0.74</v>
      </c>
      <c r="R17" s="474">
        <f t="shared" si="1"/>
        <v>7.7400000000000011</v>
      </c>
      <c r="S17" s="474">
        <f t="shared" si="2"/>
        <v>9.1960000000000015</v>
      </c>
      <c r="T17" s="474"/>
    </row>
    <row r="18" spans="2:20">
      <c r="D18" s="476"/>
      <c r="F18" s="476"/>
      <c r="R18" s="1376"/>
      <c r="S18" s="1376"/>
      <c r="T18" s="474"/>
    </row>
    <row r="19" spans="2:20">
      <c r="B19" s="467">
        <v>600</v>
      </c>
      <c r="D19" s="468">
        <f>ROUND($M$8+(($B19*M$9/100))+((B19*$O$14)/100),2)+$O$16</f>
        <v>44.74</v>
      </c>
      <c r="F19" s="468">
        <f>ROUND($O$8+(($B19*O$9/100))+((B19*$O$15)/100),2)+$O$17</f>
        <v>53.120000000000005</v>
      </c>
      <c r="H19" s="469">
        <f>F19-D19</f>
        <v>8.3800000000000026</v>
      </c>
      <c r="J19" s="470">
        <f t="shared" si="0"/>
        <v>0.18730442556995983</v>
      </c>
      <c r="K19" s="470"/>
      <c r="M19" s="658" t="s">
        <v>1288</v>
      </c>
      <c r="O19" s="530">
        <f>'Exhibit No.__(RMM-17)'!R17</f>
        <v>-0.24099999999999999</v>
      </c>
      <c r="R19" s="474">
        <f t="shared" si="1"/>
        <v>7.456666666666667</v>
      </c>
      <c r="S19" s="474">
        <f t="shared" si="2"/>
        <v>8.8533333333333335</v>
      </c>
      <c r="T19" s="474"/>
    </row>
    <row r="20" spans="2:20">
      <c r="B20" s="467">
        <v>700</v>
      </c>
      <c r="D20" s="468">
        <f>ROUND($M$8+(((600*M$9/100)+(($B20-600)*M$10/100)))+((B20*$O$14)/100),2)+$O$16</f>
        <v>54.67</v>
      </c>
      <c r="F20" s="468">
        <f>ROUND($O$8+(((600*O$9/100)+(($B20-600)*O$10/100)))+((B20*$O$15)/100),2)+$O$17</f>
        <v>62.22</v>
      </c>
      <c r="H20" s="469">
        <f>F20-D20</f>
        <v>7.5499999999999972</v>
      </c>
      <c r="J20" s="470">
        <f t="shared" si="0"/>
        <v>0.13810133528443383</v>
      </c>
      <c r="K20" s="470"/>
      <c r="M20" s="658" t="s">
        <v>1276</v>
      </c>
      <c r="O20" s="530">
        <f>'Exhibit No.__(RMM-17)'!V17</f>
        <v>-0.214</v>
      </c>
      <c r="R20" s="474">
        <f t="shared" si="1"/>
        <v>7.8100000000000005</v>
      </c>
      <c r="S20" s="474">
        <f t="shared" si="2"/>
        <v>8.8885714285714297</v>
      </c>
      <c r="T20" s="474"/>
    </row>
    <row r="21" spans="2:20">
      <c r="B21" s="467">
        <v>800</v>
      </c>
      <c r="D21" s="468">
        <f>ROUND($M$8+(((600*M$9/100)+(($B21-600)*M$10/100)))+((B21*$O$14)/100),2)+$O$16</f>
        <v>64.61</v>
      </c>
      <c r="F21" s="468">
        <f>ROUND($O$8+(((600*O$9/100)+(($B21-600)*O$10/100)))+((B21*$O$15)/100),2)+$O$17</f>
        <v>71.309999999999988</v>
      </c>
      <c r="H21" s="469">
        <f>F21-D21</f>
        <v>6.6999999999999886</v>
      </c>
      <c r="J21" s="470">
        <f t="shared" si="0"/>
        <v>0.10369911778362464</v>
      </c>
      <c r="K21" s="470"/>
      <c r="R21" s="474">
        <f t="shared" si="1"/>
        <v>8.0762499999999999</v>
      </c>
      <c r="S21" s="474">
        <f t="shared" si="2"/>
        <v>8.9137499999999985</v>
      </c>
      <c r="T21" s="474"/>
    </row>
    <row r="22" spans="2:20">
      <c r="B22" s="467">
        <v>900</v>
      </c>
      <c r="D22" s="468">
        <f>ROUND($M$8+(((600*M$9/100)+(($B22-600)*M$10/100)))+((B22*$O$14)/100),2)+$O$16</f>
        <v>74.55</v>
      </c>
      <c r="F22" s="468">
        <f>ROUND($O$8+(((600*O$9/100)+(($B22-600)*O$10/100)))+((B22*$O$15)/100),2)+$O$17</f>
        <v>80.41</v>
      </c>
      <c r="H22" s="469">
        <f>F22-D22</f>
        <v>5.8599999999999994</v>
      </c>
      <c r="J22" s="470">
        <f t="shared" si="0"/>
        <v>7.8604963112005363E-2</v>
      </c>
      <c r="K22" s="470"/>
      <c r="L22" s="1735" t="s">
        <v>770</v>
      </c>
      <c r="M22" s="1041">
        <f>'Exhibit No.__(RMM-6) p1'!Q18</f>
        <v>1.350530041365549E-2</v>
      </c>
      <c r="R22" s="474">
        <f t="shared" si="1"/>
        <v>8.2833333333333332</v>
      </c>
      <c r="S22" s="474">
        <f t="shared" si="2"/>
        <v>8.9344444444444431</v>
      </c>
      <c r="T22" s="474"/>
    </row>
    <row r="23" spans="2:20">
      <c r="B23" s="467">
        <v>1000</v>
      </c>
      <c r="D23" s="468">
        <f>ROUND($M$8+(((600*M$9/100)+(($B23-600)*M$10/100)))+((B23*$O$14)/100),2)+$O$16</f>
        <v>84.47999999999999</v>
      </c>
      <c r="F23" s="468">
        <f>ROUND($O$8+(((600*O$9/100)+(($B23-600)*O$10/100)))+((B23*$O$15)/100),2)+$O$17</f>
        <v>89.5</v>
      </c>
      <c r="H23" s="469">
        <f>F23-D23</f>
        <v>5.0200000000000102</v>
      </c>
      <c r="J23" s="470">
        <f t="shared" si="0"/>
        <v>5.9422348484848612E-2</v>
      </c>
      <c r="K23" s="470"/>
      <c r="M23" s="1030" t="s">
        <v>31</v>
      </c>
      <c r="R23" s="474">
        <f t="shared" si="1"/>
        <v>8.4479999999999986</v>
      </c>
      <c r="S23" s="474">
        <f t="shared" si="2"/>
        <v>8.9499999999999993</v>
      </c>
      <c r="T23" s="474"/>
    </row>
    <row r="24" spans="2:20">
      <c r="D24" s="476"/>
      <c r="F24" s="476"/>
      <c r="J24" s="478"/>
      <c r="K24" s="478"/>
      <c r="R24" s="1376"/>
      <c r="S24" s="1376"/>
      <c r="T24" s="474"/>
    </row>
    <row r="25" spans="2:20">
      <c r="B25" s="467">
        <v>1100</v>
      </c>
      <c r="D25" s="468">
        <f>ROUND($M$8+(((600*M$9/100)+(($B25-600)*M$10/100)))+((B25*$O$14)/100),2)+$O$16</f>
        <v>94.42</v>
      </c>
      <c r="F25" s="468">
        <f>ROUND($O$8+(((600*O$9/100)+(($B25-600)*O$10/100)))+((B25*$O$15)/100),2)+$O$17</f>
        <v>98.6</v>
      </c>
      <c r="H25" s="469">
        <f>F25-D25</f>
        <v>4.1799999999999926</v>
      </c>
      <c r="J25" s="470">
        <f t="shared" si="0"/>
        <v>4.4270281719974505E-2</v>
      </c>
      <c r="K25" s="470"/>
      <c r="R25" s="474">
        <f t="shared" si="1"/>
        <v>8.583636363636364</v>
      </c>
      <c r="S25" s="474">
        <f t="shared" si="2"/>
        <v>8.963636363636363</v>
      </c>
      <c r="T25" s="474"/>
    </row>
    <row r="26" spans="2:20">
      <c r="B26" s="467">
        <v>1200</v>
      </c>
      <c r="C26" s="658" t="s">
        <v>638</v>
      </c>
      <c r="D26" s="468">
        <f>ROUND($M$8+(((600*M$9/100)+(($B26-600)*M$10/100)))+((B26*$O$14)/100),2)+$O$16</f>
        <v>104.36</v>
      </c>
      <c r="F26" s="468">
        <f>ROUND($O$8+(((600*O$9/100)+(($B26-600)*O$10/100)))+((B26*$O$15)/100),2)+$O$17</f>
        <v>107.69</v>
      </c>
      <c r="H26" s="469">
        <f>F26-D26</f>
        <v>3.3299999999999983</v>
      </c>
      <c r="J26" s="470">
        <f t="shared" si="0"/>
        <v>3.19087773093139E-2</v>
      </c>
      <c r="K26" s="470"/>
      <c r="R26" s="474">
        <f t="shared" si="1"/>
        <v>8.6966666666666672</v>
      </c>
      <c r="S26" s="474">
        <f t="shared" si="2"/>
        <v>8.9741666666666671</v>
      </c>
      <c r="T26" s="474"/>
    </row>
    <row r="27" spans="2:20">
      <c r="B27" s="467">
        <v>1300</v>
      </c>
      <c r="C27" s="658" t="s">
        <v>31</v>
      </c>
      <c r="D27" s="468">
        <f>ROUND($M$8+(((600*M$9/100)+(($B27-600)*M$10/100)))+((B27*$O$14)/100),2)+$O$16</f>
        <v>114.3</v>
      </c>
      <c r="F27" s="468">
        <f>ROUND($O$8+(((600*O$9/100)+(($B27-600)*O$10/100)))+((B27*$O$15)/100),2)+$O$17</f>
        <v>116.78999999999999</v>
      </c>
      <c r="H27" s="469">
        <f>F27-D27</f>
        <v>2.4899999999999949</v>
      </c>
      <c r="J27" s="470">
        <f t="shared" si="0"/>
        <v>2.1784776902887094E-2</v>
      </c>
      <c r="K27" s="470"/>
      <c r="L27" s="469"/>
      <c r="R27" s="474">
        <f t="shared" si="1"/>
        <v>8.792307692307693</v>
      </c>
      <c r="S27" s="474">
        <f t="shared" si="2"/>
        <v>8.9838461538461534</v>
      </c>
      <c r="T27" s="474"/>
    </row>
    <row r="28" spans="2:20">
      <c r="B28" s="467">
        <v>1400</v>
      </c>
      <c r="D28" s="468">
        <f>ROUND($M$8+(((600*M$9/100)+(($B28-600)*M$10/100)))+((B28*$O$14)/100),2)+$O$16</f>
        <v>124.22999999999999</v>
      </c>
      <c r="F28" s="468">
        <f>ROUND($O$8+(((600*O$9/100)+(($B28-600)*O$10/100)))+((B28*$O$15)/100),2)+$O$17</f>
        <v>125.88</v>
      </c>
      <c r="H28" s="469">
        <f>F28-D28</f>
        <v>1.6500000000000057</v>
      </c>
      <c r="J28" s="470">
        <f t="shared" si="0"/>
        <v>1.3281815986476743E-2</v>
      </c>
      <c r="K28" s="470"/>
      <c r="R28" s="474">
        <f t="shared" si="1"/>
        <v>8.8735714285714273</v>
      </c>
      <c r="S28" s="474">
        <f t="shared" si="2"/>
        <v>8.9914285714285711</v>
      </c>
      <c r="T28" s="474"/>
    </row>
    <row r="29" spans="2:20">
      <c r="B29" s="467">
        <v>1500</v>
      </c>
      <c r="D29" s="468">
        <f>ROUND($M$8+(((600*M$9/100)+(($B29-600)*M$10/100)))+((B29*$O$14)/100),2)+$O$16</f>
        <v>134.17000000000002</v>
      </c>
      <c r="F29" s="468">
        <f>ROUND($O$8+(((600*O$9/100)+(($B29-600)*O$10/100)))+((B29*$O$15)/100),2)+$O$17</f>
        <v>134.98000000000002</v>
      </c>
      <c r="H29" s="469">
        <f>F29-D29</f>
        <v>0.81000000000000227</v>
      </c>
      <c r="J29" s="470">
        <f t="shared" si="0"/>
        <v>6.0371170902586433E-3</v>
      </c>
      <c r="K29" s="470"/>
      <c r="R29" s="474">
        <f t="shared" si="1"/>
        <v>8.9446666666666665</v>
      </c>
      <c r="S29" s="474">
        <f t="shared" si="2"/>
        <v>8.9986666666666668</v>
      </c>
      <c r="T29" s="474"/>
    </row>
    <row r="30" spans="2:20">
      <c r="D30" s="476"/>
      <c r="F30" s="476"/>
      <c r="R30" s="1376"/>
      <c r="S30" s="1376"/>
      <c r="T30" s="474"/>
    </row>
    <row r="31" spans="2:20">
      <c r="B31" s="467">
        <v>1600</v>
      </c>
      <c r="D31" s="468">
        <f>ROUND($M$8+(((600*M$9/100)+(($B31-600)*M$10/100)))+((B31*$O$14)/100),2)+$O$16</f>
        <v>144.11000000000001</v>
      </c>
      <c r="F31" s="468">
        <f>ROUND($O$8+(((600*O$9/100)+(($B31-600)*O$10/100)))+((B31*$O$15)/100),2)+$O$17</f>
        <v>144.07000000000002</v>
      </c>
      <c r="H31" s="469">
        <f>F31-D31</f>
        <v>-3.9999999999992042E-2</v>
      </c>
      <c r="J31" s="470">
        <f t="shared" si="0"/>
        <v>-2.7756574838659382E-4</v>
      </c>
      <c r="K31" s="470"/>
      <c r="R31" s="474">
        <f t="shared" si="1"/>
        <v>9.0068750000000009</v>
      </c>
      <c r="S31" s="474">
        <f t="shared" si="2"/>
        <v>9.0043750000000014</v>
      </c>
      <c r="T31" s="474"/>
    </row>
    <row r="32" spans="2:20">
      <c r="B32" s="467">
        <v>2000</v>
      </c>
      <c r="D32" s="468">
        <f>ROUND($M$8+(((600*M$9/100)+(($B32-600)*M$10/100)))+((B32*$O$14)/100),2)+$O$16</f>
        <v>183.85000000000002</v>
      </c>
      <c r="F32" s="468">
        <f>ROUND($O$8+(((600*O$9/100)+(($B32-600)*O$10/100)))+((B32*$O$15)/100),2)+$O$17</f>
        <v>180.45000000000002</v>
      </c>
      <c r="H32" s="469">
        <f>F32-D32</f>
        <v>-3.4000000000000057</v>
      </c>
      <c r="J32" s="470">
        <f t="shared" si="0"/>
        <v>-1.8493336959477864E-2</v>
      </c>
      <c r="K32" s="470"/>
      <c r="R32" s="474">
        <f t="shared" si="1"/>
        <v>9.1925000000000008</v>
      </c>
      <c r="S32" s="474">
        <f t="shared" si="2"/>
        <v>9.0225000000000009</v>
      </c>
      <c r="T32" s="474"/>
    </row>
    <row r="33" spans="2:20">
      <c r="B33" s="467">
        <v>2600</v>
      </c>
      <c r="D33" s="468">
        <f>ROUND($M$8+(((600*M$9/100)+(($B33-600)*M$10/100)))+((B33*$O$14)/100),2)+$O$16</f>
        <v>243.48000000000002</v>
      </c>
      <c r="F33" s="468">
        <f>ROUND($O$8+(((600*O$9/100)+(($B33-600)*O$10/100)))+((B33*$O$15)/100),2)+$O$17</f>
        <v>235.02</v>
      </c>
      <c r="H33" s="469">
        <f>F33-D33</f>
        <v>-8.460000000000008</v>
      </c>
      <c r="J33" s="470">
        <f t="shared" si="0"/>
        <v>-3.4746180384425854E-2</v>
      </c>
      <c r="K33" s="470"/>
      <c r="R33" s="474">
        <f t="shared" si="1"/>
        <v>9.3646153846153855</v>
      </c>
      <c r="S33" s="474">
        <f t="shared" si="2"/>
        <v>9.0392307692307696</v>
      </c>
      <c r="T33" s="474"/>
    </row>
    <row r="34" spans="2:20">
      <c r="B34" s="479"/>
      <c r="C34" s="461"/>
      <c r="D34" s="480"/>
      <c r="E34" s="461"/>
      <c r="F34" s="480"/>
      <c r="G34" s="461"/>
      <c r="H34" s="461"/>
      <c r="I34" s="461"/>
      <c r="J34" s="481"/>
      <c r="K34" s="481"/>
      <c r="S34" s="469"/>
    </row>
    <row r="35" spans="2:20">
      <c r="B35" s="482"/>
    </row>
    <row r="36" spans="2:20">
      <c r="B36" s="446" t="s">
        <v>510</v>
      </c>
    </row>
    <row r="37" spans="2:20">
      <c r="B37" s="658" t="s">
        <v>639</v>
      </c>
    </row>
    <row r="38" spans="2:20" ht="16.5">
      <c r="B38" s="483" t="s">
        <v>1278</v>
      </c>
    </row>
    <row r="39" spans="2:20">
      <c r="B39" s="483" t="s">
        <v>31</v>
      </c>
    </row>
    <row r="47" spans="2:20">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0"/>
  <dimension ref="A1:AE1051"/>
  <sheetViews>
    <sheetView workbookViewId="0"/>
  </sheetViews>
  <sheetFormatPr defaultColWidth="10.25" defaultRowHeight="15.75"/>
  <cols>
    <col min="1" max="1" width="21.625" style="3" customWidth="1"/>
    <col min="2" max="2" width="15.625" style="3" customWidth="1"/>
    <col min="3" max="3" width="16.625" style="3" customWidth="1"/>
    <col min="4" max="4" width="16.625" style="3" hidden="1" customWidth="1"/>
    <col min="5" max="5" width="14.875" style="3" customWidth="1"/>
    <col min="6" max="6" width="2.125" style="3" bestFit="1" customWidth="1"/>
    <col min="7" max="7" width="16.875" style="3" customWidth="1"/>
    <col min="8" max="8" width="16.875" style="3" hidden="1" customWidth="1"/>
    <col min="9" max="9" width="12.625" style="3" customWidth="1"/>
    <col min="10" max="10" width="2.125" style="3" bestFit="1" customWidth="1"/>
    <col min="11" max="11" width="17.875" style="3" customWidth="1"/>
    <col min="12" max="12" width="1.25" style="3" customWidth="1"/>
    <col min="13" max="13" width="16.375" style="3" hidden="1" customWidth="1"/>
    <col min="14" max="14" width="16.5" style="3" customWidth="1"/>
    <col min="15" max="15" width="17.75" style="68" bestFit="1" customWidth="1"/>
    <col min="16" max="16" width="12.75" style="68" customWidth="1"/>
    <col min="17" max="17" width="13" style="3" customWidth="1"/>
    <col min="18" max="20" width="14.75" style="3" customWidth="1"/>
    <col min="21" max="22" width="18" style="3" customWidth="1"/>
    <col min="23" max="23" width="10.25" style="3" customWidth="1"/>
    <col min="24" max="24" width="12.125" style="3" customWidth="1"/>
    <col min="25" max="16384" width="10.25" style="3"/>
  </cols>
  <sheetData>
    <row r="1" spans="1:31" ht="18">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8">
      <c r="A2" s="1766" t="s">
        <v>559</v>
      </c>
      <c r="B2" s="1766"/>
      <c r="C2" s="1766"/>
      <c r="D2" s="1766"/>
      <c r="E2" s="1766"/>
      <c r="F2" s="1766"/>
      <c r="G2" s="1766"/>
      <c r="H2" s="213"/>
      <c r="I2" s="214"/>
      <c r="J2" s="213"/>
      <c r="K2" s="213"/>
      <c r="M2" s="20"/>
      <c r="N2" s="20"/>
      <c r="O2" s="73"/>
      <c r="P2" s="73"/>
      <c r="Q2" s="20"/>
      <c r="R2" s="20"/>
      <c r="S2" s="20"/>
      <c r="T2" s="20"/>
      <c r="U2" s="20"/>
      <c r="V2" s="20"/>
      <c r="W2" s="20"/>
      <c r="X2" s="20"/>
      <c r="Y2" s="20"/>
      <c r="Z2" s="20"/>
      <c r="AA2" s="20"/>
      <c r="AB2" s="20"/>
      <c r="AC2" s="20"/>
    </row>
    <row r="3" spans="1:31" ht="18">
      <c r="A3" s="1766" t="s">
        <v>327</v>
      </c>
      <c r="B3" s="1766"/>
      <c r="C3" s="1766"/>
      <c r="D3" s="1766"/>
      <c r="E3" s="1766"/>
      <c r="F3" s="1766"/>
      <c r="G3" s="1766"/>
      <c r="H3" s="213"/>
      <c r="I3" s="214"/>
      <c r="J3" s="213"/>
      <c r="K3" s="213"/>
      <c r="M3" s="20"/>
      <c r="N3" s="20"/>
      <c r="O3" s="73"/>
      <c r="P3" s="73"/>
      <c r="Q3" s="20"/>
      <c r="R3" s="20"/>
      <c r="S3" s="20"/>
      <c r="T3" s="20"/>
      <c r="U3" s="20"/>
      <c r="V3" s="20"/>
      <c r="W3" s="20"/>
      <c r="X3" s="20"/>
      <c r="Y3" s="20"/>
      <c r="Z3" s="20"/>
      <c r="AA3" s="20"/>
      <c r="AB3" s="20"/>
      <c r="AC3" s="20"/>
    </row>
    <row r="4" spans="1:31">
      <c r="A4" s="1768" t="s">
        <v>594</v>
      </c>
      <c r="B4" s="1768"/>
      <c r="C4" s="1768"/>
      <c r="D4" s="1768"/>
      <c r="E4" s="1768"/>
      <c r="F4" s="1768"/>
      <c r="G4" s="1768"/>
      <c r="H4" s="216"/>
      <c r="I4" s="217"/>
      <c r="J4" s="216"/>
      <c r="K4" s="216"/>
      <c r="M4" s="20"/>
      <c r="N4" s="20"/>
      <c r="O4" s="73"/>
      <c r="P4" s="73"/>
      <c r="Q4" s="20"/>
      <c r="R4" s="20"/>
      <c r="S4" s="20"/>
      <c r="T4" s="20"/>
      <c r="U4" s="20"/>
      <c r="V4" s="20"/>
      <c r="W4" s="20"/>
      <c r="X4" s="20"/>
      <c r="Y4" s="20"/>
      <c r="Z4" s="20"/>
      <c r="AA4" s="20"/>
      <c r="AB4" s="20"/>
      <c r="AC4" s="20"/>
    </row>
    <row r="5" spans="1:31">
      <c r="A5" s="1769" t="s">
        <v>328</v>
      </c>
      <c r="B5" s="1769"/>
      <c r="C5" s="1769"/>
      <c r="D5" s="1769"/>
      <c r="E5" s="1769"/>
      <c r="F5" s="1769"/>
      <c r="G5" s="1769"/>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5"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5"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5"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5"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5"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5"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5"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5"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5"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5"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5"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5"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5"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5"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5"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5"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5"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5"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5"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5"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5"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5"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5"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5"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5"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5"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5"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5"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5"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5"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5"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5"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5"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5"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5"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5"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5"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5"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5"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5"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5"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5"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5"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5"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5"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5"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5"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5"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5"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5"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5"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5"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5"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5"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5"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5"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5"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5"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5"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560</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595</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5"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5"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566</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567</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569</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570</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564</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571</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572</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565</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568</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573</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574</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575</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576</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577</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578</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579</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5"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5"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5"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5"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591</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593</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5"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5"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567</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580</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581</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582</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583</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584</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585</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568</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586</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587</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588</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589</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590</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591</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592</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5"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5"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5"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5"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5"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5"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5"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5"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19.899999999999999"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5"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19.899999999999999"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5"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tabColor indexed="13"/>
  </sheetPr>
  <dimension ref="A1:AE1022"/>
  <sheetViews>
    <sheetView workbookViewId="0"/>
  </sheetViews>
  <sheetFormatPr defaultColWidth="10.25" defaultRowHeight="15.75"/>
  <cols>
    <col min="1" max="1" width="21.625" style="3" customWidth="1"/>
    <col min="2" max="2" width="15.625" style="3" customWidth="1"/>
    <col min="3" max="3" width="16.625" style="3" hidden="1" customWidth="1"/>
    <col min="4" max="4" width="16.625" style="3" customWidth="1"/>
    <col min="5" max="5" width="14.875" style="3" customWidth="1"/>
    <col min="6" max="6" width="2.125" style="3" bestFit="1" customWidth="1"/>
    <col min="7" max="7" width="16.875" style="3" hidden="1" customWidth="1"/>
    <col min="8" max="8" width="16.875" style="3" customWidth="1"/>
    <col min="9" max="9" width="12.625" style="3" customWidth="1"/>
    <col min="10" max="10" width="2.125" style="3" bestFit="1" customWidth="1"/>
    <col min="11" max="11" width="17.875" style="3" customWidth="1"/>
    <col min="12" max="12" width="1.25" style="3" customWidth="1"/>
    <col min="13" max="14" width="16.5" style="3" customWidth="1"/>
    <col min="15" max="15" width="15" style="68" customWidth="1"/>
    <col min="16" max="16" width="11.75" style="68" customWidth="1"/>
    <col min="17" max="17" width="13.5" style="3" customWidth="1"/>
    <col min="18" max="18" width="15" style="3" customWidth="1"/>
    <col min="19" max="19" width="15.375" style="3" customWidth="1"/>
    <col min="20" max="20" width="15.25" style="3" customWidth="1"/>
    <col min="21" max="21" width="14.125" style="3" customWidth="1"/>
    <col min="22" max="22" width="13.75" style="3" customWidth="1"/>
    <col min="23" max="23" width="13.125" style="3" customWidth="1"/>
    <col min="24" max="24" width="14.875" style="3" customWidth="1"/>
    <col min="25" max="25" width="10.75" style="3" customWidth="1"/>
    <col min="26" max="16384" width="10.25" style="3"/>
  </cols>
  <sheetData>
    <row r="1" spans="1:31" ht="18">
      <c r="A1" s="212" t="s">
        <v>31</v>
      </c>
      <c r="B1" s="213"/>
      <c r="C1" s="213"/>
      <c r="D1" s="213"/>
      <c r="E1" s="214"/>
      <c r="F1" s="214"/>
      <c r="G1" s="213"/>
      <c r="H1" s="213"/>
      <c r="I1" s="214"/>
      <c r="J1" s="213"/>
      <c r="K1" s="213"/>
    </row>
    <row r="2" spans="1:31" ht="18">
      <c r="A2" s="212" t="s">
        <v>178</v>
      </c>
      <c r="B2" s="213"/>
      <c r="C2" s="213"/>
      <c r="D2" s="213"/>
      <c r="E2" s="214"/>
      <c r="F2" s="214"/>
      <c r="G2" s="213"/>
      <c r="H2" s="213"/>
      <c r="I2" s="214"/>
      <c r="J2" s="213"/>
      <c r="K2" s="213"/>
    </row>
    <row r="3" spans="1:31" ht="18">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5"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5"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5"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5"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5"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5"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5"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5"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5"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5"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5"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5"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5"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5"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5"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5"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5"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5"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5"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5"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5"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5"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5"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5"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5"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5"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5"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5"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5"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5"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5"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5"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5"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5"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5"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5"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5"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5"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5"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5"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5"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5"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5"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5"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5"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5"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5"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5"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5"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5"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5"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5"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5"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5"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5"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5"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5"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5"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5"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5"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5"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5"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5"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5"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5"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5"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5"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5"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5"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5"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5"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5"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5"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5"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5"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5"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19.899999999999999"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5"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19.899999999999999"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5"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978</v>
      </c>
      <c r="C3" s="450"/>
      <c r="D3" s="450"/>
      <c r="E3" s="450"/>
      <c r="F3" s="450"/>
      <c r="G3" s="450"/>
      <c r="H3" s="450"/>
      <c r="I3" s="450"/>
      <c r="J3" s="450"/>
    </row>
    <row r="4" spans="1:19" ht="18.75">
      <c r="A4" s="878"/>
      <c r="B4" s="450" t="s">
        <v>1232</v>
      </c>
      <c r="C4" s="450"/>
      <c r="D4" s="450"/>
      <c r="E4" s="450"/>
      <c r="F4" s="450"/>
      <c r="G4" s="450"/>
      <c r="H4" s="450"/>
      <c r="I4" s="450"/>
      <c r="J4" s="450"/>
    </row>
    <row r="5" spans="1:19" ht="18.75">
      <c r="B5" s="450" t="s">
        <v>31</v>
      </c>
      <c r="C5" s="450"/>
      <c r="D5" s="450"/>
      <c r="E5" s="450"/>
      <c r="F5" s="450"/>
      <c r="G5" s="450"/>
      <c r="H5" s="450"/>
      <c r="I5" s="450"/>
      <c r="J5" s="450"/>
    </row>
    <row r="7" spans="1:19" ht="18.75" thickBot="1">
      <c r="D7" s="1751" t="s">
        <v>1078</v>
      </c>
      <c r="E7" s="1751"/>
      <c r="F7" s="1751"/>
      <c r="G7" s="1751"/>
      <c r="H7" s="1751"/>
      <c r="I7" s="1751"/>
      <c r="J7" s="1751"/>
      <c r="K7" s="878"/>
      <c r="L7" s="453"/>
    </row>
    <row r="8" spans="1:19">
      <c r="D8" s="889" t="s">
        <v>31</v>
      </c>
      <c r="E8" s="890"/>
      <c r="F8" s="890" t="s">
        <v>31</v>
      </c>
      <c r="H8" s="1751" t="s">
        <v>772</v>
      </c>
      <c r="I8" s="1751"/>
      <c r="J8" s="1751"/>
      <c r="K8" s="890"/>
      <c r="L8" s="456" t="s">
        <v>505</v>
      </c>
      <c r="M8" s="457"/>
      <c r="N8" s="456" t="s">
        <v>506</v>
      </c>
      <c r="O8" s="457"/>
    </row>
    <row r="9" spans="1:19" ht="18">
      <c r="B9" s="1276" t="s">
        <v>25</v>
      </c>
      <c r="D9" s="685" t="s">
        <v>190</v>
      </c>
      <c r="E9" s="460" t="s">
        <v>31</v>
      </c>
      <c r="F9" s="685" t="s">
        <v>294</v>
      </c>
      <c r="G9" s="460" t="s">
        <v>31</v>
      </c>
      <c r="H9" s="1276" t="s">
        <v>70</v>
      </c>
      <c r="J9" s="1043" t="s">
        <v>301</v>
      </c>
      <c r="L9" s="462" t="s">
        <v>507</v>
      </c>
      <c r="M9" s="463">
        <f>'Exhibit No.__(RMM-8) p1'!M8</f>
        <v>7.75</v>
      </c>
      <c r="N9" s="462"/>
      <c r="O9" s="463">
        <f>'Exhibit No.__(RMM-8) p1'!O8</f>
        <v>9.5</v>
      </c>
      <c r="R9" s="1378" t="s">
        <v>1086</v>
      </c>
      <c r="S9" s="1377"/>
    </row>
    <row r="10" spans="1:19">
      <c r="B10" s="464"/>
      <c r="D10" s="464"/>
      <c r="E10" s="464"/>
      <c r="F10" s="464"/>
      <c r="L10" s="462" t="s">
        <v>508</v>
      </c>
      <c r="M10" s="465">
        <f>'Exhibit No.__(RMM-8) p1'!M9+O21+O25</f>
        <v>6.5280000000000014</v>
      </c>
      <c r="N10" s="462"/>
      <c r="O10" s="465">
        <f>'Exhibit No.__(RMM-8) p1'!O9+O21+O26</f>
        <v>7.6609999999999996</v>
      </c>
      <c r="P10" s="1283"/>
      <c r="Q10" s="1284" t="s">
        <v>31</v>
      </c>
      <c r="R10" s="557" t="s">
        <v>352</v>
      </c>
      <c r="S10" s="557" t="s">
        <v>294</v>
      </c>
    </row>
    <row r="11" spans="1:19" ht="15.75" thickBot="1">
      <c r="B11" s="1285">
        <v>50</v>
      </c>
      <c r="D11" s="468">
        <f>ROUND($M$9+(($B11*M$10/100))+((B11*$O$15)/100),2)+$O$17</f>
        <v>10.65</v>
      </c>
      <c r="F11" s="468">
        <f>ROUND(($O$9+(($B11*O$10/100))+((B11*$O$16)/100)+$O$18)*(1+$O$23),2)</f>
        <v>5.25</v>
      </c>
      <c r="H11" s="1286">
        <f>F11-D11</f>
        <v>-5.4</v>
      </c>
      <c r="J11" s="1026">
        <f>H11/D11</f>
        <v>-0.50704225352112675</v>
      </c>
      <c r="L11" s="471" t="s">
        <v>357</v>
      </c>
      <c r="M11" s="472">
        <f>'Exhibit No.__(RMM-8) p1'!M10+O22+O25</f>
        <v>1.5199999999999991</v>
      </c>
      <c r="N11" s="471"/>
      <c r="O11" s="472">
        <f>'Exhibit No.__(RMM-8) p1'!O10+O26</f>
        <v>9.6089999999999982</v>
      </c>
      <c r="Q11" s="1284" t="s">
        <v>31</v>
      </c>
      <c r="R11" s="474">
        <f>D11/B11*100</f>
        <v>21.3</v>
      </c>
      <c r="S11" s="474">
        <f>F11/B11*100</f>
        <v>10.5</v>
      </c>
    </row>
    <row r="12" spans="1:19">
      <c r="B12" s="1285">
        <v>100</v>
      </c>
      <c r="D12" s="468">
        <f>ROUND($M$9+(($B12*M$10/100))+((B12*$O$15)/100),2)+$O$17</f>
        <v>13.55</v>
      </c>
      <c r="F12" s="468">
        <f>ROUND(($O$9+(($B12*O$10/100))+((B12*$O$16)/100)+$O$18)*(1+$O$23),2)</f>
        <v>6.65</v>
      </c>
      <c r="H12" s="1286">
        <f>F12-D12</f>
        <v>-6.9</v>
      </c>
      <c r="J12" s="1026">
        <f t="shared" ref="J12:J34" si="0">H12/D12</f>
        <v>-0.5092250922509225</v>
      </c>
      <c r="L12" s="473"/>
      <c r="M12" s="473" t="s">
        <v>193</v>
      </c>
      <c r="N12" s="473"/>
      <c r="O12" s="474">
        <f>'Exhibit No.__(RMM-8) p1'!O11</f>
        <v>0.29299999999999998</v>
      </c>
      <c r="R12" s="474">
        <f>D12/B12*100</f>
        <v>13.55</v>
      </c>
      <c r="S12" s="474">
        <f>F12/B12*100</f>
        <v>6.65</v>
      </c>
    </row>
    <row r="13" spans="1:19">
      <c r="B13" s="1285">
        <v>150</v>
      </c>
      <c r="D13" s="468">
        <f>ROUND($M$9+(($B13*M$10/100))+((B13*$O$15)/100),2)+$O$17</f>
        <v>16.45</v>
      </c>
      <c r="F13" s="468">
        <f>ROUND(($O$9+(($B13*O$10/100))+((B13*$O$16)/100)+$O$18)*(1+$O$23),2)</f>
        <v>8.0500000000000007</v>
      </c>
      <c r="H13" s="1286">
        <f>F13-D13</f>
        <v>-8.3999999999999986</v>
      </c>
      <c r="J13" s="1026">
        <f t="shared" si="0"/>
        <v>-0.51063829787234039</v>
      </c>
      <c r="L13" s="473"/>
      <c r="M13" s="473"/>
      <c r="N13" s="473"/>
      <c r="O13" s="474">
        <f>'Exhibit No.__(RMM-8) p1'!O12</f>
        <v>0.29299999999999998</v>
      </c>
      <c r="P13" s="1287"/>
      <c r="R13" s="474">
        <f>D13/B13*100</f>
        <v>10.966666666666667</v>
      </c>
      <c r="S13" s="474">
        <f>F13/B13*100</f>
        <v>5.3666666666666671</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9.4600000000000009</v>
      </c>
      <c r="H15" s="1286">
        <f>F15-D15</f>
        <v>-9.89</v>
      </c>
      <c r="J15" s="1026">
        <f t="shared" si="0"/>
        <v>-0.51111111111111107</v>
      </c>
      <c r="L15" s="473"/>
      <c r="M15" s="473" t="s">
        <v>509</v>
      </c>
      <c r="N15" s="473"/>
      <c r="O15" s="474">
        <f>'Exhibit No.__(RMM-8) p1'!O14</f>
        <v>-0.72799999999999998</v>
      </c>
      <c r="Q15" s="658" t="s">
        <v>31</v>
      </c>
      <c r="R15" s="474">
        <f>D15/B15*100</f>
        <v>9.6750000000000007</v>
      </c>
      <c r="S15" s="474">
        <f>F15/B15*100</f>
        <v>4.7300000000000004</v>
      </c>
    </row>
    <row r="16" spans="1:19">
      <c r="B16" s="1285">
        <v>300</v>
      </c>
      <c r="D16" s="468">
        <f>ROUND($M$9+(($B16*M$10/100))+((B16*$O$15)/100),2)+$O$17</f>
        <v>25.15</v>
      </c>
      <c r="F16" s="468">
        <f>ROUND(($O$9+(($B16*O$10/100))+((B16*$O$16)/100)+$O$18)*(1+$O$23),2)</f>
        <v>12.26</v>
      </c>
      <c r="H16" s="1286">
        <f>F16-D16</f>
        <v>-12.889999999999999</v>
      </c>
      <c r="J16" s="1026">
        <f t="shared" si="0"/>
        <v>-0.51252485089463218</v>
      </c>
      <c r="L16" s="473"/>
      <c r="M16" s="658" t="s">
        <v>31</v>
      </c>
      <c r="N16" s="658" t="s">
        <v>31</v>
      </c>
      <c r="O16" s="474">
        <f>'Exhibit No.__(RMM-8) p1'!O15</f>
        <v>-0.72799999999999998</v>
      </c>
      <c r="R16" s="474">
        <f>D16/B16*100</f>
        <v>8.3833333333333329</v>
      </c>
      <c r="S16" s="474">
        <f>F16/B16*100</f>
        <v>4.0866666666666669</v>
      </c>
    </row>
    <row r="17" spans="2:19">
      <c r="B17" s="1285">
        <v>400</v>
      </c>
      <c r="D17" s="468">
        <f>ROUND($M$9+(($B17*M$10/100))+((B17*$O$15)/100),2)+$O$17</f>
        <v>30.95</v>
      </c>
      <c r="F17" s="468">
        <f>ROUND(($O$9+(($B17*O$10/100))+((B17*$O$16)/100)+$O$18)*(1+$O$23),2)</f>
        <v>15.07</v>
      </c>
      <c r="H17" s="1286">
        <f>F17-D17</f>
        <v>-15.879999999999999</v>
      </c>
      <c r="J17" s="1026">
        <f t="shared" si="0"/>
        <v>-0.51308562197092078</v>
      </c>
      <c r="M17" s="658" t="s">
        <v>604</v>
      </c>
      <c r="O17" s="1286">
        <v>0</v>
      </c>
      <c r="P17" s="658" t="s">
        <v>31</v>
      </c>
      <c r="R17" s="474">
        <f>D17/B17*100</f>
        <v>7.7374999999999998</v>
      </c>
      <c r="S17" s="474">
        <f>F17/B17*100</f>
        <v>3.7675000000000001</v>
      </c>
    </row>
    <row r="18" spans="2:19">
      <c r="B18" s="1285">
        <v>500</v>
      </c>
      <c r="D18" s="468">
        <f>ROUND($M$9+(($B18*M$10/100))+((B18*$O$15)/100),2)+$O$17</f>
        <v>36.75</v>
      </c>
      <c r="F18" s="468">
        <f>ROUND(($O$9+(($B18*O$10/100))+((B18*$O$16)/100)+$O$18)*(1+$O$23),2)</f>
        <v>17.88</v>
      </c>
      <c r="H18" s="1286">
        <f>F18-D18</f>
        <v>-18.87</v>
      </c>
      <c r="J18" s="1026">
        <f t="shared" si="0"/>
        <v>-0.51346938775510209</v>
      </c>
      <c r="M18" s="658" t="s">
        <v>605</v>
      </c>
      <c r="O18" s="1286">
        <v>0</v>
      </c>
      <c r="R18" s="474">
        <f>D18/B18*100</f>
        <v>7.35</v>
      </c>
      <c r="S18" s="474">
        <f>F18/B18*100</f>
        <v>3.5760000000000001</v>
      </c>
    </row>
    <row r="19" spans="2:19">
      <c r="D19" s="1028"/>
      <c r="F19" s="1028"/>
      <c r="M19" s="658" t="s">
        <v>31</v>
      </c>
      <c r="O19" s="658" t="s">
        <v>31</v>
      </c>
      <c r="R19" s="1376"/>
      <c r="S19" s="1376"/>
    </row>
    <row r="20" spans="2:19">
      <c r="B20" s="1285">
        <v>600</v>
      </c>
      <c r="D20" s="468">
        <f>ROUND($M$9+(($B20*M$10/100))+((B20*$O$15)/100),2)+$O$17</f>
        <v>42.55</v>
      </c>
      <c r="F20" s="468">
        <f>ROUND(($O$9+(($B20*O$10/100))+((B20*$O$16)/100)+$O$18)*(1+$O$23),2)</f>
        <v>20.68</v>
      </c>
      <c r="H20" s="1286">
        <f>F20-D20</f>
        <v>-21.869999999999997</v>
      </c>
      <c r="J20" s="1026">
        <f t="shared" si="0"/>
        <v>-0.51398354876615748</v>
      </c>
      <c r="R20" s="474">
        <f>D20/B20*100</f>
        <v>7.0916666666666659</v>
      </c>
      <c r="S20" s="474">
        <f>F20/B20*100</f>
        <v>3.4466666666666668</v>
      </c>
    </row>
    <row r="21" spans="2:19">
      <c r="B21" s="1285">
        <v>700</v>
      </c>
      <c r="D21" s="468">
        <f>ROUND($M$9+(((600*M$10/100)+(($B21-600)*M$11/100)))+((B21*$O$15)/100),2)+$O$17</f>
        <v>43.34</v>
      </c>
      <c r="F21" s="468">
        <f>ROUND(($O$9+(((600*O$10/100)+(($B21-600)*O$11/100)))+((B21*$O$16)/100)+$O$18)*(1+$O$23),2)</f>
        <v>24.28</v>
      </c>
      <c r="H21" s="1286">
        <f>F21-D21</f>
        <v>-19.060000000000002</v>
      </c>
      <c r="J21" s="1026">
        <f t="shared" si="0"/>
        <v>-0.43977849561605908</v>
      </c>
      <c r="M21" s="658" t="s">
        <v>1079</v>
      </c>
      <c r="O21" s="1288">
        <v>0</v>
      </c>
      <c r="Q21" s="658" t="s">
        <v>31</v>
      </c>
      <c r="R21" s="474">
        <f>D21/B21*100</f>
        <v>6.1914285714285722</v>
      </c>
      <c r="S21" s="474">
        <f>F21/B21*100</f>
        <v>3.4685714285714284</v>
      </c>
    </row>
    <row r="22" spans="2:19">
      <c r="B22" s="1285">
        <v>800</v>
      </c>
      <c r="D22" s="468">
        <f>ROUND($M$9+(((600*M$10/100)+(($B22-600)*M$11/100)))+((B22*$O$15)/100),2)+$O$17</f>
        <v>44.13</v>
      </c>
      <c r="F22" s="468">
        <f>ROUND(($O$9+(((600*O$10/100)+(($B22-600)*O$11/100)))+((B22*$O$16)/100)+$O$18)*(1+$O$23),2)</f>
        <v>27.87</v>
      </c>
      <c r="H22" s="1286">
        <f>F22-D22</f>
        <v>-16.260000000000002</v>
      </c>
      <c r="J22" s="1026">
        <f t="shared" si="0"/>
        <v>-0.36845683208701563</v>
      </c>
      <c r="M22" s="658" t="s">
        <v>981</v>
      </c>
      <c r="O22" s="658">
        <f>'Exhibit No.__(RMM-12)'!E8*100</f>
        <v>-8.9039999999999999</v>
      </c>
      <c r="R22" s="474">
        <f>D22/B22*100</f>
        <v>5.5162500000000003</v>
      </c>
      <c r="S22" s="474">
        <f>F22/B22*100</f>
        <v>3.4837500000000001</v>
      </c>
    </row>
    <row r="23" spans="2:19">
      <c r="B23" s="1285">
        <v>900</v>
      </c>
      <c r="D23" s="468">
        <f>ROUND($M$9+(((600*M$10/100)+(($B23-600)*M$11/100)))+((B23*$O$15)/100),2)+$O$17</f>
        <v>44.93</v>
      </c>
      <c r="F23" s="468">
        <f>ROUND(($O$9+(((600*O$10/100)+(($B23-600)*O$11/100)))+((B23*$O$16)/100)+$O$18)*(1+$O$23),2)</f>
        <v>31.47</v>
      </c>
      <c r="H23" s="1286">
        <f>F23-D23</f>
        <v>-13.46</v>
      </c>
      <c r="J23" s="1026">
        <f t="shared" si="0"/>
        <v>-0.29957711996438907</v>
      </c>
      <c r="M23" s="658" t="s">
        <v>1080</v>
      </c>
      <c r="O23" s="1284">
        <f>'Exhibit No.__(RMM-12)'!G8</f>
        <v>-0.59525104694018338</v>
      </c>
      <c r="R23" s="474">
        <f>D23/B23*100</f>
        <v>4.9922222222222219</v>
      </c>
      <c r="S23" s="474">
        <f>F23/B23*100</f>
        <v>3.4966666666666666</v>
      </c>
    </row>
    <row r="24" spans="2:19">
      <c r="B24" s="1285">
        <v>1000</v>
      </c>
      <c r="D24" s="468">
        <f>ROUND($M$9+(((600*M$10/100)+(($B24-600)*M$11/100)))+((B24*$O$15)/100),2)+$O$17</f>
        <v>45.72</v>
      </c>
      <c r="F24" s="468">
        <f>ROUND(($O$9+(((600*O$10/100)+(($B24-600)*O$11/100)))+((B24*$O$16)/100)+$O$18)*(1+$O$23),2)</f>
        <v>35.06</v>
      </c>
      <c r="H24" s="1286">
        <f>F24-D24</f>
        <v>-10.659999999999997</v>
      </c>
      <c r="J24" s="1026">
        <f t="shared" si="0"/>
        <v>-0.23315835520559924</v>
      </c>
      <c r="Q24" s="658" t="s">
        <v>31</v>
      </c>
      <c r="R24" s="474">
        <f>D24/B24*100</f>
        <v>4.5720000000000001</v>
      </c>
      <c r="S24" s="474">
        <f>F24/B24*100</f>
        <v>3.5060000000000002</v>
      </c>
    </row>
    <row r="25" spans="2:19">
      <c r="D25" s="1028"/>
      <c r="F25" s="1028"/>
      <c r="J25" s="1027"/>
      <c r="M25" s="658" t="s">
        <v>1288</v>
      </c>
      <c r="O25" s="1288">
        <f>'Exhibit No.__(RMM-17)'!R17</f>
        <v>-0.24099999999999999</v>
      </c>
      <c r="R25" s="1376"/>
      <c r="S25" s="1376"/>
    </row>
    <row r="26" spans="2:19">
      <c r="B26" s="1285">
        <v>1100</v>
      </c>
      <c r="D26" s="468">
        <f>ROUND($M$9+(((600*M$10/100)+(($B26-600)*M$11/100)))+((B26*$O$15)/100),2)+$O$17</f>
        <v>46.51</v>
      </c>
      <c r="F26" s="468">
        <f>ROUND(($O$9+(((600*O$10/100)+(($B26-600)*O$11/100)))+((B26*$O$16)/100)+$O$18)*(1+$O$23),2)</f>
        <v>38.65</v>
      </c>
      <c r="H26" s="1286">
        <f>F26-D26</f>
        <v>-7.8599999999999994</v>
      </c>
      <c r="J26" s="1026">
        <f t="shared" si="0"/>
        <v>-0.16899591485701998</v>
      </c>
      <c r="M26" s="658" t="s">
        <v>1276</v>
      </c>
      <c r="O26" s="1288">
        <f>'Exhibit No.__(RMM-17)'!V17</f>
        <v>-0.214</v>
      </c>
      <c r="Q26" s="658" t="s">
        <v>31</v>
      </c>
      <c r="R26" s="474">
        <f>D26/B26*100</f>
        <v>4.2281818181818176</v>
      </c>
      <c r="S26" s="474">
        <f>F26/B26*100</f>
        <v>3.5136363636363632</v>
      </c>
    </row>
    <row r="27" spans="2:19">
      <c r="B27" s="1285">
        <v>1200</v>
      </c>
      <c r="C27" s="658" t="s">
        <v>638</v>
      </c>
      <c r="D27" s="468">
        <f>ROUND($M$9+(((600*M$10/100)+(($B27-600)*M$11/100)))+((B27*$O$15)/100),2)+$O$17</f>
        <v>47.3</v>
      </c>
      <c r="F27" s="468">
        <f>ROUND(($O$9+(((600*O$10/100)+(($B27-600)*O$11/100)))+((B27*$O$16)/100)+$O$18)*(1+$O$23),2)</f>
        <v>42.25</v>
      </c>
      <c r="H27" s="1286">
        <f>F27-D27</f>
        <v>-5.0499999999999972</v>
      </c>
      <c r="J27" s="1026">
        <f t="shared" si="0"/>
        <v>-0.1067653276955602</v>
      </c>
      <c r="O27" s="1375" t="s">
        <v>31</v>
      </c>
      <c r="R27" s="474">
        <f>D27/B27*100</f>
        <v>3.9416666666666664</v>
      </c>
      <c r="S27" s="474">
        <f>F27/B27*100</f>
        <v>3.5208333333333335</v>
      </c>
    </row>
    <row r="28" spans="2:19">
      <c r="B28" s="1285">
        <v>1300</v>
      </c>
      <c r="D28" s="468">
        <f>ROUND($M$9+(((600*M$10/100)+(($B28-600)*M$11/100)))+((B28*$O$15)/100),2)+$O$17</f>
        <v>48.09</v>
      </c>
      <c r="F28" s="468">
        <f>ROUND(($O$9+(((600*O$10/100)+(($B28-600)*O$11/100)))+((B28*$O$16)/100)+$O$18)*(1+$O$23),2)</f>
        <v>45.84</v>
      </c>
      <c r="H28" s="1286">
        <f>F28-D28</f>
        <v>-2.25</v>
      </c>
      <c r="J28" s="1026">
        <f t="shared" si="0"/>
        <v>-4.6787273861509666E-2</v>
      </c>
      <c r="R28" s="474">
        <f>D28/B28*100</f>
        <v>3.6992307692307693</v>
      </c>
      <c r="S28" s="474">
        <f>F28/B28*100</f>
        <v>3.5261538461538464</v>
      </c>
    </row>
    <row r="29" spans="2:19">
      <c r="B29" s="1285">
        <v>1400</v>
      </c>
      <c r="D29" s="468">
        <f>ROUND($M$9+(((600*M$10/100)+(($B29-600)*M$11/100)))+((B29*$O$15)/100),2)+$O$17</f>
        <v>48.89</v>
      </c>
      <c r="F29" s="468">
        <f>ROUND(($O$9+(((600*O$10/100)+(($B29-600)*O$11/100)))+((B29*$O$16)/100)+$O$18)*(1+$O$23),2)</f>
        <v>49.44</v>
      </c>
      <c r="H29" s="1286">
        <f>F29-D29</f>
        <v>0.54999999999999716</v>
      </c>
      <c r="J29" s="1026">
        <f t="shared" si="0"/>
        <v>1.1249744323992578E-2</v>
      </c>
      <c r="R29" s="474">
        <f>D29/B29*100</f>
        <v>3.492142857142857</v>
      </c>
      <c r="S29" s="474">
        <f>F29/B29*100</f>
        <v>3.5314285714285716</v>
      </c>
    </row>
    <row r="30" spans="2:19">
      <c r="B30" s="1285">
        <v>1500</v>
      </c>
      <c r="D30" s="468">
        <f>ROUND($M$9+(((600*M$10/100)+(($B30-600)*M$11/100)))+((B30*$O$15)/100),2)+$O$17</f>
        <v>49.68</v>
      </c>
      <c r="F30" s="468">
        <f>ROUND(($O$9+(((600*O$10/100)+(($B30-600)*O$11/100)))+((B30*$O$16)/100)+$O$18)*(1+$O$23),2)</f>
        <v>53.03</v>
      </c>
      <c r="H30" s="1286">
        <f>F30-D30</f>
        <v>3.3500000000000014</v>
      </c>
      <c r="J30" s="1026">
        <f t="shared" si="0"/>
        <v>6.7431561996779424E-2</v>
      </c>
      <c r="R30" s="474">
        <f>D30/B30*100</f>
        <v>3.3119999999999998</v>
      </c>
      <c r="S30" s="474">
        <f>F30/B30*100</f>
        <v>3.5353333333333334</v>
      </c>
    </row>
    <row r="31" spans="2:19">
      <c r="D31" s="1028"/>
      <c r="F31" s="1028"/>
      <c r="L31" s="1029" t="s">
        <v>770</v>
      </c>
      <c r="M31" s="1289">
        <f>'Exhibit No.__(RMM-8) p1'!M22</f>
        <v>1.350530041365549E-2</v>
      </c>
      <c r="R31" s="1376"/>
      <c r="S31" s="1376"/>
    </row>
    <row r="32" spans="2:19">
      <c r="B32" s="467">
        <v>1600</v>
      </c>
      <c r="D32" s="468">
        <f>ROUND($M$9+(((600*M$10/100)+(($B32-600)*M$11/100)))+((B32*$O$15)/100),2)+$O$17</f>
        <v>50.47</v>
      </c>
      <c r="F32" s="468">
        <f>ROUND(($O$9+(((600*O$10/100)+(($B32-600)*O$11/100)))+((B32*$O$16)/100)+$O$18)*(1+$O$23),2)</f>
        <v>56.63</v>
      </c>
      <c r="H32" s="1286">
        <f>F32-D32</f>
        <v>6.1600000000000037</v>
      </c>
      <c r="J32" s="1026">
        <f t="shared" si="0"/>
        <v>0.12205270457697649</v>
      </c>
      <c r="M32" s="1030" t="s">
        <v>31</v>
      </c>
      <c r="R32" s="474">
        <f>D32/B32*100</f>
        <v>3.1543750000000004</v>
      </c>
      <c r="S32" s="474">
        <f>F32/B32*100</f>
        <v>3.5393750000000002</v>
      </c>
    </row>
    <row r="33" spans="2:19">
      <c r="B33" s="467">
        <v>2000</v>
      </c>
      <c r="D33" s="468">
        <f>ROUND($M$9+(((600*M$10/100)+(($B33-600)*M$11/100)))+((B33*$O$15)/100),2)+$O$17</f>
        <v>53.64</v>
      </c>
      <c r="F33" s="468">
        <f>ROUND(($O$9+(((600*O$10/100)+(($B33-600)*O$11/100)))+((B33*$O$16)/100)+$O$18)*(1+$O$23),2)</f>
        <v>71.010000000000005</v>
      </c>
      <c r="H33" s="1286">
        <f>F33-D33</f>
        <v>17.370000000000005</v>
      </c>
      <c r="J33" s="1026">
        <f t="shared" si="0"/>
        <v>0.32382550335570476</v>
      </c>
      <c r="R33" s="474">
        <f>D33/B33*100</f>
        <v>2.6819999999999999</v>
      </c>
      <c r="S33" s="474">
        <f>F33/B33*100</f>
        <v>3.5505</v>
      </c>
    </row>
    <row r="34" spans="2:19">
      <c r="B34" s="467">
        <v>2600</v>
      </c>
      <c r="D34" s="468">
        <f>ROUND($M$9+(((600*M$10/100)+(($B34-600)*M$11/100)))+((B34*$O$15)/100),2)+$O$17</f>
        <v>58.39</v>
      </c>
      <c r="F34" s="468">
        <f>ROUND((($O$9+(((600*O$10/100)+(($B34-600)*O$11/100)))+((B34*$O$16)/100)+$O$18))*(1+$O$23),2)</f>
        <v>92.57</v>
      </c>
      <c r="H34" s="1286">
        <f>F34-D34</f>
        <v>34.179999999999993</v>
      </c>
      <c r="J34" s="1026">
        <f t="shared" si="0"/>
        <v>0.58537420791231365</v>
      </c>
      <c r="R34" s="474">
        <f>D34/B34*100</f>
        <v>2.2457692307692305</v>
      </c>
      <c r="S34" s="474">
        <f>F34/B34*100</f>
        <v>3.5603846153846153</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6.5">
      <c r="B39" s="483" t="s">
        <v>1281</v>
      </c>
    </row>
    <row r="40" spans="2:19">
      <c r="B40" s="483" t="s">
        <v>1280</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heetViews>
  <sheetFormatPr defaultColWidth="8.5" defaultRowHeight="15"/>
  <cols>
    <col min="1" max="1" width="4.625" style="658" customWidth="1"/>
    <col min="2" max="2" width="8.5" style="658"/>
    <col min="3" max="3" width="2.75" style="658" customWidth="1"/>
    <col min="4" max="4" width="8.25" style="658" bestFit="1" customWidth="1"/>
    <col min="5" max="5" width="2.625" style="658" customWidth="1"/>
    <col min="6" max="6" width="11.25" style="658" customWidth="1"/>
    <col min="7" max="7" width="2.625" style="658" customWidth="1"/>
    <col min="8" max="8" width="9" style="658" bestFit="1" customWidth="1"/>
    <col min="9" max="9" width="2.875" style="658" customWidth="1"/>
    <col min="10" max="10" width="12.5" style="658" customWidth="1"/>
    <col min="11" max="11" width="2.25" style="658" customWidth="1"/>
    <col min="12" max="12" width="15.125" style="658" customWidth="1"/>
    <col min="13" max="13" width="19.125" style="658" customWidth="1"/>
    <col min="14" max="14" width="25.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978</v>
      </c>
      <c r="C3" s="450"/>
      <c r="D3" s="450"/>
      <c r="E3" s="450"/>
      <c r="F3" s="450"/>
      <c r="G3" s="450"/>
      <c r="H3" s="450"/>
      <c r="I3" s="450"/>
      <c r="J3" s="450"/>
    </row>
    <row r="4" spans="1:19" ht="18.75">
      <c r="A4" s="878"/>
      <c r="B4" s="450" t="s">
        <v>1233</v>
      </c>
      <c r="C4" s="450"/>
      <c r="D4" s="450"/>
      <c r="E4" s="450"/>
      <c r="F4" s="450"/>
      <c r="G4" s="450"/>
      <c r="H4" s="450"/>
      <c r="I4" s="450"/>
      <c r="J4" s="450"/>
    </row>
    <row r="5" spans="1:19" ht="18.75">
      <c r="B5" s="450" t="s">
        <v>31</v>
      </c>
      <c r="C5" s="450"/>
      <c r="D5" s="450"/>
      <c r="E5" s="450"/>
      <c r="F5" s="450"/>
      <c r="G5" s="450"/>
      <c r="H5" s="450"/>
      <c r="I5" s="450"/>
      <c r="J5" s="450"/>
    </row>
    <row r="7" spans="1:19" ht="18.75" thickBot="1">
      <c r="D7" s="1751" t="s">
        <v>1078</v>
      </c>
      <c r="E7" s="1751"/>
      <c r="F7" s="1751"/>
      <c r="G7" s="1751"/>
      <c r="H7" s="1751"/>
      <c r="I7" s="1751"/>
      <c r="J7" s="1751"/>
      <c r="K7" s="878"/>
      <c r="L7" s="453"/>
    </row>
    <row r="8" spans="1:19">
      <c r="D8" s="889" t="s">
        <v>31</v>
      </c>
      <c r="E8" s="890"/>
      <c r="F8" s="890" t="s">
        <v>31</v>
      </c>
      <c r="H8" s="1751" t="s">
        <v>772</v>
      </c>
      <c r="I8" s="1751"/>
      <c r="J8" s="1751"/>
      <c r="K8" s="890"/>
      <c r="L8" s="456" t="s">
        <v>505</v>
      </c>
      <c r="M8" s="457"/>
      <c r="N8" s="456" t="s">
        <v>506</v>
      </c>
      <c r="O8" s="457"/>
    </row>
    <row r="9" spans="1:19" ht="18">
      <c r="B9" s="1374" t="s">
        <v>25</v>
      </c>
      <c r="D9" s="685" t="s">
        <v>190</v>
      </c>
      <c r="E9" s="460" t="s">
        <v>31</v>
      </c>
      <c r="F9" s="685" t="s">
        <v>294</v>
      </c>
      <c r="G9" s="460" t="s">
        <v>31</v>
      </c>
      <c r="H9" s="1374" t="s">
        <v>70</v>
      </c>
      <c r="J9" s="1043" t="s">
        <v>301</v>
      </c>
      <c r="L9" s="462" t="s">
        <v>507</v>
      </c>
      <c r="M9" s="463">
        <f>'Exhibit No.__(RMM-8) p1'!M8</f>
        <v>7.75</v>
      </c>
      <c r="N9" s="462"/>
      <c r="O9" s="463">
        <f>'Exhibit No.__(RMM-8) p1'!O8</f>
        <v>9.5</v>
      </c>
      <c r="R9" s="1378" t="s">
        <v>1086</v>
      </c>
      <c r="S9" s="1377"/>
    </row>
    <row r="10" spans="1:19">
      <c r="B10" s="464"/>
      <c r="D10" s="464"/>
      <c r="E10" s="464"/>
      <c r="F10" s="464"/>
      <c r="L10" s="462" t="s">
        <v>508</v>
      </c>
      <c r="M10" s="465">
        <f>'Exhibit No.__(RMM-8) p1'!M9+O21+O25</f>
        <v>6.5280000000000014</v>
      </c>
      <c r="N10" s="462"/>
      <c r="O10" s="465">
        <f>'Exhibit No.__(RMM-8) p1'!O9+O21+O26</f>
        <v>7.6609999999999996</v>
      </c>
      <c r="P10" s="1283"/>
      <c r="Q10" s="1284" t="s">
        <v>31</v>
      </c>
      <c r="R10" s="557" t="s">
        <v>352</v>
      </c>
      <c r="S10" s="557" t="s">
        <v>294</v>
      </c>
    </row>
    <row r="11" spans="1:19" ht="15.75" thickBot="1">
      <c r="B11" s="1285">
        <v>50</v>
      </c>
      <c r="D11" s="468">
        <f>ROUND($M$9+(($B11*M$10/100))+((B11*$O$15)/100),2)+$O$17</f>
        <v>10.65</v>
      </c>
      <c r="F11" s="468">
        <f>ROUND(($O$9+(($B11*O$10/100))+((B11*$O$16)/100)+$O$18)*(1+$O$23),2)</f>
        <v>7.93</v>
      </c>
      <c r="H11" s="1286">
        <f>F11-D11</f>
        <v>-2.7200000000000006</v>
      </c>
      <c r="J11" s="1026">
        <f>H11/D11</f>
        <v>-0.25539906103286392</v>
      </c>
      <c r="L11" s="471" t="s">
        <v>357</v>
      </c>
      <c r="M11" s="472">
        <f>'Exhibit No.__(RMM-8) p1'!M10+O22+O25</f>
        <v>4.4349999999999996</v>
      </c>
      <c r="N11" s="471"/>
      <c r="O11" s="472">
        <f>'Exhibit No.__(RMM-8) p1'!O10+O26</f>
        <v>9.6089999999999982</v>
      </c>
      <c r="Q11" s="1284" t="s">
        <v>31</v>
      </c>
      <c r="R11" s="474">
        <f>D11/B11*100</f>
        <v>21.3</v>
      </c>
      <c r="S11" s="474">
        <f>F11/B11*100</f>
        <v>15.86</v>
      </c>
    </row>
    <row r="12" spans="1:19">
      <c r="B12" s="1285">
        <v>100</v>
      </c>
      <c r="D12" s="468">
        <f>ROUND($M$9+(($B12*M$10/100))+((B12*$O$15)/100),2)+$O$17</f>
        <v>13.55</v>
      </c>
      <c r="F12" s="468">
        <f>ROUND(($O$9+(($B12*O$10/100))+((B12*$O$16)/100)+$O$18)*(1+$O$23),2)</f>
        <v>10.06</v>
      </c>
      <c r="H12" s="1286">
        <f>F12-D12</f>
        <v>-3.49</v>
      </c>
      <c r="J12" s="1026">
        <f t="shared" ref="J12:J34" si="0">H12/D12</f>
        <v>-0.25756457564575647</v>
      </c>
      <c r="L12" s="473"/>
      <c r="M12" s="473" t="s">
        <v>193</v>
      </c>
      <c r="N12" s="473"/>
      <c r="O12" s="474">
        <f>'Exhibit No.__(RMM-8) p1'!O11</f>
        <v>0.29299999999999998</v>
      </c>
      <c r="R12" s="474">
        <f>D12/B12*100</f>
        <v>13.55</v>
      </c>
      <c r="S12" s="474">
        <f>F12/B12*100</f>
        <v>10.06</v>
      </c>
    </row>
    <row r="13" spans="1:19">
      <c r="B13" s="1285">
        <v>150</v>
      </c>
      <c r="D13" s="468">
        <f>ROUND($M$9+(($B13*M$10/100))+((B13*$O$15)/100),2)+$O$17</f>
        <v>16.45</v>
      </c>
      <c r="F13" s="468">
        <f>ROUND(($O$9+(($B13*O$10/100))+((B13*$O$16)/100)+$O$18)*(1+$O$23),2)</f>
        <v>12.18</v>
      </c>
      <c r="H13" s="1286">
        <f>F13-D13</f>
        <v>-4.2699999999999996</v>
      </c>
      <c r="J13" s="1026">
        <f t="shared" si="0"/>
        <v>-0.25957446808510637</v>
      </c>
      <c r="L13" s="473"/>
      <c r="M13" s="473"/>
      <c r="N13" s="473"/>
      <c r="O13" s="474">
        <f>'Exhibit No.__(RMM-8) p1'!O12</f>
        <v>0.29299999999999998</v>
      </c>
      <c r="P13" s="1287"/>
      <c r="R13" s="474">
        <f>D13/B13*100</f>
        <v>10.966666666666667</v>
      </c>
      <c r="S13" s="474">
        <f>F13/B13*100</f>
        <v>8.1199999999999992</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14.3</v>
      </c>
      <c r="H15" s="1286">
        <f>F15-D15</f>
        <v>-5.0500000000000007</v>
      </c>
      <c r="J15" s="1026">
        <f t="shared" si="0"/>
        <v>-0.26098191214470284</v>
      </c>
      <c r="L15" s="473"/>
      <c r="M15" s="473" t="s">
        <v>509</v>
      </c>
      <c r="N15" s="473"/>
      <c r="O15" s="474">
        <f>'Exhibit No.__(RMM-8) p1'!O14</f>
        <v>-0.72799999999999998</v>
      </c>
      <c r="Q15" s="658" t="s">
        <v>31</v>
      </c>
      <c r="R15" s="474">
        <f>D15/B15*100</f>
        <v>9.6750000000000007</v>
      </c>
      <c r="S15" s="474">
        <f>F15/B15*100</f>
        <v>7.15</v>
      </c>
    </row>
    <row r="16" spans="1:19">
      <c r="B16" s="1285">
        <v>300</v>
      </c>
      <c r="D16" s="468">
        <f>ROUND($M$9+(($B16*M$10/100))+((B16*$O$15)/100),2)+$O$17</f>
        <v>25.15</v>
      </c>
      <c r="F16" s="468">
        <f>ROUND(($O$9+(($B16*O$10/100))+((B16*$O$16)/100)+$O$18)*(1+$O$23),2)</f>
        <v>18.54</v>
      </c>
      <c r="H16" s="1286">
        <f>F16-D16</f>
        <v>-6.6099999999999994</v>
      </c>
      <c r="J16" s="1026">
        <f t="shared" si="0"/>
        <v>-0.26282306163021868</v>
      </c>
      <c r="L16" s="473"/>
      <c r="M16" s="658" t="s">
        <v>31</v>
      </c>
      <c r="N16" s="658" t="s">
        <v>31</v>
      </c>
      <c r="O16" s="474">
        <f>'Exhibit No.__(RMM-8) p1'!O15</f>
        <v>-0.72799999999999998</v>
      </c>
      <c r="R16" s="474">
        <f>D16/B16*100</f>
        <v>8.3833333333333329</v>
      </c>
      <c r="S16" s="474">
        <f>F16/B16*100</f>
        <v>6.18</v>
      </c>
    </row>
    <row r="17" spans="2:19">
      <c r="B17" s="1285">
        <v>400</v>
      </c>
      <c r="D17" s="468">
        <f>ROUND($M$9+(($B17*M$10/100))+((B17*$O$15)/100),2)+$O$17</f>
        <v>30.95</v>
      </c>
      <c r="F17" s="468">
        <f>ROUND(($O$9+(($B17*O$10/100))+((B17*$O$16)/100)+$O$18)*(1+$O$23),2)</f>
        <v>22.78</v>
      </c>
      <c r="H17" s="1286">
        <f>F17-D17</f>
        <v>-8.1699999999999982</v>
      </c>
      <c r="J17" s="1026">
        <f t="shared" si="0"/>
        <v>-0.26397415185783518</v>
      </c>
      <c r="M17" s="658" t="s">
        <v>604</v>
      </c>
      <c r="O17" s="1286">
        <v>0</v>
      </c>
      <c r="P17" s="658" t="s">
        <v>31</v>
      </c>
      <c r="R17" s="474">
        <f>D17/B17*100</f>
        <v>7.7374999999999998</v>
      </c>
      <c r="S17" s="474">
        <f>F17/B17*100</f>
        <v>5.6950000000000003</v>
      </c>
    </row>
    <row r="18" spans="2:19">
      <c r="B18" s="1285">
        <v>500</v>
      </c>
      <c r="D18" s="468">
        <f>ROUND($M$9+(($B18*M$10/100))+((B18*$O$15)/100),2)+$O$17</f>
        <v>36.75</v>
      </c>
      <c r="F18" s="468">
        <f>ROUND(($O$9+(($B18*O$10/100))+((B18*$O$16)/100)+$O$18)*(1+$O$23),2)</f>
        <v>27.02</v>
      </c>
      <c r="H18" s="1286">
        <f>F18-D18</f>
        <v>-9.73</v>
      </c>
      <c r="J18" s="1026">
        <f t="shared" si="0"/>
        <v>-0.26476190476190475</v>
      </c>
      <c r="M18" s="658" t="s">
        <v>605</v>
      </c>
      <c r="O18" s="1286">
        <v>0</v>
      </c>
      <c r="R18" s="474">
        <f>D18/B18*100</f>
        <v>7.35</v>
      </c>
      <c r="S18" s="474">
        <f>F18/B18*100</f>
        <v>5.4039999999999999</v>
      </c>
    </row>
    <row r="19" spans="2:19">
      <c r="D19" s="1028"/>
      <c r="F19" s="1028"/>
      <c r="M19" s="658" t="s">
        <v>31</v>
      </c>
      <c r="O19" s="658" t="s">
        <v>31</v>
      </c>
      <c r="R19" s="1376"/>
      <c r="S19" s="1376"/>
    </row>
    <row r="20" spans="2:19">
      <c r="B20" s="1285">
        <v>600</v>
      </c>
      <c r="D20" s="468">
        <f>ROUND($M$9+(($B20*M$10/100))+((B20*$O$15)/100),2)+$O$17</f>
        <v>42.55</v>
      </c>
      <c r="F20" s="468">
        <f>ROUND(($O$9+(($B20*O$10/100))+((B20*$O$16)/100)+$O$18)*(1+$O$23),2)</f>
        <v>31.27</v>
      </c>
      <c r="H20" s="1286">
        <f>F20-D20</f>
        <v>-11.279999999999998</v>
      </c>
      <c r="J20" s="1026">
        <f t="shared" si="0"/>
        <v>-0.26509988249118682</v>
      </c>
      <c r="R20" s="474">
        <f>D20/B20*100</f>
        <v>7.0916666666666659</v>
      </c>
      <c r="S20" s="474">
        <f>F20/B20*100</f>
        <v>5.2116666666666669</v>
      </c>
    </row>
    <row r="21" spans="2:19">
      <c r="B21" s="1285">
        <v>700</v>
      </c>
      <c r="D21" s="468">
        <f>ROUND($M$9+(((600*M$10/100)+(($B21-600)*M$11/100)))+((B21*$O$15)/100),2)+$O$17</f>
        <v>46.26</v>
      </c>
      <c r="F21" s="468">
        <f>ROUND(($O$9+(((600*O$10/100)+(($B21-600)*O$11/100)))+((B21*$O$16)/100)+$O$18)*(1+$O$23),2)</f>
        <v>36.700000000000003</v>
      </c>
      <c r="H21" s="1286">
        <f>F21-D21</f>
        <v>-9.5599999999999952</v>
      </c>
      <c r="J21" s="1026">
        <f t="shared" si="0"/>
        <v>-0.20665801988759178</v>
      </c>
      <c r="M21" s="658" t="s">
        <v>1082</v>
      </c>
      <c r="O21" s="1288">
        <v>0</v>
      </c>
      <c r="Q21" s="658" t="s">
        <v>31</v>
      </c>
      <c r="R21" s="474">
        <f>D21/B21*100</f>
        <v>6.6085714285714285</v>
      </c>
      <c r="S21" s="474">
        <f>F21/B21*100</f>
        <v>5.2428571428571438</v>
      </c>
    </row>
    <row r="22" spans="2:19">
      <c r="B22" s="1285">
        <v>800</v>
      </c>
      <c r="D22" s="468">
        <f>ROUND($M$9+(((600*M$10/100)+(($B22-600)*M$11/100)))+((B22*$O$15)/100),2)+$O$17</f>
        <v>49.96</v>
      </c>
      <c r="F22" s="468">
        <f>ROUND(($O$9+(((600*O$10/100)+(($B22-600)*O$11/100)))+((B22*$O$16)/100)+$O$18)*(1+$O$23),2)</f>
        <v>42.13</v>
      </c>
      <c r="H22" s="1286">
        <f>F22-D22</f>
        <v>-7.8299999999999983</v>
      </c>
      <c r="J22" s="1026">
        <f t="shared" si="0"/>
        <v>-0.15672538030424335</v>
      </c>
      <c r="M22" s="658" t="s">
        <v>1076</v>
      </c>
      <c r="O22" s="658">
        <f>'Exhibit No.__(RMM-12)'!E9*100</f>
        <v>-5.9889999999999999</v>
      </c>
      <c r="R22" s="474">
        <f>D22/B22*100</f>
        <v>6.2450000000000001</v>
      </c>
      <c r="S22" s="474">
        <f>F22/B22*100</f>
        <v>5.2662500000000003</v>
      </c>
    </row>
    <row r="23" spans="2:19">
      <c r="B23" s="1285">
        <v>900</v>
      </c>
      <c r="D23" s="468">
        <f>ROUND($M$9+(((600*M$10/100)+(($B23-600)*M$11/100)))+((B23*$O$15)/100),2)+$O$17</f>
        <v>53.67</v>
      </c>
      <c r="F23" s="468">
        <f>ROUND(($O$9+(((600*O$10/100)+(($B23-600)*O$11/100)))+((B23*$O$16)/100)+$O$18)*(1+$O$23),2)</f>
        <v>47.57</v>
      </c>
      <c r="H23" s="1286">
        <f>F23-D23</f>
        <v>-6.1000000000000014</v>
      </c>
      <c r="J23" s="1026">
        <f t="shared" si="0"/>
        <v>-0.11365753679895661</v>
      </c>
      <c r="M23" s="658" t="s">
        <v>1083</v>
      </c>
      <c r="O23" s="1284">
        <f>'Exhibit No.__(RMM-12)'!G9</f>
        <v>-0.3881101091502569</v>
      </c>
      <c r="R23" s="474">
        <f>D23/B23*100</f>
        <v>5.9633333333333338</v>
      </c>
      <c r="S23" s="474">
        <f>F23/B23*100</f>
        <v>5.2855555555555558</v>
      </c>
    </row>
    <row r="24" spans="2:19">
      <c r="B24" s="1285">
        <v>1000</v>
      </c>
      <c r="D24" s="468">
        <f>ROUND($M$9+(((600*M$10/100)+(($B24-600)*M$11/100)))+((B24*$O$15)/100),2)+$O$17</f>
        <v>57.38</v>
      </c>
      <c r="F24" s="468">
        <f>ROUND(($O$9+(((600*O$10/100)+(($B24-600)*O$11/100)))+((B24*$O$16)/100)+$O$18)*(1+$O$23),2)</f>
        <v>53</v>
      </c>
      <c r="H24" s="1286">
        <f>F24-D24</f>
        <v>-4.3800000000000026</v>
      </c>
      <c r="J24" s="1026">
        <f t="shared" si="0"/>
        <v>-7.6333217148832386E-2</v>
      </c>
      <c r="Q24" s="658" t="s">
        <v>31</v>
      </c>
      <c r="R24" s="474">
        <f>D24/B24*100</f>
        <v>5.7380000000000004</v>
      </c>
      <c r="S24" s="474">
        <f>F24/B24*100</f>
        <v>5.3</v>
      </c>
    </row>
    <row r="25" spans="2:19">
      <c r="D25" s="1028"/>
      <c r="F25" s="1028"/>
      <c r="J25" s="1027"/>
      <c r="M25" s="658" t="s">
        <v>1288</v>
      </c>
      <c r="O25" s="1288">
        <f>'Exhibit No.__(RMM-17)'!R17</f>
        <v>-0.24099999999999999</v>
      </c>
      <c r="R25" s="1376"/>
      <c r="S25" s="1376"/>
    </row>
    <row r="26" spans="2:19">
      <c r="B26" s="1285">
        <v>1100</v>
      </c>
      <c r="D26" s="468">
        <f>ROUND($M$9+(((600*M$10/100)+(($B26-600)*M$11/100)))+((B26*$O$15)/100),2)+$O$17</f>
        <v>61.09</v>
      </c>
      <c r="F26" s="468">
        <f>ROUND(($O$9+(((600*O$10/100)+(($B26-600)*O$11/100)))+((B26*$O$16)/100)+$O$18)*(1+$O$23),2)</f>
        <v>58.44</v>
      </c>
      <c r="H26" s="1286">
        <f>F26-D26</f>
        <v>-2.6500000000000057</v>
      </c>
      <c r="J26" s="1026">
        <f t="shared" si="0"/>
        <v>-4.3378621705680236E-2</v>
      </c>
      <c r="M26" s="658" t="s">
        <v>1276</v>
      </c>
      <c r="O26" s="1288">
        <f>'Exhibit No.__(RMM-17)'!V17</f>
        <v>-0.214</v>
      </c>
      <c r="Q26" s="658" t="s">
        <v>31</v>
      </c>
      <c r="R26" s="474">
        <f>D26/B26*100</f>
        <v>5.5536363636363637</v>
      </c>
      <c r="S26" s="474">
        <f>F26/B26*100</f>
        <v>5.3127272727272725</v>
      </c>
    </row>
    <row r="27" spans="2:19">
      <c r="B27" s="1285">
        <v>1200</v>
      </c>
      <c r="C27" s="658" t="s">
        <v>638</v>
      </c>
      <c r="D27" s="468">
        <f>ROUND($M$9+(((600*M$10/100)+(($B27-600)*M$11/100)))+((B27*$O$15)/100),2)+$O$17</f>
        <v>64.790000000000006</v>
      </c>
      <c r="F27" s="468">
        <f>ROUND(($O$9+(((600*O$10/100)+(($B27-600)*O$11/100)))+((B27*$O$16)/100)+$O$18)*(1+$O$23),2)</f>
        <v>63.87</v>
      </c>
      <c r="H27" s="1286">
        <f>F27-D27</f>
        <v>-0.92000000000000881</v>
      </c>
      <c r="J27" s="1026">
        <f t="shared" si="0"/>
        <v>-1.4199722179348799E-2</v>
      </c>
      <c r="O27" s="1375" t="s">
        <v>31</v>
      </c>
      <c r="R27" s="474">
        <f>D27/B27*100</f>
        <v>5.3991666666666678</v>
      </c>
      <c r="S27" s="474">
        <f>F27/B27*100</f>
        <v>5.3224999999999998</v>
      </c>
    </row>
    <row r="28" spans="2:19">
      <c r="B28" s="1285">
        <v>1300</v>
      </c>
      <c r="D28" s="468">
        <f>ROUND($M$9+(((600*M$10/100)+(($B28-600)*M$11/100)))+((B28*$O$15)/100),2)+$O$17</f>
        <v>68.5</v>
      </c>
      <c r="F28" s="468">
        <f>ROUND(($O$9+(((600*O$10/100)+(($B28-600)*O$11/100)))+((B28*$O$16)/100)+$O$18)*(1+$O$23),2)</f>
        <v>69.31</v>
      </c>
      <c r="H28" s="1286">
        <f>F28-D28</f>
        <v>0.81000000000000227</v>
      </c>
      <c r="J28" s="1026">
        <f t="shared" si="0"/>
        <v>1.1824817518248208E-2</v>
      </c>
      <c r="R28" s="474">
        <f>D28/B28*100</f>
        <v>5.2692307692307692</v>
      </c>
      <c r="S28" s="474">
        <f>F28/B28*100</f>
        <v>5.3315384615384618</v>
      </c>
    </row>
    <row r="29" spans="2:19">
      <c r="B29" s="1285">
        <v>1400</v>
      </c>
      <c r="D29" s="468">
        <f>ROUND($M$9+(((600*M$10/100)+(($B29-600)*M$11/100)))+((B29*$O$15)/100),2)+$O$17</f>
        <v>72.209999999999994</v>
      </c>
      <c r="F29" s="468">
        <f>ROUND(($O$9+(((600*O$10/100)+(($B29-600)*O$11/100)))+((B29*$O$16)/100)+$O$18)*(1+$O$23),2)</f>
        <v>74.739999999999995</v>
      </c>
      <c r="H29" s="1286">
        <f>F29-D29</f>
        <v>2.5300000000000011</v>
      </c>
      <c r="J29" s="1026">
        <f t="shared" si="0"/>
        <v>3.5036698518210792E-2</v>
      </c>
      <c r="R29" s="474">
        <f>D29/B29*100</f>
        <v>5.1578571428571429</v>
      </c>
      <c r="S29" s="474">
        <f>F29/B29*100</f>
        <v>5.3385714285714281</v>
      </c>
    </row>
    <row r="30" spans="2:19">
      <c r="B30" s="1285">
        <v>1500</v>
      </c>
      <c r="D30" s="468">
        <f>ROUND($M$9+(((600*M$10/100)+(($B30-600)*M$11/100)))+((B30*$O$15)/100),2)+$O$17</f>
        <v>75.91</v>
      </c>
      <c r="F30" s="468">
        <f>ROUND(($O$9+(((600*O$10/100)+(($B30-600)*O$11/100)))+((B30*$O$16)/100)+$O$18)*(1+$O$23),2)</f>
        <v>80.17</v>
      </c>
      <c r="H30" s="1286">
        <f>F30-D30</f>
        <v>4.2600000000000051</v>
      </c>
      <c r="J30" s="1026">
        <f t="shared" si="0"/>
        <v>5.6119088394151036E-2</v>
      </c>
      <c r="R30" s="474">
        <f>D30/B30*100</f>
        <v>5.0606666666666671</v>
      </c>
      <c r="S30" s="474">
        <f>F30/B30*100</f>
        <v>5.3446666666666669</v>
      </c>
    </row>
    <row r="31" spans="2:19">
      <c r="D31" s="1028"/>
      <c r="F31" s="1028"/>
      <c r="L31" s="1029" t="s">
        <v>770</v>
      </c>
      <c r="M31" s="1289">
        <f>'Exhibit No.__(RMM-8) p1'!M22</f>
        <v>1.350530041365549E-2</v>
      </c>
      <c r="R31" s="1376"/>
      <c r="S31" s="1376"/>
    </row>
    <row r="32" spans="2:19">
      <c r="B32" s="467">
        <v>1600</v>
      </c>
      <c r="D32" s="468">
        <f>ROUND($M$9+(((600*M$10/100)+(($B32-600)*M$11/100)))+((B32*$O$15)/100),2)+$O$17</f>
        <v>79.62</v>
      </c>
      <c r="F32" s="468">
        <f>ROUND(($O$9+(((600*O$10/100)+(($B32-600)*O$11/100)))+((B32*$O$16)/100)+$O$18)*(1+$O$23),2)</f>
        <v>85.61</v>
      </c>
      <c r="H32" s="1286">
        <f>F32-D32</f>
        <v>5.9899999999999949</v>
      </c>
      <c r="J32" s="1026">
        <f t="shared" si="0"/>
        <v>7.5232353679979838E-2</v>
      </c>
      <c r="M32" s="1030" t="s">
        <v>31</v>
      </c>
      <c r="R32" s="474">
        <f>D32/B32*100</f>
        <v>4.9762500000000003</v>
      </c>
      <c r="S32" s="474">
        <f>F32/B32*100</f>
        <v>5.350625</v>
      </c>
    </row>
    <row r="33" spans="2:19">
      <c r="B33" s="467">
        <v>2000</v>
      </c>
      <c r="D33" s="468">
        <f>ROUND($M$9+(((600*M$10/100)+(($B33-600)*M$11/100)))+((B33*$O$15)/100),2)+$O$17</f>
        <v>94.45</v>
      </c>
      <c r="F33" s="468">
        <f>ROUND(($O$9+(((600*O$10/100)+(($B33-600)*O$11/100)))+((B33*$O$16)/100)+$O$18)*(1+$O$23),2)</f>
        <v>107.35</v>
      </c>
      <c r="H33" s="1286">
        <f>F33-D33</f>
        <v>12.899999999999991</v>
      </c>
      <c r="J33" s="1026">
        <f t="shared" si="0"/>
        <v>0.13658020116463729</v>
      </c>
      <c r="R33" s="474">
        <f>D33/B33*100</f>
        <v>4.7225000000000001</v>
      </c>
      <c r="S33" s="474">
        <f>F33/B33*100</f>
        <v>5.3674999999999997</v>
      </c>
    </row>
    <row r="34" spans="2:19">
      <c r="B34" s="467">
        <v>2600</v>
      </c>
      <c r="D34" s="468">
        <f>ROUND($M$9+(((600*M$10/100)+(($B34-600)*M$11/100)))+((B34*$O$15)/100),2)+$O$17</f>
        <v>116.69</v>
      </c>
      <c r="F34" s="468">
        <f>ROUND(($O$9+(((600*O$10/100)+(($B34-600)*O$11/100)))+((B34*$O$16)/100)+$O$18)*(1+$O$23),2)</f>
        <v>139.94999999999999</v>
      </c>
      <c r="H34" s="1286">
        <f>F34-D34</f>
        <v>23.259999999999991</v>
      </c>
      <c r="J34" s="1026">
        <f t="shared" si="0"/>
        <v>0.19933156225897669</v>
      </c>
      <c r="R34" s="474">
        <f>D34/B34*100</f>
        <v>4.4880769230769229</v>
      </c>
      <c r="S34" s="474">
        <f>F34/B34*100</f>
        <v>5.3826923076923068</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6.5">
      <c r="B39" s="483" t="s">
        <v>1281</v>
      </c>
    </row>
    <row r="40" spans="2:19">
      <c r="B40" s="483" t="s">
        <v>1282</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heetViews>
  <sheetFormatPr defaultColWidth="8.5" defaultRowHeight="15"/>
  <cols>
    <col min="1" max="1" width="4.625" style="658" customWidth="1"/>
    <col min="2" max="2" width="8.5" style="658"/>
    <col min="3" max="3" width="2.75" style="658" customWidth="1"/>
    <col min="4" max="4" width="9.375" style="658" customWidth="1"/>
    <col min="5" max="5" width="2.625" style="658" customWidth="1"/>
    <col min="6" max="6" width="9.875" style="658" customWidth="1"/>
    <col min="7" max="7" width="2.625" style="658" customWidth="1"/>
    <col min="8" max="8" width="10.375" style="658" customWidth="1"/>
    <col min="9" max="9" width="2.875" style="658" customWidth="1"/>
    <col min="10" max="10" width="12.375" style="658" customWidth="1"/>
    <col min="11" max="11" width="2.25" style="658" customWidth="1"/>
    <col min="12" max="12" width="15.125" style="658" customWidth="1"/>
    <col min="13" max="13" width="19.125" style="658" customWidth="1"/>
    <col min="14" max="14" width="24.75" style="658" customWidth="1"/>
    <col min="15" max="15" width="13.125" style="658" customWidth="1"/>
    <col min="16" max="16" width="1.625" style="658" customWidth="1"/>
    <col min="17" max="16384" width="8.5" style="658"/>
  </cols>
  <sheetData>
    <row r="1" spans="1:19" ht="18.75">
      <c r="A1" s="658" t="s">
        <v>31</v>
      </c>
      <c r="B1" s="1752" t="s">
        <v>72</v>
      </c>
      <c r="C1" s="1752"/>
      <c r="D1" s="1752"/>
      <c r="E1" s="1752"/>
      <c r="F1" s="1752"/>
      <c r="G1" s="1752"/>
      <c r="H1" s="1752"/>
      <c r="I1" s="1752"/>
      <c r="J1" s="1752"/>
    </row>
    <row r="2" spans="1:19" ht="18.75">
      <c r="A2" s="878"/>
      <c r="B2" s="1752" t="s">
        <v>501</v>
      </c>
      <c r="C2" s="1752"/>
      <c r="D2" s="1752"/>
      <c r="E2" s="1752"/>
      <c r="F2" s="1752"/>
      <c r="G2" s="1752"/>
      <c r="H2" s="1752"/>
      <c r="I2" s="1752"/>
      <c r="J2" s="1752"/>
    </row>
    <row r="3" spans="1:19" ht="18.75">
      <c r="A3" s="878"/>
      <c r="B3" s="1752" t="s">
        <v>978</v>
      </c>
      <c r="C3" s="1752"/>
      <c r="D3" s="1752"/>
      <c r="E3" s="1752"/>
      <c r="F3" s="1752"/>
      <c r="G3" s="1752"/>
      <c r="H3" s="1752"/>
      <c r="I3" s="1752"/>
      <c r="J3" s="1752"/>
    </row>
    <row r="4" spans="1:19" ht="18.75">
      <c r="A4" s="878"/>
      <c r="B4" s="450" t="s">
        <v>1234</v>
      </c>
      <c r="C4" s="450"/>
      <c r="D4" s="450"/>
      <c r="E4" s="450"/>
      <c r="F4" s="450"/>
      <c r="G4" s="450"/>
      <c r="H4" s="450"/>
      <c r="I4" s="450"/>
      <c r="J4" s="450"/>
    </row>
    <row r="5" spans="1:19" ht="18.75">
      <c r="B5" s="450" t="s">
        <v>31</v>
      </c>
      <c r="C5" s="450"/>
      <c r="D5" s="450"/>
      <c r="E5" s="450"/>
      <c r="F5" s="450"/>
      <c r="G5" s="450"/>
      <c r="H5" s="450"/>
      <c r="I5" s="450"/>
      <c r="J5" s="450"/>
    </row>
    <row r="7" spans="1:19" ht="18.75" thickBot="1">
      <c r="D7" s="1751" t="s">
        <v>1078</v>
      </c>
      <c r="E7" s="1751"/>
      <c r="F7" s="1751"/>
      <c r="G7" s="1751"/>
      <c r="H7" s="1751"/>
      <c r="I7" s="1751"/>
      <c r="J7" s="1751"/>
      <c r="K7" s="878"/>
      <c r="L7" s="453"/>
    </row>
    <row r="8" spans="1:19">
      <c r="D8" s="889" t="s">
        <v>31</v>
      </c>
      <c r="E8" s="890"/>
      <c r="F8" s="890" t="s">
        <v>31</v>
      </c>
      <c r="H8" s="1751" t="s">
        <v>772</v>
      </c>
      <c r="I8" s="1751"/>
      <c r="J8" s="1751"/>
      <c r="K8" s="890"/>
      <c r="L8" s="456" t="s">
        <v>505</v>
      </c>
      <c r="M8" s="457"/>
      <c r="N8" s="456" t="s">
        <v>506</v>
      </c>
      <c r="O8" s="457"/>
    </row>
    <row r="9" spans="1:19" ht="18">
      <c r="B9" s="1374" t="s">
        <v>25</v>
      </c>
      <c r="D9" s="685" t="s">
        <v>190</v>
      </c>
      <c r="E9" s="460" t="s">
        <v>31</v>
      </c>
      <c r="F9" s="685" t="s">
        <v>294</v>
      </c>
      <c r="G9" s="460" t="s">
        <v>31</v>
      </c>
      <c r="H9" s="1374" t="s">
        <v>70</v>
      </c>
      <c r="J9" s="1043" t="s">
        <v>301</v>
      </c>
      <c r="L9" s="462" t="s">
        <v>507</v>
      </c>
      <c r="M9" s="463">
        <f>'Exhibit No.__(RMM-8) p1'!M8</f>
        <v>7.75</v>
      </c>
      <c r="N9" s="462"/>
      <c r="O9" s="463">
        <f>'Exhibit No.__(RMM-8) p1'!O8</f>
        <v>9.5</v>
      </c>
      <c r="R9" s="1378" t="s">
        <v>1086</v>
      </c>
      <c r="S9" s="1377"/>
    </row>
    <row r="10" spans="1:19">
      <c r="B10" s="464"/>
      <c r="D10" s="464"/>
      <c r="E10" s="464"/>
      <c r="F10" s="464"/>
      <c r="L10" s="462" t="s">
        <v>508</v>
      </c>
      <c r="M10" s="465">
        <f>'Exhibit No.__(RMM-8) p1'!M9+O21+O25</f>
        <v>6.5280000000000014</v>
      </c>
      <c r="N10" s="462"/>
      <c r="O10" s="465">
        <f>'Exhibit No.__(RMM-8) p1'!O9+O21+O26</f>
        <v>7.6609999999999996</v>
      </c>
      <c r="P10" s="1283"/>
      <c r="Q10" s="1284" t="s">
        <v>31</v>
      </c>
      <c r="R10" s="557" t="s">
        <v>352</v>
      </c>
      <c r="S10" s="557" t="s">
        <v>294</v>
      </c>
    </row>
    <row r="11" spans="1:19" ht="15.75" thickBot="1">
      <c r="B11" s="1285">
        <v>50</v>
      </c>
      <c r="D11" s="468">
        <f>ROUND($M$9+(($B11*M$10/100))+((B11*$O$15)/100),2)+$O$17</f>
        <v>10.65</v>
      </c>
      <c r="F11" s="468">
        <f>ROUND(($O$9+(($B11*O$10/100))+((B11*$O$16)/100)+$O$18)*(1+$O$23),2)</f>
        <v>9.74</v>
      </c>
      <c r="H11" s="1286">
        <f>F11-D11</f>
        <v>-0.91000000000000014</v>
      </c>
      <c r="J11" s="1026">
        <f>H11/D11</f>
        <v>-8.5446009389671368E-2</v>
      </c>
      <c r="L11" s="471" t="s">
        <v>357</v>
      </c>
      <c r="M11" s="472">
        <f>'Exhibit No.__(RMM-8) p1'!M10+O22+O25</f>
        <v>6.68</v>
      </c>
      <c r="N11" s="471"/>
      <c r="O11" s="472">
        <f>'Exhibit No.__(RMM-8) p1'!O10+O26</f>
        <v>9.6089999999999982</v>
      </c>
      <c r="Q11" s="1284" t="s">
        <v>31</v>
      </c>
      <c r="R11" s="474">
        <f>D11/B11*100</f>
        <v>21.3</v>
      </c>
      <c r="S11" s="474">
        <f>F11/B11*100</f>
        <v>19.48</v>
      </c>
    </row>
    <row r="12" spans="1:19">
      <c r="B12" s="1285">
        <v>100</v>
      </c>
      <c r="D12" s="468">
        <f>ROUND($M$9+(($B12*M$10/100))+((B12*$O$15)/100),2)+$O$17</f>
        <v>13.55</v>
      </c>
      <c r="F12" s="468">
        <f>ROUND(($O$9+(($B12*O$10/100))+((B12*$O$16)/100)+$O$18)*(1+$O$23),2)</f>
        <v>12.34</v>
      </c>
      <c r="H12" s="1286">
        <f>F12-D12</f>
        <v>-1.2100000000000009</v>
      </c>
      <c r="J12" s="1026">
        <f t="shared" ref="J12:J34" si="0">H12/D12</f>
        <v>-8.9298892988929943E-2</v>
      </c>
      <c r="L12" s="473"/>
      <c r="M12" s="473" t="s">
        <v>193</v>
      </c>
      <c r="N12" s="473"/>
      <c r="O12" s="474">
        <f>'Exhibit No.__(RMM-8) p1'!O11</f>
        <v>0.29299999999999998</v>
      </c>
      <c r="R12" s="474">
        <f>D12/B12*100</f>
        <v>13.55</v>
      </c>
      <c r="S12" s="474">
        <f>F12/B12*100</f>
        <v>12.34</v>
      </c>
    </row>
    <row r="13" spans="1:19">
      <c r="B13" s="1285">
        <v>150</v>
      </c>
      <c r="D13" s="468">
        <f>ROUND($M$9+(($B13*M$10/100))+((B13*$O$15)/100),2)+$O$17</f>
        <v>16.45</v>
      </c>
      <c r="F13" s="468">
        <f>ROUND(($O$9+(($B13*O$10/100))+((B13*$O$16)/100)+$O$18)*(1+$O$23),2)</f>
        <v>14.94</v>
      </c>
      <c r="H13" s="1286">
        <f>F13-D13</f>
        <v>-1.5099999999999998</v>
      </c>
      <c r="J13" s="1026">
        <f t="shared" si="0"/>
        <v>-9.1793313069908802E-2</v>
      </c>
      <c r="L13" s="473"/>
      <c r="M13" s="473"/>
      <c r="N13" s="473"/>
      <c r="O13" s="474">
        <f>'Exhibit No.__(RMM-8) p1'!O12</f>
        <v>0.29299999999999998</v>
      </c>
      <c r="P13" s="1287"/>
      <c r="R13" s="474">
        <f>D13/B13*100</f>
        <v>10.966666666666667</v>
      </c>
      <c r="S13" s="474">
        <f>F13/B13*100</f>
        <v>9.9599999999999991</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17.55</v>
      </c>
      <c r="H15" s="1286">
        <f>F15-D15</f>
        <v>-1.8000000000000007</v>
      </c>
      <c r="J15" s="1026">
        <f t="shared" si="0"/>
        <v>-9.3023255813953515E-2</v>
      </c>
      <c r="L15" s="473"/>
      <c r="M15" s="473" t="s">
        <v>509</v>
      </c>
      <c r="N15" s="473"/>
      <c r="O15" s="474">
        <f>'Exhibit No.__(RMM-8) p1'!O14</f>
        <v>-0.72799999999999998</v>
      </c>
      <c r="Q15" s="658" t="s">
        <v>31</v>
      </c>
      <c r="R15" s="474">
        <f>D15/B15*100</f>
        <v>9.6750000000000007</v>
      </c>
      <c r="S15" s="474">
        <f>F15/B15*100</f>
        <v>8.7750000000000004</v>
      </c>
    </row>
    <row r="16" spans="1:19">
      <c r="B16" s="1285">
        <v>300</v>
      </c>
      <c r="D16" s="468">
        <f>ROUND($M$9+(($B16*M$10/100))+((B16*$O$15)/100),2)+$O$17</f>
        <v>25.15</v>
      </c>
      <c r="F16" s="468">
        <f>ROUND(($O$9+(($B16*O$10/100))+((B16*$O$16)/100)+$O$18)*(1+$O$23),2)</f>
        <v>22.75</v>
      </c>
      <c r="H16" s="1286">
        <f>F16-D16</f>
        <v>-2.3999999999999986</v>
      </c>
      <c r="J16" s="1026">
        <f t="shared" si="0"/>
        <v>-9.5427435387673912E-2</v>
      </c>
      <c r="L16" s="473"/>
      <c r="M16" s="658" t="s">
        <v>31</v>
      </c>
      <c r="N16" s="658" t="s">
        <v>31</v>
      </c>
      <c r="O16" s="474">
        <f>'Exhibit No.__(RMM-8) p1'!O15</f>
        <v>-0.72799999999999998</v>
      </c>
      <c r="R16" s="474">
        <f>D16/B16*100</f>
        <v>8.3833333333333329</v>
      </c>
      <c r="S16" s="474">
        <f>F16/B16*100</f>
        <v>7.5833333333333339</v>
      </c>
    </row>
    <row r="17" spans="2:19">
      <c r="B17" s="1285">
        <v>400</v>
      </c>
      <c r="D17" s="468">
        <f>ROUND($M$9+(($B17*M$10/100))+((B17*$O$15)/100),2)+$O$17</f>
        <v>30.95</v>
      </c>
      <c r="F17" s="468">
        <f>ROUND(($O$9+(($B17*O$10/100))+((B17*$O$16)/100)+$O$18)*(1+$O$23),2)</f>
        <v>27.96</v>
      </c>
      <c r="H17" s="1286">
        <f>F17-D17</f>
        <v>-2.9899999999999984</v>
      </c>
      <c r="J17" s="1026">
        <f t="shared" si="0"/>
        <v>-9.6607431340872324E-2</v>
      </c>
      <c r="M17" s="658" t="s">
        <v>604</v>
      </c>
      <c r="O17" s="1286">
        <v>0</v>
      </c>
      <c r="P17" s="658" t="s">
        <v>31</v>
      </c>
      <c r="R17" s="474">
        <f>D17/B17*100</f>
        <v>7.7374999999999998</v>
      </c>
      <c r="S17" s="474">
        <f>F17/B17*100</f>
        <v>6.99</v>
      </c>
    </row>
    <row r="18" spans="2:19">
      <c r="B18" s="1285">
        <v>500</v>
      </c>
      <c r="D18" s="468">
        <f>ROUND($M$9+(($B18*M$10/100))+((B18*$O$15)/100),2)+$O$17</f>
        <v>36.75</v>
      </c>
      <c r="F18" s="468">
        <f>ROUND(($O$9+(($B18*O$10/100))+((B18*$O$16)/100)+$O$18)*(1+$O$23),2)</f>
        <v>33.159999999999997</v>
      </c>
      <c r="H18" s="1286">
        <f>F18-D18</f>
        <v>-3.5900000000000034</v>
      </c>
      <c r="J18" s="1026">
        <f t="shared" si="0"/>
        <v>-9.7687074829932066E-2</v>
      </c>
      <c r="M18" s="658" t="s">
        <v>605</v>
      </c>
      <c r="O18" s="1286">
        <v>0</v>
      </c>
      <c r="R18" s="474">
        <f>D18/B18*100</f>
        <v>7.35</v>
      </c>
      <c r="S18" s="474">
        <f>F18/B18*100</f>
        <v>6.6319999999999988</v>
      </c>
    </row>
    <row r="19" spans="2:19">
      <c r="D19" s="1028"/>
      <c r="F19" s="1028"/>
      <c r="M19" s="658" t="s">
        <v>31</v>
      </c>
      <c r="O19" s="658" t="s">
        <v>31</v>
      </c>
      <c r="R19" s="1376"/>
      <c r="S19" s="1376"/>
    </row>
    <row r="20" spans="2:19">
      <c r="B20" s="1285">
        <v>600</v>
      </c>
      <c r="D20" s="468">
        <f>ROUND($M$9+(($B20*M$10/100))+((B20*$O$15)/100),2)+$O$17</f>
        <v>42.55</v>
      </c>
      <c r="F20" s="468">
        <f>ROUND(($O$9+(($B20*O$10/100))+((B20*$O$16)/100)+$O$18)*(1+$O$23),2)</f>
        <v>38.369999999999997</v>
      </c>
      <c r="H20" s="1286">
        <f>F20-D20</f>
        <v>-4.18</v>
      </c>
      <c r="J20" s="1026">
        <f t="shared" si="0"/>
        <v>-9.8237367802585199E-2</v>
      </c>
      <c r="R20" s="474">
        <f>D20/B20*100</f>
        <v>7.0916666666666659</v>
      </c>
      <c r="S20" s="474">
        <f>F20/B20*100</f>
        <v>6.3949999999999996</v>
      </c>
    </row>
    <row r="21" spans="2:19">
      <c r="B21" s="1285">
        <v>700</v>
      </c>
      <c r="D21" s="468">
        <f>ROUND($M$9+(((600*M$10/100)+(($B21-600)*M$11/100)))+((B21*$O$15)/100),2)+$O$17</f>
        <v>48.5</v>
      </c>
      <c r="F21" s="468">
        <f>ROUND(($O$9+(((600*O$10/100)+(($B21-600)*O$11/100)))+((B21*$O$16)/100)+$O$18)*(1+$O$23),2)</f>
        <v>45.04</v>
      </c>
      <c r="H21" s="1286">
        <f>F21-D21</f>
        <v>-3.4600000000000009</v>
      </c>
      <c r="J21" s="1026">
        <f t="shared" si="0"/>
        <v>-7.1340206185567023E-2</v>
      </c>
      <c r="M21" s="658" t="s">
        <v>1084</v>
      </c>
      <c r="O21" s="1288">
        <v>0</v>
      </c>
      <c r="Q21" s="658" t="s">
        <v>31</v>
      </c>
      <c r="R21" s="474">
        <f>D21/B21*100</f>
        <v>6.9285714285714288</v>
      </c>
      <c r="S21" s="474">
        <f>F21/B21*100</f>
        <v>6.4342857142857142</v>
      </c>
    </row>
    <row r="22" spans="2:19">
      <c r="B22" s="1285">
        <v>800</v>
      </c>
      <c r="D22" s="468">
        <f>ROUND($M$9+(((600*M$10/100)+(($B22-600)*M$11/100)))+((B22*$O$15)/100),2)+$O$17</f>
        <v>54.45</v>
      </c>
      <c r="F22" s="468">
        <f>ROUND(($O$9+(((600*O$10/100)+(($B22-600)*O$11/100)))+((B22*$O$16)/100)+$O$18)*(1+$O$23),2)</f>
        <v>51.71</v>
      </c>
      <c r="H22" s="1286">
        <f>F22-D22</f>
        <v>-2.740000000000002</v>
      </c>
      <c r="J22" s="1026">
        <f t="shared" si="0"/>
        <v>-5.0321395775941268E-2</v>
      </c>
      <c r="M22" s="658" t="s">
        <v>1077</v>
      </c>
      <c r="O22" s="658">
        <f>'Exhibit No.__(RMM-12)'!E10*100</f>
        <v>-3.7440000000000002</v>
      </c>
      <c r="R22" s="474">
        <f>D22/B22*100</f>
        <v>6.8062499999999995</v>
      </c>
      <c r="S22" s="474">
        <f>F22/B22*100</f>
        <v>6.4637500000000001</v>
      </c>
    </row>
    <row r="23" spans="2:19">
      <c r="B23" s="1285">
        <v>900</v>
      </c>
      <c r="D23" s="468">
        <f>ROUND($M$9+(((600*M$10/100)+(($B23-600)*M$11/100)))+((B23*$O$15)/100),2)+$O$17</f>
        <v>60.41</v>
      </c>
      <c r="F23" s="468">
        <f>ROUND(($O$9+(((600*O$10/100)+(($B23-600)*O$11/100)))+((B23*$O$16)/100)+$O$18)*(1+$O$23),2)</f>
        <v>58.38</v>
      </c>
      <c r="H23" s="1286">
        <f>F23-D23</f>
        <v>-2.029999999999994</v>
      </c>
      <c r="J23" s="1026">
        <f t="shared" si="0"/>
        <v>-3.3603707995364912E-2</v>
      </c>
      <c r="M23" s="658" t="s">
        <v>1085</v>
      </c>
      <c r="O23" s="1284">
        <f>'Exhibit No.__(RMM-12)'!G10</f>
        <v>-0.24909098481720909</v>
      </c>
      <c r="R23" s="474">
        <f>D23/B23*100</f>
        <v>6.7122222222222225</v>
      </c>
      <c r="S23" s="474">
        <f>F23/B23*100</f>
        <v>6.4866666666666672</v>
      </c>
    </row>
    <row r="24" spans="2:19">
      <c r="B24" s="1285">
        <v>1000</v>
      </c>
      <c r="D24" s="468">
        <f>ROUND($M$9+(((600*M$10/100)+(($B24-600)*M$11/100)))+((B24*$O$15)/100),2)+$O$17</f>
        <v>66.36</v>
      </c>
      <c r="F24" s="468">
        <f>ROUND(($O$9+(((600*O$10/100)+(($B24-600)*O$11/100)))+((B24*$O$16)/100)+$O$18)*(1+$O$23),2)</f>
        <v>65.05</v>
      </c>
      <c r="H24" s="1286">
        <f>F24-D24</f>
        <v>-1.3100000000000023</v>
      </c>
      <c r="J24" s="1026">
        <f t="shared" si="0"/>
        <v>-1.9740807715491294E-2</v>
      </c>
      <c r="Q24" s="658" t="s">
        <v>31</v>
      </c>
      <c r="R24" s="474">
        <f>D24/B24*100</f>
        <v>6.6360000000000001</v>
      </c>
      <c r="S24" s="474">
        <f>F24/B24*100</f>
        <v>6.5049999999999999</v>
      </c>
    </row>
    <row r="25" spans="2:19">
      <c r="D25" s="1028"/>
      <c r="F25" s="1028"/>
      <c r="J25" s="1027"/>
      <c r="M25" s="658" t="s">
        <v>1288</v>
      </c>
      <c r="O25" s="1288">
        <f>'Exhibit No.__(RMM-17)'!R17</f>
        <v>-0.24099999999999999</v>
      </c>
      <c r="R25" s="1376"/>
      <c r="S25" s="1376"/>
    </row>
    <row r="26" spans="2:19">
      <c r="B26" s="1285">
        <v>1100</v>
      </c>
      <c r="D26" s="468">
        <f>ROUND($M$9+(((600*M$10/100)+(($B26-600)*M$11/100)))+((B26*$O$15)/100),2)+$O$17</f>
        <v>72.31</v>
      </c>
      <c r="F26" s="468">
        <f>ROUND(($O$9+(((600*O$10/100)+(($B26-600)*O$11/100)))+((B26*$O$16)/100)+$O$18)*(1+$O$23),2)</f>
        <v>71.709999999999994</v>
      </c>
      <c r="H26" s="1286">
        <f>F26-D26</f>
        <v>-0.60000000000000853</v>
      </c>
      <c r="J26" s="1026">
        <f t="shared" si="0"/>
        <v>-8.2976075231642726E-3</v>
      </c>
      <c r="M26" s="658" t="s">
        <v>1276</v>
      </c>
      <c r="O26" s="1288">
        <f>'Exhibit No.__(RMM-17)'!V17</f>
        <v>-0.214</v>
      </c>
      <c r="Q26" s="658" t="s">
        <v>31</v>
      </c>
      <c r="R26" s="474">
        <f>D26/B26*100</f>
        <v>6.5736363636363633</v>
      </c>
      <c r="S26" s="474">
        <f>F26/B26*100</f>
        <v>6.5190909090909095</v>
      </c>
    </row>
    <row r="27" spans="2:19">
      <c r="B27" s="1285">
        <v>1200</v>
      </c>
      <c r="C27" s="658" t="s">
        <v>638</v>
      </c>
      <c r="D27" s="468">
        <f>ROUND($M$9+(((600*M$10/100)+(($B27-600)*M$11/100)))+((B27*$O$15)/100),2)+$O$17</f>
        <v>78.260000000000005</v>
      </c>
      <c r="F27" s="468">
        <f>ROUND(($O$9+(((600*O$10/100)+(($B27-600)*O$11/100)))+((B27*$O$16)/100)+$O$18)*(1+$O$23),2)</f>
        <v>78.38</v>
      </c>
      <c r="H27" s="1286">
        <f>F27-D27</f>
        <v>0.11999999999999034</v>
      </c>
      <c r="J27" s="1026">
        <f t="shared" si="0"/>
        <v>1.5333503705595494E-3</v>
      </c>
      <c r="O27" s="1375" t="s">
        <v>31</v>
      </c>
      <c r="R27" s="474">
        <f>D27/B27*100</f>
        <v>6.5216666666666674</v>
      </c>
      <c r="S27" s="474">
        <f>F27/B27*100</f>
        <v>6.5316666666666663</v>
      </c>
    </row>
    <row r="28" spans="2:19">
      <c r="B28" s="1285">
        <v>1300</v>
      </c>
      <c r="D28" s="468">
        <f>ROUND($M$9+(((600*M$10/100)+(($B28-600)*M$11/100)))+((B28*$O$15)/100),2)+$O$17</f>
        <v>84.21</v>
      </c>
      <c r="F28" s="468">
        <f>ROUND(($O$9+(((600*O$10/100)+(($B28-600)*O$11/100)))+((B28*$O$16)/100)+$O$18)*(1+$O$23),2)</f>
        <v>85.05</v>
      </c>
      <c r="H28" s="1286">
        <f>F28-D28</f>
        <v>0.84000000000000341</v>
      </c>
      <c r="J28" s="1026">
        <f t="shared" si="0"/>
        <v>9.9750623441396923E-3</v>
      </c>
      <c r="R28" s="474">
        <f>D28/B28*100</f>
        <v>6.4776923076923065</v>
      </c>
      <c r="S28" s="474">
        <f>F28/B28*100</f>
        <v>6.5423076923076913</v>
      </c>
    </row>
    <row r="29" spans="2:19">
      <c r="B29" s="1285">
        <v>1400</v>
      </c>
      <c r="D29" s="468">
        <f>ROUND($M$9+(((600*M$10/100)+(($B29-600)*M$11/100)))+((B29*$O$15)/100),2)+$O$17</f>
        <v>90.17</v>
      </c>
      <c r="F29" s="468">
        <f>ROUND(($O$9+(((600*O$10/100)+(($B29-600)*O$11/100)))+((B29*$O$16)/100)+$O$18)*(1+$O$23),2)</f>
        <v>91.72</v>
      </c>
      <c r="H29" s="1286">
        <f>F29-D29</f>
        <v>1.5499999999999972</v>
      </c>
      <c r="J29" s="1026">
        <f t="shared" si="0"/>
        <v>1.7189752689364502E-2</v>
      </c>
      <c r="R29" s="474">
        <f>D29/B29*100</f>
        <v>6.4407142857142858</v>
      </c>
      <c r="S29" s="474">
        <f>F29/B29*100</f>
        <v>6.5514285714285716</v>
      </c>
    </row>
    <row r="30" spans="2:19">
      <c r="B30" s="1285">
        <v>1500</v>
      </c>
      <c r="D30" s="468">
        <f>ROUND($M$9+(((600*M$10/100)+(($B30-600)*M$11/100)))+((B30*$O$15)/100),2)+$O$17</f>
        <v>96.12</v>
      </c>
      <c r="F30" s="468">
        <f>ROUND(($O$9+(((600*O$10/100)+(($B30-600)*O$11/100)))+((B30*$O$16)/100)+$O$18)*(1+$O$23),2)</f>
        <v>98.39</v>
      </c>
      <c r="H30" s="1286">
        <f>F30-D30</f>
        <v>2.269999999999996</v>
      </c>
      <c r="J30" s="1026">
        <f t="shared" si="0"/>
        <v>2.3616312942155597E-2</v>
      </c>
      <c r="R30" s="474">
        <f>D30/B30*100</f>
        <v>6.4079999999999995</v>
      </c>
      <c r="S30" s="474">
        <f>F30/B30*100</f>
        <v>6.5593333333333339</v>
      </c>
    </row>
    <row r="31" spans="2:19">
      <c r="D31" s="1028"/>
      <c r="F31" s="1028"/>
      <c r="L31" s="1029" t="s">
        <v>770</v>
      </c>
      <c r="M31" s="1289">
        <f>'Exhibit No.__(RMM-8) p1'!M22</f>
        <v>1.350530041365549E-2</v>
      </c>
      <c r="R31" s="1376"/>
      <c r="S31" s="1376"/>
    </row>
    <row r="32" spans="2:19">
      <c r="B32" s="467">
        <v>1600</v>
      </c>
      <c r="D32" s="468">
        <f>ROUND($M$9+(((600*M$10/100)+(($B32-600)*M$11/100)))+((B32*$O$15)/100),2)+$O$17</f>
        <v>102.07</v>
      </c>
      <c r="F32" s="468">
        <f>ROUND(($O$9+(((600*O$10/100)+(($B32-600)*O$11/100)))+((B32*$O$16)/100)+$O$18)*(1+$O$23),2)</f>
        <v>105.06</v>
      </c>
      <c r="H32" s="1286">
        <f>F32-D32</f>
        <v>2.9900000000000091</v>
      </c>
      <c r="J32" s="1026">
        <f t="shared" si="0"/>
        <v>2.9293622024101199E-2</v>
      </c>
      <c r="M32" s="1030" t="s">
        <v>31</v>
      </c>
      <c r="R32" s="474">
        <f>D32/B32*100</f>
        <v>6.3793749999999996</v>
      </c>
      <c r="S32" s="474">
        <f>F32/B32*100</f>
        <v>6.5662500000000001</v>
      </c>
    </row>
    <row r="33" spans="2:19">
      <c r="B33" s="467">
        <v>2000</v>
      </c>
      <c r="D33" s="468">
        <f>ROUND($M$9+(((600*M$10/100)+(($B33-600)*M$11/100)))+((B33*$O$15)/100),2)+$O$17</f>
        <v>125.88</v>
      </c>
      <c r="F33" s="468">
        <f>ROUND(($O$9+(((600*O$10/100)+(($B33-600)*O$11/100)))+((B33*$O$16)/100)+$O$18)*(1+$O$23),2)</f>
        <v>131.72999999999999</v>
      </c>
      <c r="H33" s="1286">
        <f>F33-D33</f>
        <v>5.8499999999999943</v>
      </c>
      <c r="J33" s="1026">
        <f t="shared" si="0"/>
        <v>4.6472831267874125E-2</v>
      </c>
      <c r="R33" s="474">
        <f>D33/B33*100</f>
        <v>6.2939999999999996</v>
      </c>
      <c r="S33" s="474">
        <f>F33/B33*100</f>
        <v>6.5864999999999991</v>
      </c>
    </row>
    <row r="34" spans="2:19">
      <c r="B34" s="467">
        <v>2600</v>
      </c>
      <c r="D34" s="468">
        <f>ROUND($M$9+(((600*M$10/100)+(($B34-600)*M$11/100)))+((B34*$O$15)/100),2)+$O$17</f>
        <v>161.59</v>
      </c>
      <c r="F34" s="468">
        <f>ROUND(($O$9+(((600*O$10/100)+(($B34-600)*O$11/100)))+((B34*$O$16)/100)+$O$18)*(1+$O$23),2)</f>
        <v>171.75</v>
      </c>
      <c r="H34" s="1286">
        <f>F34-D34</f>
        <v>10.159999999999997</v>
      </c>
      <c r="J34" s="1026">
        <f t="shared" si="0"/>
        <v>6.2875177919425679E-2</v>
      </c>
      <c r="R34" s="474">
        <f>D34/B34*100</f>
        <v>6.2150000000000007</v>
      </c>
      <c r="S34" s="474">
        <f>F34/B34*100</f>
        <v>6.6057692307692299</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6.5">
      <c r="B39" s="483" t="s">
        <v>1281</v>
      </c>
    </row>
    <row r="40" spans="2:19">
      <c r="B40" s="483" t="s">
        <v>1283</v>
      </c>
    </row>
    <row r="48" spans="2:19">
      <c r="O48" s="1030"/>
    </row>
  </sheetData>
  <mergeCells count="5">
    <mergeCell ref="B1:J1"/>
    <mergeCell ref="B2:J2"/>
    <mergeCell ref="B3:J3"/>
    <mergeCell ref="D7:J7"/>
    <mergeCell ref="H8:J8"/>
  </mergeCells>
  <printOptions horizontalCentered="1"/>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D48"/>
  <sheetViews>
    <sheetView view="pageBreakPreview" zoomScale="60" zoomScaleNormal="100" workbookViewId="0">
      <selection activeCell="B1" sqref="B1"/>
    </sheetView>
  </sheetViews>
  <sheetFormatPr defaultColWidth="8.5" defaultRowHeight="15"/>
  <cols>
    <col min="1" max="1" width="1.5" style="446" customWidth="1"/>
    <col min="2" max="2" width="9.75" style="446" customWidth="1"/>
    <col min="3" max="3" width="2.875" style="446" customWidth="1"/>
    <col min="4" max="4" width="0.625" style="446" customWidth="1"/>
    <col min="5" max="5" width="8.875" style="446" bestFit="1" customWidth="1"/>
    <col min="6" max="6" width="0.875" style="446" customWidth="1"/>
    <col min="7" max="7" width="11" style="446" bestFit="1" customWidth="1"/>
    <col min="8" max="8" width="1.75" style="446" customWidth="1"/>
    <col min="9" max="9" width="11" style="446" bestFit="1" customWidth="1"/>
    <col min="10" max="10" width="2.375" style="446" customWidth="1"/>
    <col min="11" max="11" width="11" style="446" bestFit="1" customWidth="1"/>
    <col min="12" max="12" width="2" style="446" customWidth="1"/>
    <col min="13" max="13" width="11" style="446" bestFit="1" customWidth="1"/>
    <col min="14" max="14" width="2.875" style="446" customWidth="1"/>
    <col min="15" max="15" width="10.25" style="446" hidden="1" customWidth="1"/>
    <col min="16" max="16" width="2" style="446" hidden="1" customWidth="1"/>
    <col min="17" max="17" width="10.25" style="446" hidden="1" customWidth="1"/>
    <col min="18" max="18" width="4.625" style="446" hidden="1" customWidth="1"/>
    <col min="19" max="19" width="11" style="446" bestFit="1" customWidth="1"/>
    <col min="20" max="20" width="2" style="446" customWidth="1"/>
    <col min="21" max="21" width="11" style="446" bestFit="1" customWidth="1"/>
    <col min="22" max="22" width="3.125" style="446" customWidth="1"/>
    <col min="23" max="23" width="12.5" style="446" customWidth="1"/>
    <col min="24" max="24" width="13.5" style="446" customWidth="1"/>
    <col min="25" max="25" width="10.875" style="446" customWidth="1"/>
    <col min="26" max="26" width="16.25" style="446" customWidth="1"/>
    <col min="27" max="27" width="12.75" style="446" bestFit="1" customWidth="1"/>
    <col min="28" max="28" width="8.5" style="446" customWidth="1"/>
    <col min="29" max="29" width="2.625" style="486" customWidth="1"/>
    <col min="30" max="16384" width="8.5" style="446"/>
  </cols>
  <sheetData>
    <row r="1" spans="1:30">
      <c r="A1" s="485"/>
      <c r="B1" s="485"/>
    </row>
    <row r="2" spans="1:30">
      <c r="A2" s="485"/>
      <c r="B2" s="485"/>
      <c r="C2" s="487"/>
      <c r="D2" s="487"/>
      <c r="E2" s="487"/>
      <c r="F2" s="487"/>
      <c r="G2" s="487"/>
      <c r="H2" s="487"/>
      <c r="I2" s="487"/>
      <c r="J2" s="487"/>
      <c r="K2" s="487"/>
      <c r="L2" s="487"/>
    </row>
    <row r="3" spans="1:30" ht="18.75">
      <c r="A3" s="485"/>
      <c r="B3" s="447"/>
      <c r="C3" s="488"/>
      <c r="D3" s="488"/>
      <c r="E3" s="488"/>
      <c r="F3" s="488"/>
      <c r="G3" s="488"/>
      <c r="H3" s="488"/>
      <c r="I3" s="488"/>
      <c r="J3" s="488"/>
      <c r="K3" s="488"/>
      <c r="L3" s="488"/>
      <c r="M3" s="448"/>
      <c r="N3" s="448"/>
      <c r="O3" s="448"/>
      <c r="P3" s="448"/>
      <c r="Q3" s="489"/>
      <c r="S3" s="448"/>
      <c r="T3" s="449" t="s">
        <v>31</v>
      </c>
      <c r="U3" s="489"/>
    </row>
    <row r="4" spans="1:30" ht="20.25">
      <c r="B4" s="490" t="s">
        <v>72</v>
      </c>
      <c r="C4" s="490"/>
      <c r="D4" s="490"/>
      <c r="E4" s="490"/>
      <c r="F4" s="490"/>
      <c r="G4" s="490"/>
      <c r="H4" s="490"/>
      <c r="I4" s="490"/>
      <c r="J4" s="490"/>
      <c r="K4" s="490"/>
      <c r="L4" s="490"/>
      <c r="M4" s="490"/>
      <c r="N4" s="490"/>
      <c r="O4" s="490"/>
      <c r="P4" s="490"/>
      <c r="Q4" s="490"/>
      <c r="R4" s="490"/>
      <c r="S4" s="490"/>
      <c r="T4" s="490"/>
      <c r="U4" s="490"/>
    </row>
    <row r="5" spans="1:30" ht="20.25">
      <c r="B5" s="490" t="s">
        <v>501</v>
      </c>
      <c r="C5" s="490"/>
      <c r="D5" s="490"/>
      <c r="E5" s="490"/>
      <c r="F5" s="490"/>
      <c r="G5" s="490"/>
      <c r="H5" s="490"/>
      <c r="I5" s="490"/>
      <c r="J5" s="490"/>
      <c r="K5" s="490"/>
      <c r="L5" s="490"/>
      <c r="M5" s="490"/>
      <c r="N5" s="490"/>
      <c r="O5" s="490"/>
      <c r="P5" s="490"/>
      <c r="Q5" s="490"/>
      <c r="R5" s="490"/>
      <c r="S5" s="490"/>
      <c r="T5" s="490"/>
      <c r="U5" s="490"/>
    </row>
    <row r="6" spans="1:30" ht="20.25">
      <c r="B6" s="490" t="s">
        <v>511</v>
      </c>
      <c r="C6" s="490"/>
      <c r="D6" s="490"/>
      <c r="E6" s="490"/>
      <c r="F6" s="490"/>
      <c r="G6" s="490"/>
      <c r="H6" s="490"/>
      <c r="I6" s="490"/>
      <c r="J6" s="490"/>
      <c r="K6" s="490"/>
      <c r="L6" s="490"/>
      <c r="M6" s="490"/>
      <c r="N6" s="490"/>
      <c r="O6" s="490"/>
      <c r="P6" s="490"/>
      <c r="Q6" s="490"/>
      <c r="R6" s="490"/>
      <c r="S6" s="490"/>
      <c r="T6" s="490"/>
      <c r="U6" s="490"/>
    </row>
    <row r="7" spans="1:30" ht="20.25">
      <c r="B7" s="491" t="s">
        <v>31</v>
      </c>
      <c r="C7" s="491"/>
      <c r="D7" s="491"/>
      <c r="E7" s="491"/>
      <c r="F7" s="491"/>
      <c r="G7" s="491"/>
      <c r="H7" s="491"/>
      <c r="I7" s="491"/>
      <c r="J7" s="491"/>
      <c r="K7" s="491"/>
      <c r="L7" s="491"/>
      <c r="M7" s="491"/>
      <c r="N7" s="491"/>
      <c r="O7" s="491"/>
      <c r="P7" s="491"/>
      <c r="Q7" s="491"/>
      <c r="R7" s="491"/>
      <c r="S7" s="491"/>
      <c r="T7" s="491"/>
      <c r="U7" s="491"/>
    </row>
    <row r="8" spans="1:30" ht="18.75">
      <c r="B8" s="492"/>
      <c r="C8" s="493"/>
      <c r="D8" s="493"/>
      <c r="E8" s="493"/>
      <c r="F8" s="493"/>
      <c r="G8" s="493"/>
      <c r="H8" s="493"/>
      <c r="I8" s="493"/>
      <c r="J8" s="493"/>
      <c r="K8" s="493"/>
      <c r="L8" s="493"/>
      <c r="M8" s="493"/>
      <c r="N8" s="493"/>
      <c r="O8" s="493"/>
      <c r="P8" s="493"/>
      <c r="Q8" s="494"/>
      <c r="S8" s="493"/>
      <c r="T8" s="493"/>
      <c r="U8" s="494"/>
    </row>
    <row r="9" spans="1:30">
      <c r="A9" s="487"/>
      <c r="B9" s="485"/>
    </row>
    <row r="10" spans="1:30" ht="15.75">
      <c r="A10" s="487"/>
      <c r="B10" s="495" t="s">
        <v>512</v>
      </c>
      <c r="C10" s="496"/>
      <c r="D10" s="496"/>
      <c r="E10" s="496"/>
      <c r="F10" s="496"/>
      <c r="G10" s="497" t="s">
        <v>513</v>
      </c>
      <c r="H10" s="497"/>
      <c r="I10" s="497"/>
      <c r="J10" s="497"/>
      <c r="K10" s="497"/>
      <c r="L10" s="497"/>
      <c r="M10" s="497"/>
      <c r="N10" s="496"/>
      <c r="O10" s="498" t="s">
        <v>514</v>
      </c>
      <c r="P10" s="498"/>
      <c r="Q10" s="498"/>
      <c r="R10" s="499"/>
      <c r="S10" s="498" t="s">
        <v>504</v>
      </c>
      <c r="T10" s="498"/>
      <c r="U10" s="498"/>
    </row>
    <row r="11" spans="1:30" ht="16.5" thickBot="1">
      <c r="A11" s="487"/>
      <c r="B11" s="500" t="s">
        <v>515</v>
      </c>
      <c r="C11" s="498"/>
      <c r="D11" s="1666" t="s">
        <v>516</v>
      </c>
      <c r="E11" s="496"/>
      <c r="F11" s="496"/>
      <c r="G11" s="501" t="s">
        <v>517</v>
      </c>
      <c r="H11" s="501"/>
      <c r="I11" s="501"/>
      <c r="J11" s="502"/>
      <c r="K11" s="501" t="s">
        <v>596</v>
      </c>
      <c r="L11" s="501"/>
      <c r="M11" s="501"/>
      <c r="N11" s="496"/>
      <c r="O11" s="501" t="s">
        <v>256</v>
      </c>
      <c r="P11" s="501"/>
      <c r="Q11" s="501"/>
      <c r="R11" s="499"/>
      <c r="S11" s="501" t="s">
        <v>256</v>
      </c>
      <c r="T11" s="501"/>
      <c r="U11" s="501"/>
    </row>
    <row r="12" spans="1:30" ht="15.75">
      <c r="A12" s="487"/>
      <c r="B12" s="503" t="s">
        <v>387</v>
      </c>
      <c r="C12" s="504"/>
      <c r="D12" s="1667" t="s">
        <v>518</v>
      </c>
      <c r="E12" s="503" t="s">
        <v>25</v>
      </c>
      <c r="F12" s="496"/>
      <c r="G12" s="506" t="s">
        <v>519</v>
      </c>
      <c r="H12" s="507"/>
      <c r="I12" s="506" t="s">
        <v>520</v>
      </c>
      <c r="J12" s="496"/>
      <c r="K12" s="506" t="s">
        <v>519</v>
      </c>
      <c r="L12" s="507"/>
      <c r="M12" s="506" t="s">
        <v>520</v>
      </c>
      <c r="N12" s="496"/>
      <c r="O12" s="506" t="s">
        <v>519</v>
      </c>
      <c r="P12" s="496"/>
      <c r="Q12" s="506" t="s">
        <v>520</v>
      </c>
      <c r="R12" s="499"/>
      <c r="S12" s="506" t="s">
        <v>519</v>
      </c>
      <c r="T12" s="496"/>
      <c r="U12" s="506" t="s">
        <v>520</v>
      </c>
      <c r="W12" s="508"/>
      <c r="X12" s="509" t="s">
        <v>505</v>
      </c>
      <c r="Y12" s="510"/>
      <c r="Z12" s="509"/>
      <c r="AA12" s="509" t="s">
        <v>506</v>
      </c>
      <c r="AB12" s="510"/>
    </row>
    <row r="13" spans="1:30" ht="15.75">
      <c r="A13" s="487"/>
      <c r="B13" s="496"/>
      <c r="C13" s="496"/>
      <c r="D13" s="496"/>
      <c r="E13" s="496"/>
      <c r="F13" s="496"/>
      <c r="G13" s="504"/>
      <c r="H13" s="504"/>
      <c r="I13" s="504"/>
      <c r="J13" s="504"/>
      <c r="K13" s="504"/>
      <c r="L13" s="504"/>
      <c r="M13" s="504"/>
      <c r="N13" s="499"/>
      <c r="O13" s="499"/>
      <c r="P13" s="499"/>
      <c r="Q13" s="499"/>
      <c r="R13" s="499"/>
      <c r="S13" s="499"/>
      <c r="T13" s="499"/>
      <c r="U13" s="499"/>
      <c r="W13" s="511" t="s">
        <v>385</v>
      </c>
      <c r="X13" s="475" t="s">
        <v>521</v>
      </c>
      <c r="Y13" s="512" t="s">
        <v>522</v>
      </c>
      <c r="Z13" s="475"/>
      <c r="AA13" s="475" t="s">
        <v>521</v>
      </c>
      <c r="AB13" s="512" t="s">
        <v>522</v>
      </c>
    </row>
    <row r="14" spans="1:30" ht="15.75">
      <c r="A14" s="487"/>
      <c r="B14" s="496">
        <v>15</v>
      </c>
      <c r="C14" s="496"/>
      <c r="D14" s="496">
        <v>100</v>
      </c>
      <c r="E14" s="513">
        <v>5000</v>
      </c>
      <c r="F14" s="514">
        <f>E14/($B$14*730)</f>
        <v>0.45662100456621002</v>
      </c>
      <c r="G14" s="515">
        <f>ROUND($X$15+IF($E14&gt;1000,IF($E14&gt;9000,(1000*X$21/100)+(8000*X$22/100)+(($E14-(9000))*X$23/100),(1000*X$21/100)+(($E14-1000)*X$22/100)),($E14*$X$21)/100)+IF(B$14&gt;W$18,$X$18*($B$14-W$18),0)+IF(B$14&gt;W$20,$X$20*($B$14-W$20),0),2)+AA$29</f>
        <v>424.99</v>
      </c>
      <c r="H14" s="515"/>
      <c r="I14" s="515">
        <f>ROUND($Y$15+IF($E14&gt;1000,IF($E14&gt;9000,(1000*Y$21/100)+(8000*Y$22/100)+(($E14-(9000))*Y$23/100),(1000*Y$21/100)+(($E14-1000)*Y$22/100)),($E14*$Y$21)/100)+IF(B$14&gt;W$18,$Y$18*($B$14-W$18),0)+IF(B$14&gt;W$20,$Y$20*($B$14-W$20),0),2)+AA$29</f>
        <v>429.89</v>
      </c>
      <c r="J14" s="515"/>
      <c r="K14" s="515">
        <f ca="1">ROUND($AA$15+IF($E14&gt;1000,IF($E14&gt;9000,(1000*AA$21/100)+(8000*AA$22/100)+(($E14-9000)*AA$23/100),(1000*AA$21/100)+(($E14-1000)*AA$22/100)),($E14*$AA$21)/100)+IF(B$14&gt;Z$18,$AA$18*($B$14-Z$18),0)+IF(B$14&gt;Z$20,$AA$20*($B$14-Z$20),0),2)+AA30</f>
        <v>422.92</v>
      </c>
      <c r="L14" s="515"/>
      <c r="M14" s="515">
        <f ca="1">ROUND($AB$15+IF($E14&gt;1000,IF($E14&gt;9000,(1000*AB$21/100)+(8000*AB$22/100)+(($E14-9000)*AB$23/100),(1000*AB$21/100)+(($E14-1000)*AB$22/100)),($E14*$AB$21)/100)+IF(B$14&gt;Z$18,$AB$18*($B$14-Z$18),0)+IF(B$14&gt;Z$20,$AB$20*($B$14-Z$20),0),2)+AA30</f>
        <v>427.8</v>
      </c>
      <c r="N14" s="496"/>
      <c r="O14" s="515">
        <f ca="1">K14-G14</f>
        <v>-2.0699999999999932</v>
      </c>
      <c r="P14" s="515"/>
      <c r="Q14" s="515">
        <f ca="1">M14-I14</f>
        <v>-2.089999999999975</v>
      </c>
      <c r="R14" s="499"/>
      <c r="S14" s="516">
        <f ca="1">ROUND(K14/G14-1,4)</f>
        <v>-4.8999999999999998E-3</v>
      </c>
      <c r="T14" s="496"/>
      <c r="U14" s="516">
        <f ca="1">ROUND(M14/I14-1,4)</f>
        <v>-4.8999999999999998E-3</v>
      </c>
      <c r="W14" s="511" t="s">
        <v>523</v>
      </c>
      <c r="X14" s="517">
        <f>'Exhibit No.__(RMM-7) p1-8'!D189</f>
        <v>9.99</v>
      </c>
      <c r="Y14" s="463">
        <f>'Exhibit No.__(RMM-7) p1-8'!D190</f>
        <v>14.89</v>
      </c>
      <c r="Z14" s="518"/>
      <c r="AA14" s="517">
        <f ca="1">'Exhibit No.__(RMM-7) p1-8'!G230</f>
        <v>9.9499999999999993</v>
      </c>
      <c r="AB14" s="463">
        <f ca="1">'Exhibit No.__(RMM-7) p1-8'!G231</f>
        <v>14.83</v>
      </c>
      <c r="AC14" s="519"/>
      <c r="AD14" s="469"/>
    </row>
    <row r="15" spans="1:30" ht="15.75">
      <c r="A15" s="487"/>
      <c r="B15" s="496"/>
      <c r="C15" s="496"/>
      <c r="D15" s="496">
        <v>200</v>
      </c>
      <c r="E15" s="513">
        <v>7500</v>
      </c>
      <c r="F15" s="514">
        <f>E15/($B$14*730)</f>
        <v>0.68493150684931503</v>
      </c>
      <c r="G15" s="515">
        <f>ROUND($X$15+IF($E15&gt;1000,IF($E15&gt;9000,(1000*X$21/100)+(8000*X$22/100)+(($E15-(9000))*X$23/100),(1000*X$21/100)+(($E15-1000)*X$22/100)),($E15*$X$21)/100)+IF(B$14&gt;W$18,$X$18*($B$14-W$18),0)+IF(B$14&gt;W$20,$X$20*($B$14-W$20),0),2)+AA$29</f>
        <v>614.89</v>
      </c>
      <c r="H15" s="515"/>
      <c r="I15" s="515">
        <f>ROUND($Y$15+IF($E15&gt;1000,IF($E15&gt;9000,(1000*Y$21/100)+(8000*Y$22/100)+(($E15-(9000))*Y$23/100),(1000*Y$21/100)+(($E15-1000)*Y$22/100)),($E15*$Y$21)/100)+IF(B$14&gt;W$18,$Y$18*($B$14-W$18),0)+IF(B$14&gt;W$20,$Y$20*($B$14-W$20),0),2)+AA$29</f>
        <v>619.79</v>
      </c>
      <c r="J15" s="515"/>
      <c r="K15" s="515">
        <f ca="1">ROUND($AA$15+IF($E15&gt;1000,IF($E15&gt;9000,(1000*AA$21/100)+(8000*AA$22/100)+(($E15-9000)*AA$23/100),(1000*AA$21/100)+(($E15-1000)*AA$22/100)),($E15*$AA$21)/100)+IF(B$14&gt;Z$18,$AA$18*($B$14-Z$18),0)+IF(B$14&gt;Z$20,$AA$20*($B$14-Z$20),0),2)+AA30</f>
        <v>610.89</v>
      </c>
      <c r="L15" s="515"/>
      <c r="M15" s="515">
        <f ca="1">ROUND($AB$15+IF($E15&gt;1000,IF($E15&gt;9000,(1000*AB$21/100)+(8000*AB$22/100)+(($E15-9000)*AB$23/100),(1000*AB$21/100)+(($E15-1000)*AB$22/100)),($E15*$AB$21)/100)+IF(B$14&gt;Z$18,$AB$18*($B$14-Z$18),0)+IF(B$14&gt;Z$20,$AB$20*($B$14-Z$20),0),2)+AA30</f>
        <v>615.77</v>
      </c>
      <c r="N15" s="496"/>
      <c r="O15" s="515">
        <f ca="1">K15-G15</f>
        <v>-4</v>
      </c>
      <c r="P15" s="515"/>
      <c r="Q15" s="515">
        <f ca="1">M15-I15</f>
        <v>-4.0199999999999818</v>
      </c>
      <c r="R15" s="499"/>
      <c r="S15" s="516">
        <f ca="1">ROUND(K15/G15-1,4)</f>
        <v>-6.4999999999999997E-3</v>
      </c>
      <c r="T15" s="496"/>
      <c r="U15" s="516">
        <f ca="1">ROUND(M15/I15-1,4)</f>
        <v>-6.4999999999999997E-3</v>
      </c>
      <c r="W15" s="511" t="s">
        <v>524</v>
      </c>
      <c r="X15" s="517">
        <f>X14</f>
        <v>9.99</v>
      </c>
      <c r="Y15" s="463">
        <f>Y14</f>
        <v>14.89</v>
      </c>
      <c r="Z15" s="518"/>
      <c r="AA15" s="517">
        <f ca="1">AA14</f>
        <v>9.9499999999999993</v>
      </c>
      <c r="AB15" s="463">
        <f ca="1">AB14</f>
        <v>14.83</v>
      </c>
    </row>
    <row r="16" spans="1:30" ht="15.75">
      <c r="A16" s="487"/>
      <c r="B16" s="496"/>
      <c r="C16" s="496"/>
      <c r="D16" s="496">
        <v>300</v>
      </c>
      <c r="E16" s="513">
        <v>10000</v>
      </c>
      <c r="F16" s="514">
        <f>E16/($B$14*730)</f>
        <v>0.91324200913242004</v>
      </c>
      <c r="G16" s="515">
        <f>ROUND($X$15+IF($E16&gt;1000,IF($E16&gt;9000,(1000*X$21/100)+(8000*X$22/100)+(($E16-(9000))*X$23/100),(1000*X$21/100)+(($E16-1000)*X$22/100)),($E16*$X$21)/100)+IF(B$14&gt;W$18,$X$18*($B$14-W$18),0)+IF(B$14&gt;W$20,$X$20*($B$14-W$20),0),2)+AA$29</f>
        <v>794.36999999999989</v>
      </c>
      <c r="H16" s="515"/>
      <c r="I16" s="515">
        <f>ROUND($Y$15+IF($E16&gt;1000,IF($E16&gt;9000,(1000*Y$21/100)+(8000*Y$22/100)+(($E16-(9000))*Y$23/100),(1000*Y$21/100)+(($E16-1000)*Y$22/100)),($E16*$Y$21)/100)+IF(B$14&gt;W$18,$Y$18*($B$14-W$18),0)+IF(B$14&gt;W$20,$Y$20*($B$14-W$20),0),2)+AA$29</f>
        <v>799.27</v>
      </c>
      <c r="J16" s="515"/>
      <c r="K16" s="515">
        <f ca="1">ROUND($AA$15+IF($E16&gt;1000,IF($E16&gt;9000,(1000*AA$21/100)+(8000*AA$22/100)+(($E16-9000)*AA$23/100),(1000*AA$21/100)+(($E16-1000)*AA$22/100)),($E16*$AA$21)/100)+IF(B$14&gt;Z$18,$AA$18*($B$14-Z$18),0)+IF(B$14&gt;Z$20,$AA$20*($B$14-Z$20),0),2)+AA30</f>
        <v>793.66</v>
      </c>
      <c r="L16" s="515"/>
      <c r="M16" s="515">
        <f ca="1">ROUND($AB$15+IF($E16&gt;1000,IF($E16&gt;9000,(1000*AB$21/100)+(8000*AB$22/100)+(($E16-9000)*AB$23/100),(1000*AB$21/100)+(($E16-1000)*AB$22/100)),($E16*$AB$21)/100)+IF(B$14&gt;Z$18,$AB$18*($B$14-Z$18),0)+IF(B$14&gt;Z$20,$AB$20*($B$14-Z$20),0),2)+AA30</f>
        <v>798.54</v>
      </c>
      <c r="N16" s="496"/>
      <c r="O16" s="515">
        <f ca="1">K16-G16</f>
        <v>-0.70999999999992269</v>
      </c>
      <c r="P16" s="515"/>
      <c r="Q16" s="515">
        <f ca="1">M16-I16</f>
        <v>-0.73000000000001819</v>
      </c>
      <c r="R16" s="499"/>
      <c r="S16" s="516">
        <f ca="1">ROUND(K16/G16-1,4)</f>
        <v>-8.9999999999999998E-4</v>
      </c>
      <c r="T16" s="496"/>
      <c r="U16" s="516">
        <f ca="1">ROUND(M16/I16-1,4)</f>
        <v>-8.9999999999999998E-4</v>
      </c>
      <c r="W16" s="511"/>
      <c r="X16" s="475"/>
      <c r="Y16" s="512"/>
      <c r="Z16" s="475"/>
      <c r="AA16" s="517"/>
      <c r="AB16" s="463"/>
    </row>
    <row r="17" spans="1:30" ht="15.75">
      <c r="A17" s="487"/>
      <c r="B17" s="499"/>
      <c r="C17" s="499"/>
      <c r="D17" s="499"/>
      <c r="E17" s="499"/>
      <c r="F17" s="499"/>
      <c r="G17" s="499"/>
      <c r="H17" s="499"/>
      <c r="I17" s="499"/>
      <c r="J17" s="499"/>
      <c r="K17" s="499"/>
      <c r="L17" s="499"/>
      <c r="M17" s="499"/>
      <c r="N17" s="499"/>
      <c r="O17" s="499"/>
      <c r="P17" s="499"/>
      <c r="Q17" s="499"/>
      <c r="R17" s="499"/>
      <c r="S17" s="499"/>
      <c r="T17" s="499"/>
      <c r="U17" s="499"/>
      <c r="W17" s="511" t="s">
        <v>385</v>
      </c>
      <c r="X17" s="517"/>
      <c r="Y17" s="463"/>
      <c r="Z17" s="520" t="s">
        <v>385</v>
      </c>
      <c r="AA17" s="517"/>
      <c r="AB17" s="463"/>
    </row>
    <row r="18" spans="1:30" ht="15.75">
      <c r="A18" s="487"/>
      <c r="B18" s="496">
        <v>25</v>
      </c>
      <c r="C18" s="496"/>
      <c r="D18" s="496">
        <v>150</v>
      </c>
      <c r="E18" s="513">
        <f>ROUND((B$18*D18),0)</f>
        <v>3750</v>
      </c>
      <c r="F18" s="514">
        <f>E18/($B$18*730)</f>
        <v>0.20547945205479451</v>
      </c>
      <c r="G18" s="515">
        <f>ROUND($X$15+IF($E18&gt;1000,IF($E18&gt;9000,(1000*X$21/100)+(8000*X$22/100)+(($E18-9000)*X$23/100),(1000*X$21/100)+(($E18-1000)*X$22/100)),($E18*$X$21)/100)+IF(B$18&gt;W$18,$X$18*($B$18-W$18),0)+IF(B$18&gt;W$20,$X$20*($B$18-W$20),0),2)+AA29</f>
        <v>378.44</v>
      </c>
      <c r="H18" s="515"/>
      <c r="I18" s="515">
        <f>ROUND($Y$15+IF($E18&gt;1000,IF($E18&gt;9000,(1000*Y$21/100)+(8000*Y$22/100)+(($E18-9000)*Y$23/100),(1000*Y$21/100)+(($E18-1000)*Y$22/100)),($E18*$Y$21)/100)+IF(B$18&gt;W$18,$Y$18*($B$18-W$18),0)+IF(B$18&gt;W$20,$Y$20*($B$18-W$20),0),2)+AA29</f>
        <v>383.34</v>
      </c>
      <c r="J18" s="515"/>
      <c r="K18" s="515">
        <f ca="1">ROUND($AA$15+IF($E18&gt;1000,IF($E18&gt;9000,(1000*AA$21/100)+(8000*AA$22/100)+(($E18-9000)*AA$23/100),(1000*AA$21/100)+(($E18-1000)*AA$22/100)),($E18*$AA$21)/100)+IF(B$18&gt;Z$18,$AA$18*($B$18-Z$18),0)+IF(B$18&gt;Z$20,$AA$20*($B$18-Z$20),0),2)+AA30</f>
        <v>377.73</v>
      </c>
      <c r="L18" s="515"/>
      <c r="M18" s="515">
        <f ca="1">ROUND($AB$15+IF($E18&gt;1000,IF($E18&gt;9000,(1000*AB$21/100)+(8000*AB$22/100)+(($E18-9000)*AB$23/100),(1000*AB$21/100)+(($E18-1000)*AB$22/100)),($E18*$AB$21)/100)+IF(B$18&gt;Z$18,$AB$18*($B$18-Z$18),0)+IF(B$18&gt;Z$20,$AB$20*($B$18-Z$20),0),2)+AA30</f>
        <v>382.61</v>
      </c>
      <c r="N18" s="496"/>
      <c r="O18" s="515">
        <f ca="1">K18-G18</f>
        <v>-0.70999999999997954</v>
      </c>
      <c r="P18" s="515"/>
      <c r="Q18" s="515">
        <f ca="1">M18-I18</f>
        <v>-0.72999999999996135</v>
      </c>
      <c r="R18" s="499"/>
      <c r="S18" s="516">
        <f ca="1">ROUND(K18/G18-1,4)</f>
        <v>-1.9E-3</v>
      </c>
      <c r="T18" s="496"/>
      <c r="U18" s="516">
        <f ca="1">ROUND(M18/I18-1,4)</f>
        <v>-1.9E-3</v>
      </c>
      <c r="W18" s="521">
        <v>15</v>
      </c>
      <c r="X18" s="517">
        <f>'Exhibit No.__(RMM-7) p1-8'!D191</f>
        <v>1.04</v>
      </c>
      <c r="Y18" s="463">
        <f>X18</f>
        <v>1.04</v>
      </c>
      <c r="Z18" s="522">
        <v>15</v>
      </c>
      <c r="AA18" s="517">
        <f ca="1">'Exhibit No.__(RMM-7) p1-8'!G232</f>
        <v>1.05</v>
      </c>
      <c r="AB18" s="463">
        <f ca="1">AA18</f>
        <v>1.05</v>
      </c>
      <c r="AD18" s="469"/>
    </row>
    <row r="19" spans="1:30" ht="15.75">
      <c r="A19" s="487"/>
      <c r="B19" s="496"/>
      <c r="C19" s="496"/>
      <c r="D19" s="496">
        <v>200</v>
      </c>
      <c r="E19" s="513">
        <f>ROUND((B$18*D19),0)</f>
        <v>5000</v>
      </c>
      <c r="F19" s="514">
        <f>E19/($B$18*730)</f>
        <v>0.27397260273972601</v>
      </c>
      <c r="G19" s="515">
        <f>ROUND($X$15+IF($E19&gt;1000,IF($E19&gt;9000,(1000*X$21/100)+(8000*X$22/100)+(($E19-9000)*X$23/100),(1000*X$21/100)+(($E19-1000)*X$22/100)),($E19*$X$21)/100)+IF(B$18&gt;W$18,$X$18*($B$18-W$18),0)+IF(B$18&gt;W$20,$X$20*($B$18-W$20),0),2)+AA29</f>
        <v>473.39</v>
      </c>
      <c r="H19" s="515"/>
      <c r="I19" s="515">
        <f>ROUND($Y$15+IF($E19&gt;1000,IF($E19&gt;9000,(1000*Y$21/100)+(8000*Y$22/100)+(($E19-9000)*Y$23/100),(1000*Y$21/100)+(($E19-1000)*Y$22/100)),($E19*$Y$21)/100)+IF(B$18&gt;W$18,$Y$18*($B$18-W$18),0)+IF(B$18&gt;W$20,$Y$20*($B$18-W$20),0),2)+AA29</f>
        <v>478.29</v>
      </c>
      <c r="J19" s="515"/>
      <c r="K19" s="515">
        <f ca="1">ROUND($AA$15+IF($E19&gt;1000,IF($E19&gt;9000,(1000*AA$21/100)+(8000*AA$22/100)+(($E19-9000)*AA$23/100),(1000*AA$21/100)+(($E19-1000)*AA$22/100)),($E19*$AA$21)/100)+IF(B$18&gt;Z$18,$AA$18*($B$18-Z$18),0)+IF(B$18&gt;Z$20,$AA$20*($B$18-Z$20),0),2)+AA30</f>
        <v>471.72</v>
      </c>
      <c r="L19" s="515"/>
      <c r="M19" s="515">
        <f ca="1">ROUND($AB$15+IF($E19&gt;1000,IF($E19&gt;9000,(1000*AB$21/100)+(8000*AB$22/100)+(($E19-9000)*AB$23/100),(1000*AB$21/100)+(($E19-1000)*AB$22/100)),($E19*$AB$21)/100)+IF(B$18&gt;Z$18,$AB$18*($B$18-Z$18),0)+IF(B$18&gt;Z$20,$AB$20*($B$18-Z$20),0),2)+AA30</f>
        <v>476.6</v>
      </c>
      <c r="N19" s="496"/>
      <c r="O19" s="515">
        <f ca="1">K19-G19</f>
        <v>-1.6699999999999591</v>
      </c>
      <c r="P19" s="515"/>
      <c r="Q19" s="515">
        <f ca="1">M19-I19</f>
        <v>-1.6899999999999977</v>
      </c>
      <c r="R19" s="499"/>
      <c r="S19" s="516">
        <f ca="1">ROUND(K19/G19-1,4)</f>
        <v>-3.5000000000000001E-3</v>
      </c>
      <c r="T19" s="496"/>
      <c r="U19" s="516">
        <f ca="1">ROUND(M19/I19-1,4)</f>
        <v>-3.5000000000000001E-3</v>
      </c>
      <c r="W19" s="511" t="s">
        <v>387</v>
      </c>
      <c r="X19" s="475"/>
      <c r="Y19" s="523"/>
      <c r="Z19" s="475" t="s">
        <v>387</v>
      </c>
      <c r="AA19" s="517"/>
      <c r="AB19" s="463"/>
    </row>
    <row r="20" spans="1:30" ht="15.75">
      <c r="A20" s="487"/>
      <c r="B20" s="496"/>
      <c r="C20" s="496"/>
      <c r="D20" s="496">
        <v>400</v>
      </c>
      <c r="E20" s="513">
        <f>ROUND((B$18*D20),0)</f>
        <v>10000</v>
      </c>
      <c r="F20" s="514">
        <f>E20/($B$18*730)</f>
        <v>0.54794520547945202</v>
      </c>
      <c r="G20" s="515">
        <f>ROUND($X$15+IF($E20&gt;1000,IF($E20&gt;9000,(1000*X$21/100)+(8000*X$22/100)+(($E20-9000)*X$23/100),(1000*X$21/100)+(($E20-1000)*X$22/100)),($E20*$X$21)/100)+IF(B$18&gt;W$18,$X$18*($B$18-W$18),0)+IF(B$18&gt;W$20,$X$20*($B$18-W$20),0),2)+AA29</f>
        <v>842.77</v>
      </c>
      <c r="H20" s="515"/>
      <c r="I20" s="515">
        <f>ROUND($Y$15+IF($E20&gt;1000,IF($E20&gt;9000,(1000*Y$21/100)+(8000*Y$22/100)+(($E20-9000)*Y$23/100),(1000*Y$21/100)+(($E20-1000)*Y$22/100)),($E20*$Y$21)/100)+IF(B$18&gt;W$18,$Y$18*($B$18-W$18),0)+IF(B$18&gt;W$20,$Y$20*($B$18-W$20),0),2)+AA29</f>
        <v>847.67</v>
      </c>
      <c r="J20" s="515"/>
      <c r="K20" s="515">
        <f ca="1">ROUND($AA$15+IF($E20&gt;1000,IF($E20&gt;9000,(1000*AA$21/100)+(8000*AA$22/100)+(($E20-9000)*AA$23/100),(1000*AA$21/100)+(($E20-1000)*AA$22/100)),($E20*$AA$21)/100)+IF(B$18&gt;Z$18,$AA$18*($B$18-Z$18),0)+IF(B$18&gt;Z$20,$AA$20*($B$18-Z$20),0),2)+AA30</f>
        <v>842.45999999999992</v>
      </c>
      <c r="L20" s="515"/>
      <c r="M20" s="515">
        <f ca="1">ROUND($AB$15+IF($E20&gt;1000,IF($E20&gt;9000,(1000*AB$21/100)+(8000*AB$22/100)+(($E20-9000)*AB$23/100),(1000*AB$21/100)+(($E20-1000)*AB$22/100)),($E20*$AB$21)/100)+IF(B$18&gt;Z$18,$AB$18*($B$18-Z$18),0)+IF(B$18&gt;Z$20,$AB$20*($B$18-Z$20),0),2)+AA30</f>
        <v>847.33999999999992</v>
      </c>
      <c r="N20" s="496"/>
      <c r="O20" s="515">
        <f ca="1">K20-G20</f>
        <v>-0.31000000000005912</v>
      </c>
      <c r="P20" s="515"/>
      <c r="Q20" s="515">
        <f ca="1">M20-I20</f>
        <v>-0.33000000000004093</v>
      </c>
      <c r="R20" s="499"/>
      <c r="S20" s="516">
        <f ca="1">ROUND(K20/G20-1,4)</f>
        <v>-4.0000000000000002E-4</v>
      </c>
      <c r="T20" s="496"/>
      <c r="U20" s="516">
        <f ca="1">ROUND(M20/I20-1,4)</f>
        <v>-4.0000000000000002E-4</v>
      </c>
      <c r="W20" s="521">
        <v>15</v>
      </c>
      <c r="X20" s="517">
        <f>'Exhibit No.__(RMM-7) p1-8'!D194</f>
        <v>3.8</v>
      </c>
      <c r="Y20" s="463">
        <f>X20</f>
        <v>3.8</v>
      </c>
      <c r="Z20" s="524">
        <v>15</v>
      </c>
      <c r="AA20" s="517">
        <f ca="1">'Exhibit No.__(RMM-7) p1-8'!G234</f>
        <v>3.83</v>
      </c>
      <c r="AB20" s="463">
        <f ca="1">AA20</f>
        <v>3.83</v>
      </c>
      <c r="AD20" s="469"/>
    </row>
    <row r="21" spans="1:30" ht="15.75">
      <c r="A21" s="487"/>
      <c r="B21" s="499"/>
      <c r="C21" s="499"/>
      <c r="D21" s="499"/>
      <c r="E21" s="499"/>
      <c r="F21" s="514"/>
      <c r="G21" s="525"/>
      <c r="H21" s="525"/>
      <c r="I21" s="525"/>
      <c r="J21" s="525"/>
      <c r="K21" s="525"/>
      <c r="L21" s="525"/>
      <c r="M21" s="525"/>
      <c r="N21" s="499"/>
      <c r="O21" s="515"/>
      <c r="P21" s="515"/>
      <c r="Q21" s="515"/>
      <c r="R21" s="499"/>
      <c r="S21" s="516"/>
      <c r="T21" s="499"/>
      <c r="U21" s="499"/>
      <c r="W21" s="511" t="s">
        <v>525</v>
      </c>
      <c r="X21" s="526">
        <f>'Exhibit No.__(RMM-7) p1-8'!D195+AA25+AA32</f>
        <v>10.96</v>
      </c>
      <c r="Y21" s="465">
        <f>X21</f>
        <v>10.96</v>
      </c>
      <c r="Z21" s="475" t="s">
        <v>525</v>
      </c>
      <c r="AA21" s="526">
        <f ca="1">'Exhibit No.__(RMM-7) p1-8'!G235+'Exhibit No.__(RMM-7) p1-8'!G239+AA26+AA33</f>
        <v>11.064558947088164</v>
      </c>
      <c r="AB21" s="527">
        <f ca="1">AA21</f>
        <v>11.064558947088164</v>
      </c>
      <c r="AD21" s="466"/>
    </row>
    <row r="22" spans="1:30" ht="15.75">
      <c r="A22" s="487"/>
      <c r="B22" s="496">
        <v>50</v>
      </c>
      <c r="C22" s="496"/>
      <c r="D22" s="496">
        <f>D18</f>
        <v>150</v>
      </c>
      <c r="E22" s="513">
        <f>ROUND((B$22*D22),0)</f>
        <v>7500</v>
      </c>
      <c r="F22" s="514">
        <f>E22/($B$22*730)</f>
        <v>0.20547945205479451</v>
      </c>
      <c r="G22" s="515">
        <f>ROUND($X$15+IF($E22&gt;1000,IF($E22&gt;9000,(1000*X$21/100)+(8000*X$22/100)+(($E22-9000)*X$23/100),(1000*X$21/100)+(($E22-1000)*X$22/100)),($E22*$X$21)/100)+IF(B$22&gt;W$18,$X$18*($B$22-W$18),0)+IF(B$22&gt;W$20,$X$20*($B$22-W$20),0),2)+AA29</f>
        <v>784.29</v>
      </c>
      <c r="H22" s="515"/>
      <c r="I22" s="515">
        <f>ROUND($Y$15+IF($E22&gt;1000,IF($E22&gt;9000,(1000*Y$21/100)+(8000*Y$22/100)+(($E22-9000)*Y$23/100),(1000*Y$21/100)+(($E22-1000)*Y$22/100)),($E22*$Y$21)/100)+IF(B$22&gt;W$18,$Y$18*($B$22-W$18),0)+IF(B$22&gt;W$20,$Y$20*($B$22-W$20),0),2)+AA29</f>
        <v>789.18999999999994</v>
      </c>
      <c r="J22" s="515"/>
      <c r="K22" s="515">
        <f ca="1">ROUND($AA$15+IF($E22&gt;1000,IF($E22&gt;9000,(1000*AA$21/100)+(8000*AA$22/100)+(($E22-9000)*AA$23/100),(1000*AA$21/100)+(($E22-1000)*AA$22/100)),($E22*$AA$21)/100)+IF(B$22&gt;Z$18,$AA$18*($B$22-Z$18),0)+IF(B$22&gt;Z$20,$AA$20*($B$22-Z$20),0),2)+AA30</f>
        <v>781.68999999999994</v>
      </c>
      <c r="L22" s="515"/>
      <c r="M22" s="515">
        <f ca="1">ROUND($AB$15+IF($E22&gt;1000,IF($E22&gt;9000,(1000*AB$21/100)+(8000*AB$22/100)+(($E22-9000)*AB$23/100),(1000*AB$21/100)+(($E22-1000)*AB$22/100)),($E22*$AB$21)/100)+IF(B$22&gt;Z$18,$AB$18*($B$22-Z$18),0)+IF(B$22&gt;Z$20,$AB$20*($B$22-Z$20),0),2)+AA30</f>
        <v>786.56999999999994</v>
      </c>
      <c r="N22" s="496"/>
      <c r="O22" s="515">
        <f ca="1">K22-G22</f>
        <v>-2.6000000000000227</v>
      </c>
      <c r="P22" s="515"/>
      <c r="Q22" s="515">
        <f ca="1">M22-I22</f>
        <v>-2.6200000000000045</v>
      </c>
      <c r="R22" s="499"/>
      <c r="S22" s="516">
        <f ca="1">ROUND(K22/G22-1,4)</f>
        <v>-3.3E-3</v>
      </c>
      <c r="T22" s="496"/>
      <c r="U22" s="516">
        <f ca="1">ROUND(M22/I22-1,4)</f>
        <v>-3.3E-3</v>
      </c>
      <c r="W22" s="511" t="s">
        <v>526</v>
      </c>
      <c r="X22" s="526">
        <f>'Exhibit No.__(RMM-7) p1-8'!D196+AA25+AA32</f>
        <v>7.5960000000000001</v>
      </c>
      <c r="Y22" s="465">
        <f>X22</f>
        <v>7.5960000000000001</v>
      </c>
      <c r="Z22" s="511" t="s">
        <v>526</v>
      </c>
      <c r="AA22" s="526">
        <f ca="1">'Exhibit No.__(RMM-7) p1-8'!G236+'Exhibit No.__(RMM-7) p1-8'!G240+AA26+AA33</f>
        <v>7.5190000000000001</v>
      </c>
      <c r="AB22" s="527">
        <f ca="1">AA22</f>
        <v>7.5190000000000001</v>
      </c>
      <c r="AD22" s="466"/>
    </row>
    <row r="23" spans="1:30" ht="15.75">
      <c r="B23" s="496"/>
      <c r="C23" s="496"/>
      <c r="D23" s="496">
        <f>D19</f>
        <v>200</v>
      </c>
      <c r="E23" s="513">
        <f>ROUND((B$22*D23),0)</f>
        <v>10000</v>
      </c>
      <c r="F23" s="514">
        <f>E23/($B$22*730)</f>
        <v>0.27397260273972601</v>
      </c>
      <c r="G23" s="515">
        <f>ROUND($X$15+IF($E23&gt;1000,IF($E23&gt;9000,(1000*X$21/100)+(8000*X$22/100)+(($E23-9000)*X$23/100),(1000*X$21/100)+(($E23-1000)*X$22/100)),($E23*$X$21)/100)+IF(B$22&gt;W$18,$X$18*($B$22-W$18),0)+IF(B$22&gt;W$20,$X$20*($B$22-W$20),0),2)+AA29</f>
        <v>963.77</v>
      </c>
      <c r="H23" s="515"/>
      <c r="I23" s="515">
        <f>ROUND($Y$15+IF($E23&gt;1000,IF($E23&gt;9000,(1000*Y$21/100)+(8000*Y$22/100)+(($E23-9000)*Y$23/100),(1000*Y$21/100)+(($E23-1000)*Y$22/100)),($E23*$Y$21)/100)+IF(B$22&gt;W$18,$Y$18*($B$22-W$18),0)+IF(B$22&gt;W$20,$Y$20*($B$22-W$20),0),2)+AA29</f>
        <v>968.67</v>
      </c>
      <c r="J23" s="515"/>
      <c r="K23" s="515">
        <f ca="1">ROUND($AA$15+IF($E23&gt;1000,IF($E23&gt;9000,(1000*AA$21/100)+(8000*AA$22/100)+(($E23-9000)*AA$23/100),(1000*AA$21/100)+(($E23-1000)*AA$22/100)),($E23*$AA$21)/100)+IF(B$22&gt;Z$18,$AA$18*($B$22-Z$18),0)+IF(B$22&gt;Z$20,$AA$20*($B$22-Z$20),0),2)+AA30</f>
        <v>964.45999999999992</v>
      </c>
      <c r="L23" s="515"/>
      <c r="M23" s="515">
        <f ca="1">ROUND($AB$15+IF($E23&gt;1000,IF($E23&gt;9000,(1000*AB$21/100)+(8000*AB$22/100)+(($E23-9000)*AB$23/100),(1000*AB$21/100)+(($E23-1000)*AB$22/100)),($E23*$AB$21)/100)+IF(B$22&gt;Z$18,$AB$18*($B$22-Z$18),0)+IF(B$22&gt;Z$20,$AB$20*($B$22-Z$20),0),2)+AA30</f>
        <v>969.33999999999992</v>
      </c>
      <c r="N23" s="496"/>
      <c r="O23" s="515">
        <f ca="1">K23-G23</f>
        <v>0.68999999999994088</v>
      </c>
      <c r="P23" s="515"/>
      <c r="Q23" s="515">
        <f ca="1">M23-I23</f>
        <v>0.66999999999995907</v>
      </c>
      <c r="R23" s="499"/>
      <c r="S23" s="516">
        <f ca="1">ROUND(K23/G23-1,4)</f>
        <v>6.9999999999999999E-4</v>
      </c>
      <c r="T23" s="496"/>
      <c r="U23" s="516">
        <f ca="1">ROUND(M23/I23-1,4)</f>
        <v>6.9999999999999999E-4</v>
      </c>
      <c r="W23" s="511" t="s">
        <v>527</v>
      </c>
      <c r="X23" s="526">
        <f>'Exhibit No.__(RMM-7) p1-8'!D197+AA25+AA32</f>
        <v>6.5540000000000003</v>
      </c>
      <c r="Y23" s="465">
        <f>X23</f>
        <v>6.5540000000000003</v>
      </c>
      <c r="Z23" s="511" t="s">
        <v>527</v>
      </c>
      <c r="AA23" s="526">
        <f ca="1">'Exhibit No.__(RMM-7) p1-8'!G237+'Exhibit No.__(RMM-7) p1-8'!G241+AA26+AA33</f>
        <v>6.9980000000000002</v>
      </c>
      <c r="AB23" s="527">
        <f ca="1">AA23</f>
        <v>6.9980000000000002</v>
      </c>
      <c r="AC23" s="519"/>
      <c r="AD23" s="469"/>
    </row>
    <row r="24" spans="1:30" ht="16.5" thickBot="1">
      <c r="A24" s="487"/>
      <c r="B24" s="496"/>
      <c r="C24" s="496"/>
      <c r="D24" s="496">
        <f>D20</f>
        <v>400</v>
      </c>
      <c r="E24" s="513">
        <f>ROUND((B$22*D24),0)</f>
        <v>20000</v>
      </c>
      <c r="F24" s="514">
        <f>E24/($B$22*730)</f>
        <v>0.54794520547945202</v>
      </c>
      <c r="G24" s="515">
        <f>ROUND($X$15+IF($E24&gt;1000,IF($E24&gt;9000,(1000*X$21/100)+(8000*X$22/100)+(($E24-9000)*X$23/100),(1000*X$21/100)+(($E24-1000)*X$22/100)),($E24*$X$21)/100)+IF(B$22&gt;W$18,$X$18*($B$22-W$18),0)+IF(B$22&gt;W$20,$X$20*($B$22-W$20),0),2)+AA29</f>
        <v>1619.1699999999998</v>
      </c>
      <c r="H24" s="515"/>
      <c r="I24" s="515">
        <f>ROUND($Y$15+IF($E24&gt;1000,IF($E24&gt;9000,(1000*Y$21/100)+(8000*Y$22/100)+(($E24-9000)*Y$23/100),(1000*Y$21/100)+(($E24-1000)*Y$22/100)),($E24*$Y$21)/100)+IF(B$22&gt;W$18,$Y$18*($B$22-W$18),0)+IF(B$22&gt;W$20,$Y$20*($B$22-W$20),0),2)+AA29</f>
        <v>1624.07</v>
      </c>
      <c r="J24" s="515"/>
      <c r="K24" s="515">
        <f ca="1">ROUND($AA$15+IF($E24&gt;1000,IF($E24&gt;9000,(1000*AA$21/100)+(8000*AA$22/100)+(($E24-9000)*AA$23/100),(1000*AA$21/100)+(($E24-1000)*AA$22/100)),($E24*$AA$21)/100)+IF(B$22&gt;Z$18,$AA$18*($B$22-Z$18),0)+IF(B$22&gt;Z$20,$AA$20*($B$22-Z$20),0),2)+AA30</f>
        <v>1664.26</v>
      </c>
      <c r="L24" s="515"/>
      <c r="M24" s="515">
        <f ca="1">ROUND($AB$15+IF($E24&gt;1000,IF($E24&gt;9000,(1000*AB$21/100)+(8000*AB$22/100)+(($E24-9000)*AB$23/100),(1000*AB$21/100)+(($E24-1000)*AB$22/100)),($E24*$AB$21)/100)+IF(B$22&gt;Z$18,$AB$18*($B$22-Z$18),0)+IF(B$22&gt;Z$20,$AB$20*($B$22-Z$20),0),2)+AA30</f>
        <v>1669.1399999999999</v>
      </c>
      <c r="N24" s="496"/>
      <c r="O24" s="515">
        <f ca="1">K24-G24</f>
        <v>45.090000000000146</v>
      </c>
      <c r="P24" s="515"/>
      <c r="Q24" s="515">
        <f ca="1">M24-I24</f>
        <v>45.069999999999936</v>
      </c>
      <c r="R24" s="499"/>
      <c r="S24" s="516">
        <f ca="1">ROUND(K24/G24-1,4)</f>
        <v>2.7799999999999998E-2</v>
      </c>
      <c r="T24" s="496"/>
      <c r="U24" s="516">
        <f ca="1">ROUND(M24/I24-1,4)</f>
        <v>2.7799999999999998E-2</v>
      </c>
      <c r="W24" s="471" t="s">
        <v>31</v>
      </c>
      <c r="X24" s="528" t="s">
        <v>31</v>
      </c>
      <c r="Y24" s="529" t="s">
        <v>31</v>
      </c>
      <c r="Z24" s="471" t="s">
        <v>31</v>
      </c>
      <c r="AA24" s="528" t="s">
        <v>31</v>
      </c>
      <c r="AB24" s="529" t="s">
        <v>31</v>
      </c>
    </row>
    <row r="25" spans="1:30" ht="15.75">
      <c r="A25" s="487"/>
      <c r="B25" s="499"/>
      <c r="C25" s="499"/>
      <c r="D25" s="499"/>
      <c r="E25" s="499"/>
      <c r="F25" s="514"/>
      <c r="G25" s="525"/>
      <c r="H25" s="525"/>
      <c r="I25" s="525"/>
      <c r="J25" s="525"/>
      <c r="K25" s="525"/>
      <c r="L25" s="525"/>
      <c r="M25" s="525"/>
      <c r="N25" s="499"/>
      <c r="O25" s="515"/>
      <c r="P25" s="515"/>
      <c r="Q25" s="515"/>
      <c r="R25" s="499"/>
      <c r="S25" s="516"/>
      <c r="T25" s="499"/>
      <c r="U25" s="499"/>
      <c r="Y25" s="473" t="s">
        <v>193</v>
      </c>
      <c r="Z25" s="473"/>
      <c r="AA25" s="474">
        <v>0.28499999999999998</v>
      </c>
      <c r="AB25" s="530" t="s">
        <v>31</v>
      </c>
    </row>
    <row r="26" spans="1:30" ht="15.75">
      <c r="A26" s="487"/>
      <c r="B26" s="496">
        <v>75</v>
      </c>
      <c r="C26" s="496"/>
      <c r="D26" s="496">
        <v>333.33300000000003</v>
      </c>
      <c r="E26" s="513">
        <f>ROUND((B$26*D26),0)</f>
        <v>25000</v>
      </c>
      <c r="F26" s="514">
        <f>E26/($B$26*730)</f>
        <v>0.45662100456621002</v>
      </c>
      <c r="G26" s="515">
        <f>ROUND($X$15+IF($E26&gt;1000,IF($E26&gt;9000,(1000*X$21/100)+(8000*X$22/100)+(($E26-9000)*X$23/100),(1000*X$21/100)+(($E26-1000)*X$22/100)),($E26*$X$21)/100)+IF(B$26&gt;W$18,$X$18*($B$26-W$18),0)+IF(B$26&gt;W$20,$X$20*($B$26-W$20),0),2)+AA29</f>
        <v>2067.87</v>
      </c>
      <c r="H26" s="515"/>
      <c r="I26" s="515">
        <f>ROUND($Y$15+IF($E26&gt;1000,IF($E26&gt;9000,(1000*Y$21/100)+(8000*Y$22/100)+(($E26-9000)*Y$23/100),(1000*Y$21/100)+(($E26-1000)*Y$22/100)),($E26*$Y$21)/100)+IF(B$26&gt;W$18,$Y$18*($B$26-W$18),0)+IF(B$26&gt;W$20,$Y$20*($B$26-W$20),0),2)+AA29</f>
        <v>2072.77</v>
      </c>
      <c r="J26" s="531"/>
      <c r="K26" s="515">
        <f ca="1">ROUND($AA$15+IF($E26&gt;1000,IF($E26&gt;9000,(1000*AA$21/100)+(8000*AA$22/100)+(($E26-9000)*AA$23/100),(1000*AA$21/100)+(($E26-1000)*AA$22/100)),($E26*$AA$21)/100)+IF(B$26&gt;Z$18,$AA$18*($B$26-Z$18),0)+IF(B$26&gt;Z$20,$AA$20*($B$26-Z$20),0),2)+AA30</f>
        <v>2136.16</v>
      </c>
      <c r="L26" s="515"/>
      <c r="M26" s="515">
        <f ca="1">ROUND($AB$15+IF($E26&gt;1000,IF($E26&gt;9000,(1000*AB$21/100)+(8000*AB$22/100)+(($E26-9000)*AB$23/100),(1000*AB$21/100)+(($E26-1000)*AB$22/100)),($E26*$AB$21)/100)+IF(B$26&gt;Z$18,$AB$18*($B$26-Z$18),0)+IF(B$26&gt;Z$20,$AB$20*($B$26-Z$20),0),2)+AA30</f>
        <v>2141.04</v>
      </c>
      <c r="N26" s="496"/>
      <c r="O26" s="515">
        <f ca="1">K26-G26</f>
        <v>68.289999999999964</v>
      </c>
      <c r="P26" s="515"/>
      <c r="Q26" s="515">
        <f ca="1">M26-I26</f>
        <v>68.269999999999982</v>
      </c>
      <c r="R26" s="499"/>
      <c r="S26" s="516">
        <f ca="1">ROUND(K26/G26-1,4)</f>
        <v>3.3000000000000002E-2</v>
      </c>
      <c r="T26" s="496"/>
      <c r="U26" s="516">
        <f ca="1">ROUND(M26/I26-1,4)</f>
        <v>3.2899999999999999E-2</v>
      </c>
      <c r="Y26" s="473"/>
      <c r="Z26" s="473"/>
      <c r="AA26" s="474">
        <v>0.28499999999999998</v>
      </c>
      <c r="AB26" s="530" t="s">
        <v>31</v>
      </c>
    </row>
    <row r="27" spans="1:30" ht="15.75">
      <c r="B27" s="496"/>
      <c r="C27" s="496"/>
      <c r="D27" s="496">
        <v>500</v>
      </c>
      <c r="E27" s="513">
        <f>ROUND((B$26*D27),0)</f>
        <v>37500</v>
      </c>
      <c r="F27" s="514">
        <f>E27/($B$26*730)</f>
        <v>0.68493150684931503</v>
      </c>
      <c r="G27" s="515">
        <f>ROUND($X$15+IF($E27&gt;1000,IF($E27&gt;9000,(1000*X$21/100)+(8000*X$22/100)+(($E27-9000)*X$23/100),(1000*X$21/100)+(($E27-1000)*X$22/100)),($E27*$X$21)/100)+IF(B$26&gt;W$18,$X$18*($B$26-W$18),0)+IF(B$26&gt;W$20,$X$20*($B$26-W$20),0),2)+AA29</f>
        <v>2887.12</v>
      </c>
      <c r="H27" s="515"/>
      <c r="I27" s="515">
        <f>ROUND($Y$15+IF($E27&gt;1000,IF($E27&gt;9000,(1000*Y$21/100)+(8000*Y$22/100)+(($E27-9000)*Y$23/100),(1000*Y$21/100)+(($E27-1000)*Y$22/100)),($E27*$Y$21)/100)+IF(B$26&gt;W$18,$Y$18*($B$26-W$18),0)+IF(B$26&gt;W$20,$Y$20*($B$26-W$20),0),2)+AA29</f>
        <v>2892.02</v>
      </c>
      <c r="J27" s="531"/>
      <c r="K27" s="515">
        <f ca="1">ROUND($AA$15+IF($E27&gt;1000,IF($E27&gt;9000,(1000*AA$21/100)+(8000*AA$22/100)+(($E27-9000)*AA$23/100),(1000*AA$21/100)+(($E27-1000)*AA$22/100)),($E27*$AA$21)/100)+IF(B$26&gt;Z$18,$AA$18*($B$26-Z$18),0)+IF(B$26&gt;Z$20,$AA$20*($B$26-Z$20),0),2)+AA30</f>
        <v>3010.91</v>
      </c>
      <c r="L27" s="515"/>
      <c r="M27" s="515">
        <f ca="1">ROUND($AB$15+IF($E27&gt;1000,IF($E27&gt;9000,(1000*AB$21/100)+(8000*AB$22/100)+(($E27-9000)*AB$23/100),(1000*AB$21/100)+(($E27-1000)*AB$22/100)),($E27*$AB$21)/100)+IF(B$26&gt;Z$18,$AB$18*($B$26-Z$18),0)+IF(B$26&gt;Z$20,$AB$20*($B$26-Z$20),0),2)+AA30</f>
        <v>3015.79</v>
      </c>
      <c r="N27" s="496"/>
      <c r="O27" s="515">
        <f ca="1">K27-G27</f>
        <v>123.78999999999996</v>
      </c>
      <c r="P27" s="515"/>
      <c r="Q27" s="515">
        <f ca="1">M27-I27</f>
        <v>123.76999999999998</v>
      </c>
      <c r="R27" s="499"/>
      <c r="S27" s="516">
        <f ca="1">ROUND(K27/G27-1,4)</f>
        <v>4.2900000000000001E-2</v>
      </c>
      <c r="T27" s="496"/>
      <c r="U27" s="516">
        <f ca="1">ROUND(M27/I27-1,4)</f>
        <v>4.2799999999999998E-2</v>
      </c>
      <c r="Y27" s="473"/>
      <c r="Z27" s="473"/>
      <c r="AA27" s="477"/>
    </row>
    <row r="28" spans="1:30" ht="15.75">
      <c r="A28" s="487"/>
      <c r="B28" s="496"/>
      <c r="C28" s="496"/>
      <c r="D28" s="496">
        <v>666.66600000000005</v>
      </c>
      <c r="E28" s="513">
        <f>ROUND((B$26*D28),0)</f>
        <v>50000</v>
      </c>
      <c r="F28" s="514">
        <f>E28/($B$26*730)</f>
        <v>0.91324200913242004</v>
      </c>
      <c r="G28" s="515">
        <f>ROUND($X$15+IF($E28&gt;1000,IF($E28&gt;9000,(1000*X$21/100)+(8000*X$22/100)+(($E28-9000)*X$23/100),(1000*X$21/100)+(($E28-1000)*X$22/100)),($E28*$X$21)/100)+IF(B$26&gt;W$18,$X$18*($B$26-W$18),0)+IF(B$26&gt;W$20,$X$20*($B$26-W$20),0),2)+AA29</f>
        <v>3706.37</v>
      </c>
      <c r="H28" s="515"/>
      <c r="I28" s="515">
        <f>ROUND($Y$15+IF($E28&gt;1000,IF($E28&gt;9000,(1000*Y$21/100)+(8000*Y$22/100)+(($E28-9000)*Y$23/100),(1000*Y$21/100)+(($E28-1000)*Y$22/100)),($E28*$Y$21)/100)+IF(B$26&gt;W$18,$Y$18*($B$26-W$18),0)+IF(B$26&gt;W$20,$Y$20*($B$26-W$20),0),2)+AA29</f>
        <v>3711.27</v>
      </c>
      <c r="J28" s="531"/>
      <c r="K28" s="515">
        <f ca="1">ROUND($AA$15+IF($E28&gt;1000,IF($E28&gt;9000,(1000*AA$21/100)+(8000*AA$22/100)+(($E28-9000)*AA$23/100),(1000*AA$21/100)+(($E28-1000)*AA$22/100)),($E28*$AA$21)/100)+IF(B$26&gt;Z$18,$AA$18*($B$26-Z$18),0)+IF(B$26&gt;Z$20,$AA$20*($B$26-Z$20),0),2)+AA30</f>
        <v>3885.66</v>
      </c>
      <c r="L28" s="515"/>
      <c r="M28" s="515">
        <f ca="1">ROUND($AB$15+IF($E28&gt;1000,IF($E28&gt;9000,(1000*AB$21/100)+(8000*AB$22/100)+(($E28-9000)*AB$23/100),(1000*AB$21/100)+(($E28-1000)*AB$22/100)),($E28*$AB$21)/100)+IF(B$26&gt;Z$18,$AB$18*($B$26-Z$18),0)+IF(B$26&gt;Z$20,$AB$20*($B$26-Z$20),0),2)+AA30</f>
        <v>3890.54</v>
      </c>
      <c r="N28" s="496"/>
      <c r="O28" s="515">
        <f ca="1">K28-G28</f>
        <v>179.28999999999996</v>
      </c>
      <c r="P28" s="515"/>
      <c r="Q28" s="515">
        <f ca="1">M28-I28</f>
        <v>179.26999999999998</v>
      </c>
      <c r="R28" s="499"/>
      <c r="S28" s="516">
        <f ca="1">ROUND(K28/G28-1,4)</f>
        <v>4.8399999999999999E-2</v>
      </c>
      <c r="T28" s="496"/>
      <c r="U28" s="516">
        <f ca="1">ROUND(M28/I28-1,4)</f>
        <v>4.8300000000000003E-2</v>
      </c>
      <c r="Y28" s="446" t="s">
        <v>31</v>
      </c>
      <c r="AA28" s="446" t="s">
        <v>31</v>
      </c>
    </row>
    <row r="29" spans="1:30" ht="15.75">
      <c r="A29" s="487"/>
      <c r="B29" s="532"/>
      <c r="C29" s="532"/>
      <c r="D29" s="532"/>
      <c r="E29" s="532"/>
      <c r="F29" s="533"/>
      <c r="G29" s="532"/>
      <c r="H29" s="532"/>
      <c r="I29" s="532"/>
      <c r="J29" s="532"/>
      <c r="K29" s="532"/>
      <c r="L29" s="532"/>
      <c r="M29" s="532"/>
      <c r="N29" s="532"/>
      <c r="O29" s="532"/>
      <c r="P29" s="532"/>
      <c r="Q29" s="532"/>
      <c r="R29" s="532"/>
      <c r="S29" s="532"/>
      <c r="T29" s="532"/>
      <c r="U29" s="532"/>
      <c r="Y29" s="446" t="s">
        <v>604</v>
      </c>
      <c r="AA29" s="469">
        <v>1.56</v>
      </c>
      <c r="AB29" s="446" t="s">
        <v>31</v>
      </c>
    </row>
    <row r="30" spans="1:30" ht="15.75">
      <c r="A30" s="487"/>
      <c r="B30" s="496">
        <v>100</v>
      </c>
      <c r="C30" s="496"/>
      <c r="D30" s="496">
        <v>333.33300000000003</v>
      </c>
      <c r="E30" s="513">
        <f>ROUND((B$26*D30),0)</f>
        <v>25000</v>
      </c>
      <c r="F30" s="514">
        <f>E30/($B$30*730)</f>
        <v>0.34246575342465752</v>
      </c>
      <c r="G30" s="515">
        <f>ROUND($X$15+IF($E30&gt;1000,IF($E30&gt;9000,(1000*X$21/100)+(8000*X$22/100)+(($E30-9000)*X$23/100),(1000*X$21/100)+(($E30-1000)*X$22/100)),($E30*$X$21)/100)+IF(B$30&gt;W$18,$X$18*($B$30-W$18),0)+IF(B$30&gt;W$20,$X$20*($B$30-W$20),0),2)+AA29</f>
        <v>2188.87</v>
      </c>
      <c r="H30" s="515"/>
      <c r="I30" s="515">
        <f>ROUND($Y$15+IF($E30&gt;1000,IF($E30&gt;9000,(1000*Y$21/100)+(8000*Y$22/100)+(($E30-9000)*Y$23/100),(1000*Y$21/100)+(($E30-1000)*Y$22/100)),($E30*$Y$21)/100)+IF(B$30&gt;W$18,$Y$18*($B$30-W$18),0)+IF(B$30&gt;W$20,$Y$20*($B$30-W$20),0),2)+AA29</f>
        <v>2193.77</v>
      </c>
      <c r="J30" s="531"/>
      <c r="K30" s="515">
        <f ca="1">ROUND($AA$15+IF($E30&gt;1000,IF($E30&gt;9000,(1000*AA$21/100)+(8000*AA$22/100)+(($E30-9000)*AA$23/100),(1000*AA$21/100)+(($E30-1000)*AA$22/100)),($E30*$AA$21)/100)+IF(B$30&gt;Z$18,$AA$18*($B$30-Z$18),0)+IF(B$30&gt;Z$20,$AA$20*($B$30-Z$20),0),2)+AA30</f>
        <v>2258.16</v>
      </c>
      <c r="L30" s="515"/>
      <c r="M30" s="515">
        <f ca="1">ROUND($AB$15+IF($E30&gt;1000,IF($E30&gt;9000,(1000*AB$21/100)+(8000*AB$22/100)+(($E30-9000)*AB$23/100),(1000*AB$21/100)+(($E30-1000)*AB$22/100)),($E30*$AB$21)/100)+IF(B$30&gt;Z$18,$AB$18*($B$30-Z$18),0)+IF(B$30&gt;Z$20,$AB$20*($B$30-Z$20),0),2)+AA30</f>
        <v>2263.04</v>
      </c>
      <c r="N30" s="496"/>
      <c r="O30" s="515">
        <f ca="1">K30-G30</f>
        <v>69.289999999999964</v>
      </c>
      <c r="P30" s="515"/>
      <c r="Q30" s="515">
        <f ca="1">M30-I30</f>
        <v>69.269999999999982</v>
      </c>
      <c r="R30" s="499"/>
      <c r="S30" s="516">
        <f ca="1">ROUND(K30/G30-1,4)</f>
        <v>3.1699999999999999E-2</v>
      </c>
      <c r="T30" s="496"/>
      <c r="U30" s="516">
        <f ca="1">ROUND(M30/I30-1,4)</f>
        <v>3.1600000000000003E-2</v>
      </c>
      <c r="Y30" s="446" t="s">
        <v>606</v>
      </c>
      <c r="Z30" s="466"/>
      <c r="AA30" s="469">
        <f>AA29</f>
        <v>1.56</v>
      </c>
    </row>
    <row r="31" spans="1:30" ht="15.75">
      <c r="B31" s="496"/>
      <c r="C31" s="496"/>
      <c r="D31" s="496">
        <v>500</v>
      </c>
      <c r="E31" s="513">
        <f>ROUND((B$26*D31),0)</f>
        <v>37500</v>
      </c>
      <c r="F31" s="514">
        <f>E31/($B$30*730)</f>
        <v>0.51369863013698636</v>
      </c>
      <c r="G31" s="515">
        <f>ROUND($X$15+IF($E31&gt;1000,IF($E31&gt;9000,(1000*X$21/100)+(8000*X$22/100)+(($E31-9000)*X$23/100),(1000*X$21/100)+(($E31-1000)*X$22/100)),($E31*$X$21)/100)+IF(B$30&gt;W$18,$X$18*($B$30-W$18),0)+IF(B$30&gt;W$20,$X$20*($B$30-W$20),0),2)+AA29</f>
        <v>3008.12</v>
      </c>
      <c r="H31" s="515"/>
      <c r="I31" s="515">
        <f>ROUND($Y$15+IF($E31&gt;1000,IF($E31&gt;9000,(1000*Y$21/100)+(8000*Y$22/100)+(($E31-9000)*Y$23/100),(1000*Y$21/100)+(($E31-1000)*Y$22/100)),($E31*$Y$21)/100)+IF(B$30&gt;W$18,$Y$18*($B$30-W$18),0)+IF(B$30&gt;W$20,$Y$20*($B$30-W$20),0),2)+AA29</f>
        <v>3013.02</v>
      </c>
      <c r="J31" s="531"/>
      <c r="K31" s="515">
        <f ca="1">ROUND($AA$15+IF($E31&gt;1000,IF($E31&gt;9000,(1000*AA$21/100)+(8000*AA$22/100)+(($E31-9000)*AA$23/100),(1000*AA$21/100)+(($E31-1000)*AA$22/100)),($E31*$AA$21)/100)+IF(B$30&gt;Z$18,$AA$18*($B$30-Z$18),0)+IF(B$30&gt;Z$20,$AA$20*($B$30-Z$20),0),2)+AA30</f>
        <v>3132.91</v>
      </c>
      <c r="L31" s="515"/>
      <c r="M31" s="515">
        <f ca="1">ROUND($AB$15+IF($E31&gt;1000,IF($E31&gt;9000,(1000*AB$21/100)+(8000*AB$22/100)+(($E31-9000)*AB$23/100),(1000*AB$21/100)+(($E31-1000)*AB$22/100)),($E31*$AB$21)/100)+IF(B$30&gt;Z$18,$AB$18*($B$30-Z$18),0)+IF(B$30&gt;Z$20,$AB$20*($B$30-Z$20),0),2)+AA30</f>
        <v>3137.79</v>
      </c>
      <c r="N31" s="496"/>
      <c r="O31" s="515">
        <f ca="1">K31-G31</f>
        <v>124.78999999999996</v>
      </c>
      <c r="P31" s="515"/>
      <c r="Q31" s="515">
        <f ca="1">M31-I31</f>
        <v>124.76999999999998</v>
      </c>
      <c r="R31" s="499"/>
      <c r="S31" s="516">
        <f ca="1">ROUND(K31/G31-1,4)</f>
        <v>4.1500000000000002E-2</v>
      </c>
      <c r="T31" s="496"/>
      <c r="U31" s="516">
        <f ca="1">ROUND(M31/I31-1,4)</f>
        <v>4.1399999999999999E-2</v>
      </c>
      <c r="Y31" s="469"/>
      <c r="Z31" s="469"/>
    </row>
    <row r="32" spans="1:30" ht="15.75">
      <c r="A32" s="487"/>
      <c r="B32" s="496"/>
      <c r="C32" s="496"/>
      <c r="D32" s="496">
        <v>666.66600000000005</v>
      </c>
      <c r="E32" s="513">
        <f>ROUND((B$26*D32),0)</f>
        <v>50000</v>
      </c>
      <c r="F32" s="514">
        <f>E32/($B$30*730)</f>
        <v>0.68493150684931503</v>
      </c>
      <c r="G32" s="515">
        <f>ROUND($X$15+IF($E32&gt;1000,IF($E32&gt;9000,(1000*X$21/100)+(8000*X$22/100)+(($E32-9000)*X$23/100),(1000*X$21/100)+(($E32-1000)*X$22/100)),($E32*$X$21)/100)+IF(B$30&gt;W$18,$X$18*($B$30-W$18),0)+IF(B$30&gt;W$20,$X$20*($B$30-W$20),0),2)+AA29</f>
        <v>3827.37</v>
      </c>
      <c r="H32" s="515"/>
      <c r="I32" s="515">
        <f>ROUND($Y$15+IF($E32&gt;1000,IF($E32&gt;9000,(1000*Y$21/100)+(8000*Y$22/100)+(($E32-9000)*Y$23/100),(1000*Y$21/100)+(($E32-1000)*Y$22/100)),($E32*$Y$21)/100)+IF(B$30&gt;W$18,$Y$18*($B$30-W$18),0)+IF(B$30&gt;W$20,$Y$20*($B$30-W$20),0),2)+AA29</f>
        <v>3832.27</v>
      </c>
      <c r="J32" s="531"/>
      <c r="K32" s="515">
        <f ca="1">ROUND($AA$15+IF($E32&gt;1000,IF($E32&gt;9000,(1000*AA$21/100)+(8000*AA$22/100)+(($E32-9000)*AA$23/100),(1000*AA$21/100)+(($E32-1000)*AA$22/100)),($E32*$AA$21)/100)+IF(B$30&gt;Z$18,$AA$18*($B$30-Z$18),0)+IF(B$30&gt;Z$20,$AA$20*($B$30-Z$20),0),2)+AA30</f>
        <v>4007.66</v>
      </c>
      <c r="L32" s="515"/>
      <c r="M32" s="515">
        <f ca="1">ROUND($AB$15+IF($E32&gt;1000,IF($E32&gt;9000,(1000*AB$21/100)+(8000*AB$22/100)+(($E32-9000)*AB$23/100),(1000*AB$21/100)+(($E32-1000)*AB$22/100)),($E32*$AB$21)/100)+IF(B$30&gt;Z$18,$AB$18*($B$30-Z$18),0)+IF(B$30&gt;Z$20,$AB$20*($B$30-Z$20),0),2)+AA30</f>
        <v>4012.54</v>
      </c>
      <c r="N32" s="496"/>
      <c r="O32" s="515">
        <f ca="1">K32-G32</f>
        <v>180.28999999999996</v>
      </c>
      <c r="P32" s="515"/>
      <c r="Q32" s="515">
        <f ca="1">M32-I32</f>
        <v>180.26999999999998</v>
      </c>
      <c r="R32" s="499"/>
      <c r="S32" s="516">
        <f ca="1">ROUND(K32/G32-1,4)</f>
        <v>4.7100000000000003E-2</v>
      </c>
      <c r="T32" s="496"/>
      <c r="U32" s="516">
        <f ca="1">ROUND(M32/I32-1,4)</f>
        <v>4.7E-2</v>
      </c>
      <c r="Y32" s="658" t="s">
        <v>1288</v>
      </c>
      <c r="AA32" s="530">
        <f>'Exhibit No.__(RMM-17)'!R23</f>
        <v>-0.20300000000000001</v>
      </c>
    </row>
    <row r="33" spans="1:27" ht="15.75">
      <c r="A33" s="487"/>
      <c r="B33" s="499"/>
      <c r="C33" s="499"/>
      <c r="D33" s="499"/>
      <c r="E33" s="499"/>
      <c r="F33" s="514"/>
      <c r="G33" s="499"/>
      <c r="H33" s="499"/>
      <c r="I33" s="499"/>
      <c r="J33" s="499"/>
      <c r="K33" s="499"/>
      <c r="L33" s="499"/>
      <c r="M33" s="499"/>
      <c r="N33" s="499"/>
      <c r="O33" s="499"/>
      <c r="P33" s="499"/>
      <c r="Q33" s="499"/>
      <c r="R33" s="499"/>
      <c r="S33" s="499"/>
      <c r="T33" s="499"/>
      <c r="U33" s="499"/>
      <c r="Y33" s="658" t="s">
        <v>1276</v>
      </c>
      <c r="AA33" s="530">
        <f ca="1">'Exhibit No.__(RMM-17)'!V23</f>
        <v>-0.18</v>
      </c>
    </row>
    <row r="34" spans="1:27" ht="15.75">
      <c r="A34" s="487"/>
      <c r="B34" s="499" t="s">
        <v>510</v>
      </c>
      <c r="C34" s="499"/>
      <c r="D34" s="499"/>
      <c r="E34" s="499"/>
      <c r="F34" s="514"/>
      <c r="G34" s="499"/>
      <c r="H34" s="499"/>
      <c r="I34" s="499"/>
      <c r="J34" s="499"/>
      <c r="K34" s="499"/>
      <c r="L34" s="499"/>
      <c r="M34" s="499"/>
      <c r="N34" s="499"/>
      <c r="O34" s="499"/>
      <c r="P34" s="499"/>
      <c r="Q34" s="499"/>
      <c r="R34" s="499"/>
      <c r="S34" s="499"/>
      <c r="T34" s="499"/>
      <c r="U34" s="499"/>
      <c r="W34" s="633" t="s">
        <v>615</v>
      </c>
      <c r="X34" s="1041">
        <f ca="1">'Exhibit No.__(RMM-6) p1'!Q24</f>
        <v>6.8511181370448657E-3</v>
      </c>
    </row>
    <row r="35" spans="1:27" ht="15.75">
      <c r="B35" s="534" t="s">
        <v>1284</v>
      </c>
      <c r="C35" s="499"/>
      <c r="D35" s="499"/>
      <c r="E35" s="499"/>
      <c r="F35" s="499"/>
      <c r="G35" s="499"/>
      <c r="H35" s="499"/>
      <c r="I35" s="499"/>
      <c r="J35" s="499"/>
      <c r="K35" s="499"/>
      <c r="L35" s="499"/>
      <c r="M35" s="499"/>
      <c r="N35" s="499"/>
      <c r="O35" s="499"/>
      <c r="P35" s="499"/>
      <c r="Q35" s="499"/>
      <c r="R35" s="499"/>
      <c r="S35" s="499"/>
      <c r="T35" s="499"/>
      <c r="U35" s="499"/>
      <c r="X35" s="1030" t="s">
        <v>31</v>
      </c>
    </row>
    <row r="36" spans="1:27">
      <c r="A36" s="487"/>
    </row>
    <row r="37" spans="1:27">
      <c r="A37" s="487"/>
    </row>
    <row r="38" spans="1:27">
      <c r="A38" s="487"/>
    </row>
    <row r="40" spans="1:27">
      <c r="A40" s="487"/>
    </row>
    <row r="41" spans="1:27">
      <c r="A41" s="487"/>
    </row>
    <row r="42" spans="1:27">
      <c r="A42" s="487"/>
    </row>
    <row r="43" spans="1:27">
      <c r="A43" s="487"/>
    </row>
    <row r="44" spans="1:27">
      <c r="A44" s="487"/>
    </row>
    <row r="45" spans="1:27">
      <c r="A45" s="487"/>
    </row>
    <row r="46" spans="1:27">
      <c r="A46" s="487"/>
    </row>
    <row r="47" spans="1:27">
      <c r="A47" s="487"/>
    </row>
    <row r="48" spans="1:27">
      <c r="P48" s="484"/>
    </row>
  </sheetData>
  <phoneticPr fontId="0" type="noConversion"/>
  <printOptions horizontalCentered="1"/>
  <pageMargins left="0.5" right="0.5" top="0.5" bottom="0.5" header="0.5" footer="0.5"/>
  <pageSetup scale="9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T57"/>
  <sheetViews>
    <sheetView view="pageBreakPreview" zoomScale="60" zoomScaleNormal="100" workbookViewId="0">
      <selection activeCell="B1" sqref="B1"/>
    </sheetView>
  </sheetViews>
  <sheetFormatPr defaultColWidth="8.5" defaultRowHeight="15"/>
  <cols>
    <col min="1" max="1" width="1.625" style="446" customWidth="1"/>
    <col min="2" max="2" width="10.375" style="446" customWidth="1"/>
    <col min="3" max="3" width="2.375" style="446" customWidth="1"/>
    <col min="4" max="4" width="10.875" style="446" hidden="1" customWidth="1"/>
    <col min="5" max="5" width="10.125" style="446" bestFit="1" customWidth="1"/>
    <col min="6" max="6" width="3.5" style="446" customWidth="1"/>
    <col min="7" max="7" width="11.75" style="446" bestFit="1" customWidth="1"/>
    <col min="8" max="8" width="3.625" style="446" customWidth="1"/>
    <col min="9" max="9" width="12.875" style="446" bestFit="1" customWidth="1"/>
    <col min="10" max="10" width="4.5" style="446" customWidth="1"/>
    <col min="11" max="11" width="12.375" style="446" customWidth="1"/>
    <col min="12" max="12" width="2.375" style="446" customWidth="1"/>
    <col min="13" max="13" width="9.5" style="446" customWidth="1"/>
    <col min="14" max="14" width="10.75" style="446" bestFit="1" customWidth="1"/>
    <col min="15" max="15" width="17.25" style="446" customWidth="1"/>
    <col min="16" max="16" width="9.875" style="446" customWidth="1"/>
    <col min="17" max="17" width="8.5" style="446"/>
    <col min="18" max="18" width="7.75" style="446" customWidth="1"/>
    <col min="19" max="19" width="2.25" style="446" customWidth="1"/>
    <col min="20" max="16384" width="8.5" style="446"/>
  </cols>
  <sheetData>
    <row r="1" spans="1:18">
      <c r="A1" s="485"/>
      <c r="B1" s="485"/>
    </row>
    <row r="2" spans="1:18">
      <c r="A2" s="485"/>
      <c r="B2" s="485"/>
      <c r="C2" s="487"/>
      <c r="D2" s="487"/>
      <c r="E2" s="487"/>
      <c r="F2" s="487"/>
      <c r="G2" s="487"/>
      <c r="H2" s="487"/>
      <c r="I2" s="487"/>
    </row>
    <row r="3" spans="1:18" ht="18.75">
      <c r="A3" s="485"/>
      <c r="B3" s="447"/>
      <c r="C3" s="488"/>
      <c r="D3" s="488"/>
      <c r="E3" s="488"/>
      <c r="F3" s="488"/>
      <c r="G3" s="488"/>
      <c r="H3" s="488"/>
      <c r="I3" s="488"/>
      <c r="J3" s="449" t="s">
        <v>31</v>
      </c>
      <c r="K3" s="535"/>
    </row>
    <row r="4" spans="1:18" ht="20.25">
      <c r="B4" s="490" t="s">
        <v>72</v>
      </c>
      <c r="C4" s="490"/>
      <c r="D4" s="490"/>
      <c r="E4" s="490"/>
      <c r="F4" s="490"/>
      <c r="G4" s="490"/>
      <c r="H4" s="490"/>
      <c r="I4" s="490"/>
      <c r="J4" s="490"/>
      <c r="K4" s="490"/>
      <c r="L4" s="494"/>
    </row>
    <row r="5" spans="1:18" ht="20.25">
      <c r="B5" s="490" t="s">
        <v>501</v>
      </c>
      <c r="C5" s="490"/>
      <c r="D5" s="490"/>
      <c r="E5" s="490"/>
      <c r="F5" s="490"/>
      <c r="G5" s="490"/>
      <c r="H5" s="490"/>
      <c r="I5" s="490"/>
      <c r="J5" s="490"/>
      <c r="K5" s="490"/>
      <c r="L5" s="494"/>
    </row>
    <row r="6" spans="1:18" ht="20.25">
      <c r="B6" s="490" t="s">
        <v>528</v>
      </c>
      <c r="C6" s="490"/>
      <c r="D6" s="490"/>
      <c r="E6" s="490"/>
      <c r="F6" s="490"/>
      <c r="G6" s="490"/>
      <c r="H6" s="490"/>
      <c r="I6" s="490"/>
      <c r="J6" s="490"/>
      <c r="K6" s="490"/>
      <c r="L6" s="494"/>
    </row>
    <row r="7" spans="1:18" ht="20.25">
      <c r="B7" s="490" t="s">
        <v>31</v>
      </c>
      <c r="C7" s="490"/>
      <c r="D7" s="490"/>
      <c r="E7" s="490"/>
      <c r="F7" s="490"/>
      <c r="G7" s="490"/>
      <c r="H7" s="490"/>
      <c r="I7" s="490"/>
      <c r="J7" s="490"/>
      <c r="K7" s="490"/>
      <c r="L7" s="494"/>
    </row>
    <row r="8" spans="1:18" ht="18.75">
      <c r="A8" s="492"/>
      <c r="B8" s="493"/>
      <c r="C8" s="493"/>
      <c r="D8" s="493"/>
      <c r="E8" s="493"/>
      <c r="F8" s="493"/>
      <c r="G8" s="493"/>
      <c r="H8" s="493"/>
      <c r="I8" s="493"/>
      <c r="J8" s="493"/>
      <c r="K8" s="494"/>
      <c r="L8" s="493"/>
    </row>
    <row r="9" spans="1:18">
      <c r="A9" s="487"/>
      <c r="B9" s="485"/>
    </row>
    <row r="10" spans="1:18" ht="15.75">
      <c r="A10" s="487"/>
      <c r="B10" s="495" t="s">
        <v>512</v>
      </c>
      <c r="C10" s="496"/>
      <c r="D10" s="496"/>
      <c r="E10" s="496"/>
      <c r="F10" s="496"/>
      <c r="G10" s="497" t="s">
        <v>513</v>
      </c>
      <c r="H10" s="497"/>
      <c r="I10" s="497"/>
      <c r="J10" s="496"/>
      <c r="K10" s="499"/>
      <c r="L10" s="487"/>
    </row>
    <row r="11" spans="1:18" ht="16.5" thickBot="1">
      <c r="A11" s="487"/>
      <c r="B11" s="500" t="s">
        <v>515</v>
      </c>
      <c r="C11" s="498"/>
      <c r="D11" s="495" t="s">
        <v>516</v>
      </c>
      <c r="E11" s="496"/>
      <c r="F11" s="496"/>
      <c r="G11" s="536" t="s">
        <v>503</v>
      </c>
      <c r="H11" s="499"/>
      <c r="I11" s="536" t="s">
        <v>294</v>
      </c>
      <c r="J11" s="496"/>
      <c r="K11" s="498" t="s">
        <v>504</v>
      </c>
      <c r="L11" s="487"/>
      <c r="N11" s="537"/>
    </row>
    <row r="12" spans="1:18" ht="15.75">
      <c r="A12" s="487"/>
      <c r="B12" s="503" t="s">
        <v>387</v>
      </c>
      <c r="C12" s="504"/>
      <c r="D12" s="505" t="s">
        <v>518</v>
      </c>
      <c r="E12" s="503" t="s">
        <v>25</v>
      </c>
      <c r="F12" s="496"/>
      <c r="G12" s="503" t="s">
        <v>68</v>
      </c>
      <c r="H12" s="538"/>
      <c r="I12" s="503" t="s">
        <v>529</v>
      </c>
      <c r="J12" s="496"/>
      <c r="K12" s="501" t="s">
        <v>256</v>
      </c>
      <c r="L12" s="487"/>
      <c r="M12" s="539" t="s">
        <v>505</v>
      </c>
      <c r="O12" s="540"/>
      <c r="P12" s="541"/>
      <c r="Q12" s="540" t="s">
        <v>506</v>
      </c>
      <c r="R12" s="541"/>
    </row>
    <row r="13" spans="1:18" ht="15.75">
      <c r="A13" s="487"/>
      <c r="B13" s="496"/>
      <c r="C13" s="496"/>
      <c r="D13" s="496"/>
      <c r="E13" s="496"/>
      <c r="F13" s="496"/>
      <c r="G13" s="504"/>
      <c r="H13" s="504"/>
      <c r="I13" s="504"/>
      <c r="J13" s="499"/>
      <c r="K13" s="499"/>
      <c r="M13" s="511" t="s">
        <v>385</v>
      </c>
      <c r="N13" s="454" t="s">
        <v>180</v>
      </c>
      <c r="O13" s="454" t="s">
        <v>530</v>
      </c>
      <c r="P13" s="512"/>
      <c r="Q13" s="454" t="s">
        <v>180</v>
      </c>
      <c r="R13" s="542" t="s">
        <v>530</v>
      </c>
    </row>
    <row r="14" spans="1:18" ht="15.75">
      <c r="A14" s="487"/>
      <c r="B14" s="496">
        <v>100</v>
      </c>
      <c r="C14" s="496"/>
      <c r="D14" s="496">
        <v>300</v>
      </c>
      <c r="E14" s="513">
        <v>25000</v>
      </c>
      <c r="F14" s="496"/>
      <c r="G14" s="515">
        <f>ROUND(IF($E14&lt;40001,$E14*$N$19/100,40000*$N$19/100+($E14-40000)*$N$20/100)+MAX(100, $B$14)*$N$18+IF($B$14&lt;101,$N$14,IF($B$14&lt;301,$N$15+$B$14*$O$15,$N$16+$B$14*$O$16)),2)+Q26</f>
        <v>2360.64</v>
      </c>
      <c r="H14" s="515"/>
      <c r="I14" s="515">
        <f ca="1">ROUND(IF($E14&lt;40001,$E14*$Q$19/100,40000*$Q$19/100+($E14-40000)*$Q$20/100)+MAX(100, $B$14)*$Q$18+IF($B$14&lt;101,$Q$14,IF($B$14&lt;301,$Q$15+$B$14*$R$15,$Q$16+$B$14*$R$16)),2)+Q27</f>
        <v>2352.89</v>
      </c>
      <c r="J14" s="496"/>
      <c r="K14" s="516">
        <f ca="1">ROUND(I14/G14-1,4)</f>
        <v>-3.3E-3</v>
      </c>
      <c r="L14" s="487"/>
      <c r="M14" s="511" t="s">
        <v>531</v>
      </c>
      <c r="N14" s="543">
        <f>'Exhibit No.__(RMM-7) p1-8'!D619</f>
        <v>268</v>
      </c>
      <c r="O14" s="518"/>
      <c r="P14" s="512"/>
      <c r="Q14" s="543">
        <f ca="1">'Exhibit No.__(RMM-7) p1-8'!G661</f>
        <v>250</v>
      </c>
      <c r="R14" s="523"/>
    </row>
    <row r="15" spans="1:18" ht="15.75">
      <c r="A15" s="487"/>
      <c r="B15" s="496"/>
      <c r="C15" s="496"/>
      <c r="D15" s="496">
        <v>500</v>
      </c>
      <c r="E15" s="513">
        <v>37500</v>
      </c>
      <c r="F15" s="496"/>
      <c r="G15" s="515">
        <f>ROUND(IF($E15&lt;40001,$E15*$N$19/100,40000*$N$19/100+($E15-40000)*$N$20/100)+MAX(100, $B$14)*$N$18+IF($B$14&lt;101,$N$14,IF($B$14&lt;301,$N$15+$B$14*$O$15,$N$16+$B$14*$O$16)),2)+Q26</f>
        <v>3108.02</v>
      </c>
      <c r="H15" s="515"/>
      <c r="I15" s="515">
        <f ca="1">ROUND(IF($E15&lt;40001,$E15*$Q$19/100,40000*$Q$19/100+($E15-40000)*$Q$20/100)+MAX(100, $B$14)*$Q$18+IF($B$14&lt;101,$Q$14,IF($B$14&lt;301,$Q$15+$B$14*$R$15,$Q$16+$B$14*$R$16)),2)+Q27</f>
        <v>3069.89</v>
      </c>
      <c r="J15" s="496"/>
      <c r="K15" s="516">
        <f ca="1">ROUND(I15/G15-1,4)</f>
        <v>-1.23E-2</v>
      </c>
      <c r="L15" s="487"/>
      <c r="M15" s="511" t="s">
        <v>532</v>
      </c>
      <c r="N15" s="543">
        <f>'Exhibit No.__(RMM-7) p1-8'!D620</f>
        <v>100</v>
      </c>
      <c r="O15" s="517">
        <f>'Exhibit No.__(RMM-7) p1-8'!D623</f>
        <v>1.83</v>
      </c>
      <c r="P15" s="542"/>
      <c r="Q15" s="543">
        <f ca="1">'Exhibit No.__(RMM-7) p1-8'!G662</f>
        <v>93</v>
      </c>
      <c r="R15" s="463">
        <f ca="1">'Exhibit No.__(RMM-7) p1-8'!G665</f>
        <v>1.82</v>
      </c>
    </row>
    <row r="16" spans="1:18" ht="15.75">
      <c r="A16" s="487"/>
      <c r="B16" s="496"/>
      <c r="C16" s="496"/>
      <c r="D16" s="496">
        <v>700</v>
      </c>
      <c r="E16" s="513">
        <v>50000</v>
      </c>
      <c r="F16" s="496"/>
      <c r="G16" s="515">
        <f>ROUND(IF($E16&lt;40001,$E16*$N$19/100,40000*$N$19/100+($E16-40000)*$N$20/100)+MAX(100, $B$14)*$N$18+IF($B$14&lt;101,$N$14,IF($B$14&lt;301,$N$15+$B$14*$O$15,$N$16+$B$14*$O$16)),2)+Q26</f>
        <v>3805.19</v>
      </c>
      <c r="H16" s="515"/>
      <c r="I16" s="515">
        <f ca="1">ROUND(IF($E16&lt;40001,$E16*$Q$19/100,40000*$Q$19/100+($E16-40000)*$Q$20/100)+MAX(100, $B$14)*$Q$18+IF($B$14&lt;101,$Q$14,IF($B$14&lt;301,$Q$15+$B$14*$R$15,$Q$16+$B$14*$R$16)),2)+Q27</f>
        <v>3761.79</v>
      </c>
      <c r="J16" s="496"/>
      <c r="K16" s="516">
        <f ca="1">ROUND(I16/G16-1,4)</f>
        <v>-1.14E-2</v>
      </c>
      <c r="M16" s="511" t="s">
        <v>533</v>
      </c>
      <c r="N16" s="543">
        <f>'Exhibit No.__(RMM-7) p1-8'!D621</f>
        <v>200</v>
      </c>
      <c r="O16" s="517">
        <f>'Exhibit No.__(RMM-7) p1-8'!D624</f>
        <v>1.5</v>
      </c>
      <c r="P16" s="512"/>
      <c r="Q16" s="543">
        <f ca="1">'Exhibit No.__(RMM-7) p1-8'!G663</f>
        <v>186</v>
      </c>
      <c r="R16" s="463">
        <f ca="1">'Exhibit No.__(RMM-7) p1-8'!G666</f>
        <v>1.5</v>
      </c>
    </row>
    <row r="17" spans="1:20" ht="15.75">
      <c r="A17" s="487"/>
      <c r="B17" s="496"/>
      <c r="C17" s="496"/>
      <c r="D17" s="496"/>
      <c r="E17" s="496"/>
      <c r="F17" s="496"/>
      <c r="G17" s="515"/>
      <c r="H17" s="515"/>
      <c r="I17" s="515"/>
      <c r="J17" s="499"/>
      <c r="K17" s="516"/>
      <c r="L17" s="487"/>
      <c r="M17" s="511"/>
      <c r="N17" s="518"/>
      <c r="O17" s="518"/>
      <c r="P17" s="512"/>
      <c r="Q17" s="518"/>
      <c r="R17" s="523"/>
    </row>
    <row r="18" spans="1:20" ht="15.75">
      <c r="A18" s="487"/>
      <c r="B18" s="496">
        <v>200</v>
      </c>
      <c r="C18" s="496"/>
      <c r="D18" s="496">
        <v>300</v>
      </c>
      <c r="E18" s="513">
        <f>ROUND((B$18*D18),0)</f>
        <v>60000</v>
      </c>
      <c r="F18" s="496"/>
      <c r="G18" s="515">
        <f>ROUND(IF($E18&lt;40001,$E18*$N$19/100,40000*$N$19/100+($E18-40000)*$N$20/100)+MAX(100, $B$18)*$N$18+IF($B$18&lt;101,$N$14,IF($B$18&lt;301,$N$15+$B$18*$O$15,$N$16+$B$18*$O$16)),2)+Q26</f>
        <v>5110.8900000000003</v>
      </c>
      <c r="H18" s="515"/>
      <c r="I18" s="515">
        <f ca="1">ROUND(IF($E18&lt;40001,$E18*$Q$19/100,40000*$Q$19/100+($E18-40000)*$Q$20/100)+MAX(100, $B$18)*$Q$18+IF($B$18&lt;101,$Q$14,IF($B$18&lt;301,$Q$15+$B$18*$R$15,$Q$16+$B$18*$R$16)),2)+Q27</f>
        <v>5148.29</v>
      </c>
      <c r="J18" s="496"/>
      <c r="K18" s="516">
        <f ca="1">ROUND(I18/G18-1,4)</f>
        <v>7.3000000000000001E-3</v>
      </c>
      <c r="L18" s="487"/>
      <c r="M18" s="511" t="s">
        <v>387</v>
      </c>
      <c r="N18" s="517">
        <f>'Exhibit No.__(RMM-7) p1-8'!D626</f>
        <v>5.6</v>
      </c>
      <c r="O18" s="518"/>
      <c r="P18" s="512"/>
      <c r="Q18" s="517">
        <f ca="1">'Exhibit No.__(RMM-7) p1-8'!G668</f>
        <v>6.31</v>
      </c>
      <c r="R18" s="523"/>
      <c r="T18" s="885">
        <f ca="1">(Q18-N18)/N18</f>
        <v>0.12678571428571428</v>
      </c>
    </row>
    <row r="19" spans="1:20" ht="15.75">
      <c r="A19" s="487"/>
      <c r="B19" s="496"/>
      <c r="C19" s="496"/>
      <c r="D19" s="496">
        <v>500</v>
      </c>
      <c r="E19" s="513">
        <f>ROUND((B$18*D19),0)</f>
        <v>100000</v>
      </c>
      <c r="F19" s="496"/>
      <c r="G19" s="515">
        <f>ROUND(IF($E19&lt;40001,$E19*$N$19/100,40000*$N$19/100+($E19-40000)*$N$20/100)+MAX(100, $B$18)*$N$18+IF($B$18&lt;101,$N$14,IF($B$18&lt;301,$N$15+$B$18*$O$15,$N$16+$B$18*$O$16)),2)+Q26</f>
        <v>7301.6900000000005</v>
      </c>
      <c r="H19" s="515"/>
      <c r="I19" s="515">
        <f ca="1">ROUND(IF($E19&lt;40001,$E19*$Q$19/100,40000*$Q$19/100+($E19-40000)*$Q$20/100)+MAX(100, $B$18)*$Q$18+IF($B$18&lt;101,$Q$14,IF($B$18&lt;301,$Q$15+$B$18*$R$15,$Q$16+$B$18*$R$16)),2)+Q27</f>
        <v>7342.29</v>
      </c>
      <c r="J19" s="496"/>
      <c r="K19" s="516">
        <f ca="1">ROUND(I19/G19-1,4)</f>
        <v>5.5999999999999999E-3</v>
      </c>
      <c r="L19" s="487"/>
      <c r="M19" s="511" t="s">
        <v>534</v>
      </c>
      <c r="N19" s="544">
        <f>'Exhibit No.__(RMM-7) p1-8'!D629+Q22+Q29</f>
        <v>5.9790000000000001</v>
      </c>
      <c r="O19" s="544"/>
      <c r="P19" s="545"/>
      <c r="Q19" s="544">
        <f ca="1">'Exhibit No.__(RMM-7) p1-8'!G671+'Exhibit No.__(RMM-7) p1-8'!G674+Q23+Q30</f>
        <v>5.7360000000000007</v>
      </c>
      <c r="R19" s="523"/>
      <c r="T19" s="885">
        <f ca="1">(Q19-N19)/N19</f>
        <v>-4.0642247867536285E-2</v>
      </c>
    </row>
    <row r="20" spans="1:20" ht="15.75">
      <c r="A20" s="487"/>
      <c r="B20" s="496"/>
      <c r="C20" s="496"/>
      <c r="D20" s="496">
        <v>700</v>
      </c>
      <c r="E20" s="513">
        <f>ROUND((B$18*D20),0)</f>
        <v>140000</v>
      </c>
      <c r="F20" s="496"/>
      <c r="G20" s="515">
        <f>ROUND(IF($E20&lt;40001,$E20*$N$19/100,40000*$N$19/100+($E20-40000)*$N$20/100)+MAX(100, $B$18)*$N$18+IF($B$18&lt;101,$N$14,IF($B$18&lt;301,$N$15+$B$18*$O$15,$N$16+$B$18*$O$16)),2)+Q26</f>
        <v>9492.49</v>
      </c>
      <c r="H20" s="515"/>
      <c r="I20" s="515">
        <f ca="1">ROUND(IF($E20&lt;40001,$E20*$Q$19/100,40000*$Q$19/100+($E20-40000)*$Q$20/100)+MAX(100, $B$18)*$Q$18+IF($B$18&lt;101,$Q$14,IF($B$18&lt;301,$Q$15+$B$18*$R$15,$Q$16+$B$18*$R$16)),2)+Q27</f>
        <v>9536.2899999999991</v>
      </c>
      <c r="J20" s="496"/>
      <c r="K20" s="516">
        <f ca="1">ROUND(I20/G20-1,4)</f>
        <v>4.5999999999999999E-3</v>
      </c>
      <c r="M20" s="511" t="s">
        <v>535</v>
      </c>
      <c r="N20" s="544">
        <f>'Exhibit No.__(RMM-7) p1-8'!D630+Q22+Q29</f>
        <v>5.4770000000000003</v>
      </c>
      <c r="O20" s="544"/>
      <c r="P20" s="545"/>
      <c r="Q20" s="544">
        <f ca="1">'Exhibit No.__(RMM-7) p1-8'!G672+'Exhibit No.__(RMM-7) p1-8'!G675+Q23+Q30</f>
        <v>5.4850000000000003</v>
      </c>
      <c r="R20" s="523"/>
      <c r="T20" s="885">
        <f ca="1">(Q20-N20)/N20</f>
        <v>1.4606536425050222E-3</v>
      </c>
    </row>
    <row r="21" spans="1:20" ht="16.5" thickBot="1">
      <c r="A21" s="487"/>
      <c r="B21" s="496"/>
      <c r="C21" s="496"/>
      <c r="D21" s="496"/>
      <c r="E21" s="496"/>
      <c r="F21" s="496"/>
      <c r="G21" s="515"/>
      <c r="H21" s="515"/>
      <c r="I21" s="515"/>
      <c r="J21" s="499"/>
      <c r="K21" s="516"/>
      <c r="L21" s="487"/>
      <c r="M21" s="546" t="s">
        <v>31</v>
      </c>
      <c r="N21" s="547" t="s">
        <v>31</v>
      </c>
      <c r="O21" s="528" t="s">
        <v>31</v>
      </c>
      <c r="P21" s="529"/>
      <c r="Q21" s="547" t="s">
        <v>31</v>
      </c>
      <c r="R21" s="548"/>
    </row>
    <row r="22" spans="1:20" ht="15.75">
      <c r="A22" s="487"/>
      <c r="B22" s="496">
        <v>300</v>
      </c>
      <c r="C22" s="496"/>
      <c r="D22" s="496">
        <v>300</v>
      </c>
      <c r="E22" s="513">
        <f>ROUND((B$22*D22),0)</f>
        <v>90000</v>
      </c>
      <c r="F22" s="496"/>
      <c r="G22" s="515">
        <f>ROUND(IF($E22&lt;40001,$E22*$N$19/100,40000*$N$19/100+($E22-40000)*$N$20/100)+MAX(100, $B$22)*$N$18+IF($B$22&lt;101,$N$14,IF($B$22&lt;301,$N$15+$B$22*$O$15,$N$16+$B$22*$O$16)),2)+Q26</f>
        <v>7496.9900000000007</v>
      </c>
      <c r="H22" s="515"/>
      <c r="I22" s="515">
        <f ca="1">ROUND(IF($E22&lt;40001,$E22*$Q$19/100,40000*$Q$19/100+($E22-40000)*$Q$20/100)+MAX(100, $B$22)*$Q$18+IF($B$22&lt;101,$Q$14,IF($B$22&lt;301,$Q$15+$B$22*$R$15,$Q$16+$B$22*$R$16)),2)+Q27</f>
        <v>7606.79</v>
      </c>
      <c r="J22" s="496"/>
      <c r="K22" s="516">
        <f ca="1">ROUND(I22/G22-1,4)</f>
        <v>1.46E-2</v>
      </c>
      <c r="L22" s="487"/>
      <c r="O22" s="473" t="s">
        <v>193</v>
      </c>
      <c r="P22" s="473"/>
      <c r="Q22" s="474">
        <v>0.245</v>
      </c>
      <c r="T22" s="658" t="s">
        <v>31</v>
      </c>
    </row>
    <row r="23" spans="1:20" ht="15.75">
      <c r="A23" s="487"/>
      <c r="B23" s="496"/>
      <c r="C23" s="496"/>
      <c r="D23" s="496">
        <v>500</v>
      </c>
      <c r="E23" s="513">
        <f>ROUND((B$22*D23),0)</f>
        <v>150000</v>
      </c>
      <c r="F23" s="496"/>
      <c r="G23" s="515">
        <f>ROUND(IF($E23&lt;40001,$E23*$N$19/100,40000*$N$19/100+($E23-40000)*$N$20/100)+MAX(100, $B$22)*$N$18+IF($B$22&lt;101,$N$14,IF($B$22&lt;301,$N$15+$B$22*$O$15,$N$16+$B$22*$O$16)),2)+Q26</f>
        <v>10783.189999999999</v>
      </c>
      <c r="H23" s="515"/>
      <c r="I23" s="515">
        <f ca="1">ROUND(IF($E23&lt;40001,$E23*$Q$19/100,40000*$Q$19/100+($E23-40000)*$Q$20/100)+MAX(100, $B$22)*$Q$18+IF($B$22&lt;101,$Q$14,IF($B$22&lt;301,$Q$15+$B$22*$R$15,$Q$16+$B$22*$R$16)),2)+Q27</f>
        <v>10897.789999999999</v>
      </c>
      <c r="J23" s="496"/>
      <c r="K23" s="516">
        <f ca="1">ROUND(I23/G23-1,4)</f>
        <v>1.06E-2</v>
      </c>
      <c r="L23" s="487"/>
      <c r="O23" s="473"/>
      <c r="P23" s="473"/>
      <c r="Q23" s="474">
        <v>0.245</v>
      </c>
    </row>
    <row r="24" spans="1:20" ht="15.75">
      <c r="A24" s="487"/>
      <c r="B24" s="496"/>
      <c r="C24" s="496"/>
      <c r="D24" s="496">
        <v>700</v>
      </c>
      <c r="E24" s="513">
        <f>ROUND((B$22*D24),0)</f>
        <v>210000</v>
      </c>
      <c r="F24" s="496"/>
      <c r="G24" s="515">
        <f>ROUND(IF($E24&lt;40001,$E24*$N$19/100,40000*$N$19/100+($E24-40000)*$N$20/100)+MAX(100, $B$22)*$N$18+IF($B$22&lt;101,$N$14,IF($B$22&lt;301,$N$15+$B$22*$O$15,$N$16+$B$22*$O$16)),2)+Q26</f>
        <v>14069.39</v>
      </c>
      <c r="H24" s="515"/>
      <c r="I24" s="515">
        <f ca="1">ROUND(IF($E24&lt;40001,$E24*$Q$19/100,40000*$Q$19/100+($E24-40000)*$Q$20/100)+MAX(100, $B$22)*$Q$18+IF($B$22&lt;101,$Q$14,IF($B$22&lt;301,$Q$15+$B$22*$R$15,$Q$16+$B$22*$R$16)),2)+Q27</f>
        <v>14188.789999999999</v>
      </c>
      <c r="J24" s="496"/>
      <c r="K24" s="516">
        <f ca="1">ROUND(I24/G24-1,4)</f>
        <v>8.5000000000000006E-3</v>
      </c>
      <c r="O24" s="473"/>
      <c r="P24" s="473"/>
      <c r="Q24" s="477"/>
    </row>
    <row r="25" spans="1:20" ht="15.75">
      <c r="A25" s="487"/>
      <c r="B25" s="496"/>
      <c r="C25" s="496"/>
      <c r="D25" s="496"/>
      <c r="E25" s="496"/>
      <c r="F25" s="496"/>
      <c r="G25" s="515"/>
      <c r="H25" s="515"/>
      <c r="I25" s="515"/>
      <c r="J25" s="499"/>
      <c r="K25" s="516"/>
      <c r="L25" s="487"/>
      <c r="O25" s="446" t="s">
        <v>31</v>
      </c>
      <c r="P25" s="446" t="s">
        <v>31</v>
      </c>
      <c r="Q25" s="446" t="s">
        <v>31</v>
      </c>
    </row>
    <row r="26" spans="1:20" ht="15.75">
      <c r="A26" s="487"/>
      <c r="B26" s="496">
        <v>400</v>
      </c>
      <c r="C26" s="496"/>
      <c r="D26" s="496">
        <v>300</v>
      </c>
      <c r="E26" s="513">
        <f>ROUND((B$26*D26),0)</f>
        <v>120000</v>
      </c>
      <c r="F26" s="496"/>
      <c r="G26" s="515">
        <f>ROUND(IF($E26&lt;40001,$E26*$N$19/100,40000*$N$19/100+($E26-40000)*$N$20/100)+MAX(100, $B$26)*$N$18+IF($B$26&lt;101,$N$14,IF($B$26&lt;301,$N$15+$B$26*$O$15,$N$16+$B$26*$O$16)),2)+Q26</f>
        <v>9851.09</v>
      </c>
      <c r="H26" s="515"/>
      <c r="I26" s="515">
        <f ca="1">ROUND(IF($E26&lt;40001,$E26*$Q$19/100,40000*$Q$19/100+($E26-40000)*$Q$20/100)+MAX(100, $B$26)*$Q$18+IF($B$26&lt;101,$Q$14,IF($B$26&lt;301,$Q$15+$B$26*$R$15,$Q$16+$B$26*$R$16)),2)+Q27</f>
        <v>10030.289999999999</v>
      </c>
      <c r="J26" s="496"/>
      <c r="K26" s="516">
        <f ca="1">ROUND(I26/G26-1,4)</f>
        <v>1.8200000000000001E-2</v>
      </c>
      <c r="L26" s="487"/>
      <c r="O26" s="446" t="s">
        <v>607</v>
      </c>
      <c r="Q26" s="519">
        <v>37.89</v>
      </c>
      <c r="R26" s="446" t="s">
        <v>31</v>
      </c>
    </row>
    <row r="27" spans="1:20" ht="15.75">
      <c r="A27" s="487"/>
      <c r="B27" s="496"/>
      <c r="C27" s="496"/>
      <c r="D27" s="496">
        <v>500</v>
      </c>
      <c r="E27" s="513">
        <f>ROUND((B$26*D27),0)</f>
        <v>200000</v>
      </c>
      <c r="F27" s="496"/>
      <c r="G27" s="515">
        <f>ROUND(IF($E27&lt;40001,$E27*$N$19/100,40000*$N$19/100+($E27-40000)*$N$20/100)+MAX(100, $B$26)*$N$18+IF($B$26&lt;101,$N$14,IF($B$26&lt;301,$N$15+$B$26*$O$15,$N$16+$B$26*$O$16)),2)+Q26</f>
        <v>14232.689999999999</v>
      </c>
      <c r="H27" s="515"/>
      <c r="I27" s="515">
        <f ca="1">ROUND(IF($E27&lt;40001,$E27*$Q$19/100,40000*$Q$19/100+($E27-40000)*$Q$20/100)+MAX(100, $B$26)*$Q$18+IF($B$26&lt;101,$Q$14,IF($B$26&lt;301,$Q$15+$B$26*$R$15,$Q$16+$B$26*$R$16)),2)+Q27</f>
        <v>14418.289999999999</v>
      </c>
      <c r="J27" s="496"/>
      <c r="K27" s="516">
        <f ca="1">ROUND(I27/G27-1,4)</f>
        <v>1.2999999999999999E-2</v>
      </c>
      <c r="L27" s="487"/>
      <c r="O27" s="446" t="s">
        <v>606</v>
      </c>
      <c r="Q27" s="519">
        <f>Q26</f>
        <v>37.89</v>
      </c>
    </row>
    <row r="28" spans="1:20" ht="15.75">
      <c r="A28" s="487"/>
      <c r="B28" s="496"/>
      <c r="C28" s="496"/>
      <c r="D28" s="496">
        <v>700</v>
      </c>
      <c r="E28" s="513">
        <f>ROUND((B$26*D28),0)</f>
        <v>280000</v>
      </c>
      <c r="F28" s="496"/>
      <c r="G28" s="515">
        <f>ROUND(IF($E28&lt;40001,$E28*$N$19/100,40000*$N$19/100+($E28-40000)*$N$20/100)+MAX(100, $B$26)*$N$18+IF($B$26&lt;101,$N$14,IF($B$26&lt;301,$N$15+$B$26*$O$15,$N$16+$B$26*$O$16)),2)+Q26</f>
        <v>18614.29</v>
      </c>
      <c r="H28" s="515"/>
      <c r="I28" s="515">
        <f ca="1">ROUND(IF($E28&lt;40001,$E28*$Q$19/100,40000*$Q$19/100+($E28-40000)*$Q$20/100)+MAX(100, $B$26)*$Q$18+IF($B$26&lt;101,$Q$14,IF($B$26&lt;301,$Q$15+$B$26*$R$15,$Q$16+$B$26*$R$16)),2)+Q27</f>
        <v>18806.29</v>
      </c>
      <c r="J28" s="496"/>
      <c r="K28" s="516">
        <f ca="1">ROUND(I28/G28-1,4)</f>
        <v>1.03E-2</v>
      </c>
    </row>
    <row r="29" spans="1:20" ht="15.75">
      <c r="A29" s="487"/>
      <c r="B29" s="496"/>
      <c r="C29" s="496"/>
      <c r="D29" s="496"/>
      <c r="E29" s="496"/>
      <c r="F29" s="496"/>
      <c r="G29" s="515"/>
      <c r="H29" s="515"/>
      <c r="I29" s="515"/>
      <c r="J29" s="499"/>
      <c r="K29" s="516"/>
      <c r="L29" s="487"/>
      <c r="O29" s="658" t="s">
        <v>1288</v>
      </c>
      <c r="Q29" s="658">
        <f>'Exhibit No.__(RMM-17)'!R25</f>
        <v>-0.17799999999999999</v>
      </c>
    </row>
    <row r="30" spans="1:20" ht="15.75">
      <c r="A30" s="487"/>
      <c r="B30" s="496">
        <v>600</v>
      </c>
      <c r="C30" s="496"/>
      <c r="D30" s="496">
        <v>300</v>
      </c>
      <c r="E30" s="513">
        <f>ROUND((B$30*D30),0)</f>
        <v>180000</v>
      </c>
      <c r="F30" s="496"/>
      <c r="G30" s="515">
        <f>ROUND(IF($E30&lt;40001,$E30*$N$19/100,40000*$N$19/100+($E30-40000)*$N$20/100)+MAX(100, $B$30)*$N$18+IF($B$30&lt;101,$N$14,IF($B$30&lt;301,$N$15+$B$30*$O$15,$N$16+$B$30*$O$16)),2)+Q26</f>
        <v>14557.289999999999</v>
      </c>
      <c r="H30" s="515"/>
      <c r="I30" s="515">
        <f ca="1">ROUND(IF($E30&lt;40001,$E30*$Q$19/100,40000*$Q$19/100+($E30-40000)*$Q$20/100)+MAX(100, $B$30)*$Q$18+IF($B$30&lt;101,$Q$14,IF($B$30&lt;301,$Q$15+$B$30*$R$15,$Q$16+$B$30*$R$16)),2)+Q27</f>
        <v>14883.289999999999</v>
      </c>
      <c r="J30" s="496"/>
      <c r="K30" s="516">
        <f ca="1">ROUND(I30/G30-1,4)</f>
        <v>2.24E-2</v>
      </c>
      <c r="L30" s="487"/>
      <c r="O30" s="658" t="s">
        <v>1276</v>
      </c>
      <c r="Q30" s="658">
        <f ca="1">'Exhibit No.__(RMM-17)'!V25</f>
        <v>-0.151</v>
      </c>
    </row>
    <row r="31" spans="1:20" ht="15.75">
      <c r="A31" s="487"/>
      <c r="B31" s="496"/>
      <c r="C31" s="496"/>
      <c r="D31" s="496">
        <v>500</v>
      </c>
      <c r="E31" s="513">
        <f>ROUND((B$30*D31),0)</f>
        <v>300000</v>
      </c>
      <c r="F31" s="496"/>
      <c r="G31" s="515">
        <f>ROUND(IF($E31&lt;40001,$E31*$N$19/100,40000*$N$19/100+($E31-40000)*$N$20/100)+MAX(100, $B$30)*$N$18+IF($B$30&lt;101,$N$14,IF($B$30&lt;301,$N$15+$B$30*$O$15,$N$16+$B$30*$O$16)),2)+Q26</f>
        <v>21129.69</v>
      </c>
      <c r="H31" s="515"/>
      <c r="I31" s="515">
        <f ca="1">ROUND(IF($E31&lt;40001,$E31*$Q$19/100,40000*$Q$19/100+($E31-40000)*$Q$20/100)+MAX(100, $B$30)*$Q$18+IF($B$30&lt;101,$Q$14,IF($B$30&lt;301,$Q$15+$B$30*$R$15,$Q$16+$B$30*$R$16)),2)+Q27</f>
        <v>21465.29</v>
      </c>
      <c r="J31" s="496"/>
      <c r="K31" s="516">
        <f ca="1">ROUND(I31/G31-1,4)</f>
        <v>1.5900000000000001E-2</v>
      </c>
      <c r="L31" s="487"/>
    </row>
    <row r="32" spans="1:20" ht="15.75">
      <c r="A32" s="487"/>
      <c r="B32" s="496"/>
      <c r="C32" s="496"/>
      <c r="D32" s="496">
        <v>700</v>
      </c>
      <c r="E32" s="513">
        <f>ROUND((B$30*D32),0)</f>
        <v>420000</v>
      </c>
      <c r="F32" s="496"/>
      <c r="G32" s="515">
        <f>ROUND(IF($E32&lt;40001,$E32*$N$19/100,40000*$N$19/100+($E32-40000)*$N$20/100)+MAX(100, $B$30)*$N$18+IF($B$30&lt;101,$N$14,IF($B$30&lt;301,$N$15+$B$30*$O$15,$N$16+$B$30*$O$16)),2)+Q26</f>
        <v>27702.09</v>
      </c>
      <c r="H32" s="515"/>
      <c r="I32" s="515">
        <f ca="1">ROUND(IF($E32&lt;40001,$E32*$Q$19/100,40000*$Q$19/100+($E32-40000)*$Q$20/100)+MAX(100, $B$30)*$Q$18+IF($B$30&lt;101,$Q$14,IF($B$30&lt;301,$Q$15+$B$30*$R$15,$Q$16+$B$30*$R$16)),2)+Q27</f>
        <v>28047.29</v>
      </c>
      <c r="J32" s="496"/>
      <c r="K32" s="516">
        <f ca="1">ROUND(I32/G32-1,4)</f>
        <v>1.2500000000000001E-2</v>
      </c>
      <c r="M32" s="633" t="s">
        <v>615</v>
      </c>
      <c r="N32" s="572">
        <f ca="1">'Exhibit No.__(RMM-6) p1'!Q26</f>
        <v>6.7565640673708819E-3</v>
      </c>
    </row>
    <row r="33" spans="1:17" ht="15.75">
      <c r="A33" s="487"/>
      <c r="B33" s="496"/>
      <c r="C33" s="496"/>
      <c r="D33" s="496"/>
      <c r="E33" s="496"/>
      <c r="F33" s="496"/>
      <c r="G33" s="515"/>
      <c r="H33" s="515"/>
      <c r="I33" s="515"/>
      <c r="J33" s="499"/>
      <c r="K33" s="516"/>
      <c r="L33" s="487"/>
      <c r="N33" s="1042" t="s">
        <v>31</v>
      </c>
      <c r="Q33" s="446" t="s">
        <v>31</v>
      </c>
    </row>
    <row r="34" spans="1:17" ht="15.75">
      <c r="A34" s="487"/>
      <c r="B34" s="496">
        <v>800</v>
      </c>
      <c r="C34" s="496"/>
      <c r="D34" s="496">
        <v>300</v>
      </c>
      <c r="E34" s="513">
        <f>ROUND((B$34*D34),0)</f>
        <v>240000</v>
      </c>
      <c r="F34" s="496"/>
      <c r="G34" s="515">
        <f>ROUND(IF($E34&lt;40001,$E34*$N$19/100,40000*$N$19/100+($E34-40000)*$N$20/100)+MAX(100, $B$34)*$N$18+IF($B$34&lt;101,$N$14,IF($B$34&lt;301,$N$15+$B$34*$O$15,$N$16+$B$34*$O$16)),2)+Q26</f>
        <v>19263.489999999998</v>
      </c>
      <c r="H34" s="515"/>
      <c r="I34" s="515">
        <f ca="1">ROUND(IF($E34&lt;40001,$E34*$Q$19/100,40000*$Q$19/100+($E34-40000)*$Q$20/100)+MAX(100, $B$34)*$Q$18+IF($B$34&lt;101,$Q$14,IF($B$34&lt;301,$Q$15+$B$34*$R$15,$Q$16+$B$34*$R$16)),2)+Q27</f>
        <v>19736.29</v>
      </c>
      <c r="J34" s="496"/>
      <c r="K34" s="516">
        <f ca="1">ROUND(I34/G34-1,4)</f>
        <v>2.4500000000000001E-2</v>
      </c>
      <c r="L34" s="487"/>
    </row>
    <row r="35" spans="1:17" ht="15.75">
      <c r="A35" s="487"/>
      <c r="B35" s="496"/>
      <c r="C35" s="496"/>
      <c r="D35" s="496">
        <v>500</v>
      </c>
      <c r="E35" s="513">
        <f>ROUND((B$34*D35),0)</f>
        <v>400000</v>
      </c>
      <c r="F35" s="496"/>
      <c r="G35" s="515">
        <f>ROUND(IF($E35&lt;40001,$E35*$N$19/100,40000*$N$19/100+($E35-40000)*$N$20/100)+MAX(100, $B$34)*$N$18+IF($B$34&lt;101,$N$14,IF($B$34&lt;301,$N$15+$B$34*$O$15,$N$16+$B$34*$O$16)),2)+Q26</f>
        <v>28026.69</v>
      </c>
      <c r="H35" s="515"/>
      <c r="I35" s="515">
        <f ca="1">ROUND(IF($E35&lt;40001,$E35*$Q$19/100,40000*$Q$19/100+($E35-40000)*$Q$20/100)+MAX(100, $B$34)*$Q$18+IF($B$34&lt;101,$Q$14,IF($B$34&lt;301,$Q$15+$B$34*$R$15,$Q$16+$B$34*$R$16)),2)+Q27</f>
        <v>28512.29</v>
      </c>
      <c r="J35" s="496"/>
      <c r="K35" s="516">
        <f ca="1">ROUND(I35/G35-1,4)</f>
        <v>1.7299999999999999E-2</v>
      </c>
      <c r="L35" s="487"/>
    </row>
    <row r="36" spans="1:17" ht="15.75">
      <c r="A36" s="487"/>
      <c r="B36" s="496"/>
      <c r="C36" s="496"/>
      <c r="D36" s="496">
        <v>700</v>
      </c>
      <c r="E36" s="513">
        <f>ROUND((B$34*D36),0)</f>
        <v>560000</v>
      </c>
      <c r="F36" s="496"/>
      <c r="G36" s="515">
        <f>ROUND(IF($E36&lt;40001,$E36*$N$19/100,40000*$N$19/100+($E36-40000)*$N$20/100)+MAX(100, $B$34)*$N$18+IF($B$34&lt;101,$N$14,IF($B$34&lt;301,$N$15+$B$34*$O$15,$N$16+$B$34*$O$16)),2)+Q26</f>
        <v>36789.89</v>
      </c>
      <c r="H36" s="515"/>
      <c r="I36" s="515">
        <f ca="1">ROUND(IF($E36&lt;40001,$E36*$Q$19/100,40000*$Q$19/100+($E36-40000)*$Q$20/100)+MAX(100, $B$34)*$Q$18+IF($B$34&lt;101,$Q$14,IF($B$34&lt;301,$Q$15+$B$34*$R$15,$Q$16+$B$34*$R$16)),2)+Q27</f>
        <v>37288.29</v>
      </c>
      <c r="J36" s="496"/>
      <c r="K36" s="516">
        <f ca="1">ROUND(I36/G36-1,4)</f>
        <v>1.35E-2</v>
      </c>
    </row>
    <row r="37" spans="1:17" ht="15.75">
      <c r="A37" s="487"/>
      <c r="B37" s="496"/>
      <c r="C37" s="496"/>
      <c r="D37" s="496"/>
      <c r="E37" s="496"/>
      <c r="F37" s="496"/>
      <c r="G37" s="515"/>
      <c r="H37" s="515"/>
      <c r="I37" s="515"/>
      <c r="J37" s="499"/>
      <c r="K37" s="516"/>
      <c r="L37" s="487"/>
    </row>
    <row r="38" spans="1:17" ht="15.75">
      <c r="A38" s="487"/>
      <c r="B38" s="496">
        <v>1000</v>
      </c>
      <c r="C38" s="496"/>
      <c r="D38" s="496">
        <v>300</v>
      </c>
      <c r="E38" s="513">
        <f>ROUND((B$38*D38),0)</f>
        <v>300000</v>
      </c>
      <c r="F38" s="496"/>
      <c r="G38" s="515">
        <f>ROUND(IF($E38&lt;40001,$E38*$N$19/100,40000*$N$19/100+($E38-40000)*$N$20/100)+MAX(100, $B$38)*$N$18+IF($B$38&lt;101,$N$14,IF($B$38&lt;301,$N$15+$B$38*$O$15,$N$16+$B$38*$O$16)),2)+Q26</f>
        <v>23969.69</v>
      </c>
      <c r="H38" s="515"/>
      <c r="I38" s="515">
        <f ca="1">ROUND(IF($E38&lt;40001,$E38*$Q$19/100,40000*$Q$19/100+($E38-40000)*$Q$20/100)+MAX(100, $B$38)*$Q$18+IF($B$38&lt;101,$Q$14,IF($B$38&lt;301,$Q$15+$B$38*$R$15,$Q$16+$B$38*$R$16)),2)+Q27</f>
        <v>24589.29</v>
      </c>
      <c r="J38" s="496"/>
      <c r="K38" s="516">
        <f ca="1">ROUND(I38/G38-1,4)</f>
        <v>2.58E-2</v>
      </c>
      <c r="L38" s="487"/>
    </row>
    <row r="39" spans="1:17" ht="15.75">
      <c r="A39" s="487"/>
      <c r="B39" s="496"/>
      <c r="C39" s="496"/>
      <c r="D39" s="496">
        <v>500</v>
      </c>
      <c r="E39" s="513">
        <f>ROUND((B$38*D39),0)</f>
        <v>500000</v>
      </c>
      <c r="F39" s="496"/>
      <c r="G39" s="515">
        <f>ROUND(IF($E39&lt;40001,$E39*$N$19/100,40000*$N$19/100+($E39-40000)*$N$20/100)+MAX(100, $B$38)*$N$18+IF($B$38&lt;101,$N$14,IF($B$38&lt;301,$N$15+$B$38*$O$15,$N$16+$B$38*$O$16)),2)+Q26</f>
        <v>34923.69</v>
      </c>
      <c r="H39" s="515"/>
      <c r="I39" s="515">
        <f ca="1">ROUND(IF($E39&lt;40001,$E39*$Q$19/100,40000*$Q$19/100+($E39-40000)*$Q$20/100)+MAX(100, $B$38)*$Q$18+IF($B$38&lt;101,$Q$14,IF($B$38&lt;301,$Q$15+$B$38*$R$15,$Q$16+$B$38*$R$16)),2)+Q27</f>
        <v>35559.29</v>
      </c>
      <c r="J39" s="496"/>
      <c r="K39" s="516">
        <f ca="1">ROUND(I39/G39-1,4)</f>
        <v>1.8200000000000001E-2</v>
      </c>
      <c r="L39" s="487"/>
    </row>
    <row r="40" spans="1:17" ht="15.75">
      <c r="A40" s="487"/>
      <c r="B40" s="496"/>
      <c r="C40" s="496"/>
      <c r="D40" s="496">
        <v>700</v>
      </c>
      <c r="E40" s="513">
        <f>ROUND((B$38*D40),0)</f>
        <v>700000</v>
      </c>
      <c r="F40" s="496"/>
      <c r="G40" s="515">
        <f>ROUND(IF($E40&lt;40001,$E40*$N$19/100,40000*$N$19/100+($E40-40000)*$N$20/100)+MAX(100, $B$38)*$N$18+IF($B$38&lt;101,$N$14,IF($B$38&lt;301,$N$15+$B$38*$O$15,$N$16+$B$38*$O$16)),2)+Q26</f>
        <v>45877.69</v>
      </c>
      <c r="H40" s="515"/>
      <c r="I40" s="515">
        <f ca="1">ROUND(IF($E40&lt;40001,$E40*$Q$19/100,40000*$Q$19/100+($E40-40000)*$Q$20/100)+MAX(100, $B$38)*$Q$18+IF($B$38&lt;101,$Q$14,IF($B$38&lt;301,$Q$15+$B$38*$R$15,$Q$16+$B$38*$R$16)),2)+Q27</f>
        <v>46529.29</v>
      </c>
      <c r="J40" s="496"/>
      <c r="K40" s="516">
        <f ca="1">ROUND(I40/G40-1,4)</f>
        <v>1.4200000000000001E-2</v>
      </c>
    </row>
    <row r="41" spans="1:17" ht="15.75">
      <c r="A41" s="487"/>
      <c r="B41" s="549"/>
      <c r="C41" s="549"/>
      <c r="D41" s="549"/>
      <c r="E41" s="549"/>
      <c r="F41" s="549"/>
      <c r="G41" s="549"/>
      <c r="H41" s="549"/>
      <c r="I41" s="549"/>
      <c r="J41" s="550"/>
      <c r="K41" s="550"/>
      <c r="L41" s="487"/>
    </row>
    <row r="42" spans="1:17" ht="15.75">
      <c r="A42" s="487"/>
      <c r="B42" s="499"/>
      <c r="C42" s="499"/>
      <c r="D42" s="499"/>
      <c r="E42" s="499"/>
      <c r="F42" s="499"/>
      <c r="G42" s="499"/>
      <c r="H42" s="499"/>
      <c r="I42" s="499"/>
      <c r="J42" s="499"/>
      <c r="K42" s="499"/>
      <c r="L42" s="487"/>
    </row>
    <row r="43" spans="1:17" ht="15.75">
      <c r="A43" s="487"/>
      <c r="B43" s="499" t="s">
        <v>510</v>
      </c>
      <c r="C43" s="499"/>
      <c r="D43" s="499"/>
      <c r="E43" s="499"/>
      <c r="F43" s="499"/>
      <c r="G43" s="499"/>
      <c r="H43" s="499"/>
      <c r="I43" s="499"/>
      <c r="J43" s="499"/>
      <c r="K43" s="499"/>
      <c r="L43" s="487"/>
    </row>
    <row r="44" spans="1:17" ht="15.75">
      <c r="A44" s="487"/>
      <c r="B44" s="534" t="s">
        <v>1284</v>
      </c>
      <c r="C44" s="499"/>
      <c r="D44" s="499"/>
      <c r="E44" s="499"/>
      <c r="F44" s="499"/>
      <c r="G44" s="499"/>
      <c r="H44" s="499"/>
      <c r="I44" s="499"/>
      <c r="J44" s="499"/>
      <c r="K44" s="499"/>
    </row>
    <row r="45" spans="1:17" ht="15.75">
      <c r="A45" s="487"/>
      <c r="B45" s="496"/>
      <c r="L45" s="487"/>
    </row>
    <row r="46" spans="1:17" ht="15.75">
      <c r="A46" s="487"/>
      <c r="B46" s="496"/>
    </row>
    <row r="47" spans="1:17" ht="15.75">
      <c r="B47" s="496"/>
    </row>
    <row r="48" spans="1:17" ht="15.75">
      <c r="B48" s="496"/>
      <c r="O48" s="484"/>
    </row>
    <row r="49" spans="1:2" ht="15.75">
      <c r="A49" s="487"/>
      <c r="B49" s="496"/>
    </row>
    <row r="50" spans="1:2" ht="15.75">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1A148667A9E046AFA37F66E132B9CA" ma:contentTypeVersion="48" ma:contentTypeDescription="" ma:contentTypeScope="" ma:versionID="f1bb64d9d282f9dc0de329f93c44218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2019-12-13T08:00:00+00:00</OpenedDate>
    <SignificantOrder xmlns="dc463f71-b30c-4ab2-9473-d307f9d35888">false</SignificantOrder>
    <Date1 xmlns="dc463f71-b30c-4ab2-9473-d307f9d35888">2020-02-28T08:00:00+00:00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191024</DocketNumber>
    <DelegatedOrder xmlns="dc463f71-b30c-4ab2-9473-d307f9d35888">false</DelegatedOrder>
  </documentManagement>
</p:properties>
</file>

<file path=customXml/itemProps1.xml><?xml version="1.0" encoding="utf-8"?>
<ds:datastoreItem xmlns:ds="http://schemas.openxmlformats.org/officeDocument/2006/customXml" ds:itemID="{77E53D82-FB88-4B94-9F1F-FBD0A2AF5FAA}"/>
</file>

<file path=customXml/itemProps2.xml><?xml version="1.0" encoding="utf-8"?>
<ds:datastoreItem xmlns:ds="http://schemas.openxmlformats.org/officeDocument/2006/customXml" ds:itemID="{DECEF475-A243-4C91-933E-4702BA851285}"/>
</file>

<file path=customXml/itemProps3.xml><?xml version="1.0" encoding="utf-8"?>
<ds:datastoreItem xmlns:ds="http://schemas.openxmlformats.org/officeDocument/2006/customXml" ds:itemID="{661538D2-F9EB-42ED-95BD-F0C6B90FB4D5}"/>
</file>

<file path=customXml/itemProps4.xml><?xml version="1.0" encoding="utf-8"?>
<ds:datastoreItem xmlns:ds="http://schemas.openxmlformats.org/officeDocument/2006/customXml" ds:itemID="{A9740D5A-D80B-471F-B6BF-65307E337E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29</vt:i4>
      </vt:variant>
    </vt:vector>
  </HeadingPairs>
  <TitlesOfParts>
    <vt:vector size="70" baseType="lpstr">
      <vt:lpstr>Exhibit No.__(RMM-6) p1</vt:lpstr>
      <vt:lpstr>Exhibit No.__(RMM-6) p2</vt:lpstr>
      <vt:lpstr>Exhibit No.__(RMM-7) p1-8</vt:lpstr>
      <vt:lpstr>Exhibit No.__(RMM-8) p1</vt:lpstr>
      <vt:lpstr>Exhibit No.__(RMM-8) p2</vt:lpstr>
      <vt:lpstr>Exhibit No.__(RMM-8) p3</vt:lpstr>
      <vt:lpstr>Exhibit No.__(RMM-8) p4</vt:lpstr>
      <vt:lpstr>Exhibit No.__(RMM-8) p5</vt:lpstr>
      <vt:lpstr>Exhibit No.__(RMM-8) p6</vt:lpstr>
      <vt:lpstr>Exhibit No.__(RMM-8) p7</vt:lpstr>
      <vt:lpstr>Exhibit No.__(RMM-8) p8</vt:lpstr>
      <vt:lpstr>Exhibit No.__(RMM-8) p9</vt:lpstr>
      <vt:lpstr>Exhibit No.__(RMM-8) p10</vt:lpstr>
      <vt:lpstr>Exhibit No.__(RMM-9)</vt:lpstr>
      <vt:lpstr>Exhibit No.__(RMM-11)</vt:lpstr>
      <vt:lpstr>Exhibit No.__(RMM-12)</vt:lpstr>
      <vt:lpstr>Exhibit No.__(RMM-13)</vt:lpstr>
      <vt:lpstr>Exhibit No.__(RMM-14)</vt:lpstr>
      <vt:lpstr>Exhibit No.__(RMM-16)</vt:lpstr>
      <vt:lpstr>Exhibit No.__(RMM-17)</vt:lpstr>
      <vt:lpstr>Stop Here</vt:lpstr>
      <vt:lpstr>Summary Table</vt:lpstr>
      <vt:lpstr>Target Unit Costs</vt:lpstr>
      <vt:lpstr>TOU Scalars</vt:lpstr>
      <vt:lpstr>Lighting Rates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'Billing Determinants (2)'!Print_Area</vt:lpstr>
      <vt:lpstr>'Blocking - detail'!Print_Area</vt:lpstr>
      <vt:lpstr>'Exhibit No.__(RMM-11)'!Print_Area</vt:lpstr>
      <vt:lpstr>'Exhibit No.__(RMM-12)'!Print_Area</vt:lpstr>
      <vt:lpstr>'Exhibit No.__(RMM-13)'!Print_Area</vt:lpstr>
      <vt:lpstr>'Exhibit No.__(RMM-14)'!Print_Area</vt:lpstr>
      <vt:lpstr>'Exhibit No.__(RMM-16)'!Print_Area</vt:lpstr>
      <vt:lpstr>'Exhibit No.__(RMM-17)'!Print_Area</vt:lpstr>
      <vt:lpstr>'Exhibit No.__(RMM-6) p1'!Print_Area</vt:lpstr>
      <vt:lpstr>'Exhibit No.__(RMM-6) p2'!Print_Area</vt:lpstr>
      <vt:lpstr>'Exhibit No.__(RMM-7) p1-8'!Print_Area</vt:lpstr>
      <vt:lpstr>'Exhibit No.__(RMM-8) p1'!Print_Area</vt:lpstr>
      <vt:lpstr>'Exhibit No.__(RMM-8) p10'!Print_Area</vt:lpstr>
      <vt:lpstr>'Exhibit No.__(RMM-8) p2'!Print_Area</vt:lpstr>
      <vt:lpstr>'Exhibit No.__(RMM-8) p3'!Print_Area</vt:lpstr>
      <vt:lpstr>'Exhibit No.__(RMM-8) p4'!Print_Area</vt:lpstr>
      <vt:lpstr>'Exhibit No.__(RMM-8) p5'!Print_Area</vt:lpstr>
      <vt:lpstr>'Exhibit No.__(RMM-8) p6'!Print_Area</vt:lpstr>
      <vt:lpstr>'Exhibit No.__(RMM-8) p7'!Print_Area</vt:lpstr>
      <vt:lpstr>'Exhibit No.__(RMM-8) p8'!Print_Area</vt:lpstr>
      <vt:lpstr>'Exhibit No.__(RMM-8) p9'!Print_Area</vt:lpstr>
      <vt:lpstr>'Exhibit No.__(RMM-9)'!Print_Area</vt:lpstr>
      <vt:lpstr>'Rate Design Work-Res NM'!Print_Area</vt:lpstr>
      <vt:lpstr>'Table A by class'!Print_Area</vt:lpstr>
      <vt:lpstr>'Billing Determinants (2)'!Print_Titles</vt:lpstr>
      <vt:lpstr>'Blocking - detail'!Print_Titles</vt:lpstr>
      <vt:lpstr>'Exhibit No.__(RMM-7) p1-8'!Print_Titles</vt:lpstr>
      <vt:lpstr>'Rate Design Work-Res NM'!Print_Titles</vt:lpstr>
      <vt:lpstr>'Table A by class'!Print_Titles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Meredith, Robert</cp:lastModifiedBy>
  <cp:lastPrinted>2019-12-09T22:36:51Z</cp:lastPrinted>
  <dcterms:created xsi:type="dcterms:W3CDTF">1997-08-20T18:29:19Z</dcterms:created>
  <dcterms:modified xsi:type="dcterms:W3CDTF">2019-12-10T01:06:21Z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0x0101006E56B4D1795A2E4DB2F0B01679ED314A00F81A148667A9E046AFA37F66E132B9CA</vt:lpwstr>
  </property>
  <property fmtid="{D5CDD505-2E9C-101B-9397-08002B2CF9AE}" pid="4" name="_docset_NoMedatataSyncRequired">
    <vt:lpwstr>False</vt:lpwstr>
  </property>
  <property fmtid="{D5CDD505-2E9C-101B-9397-08002B2CF9AE}" pid="5" name="IsEFSEC">
    <vt:bool>false</vt:bool>
  </property>
</Properties>
</file>