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004" yWindow="24" windowWidth="20100" windowHeight="8220" activeTab="1"/>
  </bookViews>
  <sheets>
    <sheet name="As-Reported 2016-2017 Exhibit 1" sheetId="1" r:id="rId1"/>
    <sheet name="Adjustments-Corrections" sheetId="2" r:id="rId2"/>
    <sheet name="Final 2016-2017 Exhibit 1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I62" i="3" l="1"/>
  <c r="I66" i="3" s="1"/>
  <c r="I56" i="3"/>
  <c r="K56" i="3" s="1"/>
  <c r="I28" i="3"/>
  <c r="K28" i="3" s="1"/>
  <c r="I25" i="3"/>
  <c r="H66" i="3"/>
  <c r="I135" i="3"/>
  <c r="L125" i="3"/>
  <c r="K125" i="3"/>
  <c r="I125" i="3"/>
  <c r="J123" i="3"/>
  <c r="J122" i="3"/>
  <c r="J121" i="3"/>
  <c r="J119" i="3"/>
  <c r="J118" i="3"/>
  <c r="L112" i="3"/>
  <c r="J110" i="3"/>
  <c r="J108" i="3"/>
  <c r="J106" i="3"/>
  <c r="J105" i="3"/>
  <c r="J100" i="3"/>
  <c r="J99" i="3"/>
  <c r="J98" i="3"/>
  <c r="J96" i="3"/>
  <c r="J95" i="3"/>
  <c r="J92" i="3"/>
  <c r="J87" i="3"/>
  <c r="J86" i="3"/>
  <c r="L85" i="3"/>
  <c r="H85" i="3"/>
  <c r="J84" i="3"/>
  <c r="J83" i="3"/>
  <c r="J82" i="3"/>
  <c r="J81" i="3"/>
  <c r="L80" i="3"/>
  <c r="H80" i="3"/>
  <c r="K71" i="3"/>
  <c r="J71" i="3"/>
  <c r="K64" i="3"/>
  <c r="J64" i="3"/>
  <c r="M66" i="3"/>
  <c r="L66" i="3"/>
  <c r="K62" i="3"/>
  <c r="M59" i="3"/>
  <c r="L59" i="3"/>
  <c r="J57" i="3"/>
  <c r="J56" i="3"/>
  <c r="H59" i="3"/>
  <c r="J59" i="3" s="1"/>
  <c r="L53" i="3"/>
  <c r="K52" i="3"/>
  <c r="J50" i="3"/>
  <c r="K50" i="3"/>
  <c r="J49" i="3"/>
  <c r="K49" i="3"/>
  <c r="J48" i="3"/>
  <c r="K48" i="3"/>
  <c r="J47" i="3"/>
  <c r="K47" i="3"/>
  <c r="J46" i="3"/>
  <c r="K46" i="3"/>
  <c r="J45" i="3"/>
  <c r="M44" i="3"/>
  <c r="L44" i="3"/>
  <c r="J44" i="3" s="1"/>
  <c r="H44" i="3"/>
  <c r="M53" i="3"/>
  <c r="J43" i="3"/>
  <c r="K42" i="3"/>
  <c r="J42" i="3"/>
  <c r="K41" i="3"/>
  <c r="J41" i="3"/>
  <c r="K40" i="3"/>
  <c r="J40" i="3"/>
  <c r="K39" i="3"/>
  <c r="J39" i="3"/>
  <c r="K38" i="3"/>
  <c r="J38" i="3"/>
  <c r="K33" i="3"/>
  <c r="J33" i="3"/>
  <c r="K32" i="3"/>
  <c r="J32" i="3"/>
  <c r="K31" i="3"/>
  <c r="J31" i="3"/>
  <c r="K30" i="3"/>
  <c r="J30" i="3"/>
  <c r="K29" i="3"/>
  <c r="J29" i="3"/>
  <c r="M18" i="3"/>
  <c r="M35" i="3" s="1"/>
  <c r="J28" i="3"/>
  <c r="K27" i="3"/>
  <c r="J27" i="3"/>
  <c r="K26" i="3"/>
  <c r="J26" i="3"/>
  <c r="K25" i="3"/>
  <c r="J25" i="3"/>
  <c r="K23" i="3"/>
  <c r="J23" i="3"/>
  <c r="K22" i="3"/>
  <c r="J22" i="3"/>
  <c r="K21" i="3"/>
  <c r="J21" i="3"/>
  <c r="K20" i="3"/>
  <c r="J20" i="3"/>
  <c r="L18" i="3"/>
  <c r="L35" i="3" s="1"/>
  <c r="K16" i="3"/>
  <c r="J16" i="3"/>
  <c r="I125" i="2"/>
  <c r="H112" i="2"/>
  <c r="H85" i="2"/>
  <c r="I66" i="2"/>
  <c r="H66" i="2"/>
  <c r="H59" i="2"/>
  <c r="I57" i="2"/>
  <c r="I59" i="2"/>
  <c r="I44" i="2"/>
  <c r="I53" i="2"/>
  <c r="I18" i="2"/>
  <c r="I35" i="2" s="1"/>
  <c r="H18" i="2"/>
  <c r="I59" i="3" l="1"/>
  <c r="L102" i="3"/>
  <c r="K59" i="3"/>
  <c r="M114" i="3"/>
  <c r="M116" i="3" s="1"/>
  <c r="J62" i="3"/>
  <c r="L114" i="3"/>
  <c r="L127" i="3" s="1"/>
  <c r="L71" i="3" s="1"/>
  <c r="K45" i="3"/>
  <c r="I44" i="3"/>
  <c r="K44" i="3" s="1"/>
  <c r="J19" i="3"/>
  <c r="H18" i="3"/>
  <c r="J18" i="3" s="1"/>
  <c r="J66" i="3"/>
  <c r="H125" i="3"/>
  <c r="K19" i="3"/>
  <c r="I18" i="3"/>
  <c r="I35" i="3" s="1"/>
  <c r="H53" i="3"/>
  <c r="J53" i="3" s="1"/>
  <c r="K66" i="3"/>
  <c r="H102" i="3"/>
  <c r="J102" i="3" s="1"/>
  <c r="J80" i="3"/>
  <c r="H112" i="3"/>
  <c r="J112" i="3" s="1"/>
  <c r="I114" i="2"/>
  <c r="H44" i="2"/>
  <c r="H125" i="2"/>
  <c r="H35" i="2"/>
  <c r="H80" i="2"/>
  <c r="H102" i="2" s="1"/>
  <c r="K125" i="1"/>
  <c r="I125" i="1"/>
  <c r="J123" i="1"/>
  <c r="H123" i="1"/>
  <c r="L122" i="1"/>
  <c r="J122" i="1"/>
  <c r="H122" i="1"/>
  <c r="L121" i="1"/>
  <c r="J121" i="1" s="1"/>
  <c r="H121" i="1"/>
  <c r="H120" i="1"/>
  <c r="L119" i="1"/>
  <c r="J119" i="1" s="1"/>
  <c r="H119" i="1"/>
  <c r="H118" i="1"/>
  <c r="H125" i="1" s="1"/>
  <c r="L112" i="1"/>
  <c r="H110" i="1"/>
  <c r="J110" i="1" s="1"/>
  <c r="H109" i="1"/>
  <c r="H108" i="1"/>
  <c r="J108" i="1" s="1"/>
  <c r="H107" i="1"/>
  <c r="H106" i="1"/>
  <c r="J106" i="1" s="1"/>
  <c r="H105" i="1"/>
  <c r="J105" i="1" s="1"/>
  <c r="H100" i="1"/>
  <c r="J100" i="1" s="1"/>
  <c r="J99" i="1"/>
  <c r="H99" i="1"/>
  <c r="H98" i="1"/>
  <c r="J98" i="1" s="1"/>
  <c r="L97" i="1"/>
  <c r="H97" i="1"/>
  <c r="H96" i="1"/>
  <c r="J96" i="1" s="1"/>
  <c r="H95" i="1"/>
  <c r="J95" i="1" s="1"/>
  <c r="H94" i="1"/>
  <c r="H93" i="1"/>
  <c r="H92" i="1"/>
  <c r="J92" i="1" s="1"/>
  <c r="L91" i="1"/>
  <c r="L85" i="1" s="1"/>
  <c r="H91" i="1"/>
  <c r="H90" i="1"/>
  <c r="H89" i="1"/>
  <c r="H88" i="1"/>
  <c r="J87" i="1"/>
  <c r="H87" i="1"/>
  <c r="H86" i="1"/>
  <c r="J86" i="1" s="1"/>
  <c r="L84" i="1"/>
  <c r="H84" i="1"/>
  <c r="J83" i="1"/>
  <c r="H83" i="1"/>
  <c r="H82" i="1"/>
  <c r="J82" i="1" s="1"/>
  <c r="H81" i="1"/>
  <c r="H80" i="1" s="1"/>
  <c r="K71" i="1"/>
  <c r="J71" i="1"/>
  <c r="I66" i="1"/>
  <c r="M64" i="1"/>
  <c r="L64" i="1"/>
  <c r="J64" i="1" s="1"/>
  <c r="K64" i="1"/>
  <c r="I64" i="1"/>
  <c r="H64" i="1"/>
  <c r="M63" i="1"/>
  <c r="M66" i="1" s="1"/>
  <c r="L63" i="1"/>
  <c r="I63" i="1"/>
  <c r="H63" i="1"/>
  <c r="L62" i="1"/>
  <c r="J62" i="1" s="1"/>
  <c r="I62" i="1"/>
  <c r="K62" i="1" s="1"/>
  <c r="H62" i="1"/>
  <c r="H66" i="1" s="1"/>
  <c r="M59" i="1"/>
  <c r="M57" i="1"/>
  <c r="L57" i="1"/>
  <c r="L59" i="1" s="1"/>
  <c r="J57" i="1"/>
  <c r="I57" i="1"/>
  <c r="H57" i="1"/>
  <c r="K56" i="1"/>
  <c r="J56" i="1"/>
  <c r="I56" i="1"/>
  <c r="I59" i="1" s="1"/>
  <c r="K59" i="1" s="1"/>
  <c r="H56" i="1"/>
  <c r="H59" i="1" s="1"/>
  <c r="K52" i="1"/>
  <c r="M51" i="1"/>
  <c r="L51" i="1"/>
  <c r="I51" i="1"/>
  <c r="H51" i="1"/>
  <c r="I50" i="1"/>
  <c r="K50" i="1" s="1"/>
  <c r="H50" i="1"/>
  <c r="J50" i="1" s="1"/>
  <c r="I49" i="1"/>
  <c r="K49" i="1" s="1"/>
  <c r="H49" i="1"/>
  <c r="J49" i="1" s="1"/>
  <c r="I48" i="1"/>
  <c r="K48" i="1" s="1"/>
  <c r="H48" i="1"/>
  <c r="J48" i="1" s="1"/>
  <c r="I47" i="1"/>
  <c r="K47" i="1" s="1"/>
  <c r="H47" i="1"/>
  <c r="J47" i="1" s="1"/>
  <c r="I46" i="1"/>
  <c r="K46" i="1" s="1"/>
  <c r="H46" i="1"/>
  <c r="J46" i="1" s="1"/>
  <c r="I45" i="1"/>
  <c r="K45" i="1" s="1"/>
  <c r="H45" i="1"/>
  <c r="J45" i="1" s="1"/>
  <c r="M44" i="1"/>
  <c r="L44" i="1"/>
  <c r="M43" i="1"/>
  <c r="M53" i="1" s="1"/>
  <c r="L43" i="1"/>
  <c r="J43" i="1" s="1"/>
  <c r="I43" i="1"/>
  <c r="H43" i="1"/>
  <c r="I42" i="1"/>
  <c r="K42" i="1" s="1"/>
  <c r="H42" i="1"/>
  <c r="J42" i="1" s="1"/>
  <c r="I41" i="1"/>
  <c r="K41" i="1" s="1"/>
  <c r="H41" i="1"/>
  <c r="J41" i="1" s="1"/>
  <c r="I40" i="1"/>
  <c r="K40" i="1" s="1"/>
  <c r="H40" i="1"/>
  <c r="J40" i="1" s="1"/>
  <c r="K39" i="1"/>
  <c r="I39" i="1"/>
  <c r="H39" i="1"/>
  <c r="J39" i="1" s="1"/>
  <c r="I38" i="1"/>
  <c r="K38" i="1" s="1"/>
  <c r="H38" i="1"/>
  <c r="J38" i="1" s="1"/>
  <c r="I33" i="1"/>
  <c r="K33" i="1" s="1"/>
  <c r="H33" i="1"/>
  <c r="J33" i="1" s="1"/>
  <c r="I32" i="1"/>
  <c r="K32" i="1" s="1"/>
  <c r="H32" i="1"/>
  <c r="J32" i="1" s="1"/>
  <c r="J31" i="1"/>
  <c r="I31" i="1"/>
  <c r="K31" i="1" s="1"/>
  <c r="H31" i="1"/>
  <c r="M30" i="1"/>
  <c r="K30" i="1" s="1"/>
  <c r="L30" i="1"/>
  <c r="J30" i="1" s="1"/>
  <c r="I30" i="1"/>
  <c r="H30" i="1"/>
  <c r="M29" i="1"/>
  <c r="K29" i="1" s="1"/>
  <c r="I29" i="1"/>
  <c r="H29" i="1"/>
  <c r="J29" i="1" s="1"/>
  <c r="M28" i="1"/>
  <c r="K28" i="1" s="1"/>
  <c r="J28" i="1"/>
  <c r="I28" i="1"/>
  <c r="H28" i="1"/>
  <c r="J27" i="1"/>
  <c r="I27" i="1"/>
  <c r="K27" i="1" s="1"/>
  <c r="H27" i="1"/>
  <c r="I26" i="1"/>
  <c r="K26" i="1" s="1"/>
  <c r="H26" i="1"/>
  <c r="J26" i="1" s="1"/>
  <c r="I25" i="1"/>
  <c r="K25" i="1" s="1"/>
  <c r="H25" i="1"/>
  <c r="J25" i="1" s="1"/>
  <c r="I24" i="1"/>
  <c r="H24" i="1"/>
  <c r="I23" i="1"/>
  <c r="K23" i="1" s="1"/>
  <c r="H23" i="1"/>
  <c r="J23" i="1" s="1"/>
  <c r="I22" i="1"/>
  <c r="K22" i="1" s="1"/>
  <c r="H22" i="1"/>
  <c r="J22" i="1" s="1"/>
  <c r="K21" i="1"/>
  <c r="I21" i="1"/>
  <c r="H21" i="1"/>
  <c r="J21" i="1" s="1"/>
  <c r="I20" i="1"/>
  <c r="K20" i="1" s="1"/>
  <c r="H20" i="1"/>
  <c r="J20" i="1" s="1"/>
  <c r="I19" i="1"/>
  <c r="K19" i="1" s="1"/>
  <c r="H19" i="1"/>
  <c r="J19" i="1" s="1"/>
  <c r="L18" i="1"/>
  <c r="J16" i="1"/>
  <c r="I16" i="1"/>
  <c r="K16" i="1" s="1"/>
  <c r="H16" i="1"/>
  <c r="I18" i="1" l="1"/>
  <c r="I35" i="1" s="1"/>
  <c r="L53" i="1"/>
  <c r="J81" i="1"/>
  <c r="J118" i="1"/>
  <c r="L35" i="1"/>
  <c r="J84" i="1"/>
  <c r="H85" i="1"/>
  <c r="H102" i="1" s="1"/>
  <c r="M18" i="1"/>
  <c r="M35" i="1" s="1"/>
  <c r="M114" i="1" s="1"/>
  <c r="L66" i="1"/>
  <c r="J66" i="1" s="1"/>
  <c r="M127" i="3"/>
  <c r="M128" i="3" s="1"/>
  <c r="M72" i="3" s="1"/>
  <c r="I53" i="3"/>
  <c r="K53" i="3" s="1"/>
  <c r="K18" i="3"/>
  <c r="H35" i="3"/>
  <c r="H114" i="3" s="1"/>
  <c r="K35" i="3"/>
  <c r="I114" i="3"/>
  <c r="J35" i="3"/>
  <c r="J125" i="3"/>
  <c r="I127" i="2"/>
  <c r="I116" i="2"/>
  <c r="H114" i="2"/>
  <c r="H53" i="2"/>
  <c r="M116" i="1"/>
  <c r="M127" i="1"/>
  <c r="K66" i="1"/>
  <c r="K35" i="1"/>
  <c r="J59" i="1"/>
  <c r="H112" i="1"/>
  <c r="J112" i="1" s="1"/>
  <c r="K18" i="1"/>
  <c r="H44" i="1"/>
  <c r="J44" i="1" s="1"/>
  <c r="L125" i="1"/>
  <c r="J125" i="1" s="1"/>
  <c r="H18" i="1"/>
  <c r="J18" i="1" s="1"/>
  <c r="I44" i="1"/>
  <c r="K44" i="1" s="1"/>
  <c r="L80" i="1"/>
  <c r="H53" i="1" l="1"/>
  <c r="J53" i="1" s="1"/>
  <c r="M71" i="3"/>
  <c r="H115" i="3"/>
  <c r="H127" i="3"/>
  <c r="H71" i="3" s="1"/>
  <c r="I127" i="3"/>
  <c r="I116" i="3"/>
  <c r="I115" i="3"/>
  <c r="I71" i="2"/>
  <c r="I128" i="2"/>
  <c r="I72" i="2" s="1"/>
  <c r="H127" i="2"/>
  <c r="H35" i="1"/>
  <c r="L102" i="1"/>
  <c r="J80" i="1"/>
  <c r="M128" i="1"/>
  <c r="M72" i="1" s="1"/>
  <c r="M71" i="1"/>
  <c r="I53" i="1"/>
  <c r="H129" i="3" l="1"/>
  <c r="H73" i="3" s="1"/>
  <c r="I71" i="3"/>
  <c r="I134" i="3"/>
  <c r="I136" i="3" s="1"/>
  <c r="I128" i="3"/>
  <c r="I72" i="3" s="1"/>
  <c r="I129" i="3"/>
  <c r="I73" i="3" s="1"/>
  <c r="H71" i="2"/>
  <c r="I114" i="1"/>
  <c r="K53" i="1"/>
  <c r="L114" i="1"/>
  <c r="L127" i="1" s="1"/>
  <c r="L71" i="1" s="1"/>
  <c r="J102" i="1"/>
  <c r="H114" i="1"/>
  <c r="J35" i="1"/>
  <c r="H115" i="1" l="1"/>
  <c r="H127" i="1"/>
  <c r="I127" i="1"/>
  <c r="I116" i="1"/>
  <c r="I115" i="1"/>
  <c r="I71" i="1" l="1"/>
  <c r="I128" i="1"/>
  <c r="I72" i="1" s="1"/>
  <c r="I129" i="1"/>
  <c r="I73" i="1" s="1"/>
  <c r="H71" i="1"/>
  <c r="H129" i="1"/>
  <c r="H73" i="1" s="1"/>
</calcChain>
</file>

<file path=xl/sharedStrings.xml><?xml version="1.0" encoding="utf-8"?>
<sst xmlns="http://schemas.openxmlformats.org/spreadsheetml/2006/main" count="677" uniqueCount="223">
  <si>
    <t>PUGET SOUND ENERGY, INC.</t>
  </si>
  <si>
    <t>ELECTRIC RIDER CONSERVATION EXPENDITURES &amp; SAVINGS</t>
  </si>
  <si>
    <t>January 2016 - December 2017</t>
  </si>
  <si>
    <t>Electric</t>
  </si>
  <si>
    <r>
      <t>Index</t>
    </r>
    <r>
      <rPr>
        <b/>
        <vertAlign val="superscript"/>
        <sz val="10"/>
        <color rgb="FF000000"/>
        <rFont val="Tahoma"/>
        <family val="2"/>
      </rPr>
      <t>4</t>
    </r>
  </si>
  <si>
    <r>
      <t xml:space="preserve">Schedule
</t>
    </r>
    <r>
      <rPr>
        <sz val="8"/>
        <color rgb="FF000000"/>
        <rFont val="Tahoma"/>
        <family val="2"/>
      </rPr>
      <t>(Both electric and gas, unless otherwise noted)</t>
    </r>
  </si>
  <si>
    <r>
      <t>Programs</t>
    </r>
    <r>
      <rPr>
        <b/>
        <sz val="9"/>
        <color rgb="FF000000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</si>
  <si>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</si>
  <si>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</si>
  <si>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</si>
  <si>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Blue type indicates a sub-total.  Sub-totals sum to the figure above.</t>
  </si>
  <si>
    <t>a</t>
  </si>
  <si>
    <t>$ Spent</t>
  </si>
  <si>
    <t>MWh Svgs.</t>
  </si>
  <si>
    <t>% of $</t>
  </si>
  <si>
    <t>% of Svgs.</t>
  </si>
  <si>
    <t>$ BUDGET</t>
  </si>
  <si>
    <t>MWh Svgs. Goal</t>
  </si>
  <si>
    <t>Budget</t>
  </si>
  <si>
    <t>Total</t>
  </si>
  <si>
    <t>(2016-2017 BCP)</t>
  </si>
  <si>
    <t>b</t>
  </si>
  <si>
    <t>Residential Energy Management</t>
  </si>
  <si>
    <t>c</t>
  </si>
  <si>
    <t xml:space="preserve">Low Income Weatherization </t>
  </si>
  <si>
    <t>d</t>
  </si>
  <si>
    <t>Single Family Existing</t>
  </si>
  <si>
    <t>e</t>
  </si>
  <si>
    <t>Residential Lighting</t>
  </si>
  <si>
    <t>f</t>
  </si>
  <si>
    <t>Space heat</t>
  </si>
  <si>
    <t>g</t>
  </si>
  <si>
    <t>Water heat</t>
  </si>
  <si>
    <t>h</t>
  </si>
  <si>
    <t>Home Energy Assessments</t>
  </si>
  <si>
    <t xml:space="preserve">I </t>
  </si>
  <si>
    <t>Home Appliances</t>
  </si>
  <si>
    <t>j</t>
  </si>
  <si>
    <t>Mobile Home Duct Sealing</t>
  </si>
  <si>
    <t>Web-Enabled Thermostats</t>
  </si>
  <si>
    <t>k</t>
  </si>
  <si>
    <t>Showerheads</t>
  </si>
  <si>
    <t>l</t>
  </si>
  <si>
    <t xml:space="preserve">Weatherization </t>
  </si>
  <si>
    <t>m</t>
  </si>
  <si>
    <t>Home Energy Reports</t>
  </si>
  <si>
    <t>n</t>
  </si>
  <si>
    <t xml:space="preserve">Single Family New Construction </t>
  </si>
  <si>
    <t>o</t>
  </si>
  <si>
    <t>Energy Star Manufactured Home</t>
  </si>
  <si>
    <t>p</t>
  </si>
  <si>
    <t>Fuel Conversion</t>
  </si>
  <si>
    <t>q</t>
  </si>
  <si>
    <t>Multi Family Retrofit</t>
  </si>
  <si>
    <t>r</t>
  </si>
  <si>
    <t>Multi Family New Construction</t>
  </si>
  <si>
    <t>s</t>
  </si>
  <si>
    <t>Total Residential Programs</t>
  </si>
  <si>
    <t>t</t>
  </si>
  <si>
    <t>Business Energy Management</t>
  </si>
  <si>
    <t xml:space="preserve"> </t>
  </si>
  <si>
    <t>u</t>
  </si>
  <si>
    <t>Commercial Industrial Retrofit</t>
  </si>
  <si>
    <t>v</t>
  </si>
  <si>
    <t>Commercial Industrial New Construction</t>
  </si>
  <si>
    <t>w</t>
  </si>
  <si>
    <t xml:space="preserve">Resource Conservation Management - RCM </t>
  </si>
  <si>
    <t>x</t>
  </si>
  <si>
    <t xml:space="preserve">Large Power User - Self Directed Program 449 </t>
  </si>
  <si>
    <t>y</t>
  </si>
  <si>
    <t xml:space="preserve">Large Power User - Self Directed Non 449 </t>
  </si>
  <si>
    <t>z</t>
  </si>
  <si>
    <t xml:space="preserve">Energy Efficient Technology Evaluation </t>
  </si>
  <si>
    <t>aa</t>
  </si>
  <si>
    <t>Commercial Rebates</t>
  </si>
  <si>
    <t>ab</t>
  </si>
  <si>
    <t>Lighting to Go (AKA Business Lighting Markdowns)</t>
  </si>
  <si>
    <t>ac</t>
  </si>
  <si>
    <t>Commercial Kitchen &amp; Laundry</t>
  </si>
  <si>
    <t>ad</t>
  </si>
  <si>
    <t>Commercial HVAC</t>
  </si>
  <si>
    <t>af</t>
  </si>
  <si>
    <t>Small Business Direct Install</t>
  </si>
  <si>
    <t>ag</t>
  </si>
  <si>
    <t>Agricultural Direct Install</t>
  </si>
  <si>
    <t>ah</t>
  </si>
  <si>
    <t>Lodging Direct Install</t>
  </si>
  <si>
    <t>ai</t>
  </si>
  <si>
    <t>Business Lighting - Rebates</t>
  </si>
  <si>
    <t>aj</t>
  </si>
  <si>
    <t>Total Business Programs</t>
  </si>
  <si>
    <t>ak</t>
  </si>
  <si>
    <t>Pilots</t>
  </si>
  <si>
    <t>al</t>
  </si>
  <si>
    <t xml:space="preserve">Residential Pilots - Individual Energy Reports </t>
  </si>
  <si>
    <t>am</t>
  </si>
  <si>
    <t xml:space="preserve">Business Pilots - Individual Energy Reports </t>
  </si>
  <si>
    <t>an</t>
  </si>
  <si>
    <t>Total Pilots</t>
  </si>
  <si>
    <t>ao</t>
  </si>
  <si>
    <t>Regional Efficiency Programs</t>
  </si>
  <si>
    <t>ap</t>
  </si>
  <si>
    <r>
      <t>NW Energy Efficiency Alliance</t>
    </r>
    <r>
      <rPr>
        <vertAlign val="superscript"/>
        <sz val="9"/>
        <rFont val="Tahoma"/>
        <family val="2"/>
      </rPr>
      <t/>
    </r>
  </si>
  <si>
    <t>aq</t>
  </si>
  <si>
    <t xml:space="preserve">NW Gas Market Transformation Collaborative </t>
  </si>
  <si>
    <t>ar</t>
  </si>
  <si>
    <t>Electric Generation, Transmission and Distribution</t>
  </si>
  <si>
    <t>Total Regional Programs</t>
  </si>
  <si>
    <t>See bottom of page 2.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</si>
  <si>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rgb="FF000000"/>
        <rFont val="Tahoma"/>
        <family val="2"/>
      </rPr>
      <t>.  These are NOT sub-totals from the above sectors.&gt;</t>
    </r>
  </si>
  <si>
    <t xml:space="preserve">GRAND TOTAL ENERGY EFFICIENCY </t>
  </si>
  <si>
    <t>Total aMW Savings</t>
  </si>
  <si>
    <r>
      <t>PSE LIW Shareholder Funding</t>
    </r>
    <r>
      <rPr>
        <b/>
        <vertAlign val="superscript"/>
        <sz val="11"/>
        <color rgb="FF000000"/>
        <rFont val="Tahoma"/>
        <family val="2"/>
      </rPr>
      <t>3</t>
    </r>
  </si>
  <si>
    <t>as</t>
  </si>
  <si>
    <t>Energy Efficiency Portfolio Support</t>
  </si>
  <si>
    <t>at</t>
  </si>
  <si>
    <t xml:space="preserve">Customer Engagement and Education </t>
  </si>
  <si>
    <t>n/a</t>
  </si>
  <si>
    <t>au</t>
  </si>
  <si>
    <t xml:space="preserve">Energy Advisors </t>
  </si>
  <si>
    <t>av</t>
  </si>
  <si>
    <t>Events</t>
  </si>
  <si>
    <t>aw</t>
  </si>
  <si>
    <t>Brochures, non program-specific</t>
  </si>
  <si>
    <t>ax</t>
  </si>
  <si>
    <t>Education</t>
  </si>
  <si>
    <t>ay</t>
  </si>
  <si>
    <t>Electronic Media Tools &amp; Awareness</t>
  </si>
  <si>
    <t>az</t>
  </si>
  <si>
    <t xml:space="preserve">Customer Digital Experience </t>
  </si>
  <si>
    <t>ba</t>
  </si>
  <si>
    <t>Web content, maintenance + analytics</t>
  </si>
  <si>
    <t>bb</t>
  </si>
  <si>
    <t>Online customer tools</t>
  </si>
  <si>
    <t>bc</t>
  </si>
  <si>
    <t>E-news</t>
  </si>
  <si>
    <t>bd</t>
  </si>
  <si>
    <t>Customer Awareness Tools</t>
  </si>
  <si>
    <t>be</t>
  </si>
  <si>
    <t>ShopPSE</t>
  </si>
  <si>
    <t>bf</t>
  </si>
  <si>
    <t xml:space="preserve">Market Integration </t>
  </si>
  <si>
    <t>bg</t>
  </si>
  <si>
    <t>MyData (Automated Benchmarking System)</t>
  </si>
  <si>
    <t>bh</t>
  </si>
  <si>
    <t>Rebate Processing</t>
  </si>
  <si>
    <t>bi</t>
  </si>
  <si>
    <t>Programs Support</t>
  </si>
  <si>
    <t>bk</t>
  </si>
  <si>
    <t>Data and Systems Services</t>
  </si>
  <si>
    <t>bl</t>
  </si>
  <si>
    <t>Energy Efficiency Software System (DSMC)</t>
  </si>
  <si>
    <t>bn</t>
  </si>
  <si>
    <t>Energy Efficient Communities</t>
  </si>
  <si>
    <t>bp</t>
  </si>
  <si>
    <t xml:space="preserve">Trade Ally Support </t>
  </si>
  <si>
    <t>bq</t>
  </si>
  <si>
    <t>Contractor Alliance Network [net of (revenue) + cost]</t>
  </si>
  <si>
    <t>br</t>
  </si>
  <si>
    <t>Total Portfolio Support</t>
  </si>
  <si>
    <t>bt</t>
  </si>
  <si>
    <t>Energy Efficiency Research &amp; Compliance</t>
  </si>
  <si>
    <t>bu</t>
  </si>
  <si>
    <t>Conservation Supply Curves</t>
  </si>
  <si>
    <t>by</t>
  </si>
  <si>
    <t xml:space="preserve">Strategic Planning </t>
  </si>
  <si>
    <t>bw</t>
  </si>
  <si>
    <t>Market Research</t>
  </si>
  <si>
    <t>bx</t>
  </si>
  <si>
    <t xml:space="preserve">Program Evaluation </t>
  </si>
  <si>
    <t>Biennial Electric Conservation Acquisition Review</t>
  </si>
  <si>
    <t>bz</t>
  </si>
  <si>
    <t xml:space="preserve">Verification Team </t>
  </si>
  <si>
    <t>ca</t>
  </si>
  <si>
    <t xml:space="preserve">Total Research &amp; Compliance </t>
  </si>
  <si>
    <t>cb</t>
  </si>
  <si>
    <t>SUBTOTAL - ENERGY EFFICIENCY</t>
  </si>
  <si>
    <t>cc</t>
  </si>
  <si>
    <t>cd</t>
  </si>
  <si>
    <t>ce</t>
  </si>
  <si>
    <r>
      <t>Other Electric Programs</t>
    </r>
    <r>
      <rPr>
        <b/>
        <vertAlign val="superscript"/>
        <sz val="10"/>
        <color rgb="FFFFFFFF"/>
        <rFont val="Tahoma"/>
        <family val="2"/>
      </rPr>
      <t>1</t>
    </r>
  </si>
  <si>
    <t>cf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</si>
  <si>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</si>
  <si>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</si>
  <si>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cg</t>
  </si>
  <si>
    <t>Electric Vehicle Charger Incentive</t>
  </si>
  <si>
    <t xml:space="preserve">C/I Load Control </t>
  </si>
  <si>
    <t>249A</t>
  </si>
  <si>
    <t xml:space="preserve">Residential Demand Response Pilot </t>
  </si>
  <si>
    <t>ch</t>
  </si>
  <si>
    <t>Demand Response</t>
  </si>
  <si>
    <t>ci</t>
  </si>
  <si>
    <t>Total Other Electric Programs</t>
  </si>
  <si>
    <t>cj</t>
  </si>
  <si>
    <t>ck</t>
  </si>
  <si>
    <t>cl</t>
  </si>
  <si>
    <t>cm</t>
  </si>
  <si>
    <r>
      <t>PSE LIW Shareholder Funding</t>
    </r>
    <r>
      <rPr>
        <vertAlign val="superscript"/>
        <sz val="10"/>
        <color rgb="FF000000"/>
        <rFont val="Tahoma"/>
        <family val="2"/>
      </rPr>
      <t>2</t>
    </r>
  </si>
  <si>
    <t>cn</t>
  </si>
  <si>
    <r>
      <t xml:space="preserve">RESULTS (without true-ups or adjustments)
     </t>
    </r>
    <r>
      <rPr>
        <sz val="10"/>
        <color rgb="FFFFFFFF"/>
        <rFont val="Tahoma"/>
        <family val="2"/>
      </rPr>
      <t>Please see Table II-8 in the 2016-2017 Biennial 
     Conservation Report for final, adjusted figures.</t>
    </r>
  </si>
  <si>
    <t>Above (below) target</t>
  </si>
  <si>
    <t>Calculation</t>
  </si>
  <si>
    <t>co</t>
  </si>
  <si>
    <t>Grand total Energy Efficiency</t>
  </si>
  <si>
    <t>= Grand Total Energy Efficiency</t>
  </si>
  <si>
    <t>cp</t>
  </si>
  <si>
    <t>Plus savings adjustments</t>
  </si>
  <si>
    <t>= +3,302 [NEEA true-up], +449 [HER true-up], -2,653 [IER true-up] 24,353 + 22,671</t>
  </si>
  <si>
    <t>cq</t>
  </si>
  <si>
    <t>cr</t>
  </si>
  <si>
    <t>cs</t>
  </si>
  <si>
    <t>ct</t>
  </si>
  <si>
    <t>cu</t>
  </si>
  <si>
    <t>cv</t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</si>
  <si>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</si>
  <si>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</si>
  <si>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</si>
  <si>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</si>
  <si>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Adj (+/-)</t>
  </si>
  <si>
    <t>After Savings Adjustments--Highlighted cells indicate after-adjustment electric savings.</t>
  </si>
  <si>
    <t>As-Reported in 2016 and 2017 Annual Reports of Energy Conservation Accomplishments</t>
  </si>
  <si>
    <t xml:space="preserve">Adjustments and Corrections. </t>
  </si>
  <si>
    <t>Electric savings true-ups or corrections are noted in colored text in the applicable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</si>
</sst>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  <numFmt numFmtId="170" formatCode="##.#\ &quot;aMW&quot;"/>
  </numFmts>
  <fonts count="5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Tahoma"/>
      <family val="2"/>
    </font>
    <font>
      <b/>
      <sz val="12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3"/>
      <color rgb="FF000000"/>
      <name val="Tahoma"/>
      <family val="2"/>
    </font>
    <font>
      <b/>
      <vertAlign val="superscript"/>
      <sz val="10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name val="Tahoma"/>
      <family val="2"/>
    </font>
    <font>
      <b/>
      <sz val="8"/>
      <color rgb="FF000000"/>
      <name val="Tahoma"/>
      <family val="2"/>
    </font>
    <font>
      <b/>
      <i/>
      <sz val="10"/>
      <color rgb="FFFF0000"/>
      <name val="Tahoma"/>
      <family val="2"/>
    </font>
    <font>
      <b/>
      <sz val="10"/>
      <color rgb="FFFFFFFF"/>
      <name val="Tahoma"/>
      <family val="2"/>
    </font>
    <font>
      <b/>
      <u/>
      <sz val="11"/>
      <color rgb="FF00000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sz val="8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rgb="FF000000"/>
      <name val="Times New Roman"/>
      <family val="1"/>
    </font>
    <font>
      <i/>
      <sz val="10"/>
      <color rgb="FF000000"/>
      <name val="Tahoma"/>
      <family val="2"/>
    </font>
    <font>
      <sz val="8"/>
      <name val="Times New Roman"/>
      <family val="1"/>
    </font>
    <font>
      <sz val="10"/>
      <color rgb="FFFFFFFF"/>
      <name val="Tahoma"/>
      <family val="2"/>
    </font>
    <font>
      <b/>
      <u/>
      <sz val="12"/>
      <color rgb="FF000000"/>
      <name val="Tahoma"/>
      <family val="2"/>
    </font>
    <font>
      <sz val="8"/>
      <color rgb="FFFFFFFF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rgb="FFFFFFFF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b/>
      <vertAlign val="superscript"/>
      <sz val="11"/>
      <color rgb="FF000000"/>
      <name val="Tahoma"/>
      <family val="2"/>
    </font>
    <font>
      <i/>
      <sz val="10"/>
      <color rgb="FFB4ABE7"/>
      <name val="Tahoma"/>
      <family val="2"/>
    </font>
    <font>
      <i/>
      <sz val="10"/>
      <color rgb="FFFF0000"/>
      <name val="Tahoma"/>
      <family val="2"/>
    </font>
    <font>
      <b/>
      <vertAlign val="superscript"/>
      <sz val="10"/>
      <color rgb="FFFFFFFF"/>
      <name val="Tahoma"/>
      <family val="2"/>
    </font>
    <font>
      <strike/>
      <sz val="10"/>
      <color rgb="FFFF0000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rgb="FFFFFFFF"/>
      <name val="Tahoma"/>
      <family val="2"/>
    </font>
    <font>
      <vertAlign val="superscript"/>
      <sz val="10"/>
      <color rgb="FF000000"/>
      <name val="Tahoma"/>
      <family val="2"/>
    </font>
    <font>
      <u val="singleAccounting"/>
      <sz val="10"/>
      <color rgb="FF000000"/>
      <name val="Tahoma"/>
      <family val="2"/>
    </font>
    <font>
      <sz val="10"/>
      <color rgb="FF006A71"/>
      <name val="Tahoma"/>
      <family val="2"/>
    </font>
    <font>
      <u val="singleAccounting"/>
      <sz val="10"/>
      <color rgb="FF006A71"/>
      <name val="Tahoma"/>
      <family val="2"/>
    </font>
    <font>
      <b/>
      <i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12"/>
      <color rgb="FF006A71"/>
      <name val="Tahoma"/>
      <family val="2"/>
    </font>
    <font>
      <b/>
      <sz val="12"/>
      <color rgb="FF006A7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506DE8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D6035"/>
        <bgColor rgb="FF000000"/>
      </patternFill>
    </fill>
    <fill>
      <patternFill patternType="solid">
        <fgColor rgb="FFFFE811"/>
        <bgColor rgb="FF000000"/>
      </patternFill>
    </fill>
    <fill>
      <patternFill patternType="solid">
        <fgColor rgb="FFABC78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6A71"/>
        <bgColor rgb="FF000000"/>
      </patternFill>
    </fill>
    <fill>
      <patternFill patternType="solid">
        <fgColor rgb="FFC1B071"/>
        <bgColor rgb="FF000000"/>
      </patternFill>
    </fill>
    <fill>
      <patternFill patternType="solid">
        <fgColor rgb="FFB2541A"/>
        <bgColor rgb="FF000000"/>
      </patternFill>
    </fill>
    <fill>
      <patternFill patternType="solid">
        <fgColor rgb="FF60497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5">
    <xf numFmtId="0" fontId="0" fillId="0" borderId="0" xfId="0"/>
    <xf numFmtId="0" fontId="2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/>
    <xf numFmtId="0" fontId="2" fillId="2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2" fillId="2" borderId="0" xfId="0" applyNumberFormat="1" applyFont="1" applyFill="1" applyBorder="1"/>
    <xf numFmtId="0" fontId="2" fillId="2" borderId="0" xfId="1" applyNumberFormat="1" applyFont="1" applyFill="1" applyBorder="1" applyAlignment="1">
      <alignment horizontal="centerContinuous"/>
    </xf>
    <xf numFmtId="0" fontId="2" fillId="0" borderId="0" xfId="1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2" fillId="2" borderId="0" xfId="0" applyFont="1" applyFill="1" applyBorder="1"/>
    <xf numFmtId="0" fontId="2" fillId="2" borderId="0" xfId="2" applyNumberFormat="1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0" borderId="0" xfId="0" applyFont="1" applyFill="1" applyBorder="1"/>
    <xf numFmtId="0" fontId="5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Continuous" vertical="center"/>
    </xf>
    <xf numFmtId="164" fontId="2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4" fontId="6" fillId="2" borderId="13" xfId="2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165" fontId="6" fillId="2" borderId="15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5" fontId="14" fillId="2" borderId="1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64" fontId="15" fillId="4" borderId="13" xfId="2" applyNumberFormat="1" applyFont="1" applyFill="1" applyBorder="1" applyAlignment="1">
      <alignment horizontal="center" wrapText="1"/>
    </xf>
    <xf numFmtId="165" fontId="15" fillId="4" borderId="0" xfId="1" applyNumberFormat="1" applyFont="1" applyFill="1" applyBorder="1" applyAlignment="1">
      <alignment horizontal="center" wrapText="1"/>
    </xf>
    <xf numFmtId="165" fontId="15" fillId="4" borderId="15" xfId="1" applyNumberFormat="1" applyFont="1" applyFill="1" applyBorder="1" applyAlignment="1">
      <alignment horizontal="center" wrapText="1"/>
    </xf>
    <xf numFmtId="0" fontId="15" fillId="4" borderId="15" xfId="0" applyFont="1" applyFill="1" applyBorder="1"/>
    <xf numFmtId="165" fontId="15" fillId="4" borderId="14" xfId="1" applyNumberFormat="1" applyFont="1" applyFill="1" applyBorder="1" applyAlignment="1">
      <alignment horizontal="center" wrapText="1"/>
    </xf>
    <xf numFmtId="165" fontId="15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2" applyNumberFormat="1" applyFont="1" applyFill="1" applyBorder="1" applyAlignment="1"/>
    <xf numFmtId="164" fontId="4" fillId="2" borderId="0" xfId="2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0" borderId="0" xfId="2" applyNumberFormat="1" applyFont="1" applyFill="1" applyBorder="1" applyAlignment="1"/>
    <xf numFmtId="164" fontId="4" fillId="0" borderId="13" xfId="2" applyNumberFormat="1" applyFont="1" applyFill="1" applyBorder="1"/>
    <xf numFmtId="3" fontId="4" fillId="0" borderId="0" xfId="2" applyNumberFormat="1" applyFont="1" applyFill="1" applyBorder="1" applyAlignment="1">
      <alignment horizontal="right"/>
    </xf>
    <xf numFmtId="9" fontId="4" fillId="2" borderId="15" xfId="3" applyFont="1" applyFill="1" applyBorder="1" applyAlignment="1">
      <alignment horizontal="right" wrapText="1"/>
    </xf>
    <xf numFmtId="9" fontId="4" fillId="2" borderId="0" xfId="3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3" fontId="4" fillId="2" borderId="14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164" fontId="17" fillId="2" borderId="0" xfId="2" applyNumberFormat="1" applyFont="1" applyFill="1" applyBorder="1" applyAlignment="1">
      <alignment horizontal="center"/>
    </xf>
    <xf numFmtId="0" fontId="18" fillId="2" borderId="14" xfId="0" applyFont="1" applyFill="1" applyBorder="1" applyAlignment="1"/>
    <xf numFmtId="0" fontId="17" fillId="2" borderId="14" xfId="0" applyFont="1" applyFill="1" applyBorder="1"/>
    <xf numFmtId="0" fontId="17" fillId="0" borderId="0" xfId="0" applyFont="1" applyFill="1" applyBorder="1" applyAlignment="1">
      <alignment horizontal="left" wrapText="1"/>
    </xf>
    <xf numFmtId="164" fontId="18" fillId="0" borderId="13" xfId="2" applyNumberFormat="1" applyFont="1" applyFill="1" applyBorder="1"/>
    <xf numFmtId="3" fontId="18" fillId="0" borderId="0" xfId="2" applyNumberFormat="1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 wrapText="1"/>
    </xf>
    <xf numFmtId="9" fontId="18" fillId="2" borderId="0" xfId="3" applyFont="1" applyFill="1" applyBorder="1" applyAlignment="1">
      <alignment horizontal="right"/>
    </xf>
    <xf numFmtId="164" fontId="18" fillId="2" borderId="15" xfId="2" applyNumberFormat="1" applyFont="1" applyFill="1" applyBorder="1" applyAlignment="1">
      <alignment horizontal="right"/>
    </xf>
    <xf numFmtId="3" fontId="18" fillId="0" borderId="14" xfId="1" applyNumberFormat="1" applyFont="1" applyFill="1" applyBorder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>
      <alignment horizontal="right"/>
    </xf>
    <xf numFmtId="164" fontId="17" fillId="0" borderId="0" xfId="3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0" fontId="17" fillId="0" borderId="0" xfId="0" applyFont="1" applyFill="1" applyBorder="1"/>
    <xf numFmtId="0" fontId="19" fillId="0" borderId="0" xfId="0" applyFont="1" applyFill="1" applyBorder="1"/>
    <xf numFmtId="0" fontId="17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21" fillId="0" borderId="0" xfId="0" applyFont="1" applyFill="1" applyBorder="1"/>
    <xf numFmtId="8" fontId="17" fillId="0" borderId="0" xfId="0" applyNumberFormat="1" applyFont="1" applyFill="1" applyBorder="1"/>
    <xf numFmtId="164" fontId="18" fillId="2" borderId="15" xfId="2" applyNumberFormat="1" applyFont="1" applyFill="1" applyBorder="1"/>
    <xf numFmtId="164" fontId="22" fillId="2" borderId="0" xfId="2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wrapText="1"/>
    </xf>
    <xf numFmtId="3" fontId="22" fillId="0" borderId="0" xfId="1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/>
    </xf>
    <xf numFmtId="164" fontId="22" fillId="0" borderId="0" xfId="3" applyNumberFormat="1" applyFont="1" applyFill="1" applyBorder="1" applyAlignment="1">
      <alignment horizontal="right"/>
    </xf>
    <xf numFmtId="165" fontId="22" fillId="0" borderId="0" xfId="3" applyNumberFormat="1" applyFont="1" applyFill="1" applyBorder="1" applyAlignment="1">
      <alignment horizontal="right"/>
    </xf>
    <xf numFmtId="0" fontId="22" fillId="0" borderId="0" xfId="0" applyFont="1" applyFill="1" applyBorder="1"/>
    <xf numFmtId="0" fontId="22" fillId="2" borderId="0" xfId="0" applyFont="1" applyFill="1" applyBorder="1"/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left"/>
    </xf>
    <xf numFmtId="0" fontId="4" fillId="5" borderId="0" xfId="0" applyFont="1" applyFill="1" applyBorder="1"/>
    <xf numFmtId="0" fontId="4" fillId="5" borderId="14" xfId="0" applyFont="1" applyFill="1" applyBorder="1"/>
    <xf numFmtId="0" fontId="23" fillId="0" borderId="0" xfId="0" applyFont="1" applyFill="1" applyBorder="1" applyAlignment="1">
      <alignment horizontal="left" wrapText="1"/>
    </xf>
    <xf numFmtId="164" fontId="24" fillId="0" borderId="13" xfId="2" applyNumberFormat="1" applyFont="1" applyFill="1" applyBorder="1"/>
    <xf numFmtId="3" fontId="24" fillId="0" borderId="0" xfId="2" applyNumberFormat="1" applyFont="1" applyFill="1" applyBorder="1" applyAlignment="1">
      <alignment horizontal="right"/>
    </xf>
    <xf numFmtId="9" fontId="24" fillId="2" borderId="15" xfId="3" applyFont="1" applyFill="1" applyBorder="1" applyAlignment="1">
      <alignment horizontal="right" wrapText="1"/>
    </xf>
    <xf numFmtId="9" fontId="24" fillId="2" borderId="0" xfId="3" applyFont="1" applyFill="1" applyBorder="1" applyAlignment="1">
      <alignment horizontal="right"/>
    </xf>
    <xf numFmtId="164" fontId="4" fillId="2" borderId="15" xfId="2" applyNumberFormat="1" applyFont="1" applyFill="1" applyBorder="1"/>
    <xf numFmtId="3" fontId="4" fillId="0" borderId="14" xfId="1" applyNumberFormat="1" applyFont="1" applyFill="1" applyBorder="1" applyAlignment="1">
      <alignment horizontal="right"/>
    </xf>
    <xf numFmtId="3" fontId="23" fillId="0" borderId="0" xfId="1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4" fontId="23" fillId="0" borderId="0" xfId="3" applyNumberFormat="1" applyFont="1" applyFill="1" applyBorder="1" applyAlignment="1">
      <alignment horizontal="right"/>
    </xf>
    <xf numFmtId="165" fontId="23" fillId="0" borderId="0" xfId="3" applyNumberFormat="1" applyFont="1" applyFill="1" applyBorder="1" applyAlignment="1">
      <alignment horizontal="right"/>
    </xf>
    <xf numFmtId="0" fontId="23" fillId="0" borderId="0" xfId="0" applyFont="1" applyFill="1" applyBorder="1"/>
    <xf numFmtId="0" fontId="23" fillId="2" borderId="0" xfId="0" applyFont="1" applyFill="1" applyBorder="1"/>
    <xf numFmtId="0" fontId="25" fillId="2" borderId="0" xfId="0" applyFont="1" applyFill="1" applyBorder="1"/>
    <xf numFmtId="0" fontId="24" fillId="2" borderId="0" xfId="0" applyFont="1" applyFill="1" applyBorder="1" applyAlignment="1"/>
    <xf numFmtId="0" fontId="24" fillId="2" borderId="14" xfId="0" applyFont="1" applyFill="1" applyBorder="1" applyAlignment="1"/>
    <xf numFmtId="0" fontId="24" fillId="0" borderId="14" xfId="0" applyFont="1" applyFill="1" applyBorder="1" applyAlignment="1"/>
    <xf numFmtId="0" fontId="4" fillId="5" borderId="0" xfId="0" applyFont="1" applyFill="1" applyBorder="1" applyAlignment="1">
      <alignment horizontal="left"/>
    </xf>
    <xf numFmtId="0" fontId="24" fillId="5" borderId="0" xfId="0" applyFont="1" applyFill="1" applyBorder="1" applyAlignment="1"/>
    <xf numFmtId="164" fontId="4" fillId="0" borderId="0" xfId="2" applyNumberFormat="1" applyFont="1" applyFill="1" applyBorder="1" applyAlignment="1">
      <alignment horizontal="center"/>
    </xf>
    <xf numFmtId="0" fontId="24" fillId="0" borderId="0" xfId="0" applyFont="1" applyFill="1" applyBorder="1" applyAlignment="1"/>
    <xf numFmtId="164" fontId="4" fillId="2" borderId="13" xfId="2" applyNumberFormat="1" applyFont="1" applyFill="1" applyBorder="1"/>
    <xf numFmtId="164" fontId="24" fillId="2" borderId="15" xfId="2" applyNumberFormat="1" applyFont="1" applyFill="1" applyBorder="1" applyAlignment="1">
      <alignment horizontal="right"/>
    </xf>
    <xf numFmtId="3" fontId="24" fillId="2" borderId="14" xfId="1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2" borderId="0" xfId="2" applyNumberFormat="1" applyFont="1" applyFill="1" applyBorder="1" applyAlignment="1">
      <alignment horizontal="right"/>
    </xf>
    <xf numFmtId="166" fontId="6" fillId="2" borderId="14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166" fontId="15" fillId="2" borderId="14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164" fontId="15" fillId="0" borderId="13" xfId="2" applyNumberFormat="1" applyFont="1" applyFill="1" applyBorder="1"/>
    <xf numFmtId="166" fontId="15" fillId="2" borderId="0" xfId="2" applyNumberFormat="1" applyFont="1" applyFill="1" applyBorder="1" applyAlignment="1">
      <alignment horizontal="right"/>
    </xf>
    <xf numFmtId="9" fontId="15" fillId="2" borderId="15" xfId="1" applyNumberFormat="1" applyFont="1" applyFill="1" applyBorder="1" applyAlignment="1">
      <alignment horizontal="right"/>
    </xf>
    <xf numFmtId="9" fontId="15" fillId="2" borderId="0" xfId="3" applyFont="1" applyFill="1" applyBorder="1" applyAlignment="1">
      <alignment horizontal="right"/>
    </xf>
    <xf numFmtId="164" fontId="15" fillId="2" borderId="15" xfId="2" applyNumberFormat="1" applyFont="1" applyFill="1" applyBorder="1" applyAlignment="1">
      <alignment horizontal="right"/>
    </xf>
    <xf numFmtId="166" fontId="15" fillId="2" borderId="14" xfId="2" applyNumberFormat="1" applyFont="1" applyFill="1" applyBorder="1" applyAlignment="1">
      <alignment horizontal="right"/>
    </xf>
    <xf numFmtId="166" fontId="15" fillId="0" borderId="0" xfId="2" applyNumberFormat="1" applyFont="1" applyFill="1" applyBorder="1" applyAlignment="1">
      <alignment horizontal="right"/>
    </xf>
    <xf numFmtId="164" fontId="15" fillId="0" borderId="0" xfId="2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3" fontId="26" fillId="0" borderId="0" xfId="1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2" borderId="0" xfId="0" applyFont="1" applyFill="1" applyBorder="1"/>
    <xf numFmtId="0" fontId="26" fillId="6" borderId="13" xfId="0" applyFont="1" applyFill="1" applyBorder="1" applyAlignment="1">
      <alignment horizontal="center"/>
    </xf>
    <xf numFmtId="0" fontId="26" fillId="6" borderId="0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5" fillId="6" borderId="13" xfId="2" applyNumberFormat="1" applyFont="1" applyFill="1" applyBorder="1" applyAlignment="1">
      <alignment horizontal="center" wrapText="1"/>
    </xf>
    <xf numFmtId="165" fontId="15" fillId="6" borderId="0" xfId="1" applyNumberFormat="1" applyFont="1" applyFill="1" applyBorder="1" applyAlignment="1">
      <alignment horizontal="center" wrapText="1"/>
    </xf>
    <xf numFmtId="165" fontId="15" fillId="6" borderId="15" xfId="1" applyNumberFormat="1" applyFont="1" applyFill="1" applyBorder="1" applyAlignment="1">
      <alignment horizontal="center" wrapText="1"/>
    </xf>
    <xf numFmtId="0" fontId="26" fillId="6" borderId="15" xfId="0" applyFont="1" applyFill="1" applyBorder="1" applyAlignment="1">
      <alignment horizontal="right"/>
    </xf>
    <xf numFmtId="165" fontId="15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0" fontId="4" fillId="2" borderId="14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65" fontId="24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2" borderId="14" xfId="0" applyNumberFormat="1" applyFont="1" applyFill="1" applyBorder="1" applyAlignment="1"/>
    <xf numFmtId="0" fontId="4" fillId="0" borderId="0" xfId="0" applyNumberFormat="1" applyFont="1" applyFill="1" applyBorder="1" applyAlignment="1"/>
    <xf numFmtId="9" fontId="4" fillId="2" borderId="15" xfId="3" applyFont="1" applyFill="1" applyBorder="1" applyAlignment="1">
      <alignment horizontal="right"/>
    </xf>
    <xf numFmtId="9" fontId="4" fillId="0" borderId="15" xfId="3" applyFont="1" applyFill="1" applyBorder="1" applyAlignment="1">
      <alignment horizontal="right" wrapText="1"/>
    </xf>
    <xf numFmtId="9" fontId="4" fillId="0" borderId="15" xfId="3" applyFont="1" applyFill="1" applyBorder="1" applyAlignment="1">
      <alignment horizontal="right"/>
    </xf>
    <xf numFmtId="0" fontId="27" fillId="0" borderId="0" xfId="0" applyFont="1" applyFill="1" applyBorder="1"/>
    <xf numFmtId="165" fontId="7" fillId="0" borderId="0" xfId="1" applyNumberFormat="1" applyFont="1" applyFill="1" applyBorder="1" applyAlignment="1">
      <alignment horizontal="center"/>
    </xf>
    <xf numFmtId="8" fontId="4" fillId="0" borderId="0" xfId="0" applyNumberFormat="1" applyFont="1" applyFill="1" applyBorder="1"/>
    <xf numFmtId="43" fontId="4" fillId="2" borderId="0" xfId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horizontal="right"/>
    </xf>
    <xf numFmtId="9" fontId="6" fillId="2" borderId="15" xfId="1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right"/>
    </xf>
    <xf numFmtId="164" fontId="15" fillId="2" borderId="13" xfId="2" applyNumberFormat="1" applyFont="1" applyFill="1" applyBorder="1"/>
    <xf numFmtId="43" fontId="15" fillId="0" borderId="0" xfId="1" applyFont="1" applyFill="1" applyBorder="1" applyAlignment="1">
      <alignment horizontal="right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166" fontId="6" fillId="7" borderId="0" xfId="2" applyNumberFormat="1" applyFont="1" applyFill="1" applyBorder="1" applyAlignment="1">
      <alignment horizontal="center"/>
    </xf>
    <xf numFmtId="9" fontId="6" fillId="7" borderId="15" xfId="1" applyNumberFormat="1" applyFont="1" applyFill="1" applyBorder="1" applyAlignment="1">
      <alignment horizontal="center"/>
    </xf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6" fontId="6" fillId="7" borderId="14" xfId="2" applyNumberFormat="1" applyFont="1" applyFill="1" applyBorder="1" applyAlignment="1">
      <alignment horizontal="center"/>
    </xf>
    <xf numFmtId="9" fontId="4" fillId="2" borderId="15" xfId="1" applyNumberFormat="1" applyFont="1" applyFill="1" applyBorder="1" applyAlignment="1">
      <alignment horizontal="right"/>
    </xf>
    <xf numFmtId="166" fontId="4" fillId="2" borderId="14" xfId="2" applyNumberFormat="1" applyFont="1" applyFill="1" applyBorder="1" applyAlignment="1">
      <alignment horizontal="right"/>
    </xf>
    <xf numFmtId="9" fontId="4" fillId="0" borderId="15" xfId="1" applyNumberFormat="1" applyFont="1" applyFill="1" applyBorder="1" applyAlignment="1">
      <alignment horizontal="right"/>
    </xf>
    <xf numFmtId="166" fontId="4" fillId="2" borderId="0" xfId="2" applyNumberFormat="1" applyFont="1" applyFill="1" applyBorder="1" applyAlignment="1">
      <alignment horizontal="right"/>
    </xf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2" borderId="0" xfId="0" applyFont="1" applyFill="1" applyBorder="1"/>
    <xf numFmtId="0" fontId="29" fillId="2" borderId="0" xfId="0" applyFont="1" applyFill="1" applyBorder="1"/>
    <xf numFmtId="165" fontId="4" fillId="2" borderId="14" xfId="1" applyNumberFormat="1" applyFont="1" applyFill="1" applyBorder="1" applyAlignment="1">
      <alignment horizontal="right"/>
    </xf>
    <xf numFmtId="0" fontId="24" fillId="0" borderId="0" xfId="0" applyFont="1" applyFill="1" applyBorder="1"/>
    <xf numFmtId="0" fontId="24" fillId="2" borderId="0" xfId="0" applyFont="1" applyFill="1" applyBorder="1"/>
    <xf numFmtId="0" fontId="31" fillId="2" borderId="0" xfId="0" applyFont="1" applyFill="1" applyBorder="1"/>
    <xf numFmtId="3" fontId="4" fillId="2" borderId="0" xfId="2" applyNumberFormat="1" applyFont="1" applyFill="1" applyBorder="1" applyAlignment="1">
      <alignment horizontal="right"/>
    </xf>
    <xf numFmtId="9" fontId="6" fillId="2" borderId="15" xfId="3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32" fillId="2" borderId="0" xfId="0" applyFont="1" applyFill="1" applyBorder="1"/>
    <xf numFmtId="0" fontId="32" fillId="2" borderId="9" xfId="0" applyFont="1" applyFill="1" applyBorder="1"/>
    <xf numFmtId="0" fontId="26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right"/>
    </xf>
    <xf numFmtId="0" fontId="26" fillId="0" borderId="16" xfId="0" applyFont="1" applyFill="1" applyBorder="1"/>
    <xf numFmtId="164" fontId="15" fillId="2" borderId="10" xfId="2" applyNumberFormat="1" applyFont="1" applyFill="1" applyBorder="1"/>
    <xf numFmtId="166" fontId="15" fillId="2" borderId="10" xfId="2" applyNumberFormat="1" applyFont="1" applyFill="1" applyBorder="1" applyAlignment="1">
      <alignment horizontal="right"/>
    </xf>
    <xf numFmtId="9" fontId="15" fillId="2" borderId="17" xfId="3" applyFont="1" applyFill="1" applyBorder="1" applyAlignment="1">
      <alignment horizontal="right"/>
    </xf>
    <xf numFmtId="9" fontId="26" fillId="2" borderId="10" xfId="3" applyFont="1" applyFill="1" applyBorder="1" applyAlignment="1">
      <alignment horizontal="right"/>
    </xf>
    <xf numFmtId="164" fontId="15" fillId="2" borderId="17" xfId="2" applyNumberFormat="1" applyFont="1" applyFill="1" applyBorder="1" applyAlignment="1">
      <alignment horizontal="right"/>
    </xf>
    <xf numFmtId="165" fontId="15" fillId="2" borderId="10" xfId="1" applyNumberFormat="1" applyFont="1" applyFill="1" applyBorder="1" applyAlignment="1">
      <alignment horizontal="right"/>
    </xf>
    <xf numFmtId="165" fontId="26" fillId="0" borderId="13" xfId="1" applyNumberFormat="1" applyFont="1" applyFill="1" applyBorder="1" applyAlignment="1">
      <alignment horizontal="right"/>
    </xf>
    <xf numFmtId="165" fontId="26" fillId="0" borderId="0" xfId="1" applyNumberFormat="1" applyFont="1" applyFill="1" applyBorder="1" applyAlignment="1">
      <alignment horizontal="right"/>
    </xf>
    <xf numFmtId="0" fontId="32" fillId="0" borderId="0" xfId="0" applyFont="1" applyFill="1" applyBorder="1"/>
    <xf numFmtId="0" fontId="32" fillId="2" borderId="6" xfId="0" applyFont="1" applyFill="1" applyBorder="1"/>
    <xf numFmtId="0" fontId="24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164" fontId="6" fillId="2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166" fontId="6" fillId="2" borderId="10" xfId="2" applyNumberFormat="1" applyFont="1" applyFill="1" applyBorder="1" applyAlignment="1">
      <alignment horizontal="right"/>
    </xf>
    <xf numFmtId="9" fontId="6" fillId="2" borderId="10" xfId="3" applyFont="1" applyFill="1" applyBorder="1" applyAlignment="1">
      <alignment horizontal="right"/>
    </xf>
    <xf numFmtId="9" fontId="4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0" fontId="4" fillId="9" borderId="18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9" borderId="18" xfId="2" applyNumberFormat="1" applyFont="1" applyFill="1" applyBorder="1"/>
    <xf numFmtId="37" fontId="2" fillId="9" borderId="19" xfId="2" applyNumberFormat="1" applyFont="1" applyFill="1" applyBorder="1"/>
    <xf numFmtId="164" fontId="2" fillId="9" borderId="21" xfId="2" applyNumberFormat="1" applyFont="1" applyFill="1" applyBorder="1"/>
    <xf numFmtId="164" fontId="2" fillId="9" borderId="19" xfId="2" applyNumberFormat="1" applyFont="1" applyFill="1" applyBorder="1"/>
    <xf numFmtId="37" fontId="2" fillId="9" borderId="20" xfId="2" applyNumberFormat="1" applyFont="1" applyFill="1" applyBorder="1"/>
    <xf numFmtId="166" fontId="2" fillId="0" borderId="0" xfId="1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165" fontId="4" fillId="2" borderId="0" xfId="0" applyNumberFormat="1" applyFont="1" applyFill="1" applyBorder="1"/>
    <xf numFmtId="0" fontId="4" fillId="10" borderId="13" xfId="0" applyFont="1" applyFill="1" applyBorder="1"/>
    <xf numFmtId="0" fontId="4" fillId="10" borderId="0" xfId="0" applyFont="1" applyFill="1" applyBorder="1"/>
    <xf numFmtId="0" fontId="6" fillId="10" borderId="14" xfId="0" applyFont="1" applyFill="1" applyBorder="1" applyAlignment="1">
      <alignment horizontal="right"/>
    </xf>
    <xf numFmtId="168" fontId="6" fillId="10" borderId="13" xfId="3" applyNumberFormat="1" applyFont="1" applyFill="1" applyBorder="1" applyAlignment="1">
      <alignment horizontal="center"/>
    </xf>
    <xf numFmtId="169" fontId="6" fillId="10" borderId="0" xfId="1" applyNumberFormat="1" applyFont="1" applyFill="1" applyBorder="1" applyAlignment="1">
      <alignment horizontal="right"/>
    </xf>
    <xf numFmtId="165" fontId="6" fillId="10" borderId="15" xfId="1" applyNumberFormat="1" applyFont="1" applyFill="1" applyBorder="1" applyAlignment="1">
      <alignment horizontal="right"/>
    </xf>
    <xf numFmtId="0" fontId="6" fillId="10" borderId="0" xfId="0" applyFont="1" applyFill="1" applyBorder="1" applyAlignment="1">
      <alignment horizontal="right"/>
    </xf>
    <xf numFmtId="43" fontId="6" fillId="10" borderId="15" xfId="0" applyNumberFormat="1" applyFont="1" applyFill="1" applyBorder="1" applyAlignment="1">
      <alignment horizontal="right"/>
    </xf>
    <xf numFmtId="169" fontId="6" fillId="10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0" fontId="35" fillId="2" borderId="0" xfId="0" applyFont="1" applyFill="1" applyBorder="1"/>
    <xf numFmtId="0" fontId="36" fillId="10" borderId="13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3" fillId="10" borderId="14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right"/>
    </xf>
    <xf numFmtId="168" fontId="33" fillId="10" borderId="13" xfId="3" applyNumberFormat="1" applyFont="1" applyFill="1" applyBorder="1"/>
    <xf numFmtId="168" fontId="33" fillId="10" borderId="0" xfId="3" applyNumberFormat="1" applyFont="1" applyFill="1" applyBorder="1"/>
    <xf numFmtId="9" fontId="33" fillId="10" borderId="15" xfId="1" applyNumberFormat="1" applyFont="1" applyFill="1" applyBorder="1" applyAlignment="1">
      <alignment horizontal="center"/>
    </xf>
    <xf numFmtId="9" fontId="33" fillId="10" borderId="0" xfId="3" applyFont="1" applyFill="1" applyBorder="1" applyAlignment="1">
      <alignment horizontal="center"/>
    </xf>
    <xf numFmtId="164" fontId="33" fillId="10" borderId="15" xfId="2" applyNumberFormat="1" applyFont="1" applyFill="1" applyBorder="1"/>
    <xf numFmtId="9" fontId="33" fillId="10" borderId="14" xfId="3" applyFont="1" applyFill="1" applyBorder="1" applyAlignment="1">
      <alignment horizontal="center"/>
    </xf>
    <xf numFmtId="9" fontId="33" fillId="0" borderId="0" xfId="3" applyFont="1" applyFill="1" applyBorder="1" applyAlignment="1">
      <alignment horizontal="center"/>
    </xf>
    <xf numFmtId="0" fontId="36" fillId="0" borderId="0" xfId="0" applyFont="1" applyFill="1" applyBorder="1"/>
    <xf numFmtId="165" fontId="36" fillId="2" borderId="0" xfId="0" applyNumberFormat="1" applyFont="1" applyFill="1" applyBorder="1"/>
    <xf numFmtId="0" fontId="36" fillId="2" borderId="0" xfId="0" applyFont="1" applyFill="1" applyBorder="1"/>
    <xf numFmtId="0" fontId="7" fillId="10" borderId="14" xfId="0" applyFont="1" applyFill="1" applyBorder="1"/>
    <xf numFmtId="0" fontId="4" fillId="0" borderId="0" xfId="0" applyFont="1" applyFill="1" applyBorder="1" applyAlignment="1">
      <alignment horizontal="center"/>
    </xf>
    <xf numFmtId="0" fontId="4" fillId="10" borderId="15" xfId="0" applyFont="1" applyFill="1" applyBorder="1"/>
    <xf numFmtId="0" fontId="4" fillId="10" borderId="14" xfId="0" applyFont="1" applyFill="1" applyBorder="1"/>
    <xf numFmtId="165" fontId="4" fillId="0" borderId="0" xfId="0" applyNumberFormat="1" applyFont="1" applyFill="1" applyBorder="1"/>
    <xf numFmtId="0" fontId="4" fillId="10" borderId="13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164" fontId="4" fillId="10" borderId="13" xfId="2" applyNumberFormat="1" applyFont="1" applyFill="1" applyBorder="1"/>
    <xf numFmtId="0" fontId="4" fillId="10" borderId="0" xfId="0" applyFont="1" applyFill="1" applyBorder="1" applyAlignment="1">
      <alignment horizontal="right"/>
    </xf>
    <xf numFmtId="9" fontId="4" fillId="10" borderId="15" xfId="3" applyFont="1" applyFill="1" applyBorder="1" applyAlignment="1">
      <alignment horizontal="right"/>
    </xf>
    <xf numFmtId="164" fontId="4" fillId="10" borderId="15" xfId="2" applyNumberFormat="1" applyFont="1" applyFill="1" applyBorder="1" applyAlignment="1">
      <alignment horizontal="right"/>
    </xf>
    <xf numFmtId="0" fontId="4" fillId="10" borderId="1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10" borderId="9" xfId="2" applyNumberFormat="1" applyFont="1" applyFill="1" applyBorder="1"/>
    <xf numFmtId="166" fontId="4" fillId="10" borderId="10" xfId="2" applyNumberFormat="1" applyFont="1" applyFill="1" applyBorder="1" applyAlignment="1">
      <alignment horizontal="right"/>
    </xf>
    <xf numFmtId="9" fontId="4" fillId="10" borderId="17" xfId="3" applyFont="1" applyFill="1" applyBorder="1" applyAlignment="1">
      <alignment horizontal="right"/>
    </xf>
    <xf numFmtId="9" fontId="4" fillId="10" borderId="10" xfId="3" applyFont="1" applyFill="1" applyBorder="1" applyAlignment="1">
      <alignment horizontal="right"/>
    </xf>
    <xf numFmtId="164" fontId="4" fillId="10" borderId="17" xfId="2" applyNumberFormat="1" applyFont="1" applyFill="1" applyBorder="1" applyAlignment="1">
      <alignment horizontal="right"/>
    </xf>
    <xf numFmtId="166" fontId="4" fillId="10" borderId="11" xfId="2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170" fontId="4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0" fontId="15" fillId="11" borderId="5" xfId="0" applyFont="1" applyFill="1" applyBorder="1" applyAlignment="1">
      <alignment horizontal="center"/>
    </xf>
    <xf numFmtId="0" fontId="15" fillId="11" borderId="6" xfId="0" applyFont="1" applyFill="1" applyBorder="1" applyAlignment="1">
      <alignment horizontal="center"/>
    </xf>
    <xf numFmtId="0" fontId="15" fillId="11" borderId="7" xfId="0" applyFont="1" applyFill="1" applyBorder="1"/>
    <xf numFmtId="164" fontId="4" fillId="11" borderId="5" xfId="2" applyNumberFormat="1" applyFont="1" applyFill="1" applyBorder="1"/>
    <xf numFmtId="3" fontId="4" fillId="11" borderId="6" xfId="2" applyNumberFormat="1" applyFont="1" applyFill="1" applyBorder="1" applyAlignment="1">
      <alignment horizontal="center"/>
    </xf>
    <xf numFmtId="9" fontId="4" fillId="11" borderId="12" xfId="3" applyFont="1" applyFill="1" applyBorder="1" applyAlignment="1">
      <alignment horizontal="center"/>
    </xf>
    <xf numFmtId="9" fontId="4" fillId="11" borderId="6" xfId="3" applyFont="1" applyFill="1" applyBorder="1" applyAlignment="1">
      <alignment horizontal="center"/>
    </xf>
    <xf numFmtId="164" fontId="4" fillId="11" borderId="12" xfId="2" applyNumberFormat="1" applyFont="1" applyFill="1" applyBorder="1" applyAlignment="1">
      <alignment horizontal="right"/>
    </xf>
    <xf numFmtId="165" fontId="4" fillId="11" borderId="7" xfId="1" applyNumberFormat="1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0" fontId="18" fillId="0" borderId="0" xfId="0" applyFont="1" applyFill="1" applyBorder="1"/>
    <xf numFmtId="0" fontId="18" fillId="2" borderId="0" xfId="0" applyFont="1" applyFill="1" applyBorder="1" applyAlignment="1">
      <alignment horizontal="right"/>
    </xf>
    <xf numFmtId="9" fontId="18" fillId="0" borderId="15" xfId="3" applyFont="1" applyFill="1" applyBorder="1" applyAlignment="1">
      <alignment horizontal="right" wrapText="1"/>
    </xf>
    <xf numFmtId="0" fontId="18" fillId="2" borderId="14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9" fontId="24" fillId="0" borderId="15" xfId="3" applyFont="1" applyFill="1" applyBorder="1" applyAlignment="1">
      <alignment horizontal="right" wrapText="1"/>
    </xf>
    <xf numFmtId="0" fontId="24" fillId="2" borderId="0" xfId="0" applyFont="1" applyFill="1" applyBorder="1" applyAlignment="1">
      <alignment horizontal="right"/>
    </xf>
    <xf numFmtId="164" fontId="7" fillId="0" borderId="15" xfId="2" applyNumberFormat="1" applyFont="1" applyFill="1" applyBorder="1" applyAlignment="1">
      <alignment horizontal="right"/>
    </xf>
    <xf numFmtId="0" fontId="24" fillId="2" borderId="14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164" fontId="24" fillId="0" borderId="0" xfId="3" applyNumberFormat="1" applyFont="1" applyFill="1" applyBorder="1" applyAlignment="1">
      <alignment horizontal="right"/>
    </xf>
    <xf numFmtId="0" fontId="17" fillId="0" borderId="1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164" fontId="17" fillId="0" borderId="13" xfId="2" applyNumberFormat="1" applyFont="1" applyFill="1" applyBorder="1"/>
    <xf numFmtId="3" fontId="21" fillId="0" borderId="0" xfId="2" applyNumberFormat="1" applyFont="1" applyFill="1" applyBorder="1" applyAlignment="1">
      <alignment horizontal="right"/>
    </xf>
    <xf numFmtId="9" fontId="21" fillId="0" borderId="15" xfId="3" applyFont="1" applyFill="1" applyBorder="1" applyAlignment="1">
      <alignment horizontal="right" wrapText="1"/>
    </xf>
    <xf numFmtId="0" fontId="21" fillId="2" borderId="0" xfId="0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0" fontId="21" fillId="2" borderId="14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8" fillId="2" borderId="14" xfId="0" applyFont="1" applyFill="1" applyBorder="1"/>
    <xf numFmtId="9" fontId="18" fillId="2" borderId="15" xfId="3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/>
    </xf>
    <xf numFmtId="0" fontId="17" fillId="2" borderId="14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left"/>
    </xf>
    <xf numFmtId="164" fontId="4" fillId="0" borderId="15" xfId="2" applyNumberFormat="1" applyFont="1" applyFill="1" applyBorder="1" applyAlignment="1">
      <alignment horizontal="right"/>
    </xf>
    <xf numFmtId="0" fontId="38" fillId="2" borderId="0" xfId="0" applyFont="1" applyFill="1" applyBorder="1"/>
    <xf numFmtId="0" fontId="4" fillId="0" borderId="14" xfId="0" applyFont="1" applyFill="1" applyBorder="1"/>
    <xf numFmtId="0" fontId="24" fillId="2" borderId="14" xfId="0" applyFont="1" applyFill="1" applyBorder="1"/>
    <xf numFmtId="0" fontId="39" fillId="2" borderId="0" xfId="0" applyFont="1" applyFill="1" applyBorder="1"/>
    <xf numFmtId="3" fontId="6" fillId="0" borderId="0" xfId="2" applyNumberFormat="1" applyFont="1" applyFill="1" applyBorder="1" applyAlignment="1">
      <alignment horizontal="right"/>
    </xf>
    <xf numFmtId="0" fontId="26" fillId="2" borderId="14" xfId="0" applyFont="1" applyFill="1" applyBorder="1"/>
    <xf numFmtId="0" fontId="26" fillId="2" borderId="0" xfId="0" applyFont="1" applyFill="1" applyBorder="1" applyAlignment="1">
      <alignment horizontal="right"/>
    </xf>
    <xf numFmtId="9" fontId="26" fillId="2" borderId="15" xfId="3" applyFont="1" applyFill="1" applyBorder="1" applyAlignment="1">
      <alignment horizontal="right"/>
    </xf>
    <xf numFmtId="164" fontId="26" fillId="2" borderId="15" xfId="2" applyNumberFormat="1" applyFont="1" applyFill="1" applyBorder="1" applyAlignment="1">
      <alignment horizontal="right"/>
    </xf>
    <xf numFmtId="0" fontId="26" fillId="2" borderId="14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4" fontId="26" fillId="0" borderId="0" xfId="2" applyNumberFormat="1" applyFont="1" applyFill="1" applyBorder="1" applyAlignment="1">
      <alignment horizontal="right"/>
    </xf>
    <xf numFmtId="164" fontId="26" fillId="0" borderId="0" xfId="3" applyNumberFormat="1" applyFont="1" applyFill="1" applyBorder="1" applyAlignment="1">
      <alignment horizontal="right"/>
    </xf>
    <xf numFmtId="0" fontId="15" fillId="12" borderId="13" xfId="0" applyFont="1" applyFill="1" applyBorder="1" applyAlignment="1"/>
    <xf numFmtId="0" fontId="15" fillId="12" borderId="0" xfId="0" applyFont="1" applyFill="1" applyBorder="1" applyAlignment="1"/>
    <xf numFmtId="0" fontId="15" fillId="12" borderId="14" xfId="0" applyFont="1" applyFill="1" applyBorder="1" applyAlignment="1"/>
    <xf numFmtId="164" fontId="15" fillId="12" borderId="13" xfId="2" applyNumberFormat="1" applyFont="1" applyFill="1" applyBorder="1"/>
    <xf numFmtId="0" fontId="15" fillId="12" borderId="0" xfId="0" applyFont="1" applyFill="1" applyBorder="1" applyAlignment="1">
      <alignment horizontal="center"/>
    </xf>
    <xf numFmtId="9" fontId="15" fillId="12" borderId="15" xfId="3" applyFont="1" applyFill="1" applyBorder="1" applyAlignment="1">
      <alignment horizontal="center"/>
    </xf>
    <xf numFmtId="164" fontId="15" fillId="12" borderId="15" xfId="2" applyNumberFormat="1" applyFont="1" applyFill="1" applyBorder="1" applyAlignment="1">
      <alignment horizontal="right"/>
    </xf>
    <xf numFmtId="0" fontId="15" fillId="1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31" fillId="0" borderId="0" xfId="0" applyFont="1" applyFill="1" applyBorder="1"/>
    <xf numFmtId="164" fontId="26" fillId="0" borderId="15" xfId="2" applyNumberFormat="1" applyFont="1" applyFill="1" applyBorder="1" applyAlignment="1">
      <alignment horizontal="right"/>
    </xf>
    <xf numFmtId="0" fontId="4" fillId="9" borderId="13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right"/>
    </xf>
    <xf numFmtId="164" fontId="2" fillId="9" borderId="13" xfId="2" applyNumberFormat="1" applyFont="1" applyFill="1" applyBorder="1"/>
    <xf numFmtId="166" fontId="2" fillId="9" borderId="0" xfId="1" applyNumberFormat="1" applyFont="1" applyFill="1" applyBorder="1" applyAlignment="1">
      <alignment horizontal="right"/>
    </xf>
    <xf numFmtId="165" fontId="2" fillId="9" borderId="15" xfId="1" applyNumberFormat="1" applyFont="1" applyFill="1" applyBorder="1" applyAlignment="1">
      <alignment horizontal="right"/>
    </xf>
    <xf numFmtId="0" fontId="2" fillId="9" borderId="0" xfId="0" applyFont="1" applyFill="1" applyBorder="1"/>
    <xf numFmtId="164" fontId="2" fillId="9" borderId="15" xfId="2" applyNumberFormat="1" applyFont="1" applyFill="1" applyBorder="1"/>
    <xf numFmtId="166" fontId="2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2" fillId="2" borderId="13" xfId="3" applyNumberFormat="1" applyFont="1" applyFill="1" applyBorder="1" applyAlignment="1">
      <alignment horizontal="right"/>
    </xf>
    <xf numFmtId="168" fontId="2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4" fillId="2" borderId="13" xfId="0" applyFont="1" applyFill="1" applyBorder="1"/>
    <xf numFmtId="168" fontId="6" fillId="2" borderId="13" xfId="3" applyNumberFormat="1" applyFont="1" applyFill="1" applyBorder="1" applyAlignment="1">
      <alignment horizontal="right"/>
    </xf>
    <xf numFmtId="169" fontId="6" fillId="2" borderId="0" xfId="1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43" fontId="6" fillId="2" borderId="15" xfId="0" applyNumberFormat="1" applyFont="1" applyFill="1" applyBorder="1" applyAlignment="1">
      <alignment horizontal="right"/>
    </xf>
    <xf numFmtId="169" fontId="6" fillId="0" borderId="14" xfId="1" applyNumberFormat="1" applyFont="1" applyFill="1" applyBorder="1" applyAlignment="1">
      <alignment horizontal="right"/>
    </xf>
    <xf numFmtId="0" fontId="15" fillId="13" borderId="13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13" borderId="14" xfId="0" applyFont="1" applyFill="1" applyBorder="1"/>
    <xf numFmtId="164" fontId="15" fillId="13" borderId="13" xfId="2" applyNumberFormat="1" applyFont="1" applyFill="1" applyBorder="1"/>
    <xf numFmtId="3" fontId="15" fillId="13" borderId="0" xfId="2" applyNumberFormat="1" applyFont="1" applyFill="1" applyBorder="1" applyAlignment="1">
      <alignment horizontal="center"/>
    </xf>
    <xf numFmtId="9" fontId="15" fillId="13" borderId="15" xfId="3" applyFont="1" applyFill="1" applyBorder="1" applyAlignment="1">
      <alignment horizontal="center"/>
    </xf>
    <xf numFmtId="9" fontId="15" fillId="13" borderId="0" xfId="3" applyFont="1" applyFill="1" applyBorder="1" applyAlignment="1">
      <alignment horizontal="center"/>
    </xf>
    <xf numFmtId="164" fontId="15" fillId="13" borderId="15" xfId="2" applyNumberFormat="1" applyFont="1" applyFill="1" applyBorder="1" applyAlignment="1">
      <alignment horizontal="right"/>
    </xf>
    <xf numFmtId="165" fontId="15" fillId="13" borderId="14" xfId="1" applyNumberFormat="1" applyFont="1" applyFill="1" applyBorder="1" applyAlignment="1">
      <alignment horizontal="center"/>
    </xf>
    <xf numFmtId="0" fontId="41" fillId="2" borderId="13" xfId="0" applyFont="1" applyFill="1" applyBorder="1" applyAlignment="1">
      <alignment horizontal="center"/>
    </xf>
    <xf numFmtId="0" fontId="41" fillId="2" borderId="14" xfId="0" applyFont="1" applyFill="1" applyBorder="1"/>
    <xf numFmtId="0" fontId="41" fillId="2" borderId="0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43" fillId="2" borderId="14" xfId="0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166" fontId="43" fillId="2" borderId="0" xfId="2" applyNumberFormat="1" applyFont="1" applyFill="1" applyBorder="1" applyAlignment="1">
      <alignment horizontal="right"/>
    </xf>
    <xf numFmtId="9" fontId="43" fillId="2" borderId="15" xfId="3" applyFont="1" applyFill="1" applyBorder="1" applyAlignment="1">
      <alignment horizontal="right"/>
    </xf>
    <xf numFmtId="9" fontId="43" fillId="2" borderId="0" xfId="3" applyFont="1" applyFill="1" applyBorder="1" applyAlignment="1">
      <alignment horizontal="right"/>
    </xf>
    <xf numFmtId="164" fontId="43" fillId="2" borderId="15" xfId="2" applyNumberFormat="1" applyFont="1" applyFill="1" applyBorder="1" applyAlignment="1">
      <alignment horizontal="right"/>
    </xf>
    <xf numFmtId="166" fontId="43" fillId="2" borderId="14" xfId="2" applyNumberFormat="1" applyFont="1" applyFill="1" applyBorder="1" applyAlignment="1">
      <alignment horizontal="right"/>
    </xf>
    <xf numFmtId="166" fontId="43" fillId="0" borderId="0" xfId="2" applyNumberFormat="1" applyFont="1" applyFill="1" applyBorder="1" applyAlignment="1">
      <alignment horizontal="right"/>
    </xf>
    <xf numFmtId="170" fontId="26" fillId="0" borderId="0" xfId="0" applyNumberFormat="1" applyFont="1" applyFill="1" applyBorder="1"/>
    <xf numFmtId="164" fontId="2" fillId="9" borderId="15" xfId="2" applyNumberFormat="1" applyFont="1" applyFill="1" applyBorder="1" applyAlignment="1">
      <alignment horizontal="right"/>
    </xf>
    <xf numFmtId="165" fontId="6" fillId="2" borderId="13" xfId="1" applyNumberFormat="1" applyFont="1" applyFill="1" applyBorder="1" applyAlignment="1">
      <alignment horizontal="center"/>
    </xf>
    <xf numFmtId="169" fontId="6" fillId="2" borderId="14" xfId="1" applyNumberFormat="1" applyFont="1" applyFill="1" applyBorder="1" applyAlignment="1">
      <alignment horizontal="right"/>
    </xf>
    <xf numFmtId="0" fontId="36" fillId="2" borderId="13" xfId="0" applyFont="1" applyFill="1" applyBorder="1" applyAlignment="1">
      <alignment horizontal="center"/>
    </xf>
    <xf numFmtId="0" fontId="36" fillId="2" borderId="0" xfId="0" applyFont="1" applyFill="1" applyBorder="1" applyAlignment="1">
      <alignment horizontal="center"/>
    </xf>
    <xf numFmtId="0" fontId="33" fillId="2" borderId="14" xfId="0" applyNumberFormat="1" applyFont="1" applyFill="1" applyBorder="1" applyAlignment="1">
      <alignment horizontal="right"/>
    </xf>
    <xf numFmtId="168" fontId="33" fillId="2" borderId="13" xfId="3" applyNumberFormat="1" applyFont="1" applyFill="1" applyBorder="1"/>
    <xf numFmtId="168" fontId="33" fillId="2" borderId="0" xfId="3" applyNumberFormat="1" applyFont="1" applyFill="1" applyBorder="1"/>
    <xf numFmtId="9" fontId="33" fillId="2" borderId="15" xfId="1" applyNumberFormat="1" applyFont="1" applyFill="1" applyBorder="1" applyAlignment="1">
      <alignment horizontal="center"/>
    </xf>
    <xf numFmtId="9" fontId="33" fillId="2" borderId="0" xfId="3" applyFont="1" applyFill="1" applyBorder="1" applyAlignment="1">
      <alignment horizontal="center"/>
    </xf>
    <xf numFmtId="164" fontId="33" fillId="2" borderId="15" xfId="2" applyNumberFormat="1" applyFont="1" applyFill="1" applyBorder="1"/>
    <xf numFmtId="9" fontId="33" fillId="2" borderId="14" xfId="3" applyFont="1" applyFill="1" applyBorder="1" applyAlignment="1">
      <alignment horizontal="center"/>
    </xf>
    <xf numFmtId="0" fontId="4" fillId="0" borderId="13" xfId="0" applyFont="1" applyFill="1" applyBorder="1"/>
    <xf numFmtId="0" fontId="7" fillId="0" borderId="14" xfId="0" applyFont="1" applyFill="1" applyBorder="1"/>
    <xf numFmtId="0" fontId="4" fillId="2" borderId="15" xfId="0" applyFont="1" applyFill="1" applyBorder="1"/>
    <xf numFmtId="0" fontId="15" fillId="14" borderId="13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vertical="center"/>
    </xf>
    <xf numFmtId="0" fontId="15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164" fontId="15" fillId="14" borderId="13" xfId="2" applyNumberFormat="1" applyFont="1" applyFill="1" applyBorder="1" applyAlignment="1">
      <alignment vertical="center"/>
    </xf>
    <xf numFmtId="0" fontId="15" fillId="14" borderId="0" xfId="0" applyFont="1" applyFill="1" applyBorder="1" applyAlignment="1">
      <alignment horizontal="right" vertical="center"/>
    </xf>
    <xf numFmtId="9" fontId="15" fillId="14" borderId="15" xfId="3" applyFont="1" applyFill="1" applyBorder="1" applyAlignment="1">
      <alignment horizontal="left" vertical="center"/>
    </xf>
    <xf numFmtId="164" fontId="15" fillId="14" borderId="15" xfId="2" applyNumberFormat="1" applyFont="1" applyFill="1" applyBorder="1" applyAlignment="1">
      <alignment horizontal="right" vertical="center"/>
    </xf>
    <xf numFmtId="0" fontId="15" fillId="14" borderId="14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/>
    </xf>
    <xf numFmtId="164" fontId="4" fillId="2" borderId="15" xfId="2" quotePrefix="1" applyNumberFormat="1" applyFont="1" applyFill="1" applyBorder="1" applyAlignment="1"/>
    <xf numFmtId="3" fontId="45" fillId="2" borderId="0" xfId="0" applyNumberFormat="1" applyFont="1" applyFill="1" applyBorder="1" applyAlignment="1">
      <alignment horizontal="right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right"/>
    </xf>
    <xf numFmtId="0" fontId="46" fillId="2" borderId="14" xfId="0" applyFont="1" applyFill="1" applyBorder="1" applyAlignment="1">
      <alignment horizontal="right"/>
    </xf>
    <xf numFmtId="0" fontId="46" fillId="0" borderId="0" xfId="0" applyFont="1" applyFill="1" applyBorder="1"/>
    <xf numFmtId="164" fontId="46" fillId="2" borderId="13" xfId="2" applyNumberFormat="1" applyFont="1" applyFill="1" applyBorder="1"/>
    <xf numFmtId="166" fontId="46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4" fillId="15" borderId="13" xfId="0" applyFont="1" applyFill="1" applyBorder="1" applyAlignment="1">
      <alignment horizontal="center"/>
    </xf>
    <xf numFmtId="0" fontId="4" fillId="15" borderId="0" xfId="0" applyFont="1" applyFill="1" applyBorder="1"/>
    <xf numFmtId="0" fontId="4" fillId="15" borderId="0" xfId="0" applyFont="1" applyFill="1" applyBorder="1" applyAlignment="1">
      <alignment horizontal="center"/>
    </xf>
    <xf numFmtId="0" fontId="4" fillId="15" borderId="14" xfId="0" applyFont="1" applyFill="1" applyBorder="1" applyAlignment="1">
      <alignment horizontal="right"/>
    </xf>
    <xf numFmtId="164" fontId="4" fillId="15" borderId="13" xfId="2" applyNumberFormat="1" applyFont="1" applyFill="1" applyBorder="1"/>
    <xf numFmtId="166" fontId="4" fillId="15" borderId="0" xfId="0" applyNumberFormat="1" applyFont="1" applyFill="1" applyBorder="1" applyAlignment="1">
      <alignment horizontal="right"/>
    </xf>
    <xf numFmtId="9" fontId="4" fillId="15" borderId="15" xfId="3" applyFont="1" applyFill="1" applyBorder="1" applyAlignment="1">
      <alignment horizontal="left" indent="1"/>
    </xf>
    <xf numFmtId="0" fontId="4" fillId="15" borderId="0" xfId="0" applyFont="1" applyFill="1" applyBorder="1" applyAlignment="1">
      <alignment horizontal="right"/>
    </xf>
    <xf numFmtId="164" fontId="4" fillId="15" borderId="15" xfId="2" quotePrefix="1" applyNumberFormat="1" applyFont="1" applyFill="1" applyBorder="1" applyAlignment="1"/>
    <xf numFmtId="166" fontId="47" fillId="2" borderId="0" xfId="0" applyNumberFormat="1" applyFont="1" applyFill="1" applyBorder="1" applyAlignment="1">
      <alignment horizontal="right"/>
    </xf>
    <xf numFmtId="164" fontId="4" fillId="2" borderId="15" xfId="2" quotePrefix="1" applyNumberFormat="1" applyFont="1" applyFill="1" applyBorder="1" applyAlignment="1">
      <alignment horizontal="left"/>
    </xf>
    <xf numFmtId="164" fontId="6" fillId="15" borderId="13" xfId="2" applyNumberFormat="1" applyFont="1" applyFill="1" applyBorder="1" applyAlignment="1">
      <alignment vertical="center"/>
    </xf>
    <xf numFmtId="166" fontId="6" fillId="15" borderId="0" xfId="0" applyNumberFormat="1" applyFont="1" applyFill="1" applyBorder="1" applyAlignment="1">
      <alignment horizontal="right" vertical="center"/>
    </xf>
    <xf numFmtId="9" fontId="6" fillId="15" borderId="15" xfId="3" applyFont="1" applyFill="1" applyBorder="1" applyAlignment="1">
      <alignment horizontal="right" vertical="center"/>
    </xf>
    <xf numFmtId="0" fontId="6" fillId="15" borderId="0" xfId="0" applyFont="1" applyFill="1" applyBorder="1" applyAlignment="1">
      <alignment horizontal="right" vertical="center"/>
    </xf>
    <xf numFmtId="164" fontId="6" fillId="15" borderId="15" xfId="2" quotePrefix="1" applyNumberFormat="1" applyFont="1" applyFill="1" applyBorder="1" applyAlignment="1">
      <alignment horizontal="left" vertical="center"/>
    </xf>
    <xf numFmtId="0" fontId="4" fillId="15" borderId="1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164" fontId="4" fillId="2" borderId="9" xfId="2" applyNumberFormat="1" applyFont="1" applyFill="1" applyBorder="1"/>
    <xf numFmtId="166" fontId="4" fillId="2" borderId="10" xfId="2" applyNumberFormat="1" applyFont="1" applyFill="1" applyBorder="1" applyAlignment="1">
      <alignment horizontal="right"/>
    </xf>
    <xf numFmtId="9" fontId="4" fillId="2" borderId="17" xfId="3" applyFont="1" applyFill="1" applyBorder="1" applyAlignment="1">
      <alignment horizontal="right"/>
    </xf>
    <xf numFmtId="164" fontId="4" fillId="2" borderId="17" xfId="2" applyNumberFormat="1" applyFont="1" applyFill="1" applyBorder="1" applyAlignment="1">
      <alignment horizontal="right"/>
    </xf>
    <xf numFmtId="166" fontId="4" fillId="2" borderId="11" xfId="2" applyNumberFormat="1" applyFont="1" applyFill="1" applyBorder="1" applyAlignment="1">
      <alignment horizontal="right"/>
    </xf>
    <xf numFmtId="165" fontId="4" fillId="2" borderId="0" xfId="1" applyNumberFormat="1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10" fontId="4" fillId="2" borderId="0" xfId="0" applyNumberFormat="1" applyFont="1" applyFill="1" applyBorder="1"/>
    <xf numFmtId="0" fontId="24" fillId="2" borderId="0" xfId="0" applyFont="1" applyFill="1" applyBorder="1" applyAlignment="1">
      <alignment horizontal="left"/>
    </xf>
    <xf numFmtId="44" fontId="4" fillId="2" borderId="0" xfId="2" applyFont="1" applyFill="1" applyBorder="1"/>
    <xf numFmtId="164" fontId="4" fillId="2" borderId="0" xfId="0" applyNumberFormat="1" applyFont="1" applyFill="1" applyBorder="1"/>
    <xf numFmtId="0" fontId="6" fillId="15" borderId="13" xfId="0" applyFont="1" applyFill="1" applyBorder="1" applyAlignment="1">
      <alignment horizontal="right" vertical="center" wrapText="1"/>
    </xf>
    <xf numFmtId="0" fontId="6" fillId="15" borderId="0" xfId="0" applyFont="1" applyFill="1" applyBorder="1" applyAlignment="1">
      <alignment horizontal="right" vertical="center" wrapText="1"/>
    </xf>
    <xf numFmtId="0" fontId="6" fillId="15" borderId="14" xfId="0" applyFont="1" applyFill="1" applyBorder="1" applyAlignment="1">
      <alignment horizontal="right" vertical="center" wrapText="1"/>
    </xf>
    <xf numFmtId="0" fontId="6" fillId="9" borderId="22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4" fillId="0" borderId="9" xfId="2" applyNumberFormat="1" applyFont="1" applyFill="1" applyBorder="1" applyAlignment="1">
      <alignment horizontal="center" vertical="center"/>
    </xf>
    <xf numFmtId="164" fontId="4" fillId="0" borderId="10" xfId="2" applyNumberFormat="1" applyFont="1" applyFill="1" applyBorder="1" applyAlignment="1">
      <alignment horizontal="center" vertical="center"/>
    </xf>
    <xf numFmtId="164" fontId="4" fillId="0" borderId="11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2" borderId="14" xfId="0" applyFont="1" applyFill="1" applyBorder="1" applyAlignment="1">
      <alignment horizontal="center" vertical="center" textRotation="90" wrapText="1"/>
    </xf>
    <xf numFmtId="164" fontId="4" fillId="2" borderId="15" xfId="2" quotePrefix="1" applyNumberFormat="1" applyFont="1" applyFill="1" applyBorder="1" applyAlignment="1">
      <alignment horizontal="left" vertical="top" wrapText="1"/>
    </xf>
    <xf numFmtId="164" fontId="4" fillId="2" borderId="14" xfId="2" quotePrefix="1" applyNumberFormat="1" applyFont="1" applyFill="1" applyBorder="1" applyAlignment="1">
      <alignment horizontal="left" vertical="top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166" fontId="4" fillId="0" borderId="0" xfId="0" applyNumberFormat="1" applyFont="1" applyFill="1" applyBorder="1" applyAlignment="1">
      <alignment horizontal="right"/>
    </xf>
    <xf numFmtId="3" fontId="45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0" fontId="29" fillId="0" borderId="0" xfId="0" applyFont="1" applyFill="1" applyBorder="1"/>
    <xf numFmtId="166" fontId="46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66" fontId="47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 wrapText="1"/>
    </xf>
    <xf numFmtId="16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165" fontId="4" fillId="0" borderId="0" xfId="1" applyNumberFormat="1" applyFont="1" applyFill="1" applyBorder="1"/>
    <xf numFmtId="10" fontId="4" fillId="0" borderId="0" xfId="0" applyNumberFormat="1" applyFont="1" applyFill="1" applyBorder="1"/>
    <xf numFmtId="164" fontId="15" fillId="0" borderId="0" xfId="2" applyNumberFormat="1" applyFont="1" applyFill="1" applyBorder="1" applyAlignment="1">
      <alignment vertical="center"/>
    </xf>
    <xf numFmtId="9" fontId="15" fillId="0" borderId="0" xfId="3" applyFont="1" applyFill="1" applyBorder="1" applyAlignment="1">
      <alignment horizontal="left" vertical="center"/>
    </xf>
    <xf numFmtId="164" fontId="15" fillId="0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/>
    <xf numFmtId="9" fontId="4" fillId="0" borderId="0" xfId="3" applyFont="1" applyFill="1" applyBorder="1" applyAlignment="1">
      <alignment horizontal="right"/>
    </xf>
    <xf numFmtId="164" fontId="4" fillId="0" borderId="0" xfId="2" quotePrefix="1" applyNumberFormat="1" applyFont="1" applyFill="1" applyBorder="1" applyAlignment="1"/>
    <xf numFmtId="164" fontId="4" fillId="0" borderId="0" xfId="2" quotePrefix="1" applyNumberFormat="1" applyFont="1" applyFill="1" applyBorder="1" applyAlignment="1">
      <alignment horizontal="left" vertical="top" wrapText="1"/>
    </xf>
    <xf numFmtId="164" fontId="6" fillId="0" borderId="0" xfId="2" applyNumberFormat="1" applyFont="1" applyFill="1" applyBorder="1"/>
    <xf numFmtId="9" fontId="6" fillId="0" borderId="0" xfId="3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164" fontId="46" fillId="0" borderId="0" xfId="2" applyNumberFormat="1" applyFont="1" applyFill="1" applyBorder="1"/>
    <xf numFmtId="9" fontId="4" fillId="0" borderId="0" xfId="3" applyFont="1" applyFill="1" applyBorder="1" applyAlignment="1">
      <alignment horizontal="left" indent="1"/>
    </xf>
    <xf numFmtId="164" fontId="4" fillId="0" borderId="0" xfId="2" quotePrefix="1" applyNumberFormat="1" applyFont="1" applyFill="1" applyBorder="1" applyAlignment="1">
      <alignment horizontal="left"/>
    </xf>
    <xf numFmtId="164" fontId="6" fillId="0" borderId="0" xfId="2" applyNumberFormat="1" applyFont="1" applyFill="1" applyBorder="1" applyAlignment="1">
      <alignment vertical="center"/>
    </xf>
    <xf numFmtId="9" fontId="6" fillId="0" borderId="0" xfId="3" applyFont="1" applyFill="1" applyBorder="1" applyAlignment="1">
      <alignment horizontal="right" vertical="center"/>
    </xf>
    <xf numFmtId="164" fontId="6" fillId="0" borderId="0" xfId="2" quotePrefix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3" fontId="48" fillId="0" borderId="0" xfId="2" applyNumberFormat="1" applyFont="1" applyFill="1" applyBorder="1" applyAlignment="1">
      <alignment horizontal="right"/>
    </xf>
    <xf numFmtId="3" fontId="49" fillId="0" borderId="0" xfId="2" applyNumberFormat="1" applyFont="1" applyFill="1" applyBorder="1" applyAlignment="1">
      <alignment horizontal="right"/>
    </xf>
    <xf numFmtId="3" fontId="50" fillId="0" borderId="0" xfId="2" applyNumberFormat="1" applyFont="1" applyFill="1" applyBorder="1" applyAlignment="1">
      <alignment horizontal="right"/>
    </xf>
    <xf numFmtId="3" fontId="18" fillId="16" borderId="0" xfId="2" applyNumberFormat="1" applyFont="1" applyFill="1" applyBorder="1" applyAlignment="1">
      <alignment horizontal="right"/>
    </xf>
    <xf numFmtId="3" fontId="4" fillId="16" borderId="0" xfId="2" applyNumberFormat="1" applyFont="1" applyFill="1" applyBorder="1" applyAlignment="1">
      <alignment horizontal="right"/>
    </xf>
    <xf numFmtId="0" fontId="51" fillId="2" borderId="0" xfId="2" applyNumberFormat="1" applyFont="1" applyFill="1" applyBorder="1" applyAlignment="1">
      <alignment horizontal="left"/>
    </xf>
    <xf numFmtId="0" fontId="52" fillId="2" borderId="0" xfId="0" applyFont="1" applyFill="1" applyBorder="1"/>
    <xf numFmtId="0" fontId="51" fillId="2" borderId="0" xfId="0" applyNumberFormat="1" applyFont="1" applyFill="1" applyBorder="1" applyAlignment="1">
      <alignment horizontal="left"/>
    </xf>
    <xf numFmtId="0" fontId="4" fillId="2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10" xfId="0" applyFont="1" applyFill="1" applyBorder="1"/>
    <xf numFmtId="0" fontId="4" fillId="2" borderId="11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335280</xdr:colOff>
      <xdr:row>1</xdr:row>
      <xdr:rowOff>99060</xdr:rowOff>
    </xdr:from>
    <xdr:ext cx="1467453" cy="446212"/>
    <xdr:sp macro="" textlink="">
      <xdr:nvSpPr>
        <xdr:cNvPr id="2" name="TextBox 1"/>
        <xdr:cNvSpPr txBox="1"/>
      </xdr:nvSpPr>
      <xdr:spPr>
        <a:xfrm>
          <a:off x="556260" y="266700"/>
          <a:ext cx="1467453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Exhibit</a:t>
          </a:r>
          <a:r>
            <a:rPr lang="en-US" sz="2400" b="1" baseline="0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n-US" sz="2400" b="1">
            <a:solidFill>
              <a:srgbClr val="006A7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11</xdr:col>
      <xdr:colOff>662940</xdr:colOff>
      <xdr:row>1</xdr:row>
      <xdr:rowOff>38100</xdr:rowOff>
    </xdr:from>
    <xdr:to>
      <xdr:col>12</xdr:col>
      <xdr:colOff>1417320</xdr:colOff>
      <xdr:row>7</xdr:row>
      <xdr:rowOff>103942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8" t="19333" r="4643" b="9000"/>
        <a:stretch/>
      </xdr:blipFill>
      <xdr:spPr>
        <a:xfrm>
          <a:off x="10744200" y="205740"/>
          <a:ext cx="2087880" cy="118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99060</xdr:rowOff>
    </xdr:from>
    <xdr:ext cx="1467453" cy="446212"/>
    <xdr:sp macro="" textlink="">
      <xdr:nvSpPr>
        <xdr:cNvPr id="2" name="TextBox 1"/>
        <xdr:cNvSpPr txBox="1"/>
      </xdr:nvSpPr>
      <xdr:spPr>
        <a:xfrm>
          <a:off x="594360" y="266700"/>
          <a:ext cx="1467453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Exhibit</a:t>
          </a:r>
          <a:r>
            <a:rPr lang="en-US" sz="2400" b="1" baseline="0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n-US" sz="2400" b="1">
            <a:solidFill>
              <a:srgbClr val="006A7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11</xdr:col>
      <xdr:colOff>624840</xdr:colOff>
      <xdr:row>1</xdr:row>
      <xdr:rowOff>106680</xdr:rowOff>
    </xdr:from>
    <xdr:to>
      <xdr:col>12</xdr:col>
      <xdr:colOff>1379220</xdr:colOff>
      <xdr:row>7</xdr:row>
      <xdr:rowOff>164902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8" t="19333" r="4643" b="9000"/>
        <a:stretch/>
      </xdr:blipFill>
      <xdr:spPr>
        <a:xfrm>
          <a:off x="10706100" y="274320"/>
          <a:ext cx="2087880" cy="1185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274320</xdr:colOff>
      <xdr:row>1</xdr:row>
      <xdr:rowOff>76200</xdr:rowOff>
    </xdr:from>
    <xdr:ext cx="1467453" cy="446212"/>
    <xdr:sp macro="" textlink="">
      <xdr:nvSpPr>
        <xdr:cNvPr id="2" name="TextBox 1"/>
        <xdr:cNvSpPr txBox="1"/>
      </xdr:nvSpPr>
      <xdr:spPr>
        <a:xfrm>
          <a:off x="495300" y="243840"/>
          <a:ext cx="1467453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 b="1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Exhibit</a:t>
          </a:r>
          <a:r>
            <a:rPr lang="en-US" sz="2400" b="1" baseline="0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n-US" sz="2400" b="1">
            <a:solidFill>
              <a:srgbClr val="006A7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11</xdr:col>
      <xdr:colOff>784860</xdr:colOff>
      <xdr:row>1</xdr:row>
      <xdr:rowOff>22860</xdr:rowOff>
    </xdr:from>
    <xdr:to>
      <xdr:col>12</xdr:col>
      <xdr:colOff>1539240</xdr:colOff>
      <xdr:row>7</xdr:row>
      <xdr:rowOff>81082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8" t="19333" r="4643" b="9000"/>
        <a:stretch/>
      </xdr:blipFill>
      <xdr:spPr>
        <a:xfrm>
          <a:off x="10866120" y="190500"/>
          <a:ext cx="2087880" cy="1185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18/2016-2017%20biennial%20report/Appendices/2016-2017%20Exhibits%201_Electric_043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18/2016-2017%20biennial%20report/Data%20&amp;%20Tables/Overview%20Tables_0228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17%20Program%20Tracking\TRACKING\2017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Exhibit 1"/>
      <sheetName val="2017 Exhibit 1"/>
      <sheetName val="Combined Exhibit 1s"/>
    </sheetNames>
    <sheetDataSet>
      <sheetData sheetId="0">
        <row r="15">
          <cell r="H15">
            <v>3430753.07</v>
          </cell>
          <cell r="I15">
            <v>1666.751</v>
          </cell>
        </row>
        <row r="18">
          <cell r="H18">
            <v>15273679.469999999</v>
          </cell>
          <cell r="I18">
            <v>84229.426000000007</v>
          </cell>
        </row>
        <row r="19">
          <cell r="H19">
            <v>4404659.9800000004</v>
          </cell>
          <cell r="I19">
            <v>7802.0720000000001</v>
          </cell>
        </row>
        <row r="20">
          <cell r="H20">
            <v>694345.19</v>
          </cell>
          <cell r="I20">
            <v>1021.2190000000001</v>
          </cell>
        </row>
        <row r="21">
          <cell r="H21">
            <v>2359339.21</v>
          </cell>
          <cell r="I21">
            <v>4128.0110000000004</v>
          </cell>
        </row>
        <row r="22">
          <cell r="H22">
            <v>5059587.12</v>
          </cell>
          <cell r="I22">
            <v>5492.9089999999997</v>
          </cell>
        </row>
        <row r="23">
          <cell r="H23">
            <v>65272.329999999994</v>
          </cell>
          <cell r="I23">
            <v>190.22200000000001</v>
          </cell>
        </row>
        <row r="24">
          <cell r="H24">
            <v>94470.029999999984</v>
          </cell>
          <cell r="I24">
            <v>165.36</v>
          </cell>
        </row>
        <row r="25">
          <cell r="H25">
            <v>646844.79</v>
          </cell>
          <cell r="I25">
            <v>6482.7250000000004</v>
          </cell>
        </row>
        <row r="26">
          <cell r="H26">
            <v>1229852.74</v>
          </cell>
          <cell r="I26">
            <v>2351.194</v>
          </cell>
        </row>
        <row r="27">
          <cell r="H27">
            <v>164047.74</v>
          </cell>
          <cell r="I27">
            <v>5722.29</v>
          </cell>
          <cell r="M27">
            <v>5722.29</v>
          </cell>
        </row>
        <row r="28">
          <cell r="H28">
            <v>33565.75</v>
          </cell>
          <cell r="I28"/>
          <cell r="M28">
            <v>0</v>
          </cell>
        </row>
        <row r="29">
          <cell r="H29">
            <v>0</v>
          </cell>
          <cell r="I29"/>
          <cell r="L29">
            <v>0</v>
          </cell>
          <cell r="M29">
            <v>0</v>
          </cell>
        </row>
        <row r="30">
          <cell r="H30">
            <v>714872.15000000014</v>
          </cell>
          <cell r="I30">
            <v>1615.9970000000001</v>
          </cell>
        </row>
        <row r="31">
          <cell r="H31">
            <v>11493945.669999998</v>
          </cell>
          <cell r="I31">
            <v>19586.672999999999</v>
          </cell>
        </row>
        <row r="32">
          <cell r="H32">
            <v>662247.42999999993</v>
          </cell>
          <cell r="I32">
            <v>1441.098</v>
          </cell>
        </row>
        <row r="37">
          <cell r="H37">
            <v>22924070.540000003</v>
          </cell>
          <cell r="I37">
            <v>82093.188999999998</v>
          </cell>
        </row>
        <row r="38">
          <cell r="H38">
            <v>4143971.9400000004</v>
          </cell>
          <cell r="I38">
            <v>19314.624</v>
          </cell>
        </row>
        <row r="39">
          <cell r="H39">
            <v>2046443.5599999998</v>
          </cell>
          <cell r="I39">
            <v>13921.663</v>
          </cell>
        </row>
        <row r="40">
          <cell r="H40">
            <v>686815.82</v>
          </cell>
          <cell r="I40">
            <v>653</v>
          </cell>
        </row>
        <row r="41">
          <cell r="H41">
            <v>3484301.0700000003</v>
          </cell>
          <cell r="I41">
            <v>6115.3339999999998</v>
          </cell>
        </row>
        <row r="42">
          <cell r="H42">
            <v>16732.68</v>
          </cell>
          <cell r="I42">
            <v>0</v>
          </cell>
          <cell r="L42"/>
          <cell r="M42">
            <v>0</v>
          </cell>
        </row>
        <row r="44">
          <cell r="H44">
            <v>1538609.19</v>
          </cell>
          <cell r="I44">
            <v>11029.218999999999</v>
          </cell>
        </row>
        <row r="45">
          <cell r="H45">
            <v>108512.56999999999</v>
          </cell>
          <cell r="I45">
            <v>440.483</v>
          </cell>
        </row>
        <row r="46">
          <cell r="H46">
            <v>721690.73</v>
          </cell>
          <cell r="I46">
            <v>1145.1289999999999</v>
          </cell>
        </row>
        <row r="47">
          <cell r="H47">
            <v>2866818.7699999996</v>
          </cell>
          <cell r="I47">
            <v>7013.4089999999997</v>
          </cell>
        </row>
        <row r="48">
          <cell r="H48">
            <v>16413.800000000003</v>
          </cell>
          <cell r="I48">
            <v>33.146000000000001</v>
          </cell>
        </row>
        <row r="49">
          <cell r="H49">
            <v>353652.58</v>
          </cell>
          <cell r="I49">
            <v>892.98400000000004</v>
          </cell>
        </row>
        <row r="50">
          <cell r="H50">
            <v>100558.37</v>
          </cell>
          <cell r="I50">
            <v>545.65300000000002</v>
          </cell>
          <cell r="L50"/>
          <cell r="M50"/>
        </row>
        <row r="55">
          <cell r="H55">
            <v>923921.34000000008</v>
          </cell>
          <cell r="I55">
            <v>17348.304</v>
          </cell>
        </row>
        <row r="56">
          <cell r="H56">
            <v>10027.91</v>
          </cell>
          <cell r="I56">
            <v>0</v>
          </cell>
          <cell r="L56">
            <v>0</v>
          </cell>
          <cell r="M56"/>
        </row>
        <row r="61">
          <cell r="H61">
            <v>4028529.6999999997</v>
          </cell>
          <cell r="I61">
            <v>8760</v>
          </cell>
          <cell r="L61">
            <v>5200000</v>
          </cell>
        </row>
        <row r="62">
          <cell r="H62"/>
          <cell r="I62"/>
          <cell r="L62"/>
          <cell r="M62"/>
        </row>
        <row r="63">
          <cell r="H63">
            <v>0</v>
          </cell>
          <cell r="I63">
            <v>3323.355</v>
          </cell>
          <cell r="L63">
            <v>0</v>
          </cell>
          <cell r="M63">
            <v>1781</v>
          </cell>
        </row>
        <row r="80">
          <cell r="H80">
            <v>829907.37999999989</v>
          </cell>
        </row>
        <row r="81">
          <cell r="H81">
            <v>459838.11999999994</v>
          </cell>
        </row>
        <row r="82">
          <cell r="H82">
            <v>31808.280000000002</v>
          </cell>
        </row>
        <row r="83">
          <cell r="H83">
            <v>0</v>
          </cell>
          <cell r="L83">
            <v>8800</v>
          </cell>
        </row>
        <row r="85">
          <cell r="H85">
            <v>526766.23</v>
          </cell>
        </row>
        <row r="86">
          <cell r="H86"/>
        </row>
        <row r="87">
          <cell r="H87">
            <v>0</v>
          </cell>
        </row>
        <row r="88">
          <cell r="H88">
            <v>0</v>
          </cell>
        </row>
        <row r="89">
          <cell r="H89">
            <v>641335.54999999993</v>
          </cell>
        </row>
        <row r="90">
          <cell r="H90">
            <v>-39570.550000000003</v>
          </cell>
          <cell r="L90"/>
        </row>
        <row r="91">
          <cell r="H91">
            <v>229462.84999999998</v>
          </cell>
        </row>
        <row r="92">
          <cell r="H92">
            <v>158150.57999999999</v>
          </cell>
        </row>
        <row r="93">
          <cell r="H93">
            <v>606769.63</v>
          </cell>
        </row>
        <row r="94">
          <cell r="H94">
            <v>296844.73</v>
          </cell>
        </row>
        <row r="95">
          <cell r="H95">
            <v>744036.97</v>
          </cell>
        </row>
        <row r="96">
          <cell r="H96">
            <v>1010043.5600000003</v>
          </cell>
          <cell r="L96"/>
        </row>
        <row r="97">
          <cell r="H97">
            <v>710306.04999999981</v>
          </cell>
        </row>
        <row r="98">
          <cell r="H98">
            <v>150605.25</v>
          </cell>
        </row>
        <row r="99">
          <cell r="H99">
            <v>-40568.959999999999</v>
          </cell>
        </row>
        <row r="104">
          <cell r="H104">
            <v>338000.68</v>
          </cell>
        </row>
        <row r="105">
          <cell r="H105">
            <v>108174.18000000001</v>
          </cell>
        </row>
        <row r="106">
          <cell r="H106">
            <v>152012.65</v>
          </cell>
        </row>
        <row r="107">
          <cell r="H107">
            <v>1409561.08</v>
          </cell>
        </row>
        <row r="108">
          <cell r="H108">
            <v>116220</v>
          </cell>
        </row>
        <row r="109">
          <cell r="H109">
            <v>376344.09999999992</v>
          </cell>
        </row>
        <row r="117">
          <cell r="H117">
            <v>997662.65999999992</v>
          </cell>
        </row>
        <row r="118">
          <cell r="H118">
            <v>0</v>
          </cell>
          <cell r="L118">
            <v>0</v>
          </cell>
        </row>
        <row r="119">
          <cell r="H119">
            <v>650723.78999999992</v>
          </cell>
        </row>
        <row r="120">
          <cell r="H120">
            <v>0</v>
          </cell>
          <cell r="L120">
            <v>0</v>
          </cell>
        </row>
        <row r="121">
          <cell r="H121">
            <v>0</v>
          </cell>
          <cell r="L121">
            <v>0</v>
          </cell>
        </row>
        <row r="122">
          <cell r="H122">
            <v>170904.87</v>
          </cell>
        </row>
      </sheetData>
      <sheetData sheetId="1">
        <row r="15">
          <cell r="H15">
            <v>4188878.67</v>
          </cell>
          <cell r="I15">
            <v>2148</v>
          </cell>
        </row>
        <row r="18">
          <cell r="H18">
            <v>11955075.780000001</v>
          </cell>
          <cell r="I18">
            <v>73696.236000000004</v>
          </cell>
        </row>
        <row r="19">
          <cell r="H19">
            <v>4376056.2399999993</v>
          </cell>
          <cell r="I19">
            <v>8029.7110000000002</v>
          </cell>
        </row>
        <row r="20">
          <cell r="H20">
            <v>566088.18000000005</v>
          </cell>
          <cell r="I20">
            <v>941.21699999999998</v>
          </cell>
        </row>
        <row r="21">
          <cell r="H21">
            <v>2210482.7800000003</v>
          </cell>
          <cell r="I21">
            <v>5140.5919999999996</v>
          </cell>
        </row>
        <row r="22">
          <cell r="H22">
            <v>4271393.0900000008</v>
          </cell>
          <cell r="I22">
            <v>6055.4030000000002</v>
          </cell>
        </row>
        <row r="23">
          <cell r="H23">
            <v>510669.99</v>
          </cell>
          <cell r="I23">
            <v>1283.4380000000001</v>
          </cell>
        </row>
        <row r="24">
          <cell r="H24">
            <v>507772.35000000003</v>
          </cell>
          <cell r="I24">
            <v>4939.3729999999996</v>
          </cell>
        </row>
        <row r="25">
          <cell r="H25">
            <v>937090.24999999988</v>
          </cell>
          <cell r="I25">
            <v>1852.2570000000001</v>
          </cell>
        </row>
        <row r="26">
          <cell r="H26">
            <v>4780.34</v>
          </cell>
          <cell r="I26">
            <v>0</v>
          </cell>
          <cell r="M26">
            <v>0</v>
          </cell>
        </row>
        <row r="27">
          <cell r="H27">
            <v>58317.859999999993</v>
          </cell>
          <cell r="I27"/>
          <cell r="M27">
            <v>0</v>
          </cell>
        </row>
        <row r="28">
          <cell r="H28">
            <v>0</v>
          </cell>
          <cell r="I28"/>
          <cell r="L28">
            <v>0</v>
          </cell>
          <cell r="M28">
            <v>0</v>
          </cell>
        </row>
        <row r="29">
          <cell r="H29">
            <v>916221.1</v>
          </cell>
          <cell r="I29">
            <v>2060.09</v>
          </cell>
        </row>
        <row r="30">
          <cell r="H30">
            <v>11593884.66</v>
          </cell>
          <cell r="I30">
            <v>18013.074000000001</v>
          </cell>
        </row>
        <row r="31">
          <cell r="H31">
            <v>562531.05000000005</v>
          </cell>
          <cell r="I31">
            <v>1318.1079999999999</v>
          </cell>
        </row>
        <row r="36">
          <cell r="H36">
            <v>20529333.369999997</v>
          </cell>
          <cell r="I36">
            <v>84678.26</v>
          </cell>
        </row>
        <row r="37">
          <cell r="H37">
            <v>4818187.5699999994</v>
          </cell>
          <cell r="I37">
            <v>24477.593000000001</v>
          </cell>
        </row>
        <row r="38">
          <cell r="H38">
            <v>1455455.0499999998</v>
          </cell>
          <cell r="I38">
            <v>14394.11</v>
          </cell>
        </row>
        <row r="39">
          <cell r="H39">
            <v>1267620.83</v>
          </cell>
          <cell r="I39">
            <v>1968.2159999999999</v>
          </cell>
        </row>
        <row r="40">
          <cell r="H40">
            <v>5743960.75</v>
          </cell>
          <cell r="I40">
            <v>12562.954</v>
          </cell>
        </row>
        <row r="41">
          <cell r="H41">
            <v>0</v>
          </cell>
          <cell r="I41">
            <v>0</v>
          </cell>
          <cell r="L41"/>
          <cell r="M41">
            <v>0</v>
          </cell>
        </row>
        <row r="43">
          <cell r="H43">
            <v>1719587.67</v>
          </cell>
          <cell r="I43">
            <v>16373.59</v>
          </cell>
        </row>
        <row r="44">
          <cell r="H44">
            <v>155502.66</v>
          </cell>
          <cell r="I44">
            <v>514.68600000000004</v>
          </cell>
        </row>
        <row r="45">
          <cell r="H45">
            <v>802683.59</v>
          </cell>
          <cell r="I45">
            <v>1800.9770000000001</v>
          </cell>
        </row>
        <row r="46">
          <cell r="H46">
            <v>2938969.28</v>
          </cell>
          <cell r="I46">
            <v>9941.52</v>
          </cell>
        </row>
        <row r="47">
          <cell r="H47">
            <v>162988.41</v>
          </cell>
          <cell r="I47">
            <v>577.83600000000001</v>
          </cell>
        </row>
        <row r="48">
          <cell r="H48">
            <v>833863.29</v>
          </cell>
          <cell r="I48">
            <v>4591.2269999999999</v>
          </cell>
        </row>
        <row r="49">
          <cell r="H49">
            <v>0</v>
          </cell>
          <cell r="I49">
            <v>0</v>
          </cell>
          <cell r="L49"/>
          <cell r="M49"/>
        </row>
        <row r="54">
          <cell r="H54">
            <v>2169330.3699999996</v>
          </cell>
          <cell r="I54">
            <v>5322.6409999999996</v>
          </cell>
        </row>
        <row r="55">
          <cell r="H55">
            <v>0</v>
          </cell>
          <cell r="I55">
            <v>0</v>
          </cell>
          <cell r="L55">
            <v>0</v>
          </cell>
          <cell r="M55"/>
        </row>
        <row r="60">
          <cell r="H60">
            <v>4032679.51</v>
          </cell>
          <cell r="I60">
            <v>15592.8</v>
          </cell>
          <cell r="L60">
            <v>5200000</v>
          </cell>
        </row>
        <row r="61">
          <cell r="H61"/>
          <cell r="I61"/>
          <cell r="L61"/>
          <cell r="M61"/>
        </row>
        <row r="62">
          <cell r="H62">
            <v>0</v>
          </cell>
          <cell r="I62">
            <v>42.451000000000001</v>
          </cell>
          <cell r="L62">
            <v>0</v>
          </cell>
          <cell r="M62">
            <v>1500</v>
          </cell>
        </row>
        <row r="79">
          <cell r="H79">
            <v>1127768.0799999998</v>
          </cell>
        </row>
        <row r="80">
          <cell r="H80">
            <v>501873.82</v>
          </cell>
        </row>
        <row r="81">
          <cell r="H81">
            <v>64063.569999999992</v>
          </cell>
        </row>
        <row r="82">
          <cell r="H82">
            <v>0</v>
          </cell>
          <cell r="L82">
            <v>8800</v>
          </cell>
        </row>
        <row r="84">
          <cell r="H84">
            <v>333285.58999999997</v>
          </cell>
        </row>
        <row r="85">
          <cell r="H85"/>
        </row>
        <row r="86">
          <cell r="H86">
            <v>0</v>
          </cell>
        </row>
        <row r="87">
          <cell r="H87">
            <v>0</v>
          </cell>
        </row>
        <row r="88">
          <cell r="H88">
            <v>24599.85</v>
          </cell>
        </row>
        <row r="89">
          <cell r="H89">
            <v>-42250.049999999996</v>
          </cell>
          <cell r="L89">
            <v>0</v>
          </cell>
        </row>
        <row r="90">
          <cell r="H90">
            <v>234103.25000000003</v>
          </cell>
        </row>
        <row r="91">
          <cell r="H91">
            <v>155166.24</v>
          </cell>
        </row>
        <row r="92">
          <cell r="H92">
            <v>444153.59999999998</v>
          </cell>
        </row>
        <row r="93">
          <cell r="H93">
            <v>321145.36</v>
          </cell>
        </row>
        <row r="94">
          <cell r="H94">
            <v>949528.91</v>
          </cell>
        </row>
        <row r="95">
          <cell r="H95">
            <v>809319.74</v>
          </cell>
          <cell r="L95">
            <v>0</v>
          </cell>
        </row>
        <row r="96">
          <cell r="H96">
            <v>802494.61999999988</v>
          </cell>
        </row>
        <row r="97">
          <cell r="H97">
            <v>138425.10999999999</v>
          </cell>
        </row>
        <row r="98">
          <cell r="H98">
            <v>-47753.410000000011</v>
          </cell>
        </row>
        <row r="103">
          <cell r="H103">
            <v>401174.11000000004</v>
          </cell>
        </row>
        <row r="104">
          <cell r="H104">
            <v>701812.86</v>
          </cell>
        </row>
        <row r="105">
          <cell r="H105">
            <v>242066.87</v>
          </cell>
        </row>
        <row r="106">
          <cell r="H106">
            <v>2215698.5099999998</v>
          </cell>
        </row>
        <row r="107">
          <cell r="H107">
            <v>72022.5</v>
          </cell>
        </row>
        <row r="108">
          <cell r="H108">
            <v>475434.13</v>
          </cell>
        </row>
        <row r="116">
          <cell r="H116">
            <v>1220636.58</v>
          </cell>
        </row>
        <row r="117">
          <cell r="H117">
            <v>0</v>
          </cell>
          <cell r="L117">
            <v>0</v>
          </cell>
        </row>
        <row r="118">
          <cell r="H118">
            <v>251188.05999999997</v>
          </cell>
        </row>
        <row r="119">
          <cell r="H119">
            <v>0</v>
          </cell>
          <cell r="L119">
            <v>0</v>
          </cell>
        </row>
        <row r="120">
          <cell r="H120">
            <v>0</v>
          </cell>
          <cell r="L120">
            <v>0</v>
          </cell>
        </row>
        <row r="121">
          <cell r="H121">
            <v>320190.6100000001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Savings Adjustments"/>
      <sheetName val="NEEA Savings"/>
      <sheetName val="Energy Report Svgs Scenarios"/>
      <sheetName val="Gas Energy Report adjs"/>
      <sheetName val="Exec Summary table"/>
      <sheetName val="Biennial Checklist-Orig Terms"/>
      <sheetName val="SBW Recomd Adjustments"/>
      <sheetName val="Verified Savings-orig terms"/>
      <sheetName val="2016-2017 CE"/>
      <sheetName val="2016 Highlights of adaptmgmt"/>
      <sheetName val="2017 Highlights of adaptmgmt"/>
      <sheetName val="WAC compliance"/>
      <sheetName val="Excess Savings"/>
      <sheetName val="Savings Documents"/>
      <sheetName val="Sector-Level Savings"/>
      <sheetName val="HER true-up-JEFF"/>
      <sheetName val="HER True-up-ANDY"/>
      <sheetName val="HER yr-to-yr calcs"/>
      <sheetName val="IER Pilot yr-to-yr calcs"/>
      <sheetName val="Checklist-new terms"/>
      <sheetName val="Verified 2016-2017 Saving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4">
          <cell r="F24">
            <v>1146.9537480000035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H145"/>
  <sheetViews>
    <sheetView showGridLines="0" topLeftCell="A112" workbookViewId="0">
      <selection activeCell="K6" sqref="K6"/>
    </sheetView>
  </sheetViews>
  <sheetFormatPr defaultColWidth="9.109375" defaultRowHeight="13.2" x14ac:dyDescent="0.25"/>
  <cols>
    <col min="1" max="1" width="3.21875" style="17" customWidth="1"/>
    <col min="2" max="2" width="5.44140625" style="14" customWidth="1"/>
    <col min="3" max="3" width="12.88671875" style="15" customWidth="1"/>
    <col min="4" max="4" width="5.33203125" style="15" customWidth="1"/>
    <col min="5" max="5" width="6.109375" style="15" customWidth="1"/>
    <col min="6" max="6" width="45" style="15" customWidth="1"/>
    <col min="7" max="7" width="2.44140625" style="16" customWidth="1"/>
    <col min="8" max="9" width="20" style="15" customWidth="1"/>
    <col min="10" max="10" width="14.6640625" style="15" customWidth="1"/>
    <col min="11" max="11" width="11.88671875" style="15" customWidth="1"/>
    <col min="12" max="12" width="19.44140625" style="15" customWidth="1"/>
    <col min="13" max="13" width="22.5546875" style="15" customWidth="1"/>
    <col min="14" max="14" width="1.44140625" style="16" customWidth="1"/>
    <col min="15" max="15" width="21.6640625" style="16" customWidth="1"/>
    <col min="16" max="16" width="23.5546875" style="16" customWidth="1"/>
    <col min="17" max="17" width="20.33203125" style="16" customWidth="1"/>
    <col min="18" max="18" width="1.5546875" style="16" customWidth="1"/>
    <col min="19" max="19" width="9.44140625" style="16" customWidth="1"/>
    <col min="20" max="20" width="13.109375" style="16" customWidth="1"/>
    <col min="21" max="21" width="8" style="16" customWidth="1"/>
    <col min="22" max="22" width="4.6640625" style="16" customWidth="1"/>
    <col min="23" max="26" width="9.109375" style="16"/>
    <col min="27" max="27" width="9.88671875" style="16" bestFit="1" customWidth="1"/>
    <col min="28" max="36" width="9.109375" style="16"/>
    <col min="37" max="53" width="9.109375" style="15"/>
    <col min="54" max="16384" width="9.109375" style="17"/>
  </cols>
  <sheetData>
    <row r="3" spans="2:53" ht="15" x14ac:dyDescent="0.25">
      <c r="F3" s="608" t="s">
        <v>220</v>
      </c>
    </row>
    <row r="4" spans="2:53" s="2" customFormat="1" ht="15" x14ac:dyDescent="0.25">
      <c r="B4" s="1"/>
      <c r="D4" s="3"/>
      <c r="E4" s="3"/>
      <c r="F4" s="3"/>
      <c r="G4" s="4"/>
      <c r="H4" s="5"/>
      <c r="J4" s="6"/>
      <c r="K4" s="3"/>
      <c r="L4" s="3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9"/>
      <c r="AB4" s="9"/>
      <c r="AC4" s="10"/>
      <c r="AD4" s="11"/>
      <c r="AE4" s="8"/>
      <c r="AF4" s="7"/>
      <c r="AG4" s="4"/>
      <c r="AH4" s="4"/>
      <c r="AI4" s="4"/>
      <c r="AJ4" s="4"/>
      <c r="AK4" s="6"/>
      <c r="AL4" s="6"/>
      <c r="AM4" s="1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s="2" customFormat="1" ht="15" x14ac:dyDescent="0.25">
      <c r="B5" s="1"/>
      <c r="D5" s="3"/>
      <c r="E5" s="3"/>
      <c r="F5" s="3"/>
      <c r="G5" s="4"/>
      <c r="J5" s="6"/>
      <c r="K5" s="3"/>
      <c r="L5" s="3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9"/>
      <c r="AB5" s="9"/>
      <c r="AC5" s="10"/>
      <c r="AD5" s="11"/>
      <c r="AE5" s="8"/>
      <c r="AF5" s="7"/>
      <c r="AG5" s="4"/>
      <c r="AH5" s="4"/>
      <c r="AI5" s="4"/>
      <c r="AJ5" s="4"/>
      <c r="AK5" s="6"/>
      <c r="AL5" s="6"/>
      <c r="AM5" s="1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s="2" customFormat="1" ht="15" x14ac:dyDescent="0.25">
      <c r="B6" s="1"/>
      <c r="C6" s="12" t="s">
        <v>0</v>
      </c>
      <c r="D6" s="3"/>
      <c r="E6" s="3"/>
      <c r="F6" s="3"/>
      <c r="G6" s="4"/>
      <c r="H6" s="5"/>
      <c r="J6" s="6"/>
      <c r="K6" s="3"/>
      <c r="L6" s="3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9"/>
      <c r="AB6" s="9"/>
      <c r="AC6" s="10"/>
      <c r="AD6" s="11"/>
      <c r="AE6" s="8"/>
      <c r="AF6" s="7"/>
      <c r="AG6" s="4"/>
      <c r="AH6" s="4"/>
      <c r="AI6" s="4"/>
      <c r="AJ6" s="4"/>
      <c r="AK6" s="6"/>
      <c r="AL6" s="6"/>
      <c r="AM6" s="1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s="2" customFormat="1" ht="15" x14ac:dyDescent="0.25">
      <c r="B7" s="1"/>
      <c r="C7" s="12" t="s">
        <v>1</v>
      </c>
      <c r="D7" s="3"/>
      <c r="E7" s="3"/>
      <c r="F7" s="3"/>
      <c r="G7" s="4"/>
      <c r="I7" s="6"/>
      <c r="J7" s="6"/>
      <c r="K7" s="3"/>
      <c r="L7" s="3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9"/>
      <c r="AB7" s="9"/>
      <c r="AC7" s="10"/>
      <c r="AD7" s="11"/>
      <c r="AE7" s="8"/>
      <c r="AF7" s="7"/>
      <c r="AG7" s="4"/>
      <c r="AH7" s="4"/>
      <c r="AI7" s="4"/>
      <c r="AJ7" s="4"/>
      <c r="AK7" s="6"/>
      <c r="AL7" s="6"/>
      <c r="AM7" s="1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5" x14ac:dyDescent="0.25">
      <c r="C8" s="12" t="s">
        <v>2</v>
      </c>
    </row>
    <row r="9" spans="2:53" ht="10.5" customHeight="1" thickBot="1" x14ac:dyDescent="0.3"/>
    <row r="10" spans="2:53" s="26" customFormat="1" ht="20.25" customHeight="1" thickBot="1" x14ac:dyDescent="0.3">
      <c r="B10" s="18"/>
      <c r="C10" s="19"/>
      <c r="D10" s="20"/>
      <c r="E10" s="20"/>
      <c r="F10" s="21"/>
      <c r="G10" s="22"/>
      <c r="H10" s="556" t="s">
        <v>3</v>
      </c>
      <c r="I10" s="557"/>
      <c r="J10" s="557"/>
      <c r="K10" s="557"/>
      <c r="L10" s="557"/>
      <c r="M10" s="558"/>
      <c r="N10" s="23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</row>
    <row r="11" spans="2:53" s="32" customFormat="1" ht="46.5" customHeight="1" x14ac:dyDescent="0.25">
      <c r="B11" s="27" t="s">
        <v>4</v>
      </c>
      <c r="C11" s="559" t="s">
        <v>5</v>
      </c>
      <c r="D11" s="561" t="s">
        <v>6</v>
      </c>
      <c r="E11" s="562"/>
      <c r="F11" s="563"/>
      <c r="G11" s="28"/>
      <c r="H11" s="567" t="s">
        <v>7</v>
      </c>
      <c r="I11" s="567"/>
      <c r="J11" s="568" t="s">
        <v>8</v>
      </c>
      <c r="K11" s="568"/>
      <c r="L11" s="569" t="s">
        <v>9</v>
      </c>
      <c r="M11" s="570"/>
      <c r="N11" s="28"/>
      <c r="O11" s="547"/>
      <c r="P11" s="547"/>
      <c r="Q11" s="547"/>
      <c r="R11" s="547"/>
      <c r="S11" s="29"/>
      <c r="T11" s="2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</row>
    <row r="12" spans="2:53" s="32" customFormat="1" ht="16.5" customHeight="1" thickBot="1" x14ac:dyDescent="0.3">
      <c r="B12" s="27"/>
      <c r="C12" s="560"/>
      <c r="D12" s="564"/>
      <c r="E12" s="565"/>
      <c r="F12" s="566"/>
      <c r="G12" s="28"/>
      <c r="H12" s="548" t="s">
        <v>10</v>
      </c>
      <c r="I12" s="549"/>
      <c r="J12" s="549"/>
      <c r="K12" s="549"/>
      <c r="L12" s="549"/>
      <c r="M12" s="550"/>
      <c r="N12" s="28"/>
      <c r="O12" s="29"/>
      <c r="P12" s="29"/>
      <c r="Q12" s="29"/>
      <c r="R12" s="29"/>
      <c r="S12" s="29"/>
      <c r="T12" s="2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</row>
    <row r="13" spans="2:53" s="47" customFormat="1" ht="18" customHeight="1" x14ac:dyDescent="0.25">
      <c r="B13" s="33" t="s">
        <v>11</v>
      </c>
      <c r="C13" s="34"/>
      <c r="D13" s="35"/>
      <c r="E13" s="35"/>
      <c r="F13" s="36"/>
      <c r="G13" s="37"/>
      <c r="H13" s="38" t="s">
        <v>12</v>
      </c>
      <c r="I13" s="39" t="s">
        <v>13</v>
      </c>
      <c r="J13" s="40" t="s">
        <v>14</v>
      </c>
      <c r="K13" s="41" t="s">
        <v>15</v>
      </c>
      <c r="L13" s="42" t="s">
        <v>16</v>
      </c>
      <c r="M13" s="43" t="s">
        <v>17</v>
      </c>
      <c r="N13" s="44"/>
      <c r="O13" s="28"/>
      <c r="P13" s="28"/>
      <c r="Q13" s="28"/>
      <c r="R13" s="28"/>
      <c r="S13" s="28"/>
      <c r="T13" s="45"/>
      <c r="U13" s="551"/>
      <c r="V13" s="551"/>
      <c r="W13" s="551"/>
      <c r="X13" s="551"/>
      <c r="Y13" s="551"/>
      <c r="Z13" s="551"/>
      <c r="AA13" s="551"/>
      <c r="AB13" s="45"/>
      <c r="AC13" s="45"/>
      <c r="AD13" s="45"/>
      <c r="AE13" s="45"/>
      <c r="AF13" s="45"/>
      <c r="AG13" s="45"/>
      <c r="AH13" s="45"/>
      <c r="AI13" s="45"/>
      <c r="AJ13" s="45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2:53" s="47" customFormat="1" ht="13.8" customHeight="1" x14ac:dyDescent="0.25">
      <c r="B14" s="33"/>
      <c r="C14" s="48"/>
      <c r="D14" s="37"/>
      <c r="E14" s="37"/>
      <c r="F14" s="49"/>
      <c r="G14" s="37"/>
      <c r="H14" s="50"/>
      <c r="I14" s="51"/>
      <c r="J14" s="52" t="s">
        <v>18</v>
      </c>
      <c r="K14" s="53" t="s">
        <v>19</v>
      </c>
      <c r="L14" s="54"/>
      <c r="M14" s="55" t="s">
        <v>20</v>
      </c>
      <c r="N14" s="44"/>
      <c r="O14" s="28"/>
      <c r="P14" s="28"/>
      <c r="Q14" s="28"/>
      <c r="R14" s="28"/>
      <c r="S14" s="28"/>
      <c r="T14" s="45"/>
      <c r="U14" s="56"/>
      <c r="V14" s="56"/>
      <c r="W14" s="56"/>
      <c r="X14" s="56"/>
      <c r="Y14" s="56"/>
      <c r="Z14" s="56"/>
      <c r="AA14" s="56"/>
      <c r="AB14" s="45"/>
      <c r="AC14" s="45"/>
      <c r="AD14" s="45"/>
      <c r="AE14" s="45"/>
      <c r="AF14" s="45"/>
      <c r="AG14" s="45"/>
      <c r="AH14" s="45"/>
      <c r="AI14" s="45"/>
      <c r="AJ14" s="45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2:53" ht="15.75" customHeight="1" x14ac:dyDescent="0.25">
      <c r="B15" s="57" t="s">
        <v>21</v>
      </c>
      <c r="C15" s="58"/>
      <c r="D15" s="59"/>
      <c r="E15" s="59"/>
      <c r="F15" s="60" t="s">
        <v>22</v>
      </c>
      <c r="G15" s="61"/>
      <c r="H15" s="62"/>
      <c r="I15" s="63"/>
      <c r="J15" s="64"/>
      <c r="K15" s="59"/>
      <c r="L15" s="65"/>
      <c r="M15" s="66"/>
      <c r="N15" s="67"/>
      <c r="O15" s="68"/>
      <c r="P15" s="68"/>
      <c r="Q15" s="68"/>
      <c r="R15" s="68"/>
      <c r="S15" s="68"/>
      <c r="U15" s="68"/>
      <c r="V15" s="69"/>
    </row>
    <row r="16" spans="2:53" x14ac:dyDescent="0.25">
      <c r="B16" s="57" t="s">
        <v>23</v>
      </c>
      <c r="C16" s="70">
        <v>201</v>
      </c>
      <c r="D16" s="71" t="s">
        <v>24</v>
      </c>
      <c r="E16" s="72"/>
      <c r="F16" s="73"/>
      <c r="G16" s="74"/>
      <c r="H16" s="75">
        <f>'[1]2016 Exhibit 1'!H15+'[1]2017 Exhibit 1'!H15</f>
        <v>7619631.7400000002</v>
      </c>
      <c r="I16" s="76">
        <f>'[1]2016 Exhibit 1'!I15+'[1]2017 Exhibit 1'!I15</f>
        <v>3814.7510000000002</v>
      </c>
      <c r="J16" s="77">
        <f>IF(L16=0, " ", H16/L16)</f>
        <v>1.1268372423806519</v>
      </c>
      <c r="K16" s="78">
        <f>IF(M16=0, " ", I16/M16)</f>
        <v>1.2222848446010894</v>
      </c>
      <c r="L16" s="79">
        <v>6761963</v>
      </c>
      <c r="M16" s="80">
        <v>3121</v>
      </c>
      <c r="N16" s="81"/>
      <c r="O16" s="82"/>
      <c r="P16" s="83"/>
      <c r="Q16" s="84"/>
      <c r="R16" s="85"/>
      <c r="S16" s="81"/>
      <c r="U16" s="81"/>
    </row>
    <row r="17" spans="2:53" x14ac:dyDescent="0.25">
      <c r="B17" s="57"/>
      <c r="C17" s="70"/>
      <c r="D17" s="72"/>
      <c r="E17" s="72"/>
      <c r="F17" s="71"/>
      <c r="G17" s="74"/>
      <c r="H17" s="75"/>
      <c r="I17" s="76"/>
      <c r="J17" s="77"/>
      <c r="K17" s="78"/>
      <c r="L17" s="79"/>
      <c r="M17" s="80"/>
      <c r="N17" s="81"/>
      <c r="O17" s="82"/>
      <c r="P17" s="83"/>
      <c r="Q17" s="84"/>
      <c r="R17" s="85"/>
      <c r="S17" s="81"/>
      <c r="U17" s="81"/>
    </row>
    <row r="18" spans="2:53" x14ac:dyDescent="0.25">
      <c r="B18" s="57" t="s">
        <v>25</v>
      </c>
      <c r="C18" s="70">
        <v>214</v>
      </c>
      <c r="D18" s="86" t="s">
        <v>26</v>
      </c>
      <c r="F18" s="73"/>
      <c r="G18" s="87"/>
      <c r="H18" s="88">
        <f>SUM(H19:H28)</f>
        <v>55331507.600000001</v>
      </c>
      <c r="I18" s="159">
        <f>SUM(I19:I28)</f>
        <v>219523.65500000003</v>
      </c>
      <c r="J18" s="89">
        <f>IF(L18=0, " ", H18/L18)</f>
        <v>0.90390777288045077</v>
      </c>
      <c r="K18" s="90">
        <f>IF($M$18=0, " ",I18/$M$18)</f>
        <v>1.0234904920519259</v>
      </c>
      <c r="L18" s="91">
        <f>SUM(L19:L28)</f>
        <v>61213665</v>
      </c>
      <c r="M18" s="92">
        <f>SUM(M19:M28)</f>
        <v>214485.29</v>
      </c>
      <c r="N18" s="81"/>
      <c r="O18" s="82"/>
      <c r="P18" s="83"/>
      <c r="Q18" s="84"/>
      <c r="R18" s="85"/>
      <c r="S18" s="81"/>
      <c r="U18" s="81"/>
    </row>
    <row r="19" spans="2:53" s="111" customFormat="1" ht="15" x14ac:dyDescent="0.25">
      <c r="B19" s="57" t="s">
        <v>27</v>
      </c>
      <c r="C19" s="93"/>
      <c r="D19" s="94"/>
      <c r="E19" s="95" t="s">
        <v>28</v>
      </c>
      <c r="F19" s="96"/>
      <c r="G19" s="97"/>
      <c r="H19" s="98">
        <f>'[1]2016 Exhibit 1'!H18+'[1]2017 Exhibit 1'!H18</f>
        <v>27228755.25</v>
      </c>
      <c r="I19" s="99">
        <f>'[1]2016 Exhibit 1'!I18+'[1]2017 Exhibit 1'!I18</f>
        <v>157925.66200000001</v>
      </c>
      <c r="J19" s="100">
        <f>IF(L19=0, " ", H19/L19)</f>
        <v>0.9509087338376977</v>
      </c>
      <c r="K19" s="101">
        <f>IF(M19=0, " ",I19/M19)</f>
        <v>1.1116123996086409</v>
      </c>
      <c r="L19" s="102">
        <v>28634457</v>
      </c>
      <c r="M19" s="103">
        <v>142069</v>
      </c>
      <c r="N19" s="104"/>
      <c r="O19" s="105"/>
      <c r="P19" s="106"/>
      <c r="Q19" s="107"/>
      <c r="R19" s="108"/>
      <c r="S19" s="104"/>
      <c r="T19" s="109"/>
      <c r="U19" s="104"/>
      <c r="V19" s="110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</row>
    <row r="20" spans="2:53" s="111" customFormat="1" x14ac:dyDescent="0.25">
      <c r="B20" s="112" t="s">
        <v>29</v>
      </c>
      <c r="C20" s="93"/>
      <c r="D20" s="94"/>
      <c r="E20" s="95" t="s">
        <v>30</v>
      </c>
      <c r="F20" s="96"/>
      <c r="G20" s="97"/>
      <c r="H20" s="98">
        <f>'[1]2016 Exhibit 1'!H19+'[1]2017 Exhibit 1'!H19</f>
        <v>8780716.2199999988</v>
      </c>
      <c r="I20" s="99">
        <f>'[1]2016 Exhibit 1'!I19+'[1]2017 Exhibit 1'!I19</f>
        <v>15831.782999999999</v>
      </c>
      <c r="J20" s="100">
        <f t="shared" ref="J20:J33" si="0">IF(L20=0, " ", H20/L20)</f>
        <v>1.068330492592803</v>
      </c>
      <c r="K20" s="101">
        <f t="shared" ref="K20:K33" si="1">IF(M20=0, " ",I20/M20)</f>
        <v>1.0868252213908147</v>
      </c>
      <c r="L20" s="102">
        <v>8219101</v>
      </c>
      <c r="M20" s="103">
        <v>14567</v>
      </c>
      <c r="N20" s="104"/>
      <c r="O20" s="105"/>
      <c r="P20" s="106"/>
      <c r="Q20" s="107"/>
      <c r="R20" s="108"/>
      <c r="S20" s="104"/>
      <c r="T20" s="109"/>
      <c r="U20" s="104"/>
      <c r="V20" s="113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</row>
    <row r="21" spans="2:53" s="111" customFormat="1" x14ac:dyDescent="0.25">
      <c r="B21" s="112" t="s">
        <v>31</v>
      </c>
      <c r="C21" s="93"/>
      <c r="D21" s="94"/>
      <c r="E21" s="95" t="s">
        <v>32</v>
      </c>
      <c r="F21" s="96"/>
      <c r="G21" s="97"/>
      <c r="H21" s="98">
        <f>'[1]2016 Exhibit 1'!H20+'[1]2017 Exhibit 1'!H20</f>
        <v>1260433.3700000001</v>
      </c>
      <c r="I21" s="99">
        <f>'[1]2016 Exhibit 1'!I20+'[1]2017 Exhibit 1'!I20</f>
        <v>1962.4360000000001</v>
      </c>
      <c r="J21" s="100">
        <f t="shared" si="0"/>
        <v>1.5407854448282861</v>
      </c>
      <c r="K21" s="101">
        <f t="shared" si="1"/>
        <v>1.7169168853893264</v>
      </c>
      <c r="L21" s="102">
        <v>818046</v>
      </c>
      <c r="M21" s="103">
        <v>1143</v>
      </c>
      <c r="N21" s="104"/>
      <c r="O21" s="105"/>
      <c r="P21" s="106"/>
      <c r="Q21" s="107"/>
      <c r="R21" s="108"/>
      <c r="S21" s="104"/>
      <c r="T21" s="109"/>
      <c r="U21" s="104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</row>
    <row r="22" spans="2:53" s="111" customFormat="1" x14ac:dyDescent="0.25">
      <c r="B22" s="112" t="s">
        <v>33</v>
      </c>
      <c r="C22" s="93"/>
      <c r="D22" s="94"/>
      <c r="E22" s="95" t="s">
        <v>34</v>
      </c>
      <c r="F22" s="96"/>
      <c r="G22" s="97"/>
      <c r="H22" s="98">
        <f>'[1]2016 Exhibit 1'!H21+'[1]2017 Exhibit 1'!H21</f>
        <v>4569821.99</v>
      </c>
      <c r="I22" s="99">
        <f>'[1]2016 Exhibit 1'!I21+'[1]2017 Exhibit 1'!I21</f>
        <v>9268.6029999999992</v>
      </c>
      <c r="J22" s="100">
        <f t="shared" si="0"/>
        <v>1.0412212040996094</v>
      </c>
      <c r="K22" s="101">
        <f t="shared" si="1"/>
        <v>1.35387131171487</v>
      </c>
      <c r="L22" s="102">
        <v>4388906</v>
      </c>
      <c r="M22" s="103">
        <v>6846</v>
      </c>
      <c r="N22" s="104"/>
      <c r="O22" s="105"/>
      <c r="P22" s="106"/>
      <c r="Q22" s="107"/>
      <c r="R22" s="108"/>
      <c r="S22" s="104"/>
      <c r="T22" s="109"/>
      <c r="U22" s="104"/>
      <c r="V22" s="113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</row>
    <row r="23" spans="2:53" s="111" customFormat="1" x14ac:dyDescent="0.25">
      <c r="B23" s="112" t="s">
        <v>35</v>
      </c>
      <c r="C23" s="93"/>
      <c r="D23" s="94"/>
      <c r="E23" s="95" t="s">
        <v>36</v>
      </c>
      <c r="F23" s="96"/>
      <c r="G23" s="97"/>
      <c r="H23" s="98">
        <f>'[1]2016 Exhibit 1'!H22+'[1]2017 Exhibit 1'!H22</f>
        <v>9330980.2100000009</v>
      </c>
      <c r="I23" s="99">
        <f>'[1]2016 Exhibit 1'!I22+'[1]2017 Exhibit 1'!I22</f>
        <v>11548.312</v>
      </c>
      <c r="J23" s="100">
        <f t="shared" si="0"/>
        <v>0.80484389307551596</v>
      </c>
      <c r="K23" s="101">
        <f t="shared" si="1"/>
        <v>0.56111520334288911</v>
      </c>
      <c r="L23" s="102">
        <v>11593528</v>
      </c>
      <c r="M23" s="103">
        <v>20581</v>
      </c>
      <c r="N23" s="104"/>
      <c r="O23" s="105"/>
      <c r="P23" s="106"/>
      <c r="Q23" s="107"/>
      <c r="R23" s="108"/>
      <c r="S23" s="104"/>
      <c r="T23" s="109"/>
      <c r="U23" s="104"/>
      <c r="V23" s="109"/>
      <c r="W23" s="109"/>
      <c r="X23" s="109"/>
      <c r="Y23" s="109"/>
      <c r="Z23" s="109"/>
      <c r="AA23" s="114"/>
      <c r="AB23" s="109"/>
      <c r="AC23" s="109"/>
      <c r="AD23" s="109"/>
      <c r="AE23" s="109"/>
      <c r="AF23" s="109"/>
      <c r="AG23" s="109"/>
      <c r="AH23" s="109"/>
      <c r="AI23" s="109"/>
      <c r="AJ23" s="109"/>
    </row>
    <row r="24" spans="2:53" s="111" customFormat="1" x14ac:dyDescent="0.25">
      <c r="B24" s="112" t="s">
        <v>37</v>
      </c>
      <c r="C24" s="93"/>
      <c r="D24" s="94"/>
      <c r="E24" s="95" t="s">
        <v>38</v>
      </c>
      <c r="F24" s="96"/>
      <c r="G24" s="97"/>
      <c r="H24" s="98">
        <f>'[1]2016 Exhibit 1'!H23</f>
        <v>65272.329999999994</v>
      </c>
      <c r="I24" s="99">
        <f>'[1]2016 Exhibit 1'!I23</f>
        <v>190.22200000000001</v>
      </c>
      <c r="J24" s="100"/>
      <c r="K24" s="101"/>
      <c r="L24" s="102">
        <v>2847931</v>
      </c>
      <c r="M24" s="103">
        <v>5838</v>
      </c>
      <c r="N24" s="104"/>
      <c r="O24" s="105"/>
      <c r="P24" s="106"/>
      <c r="Q24" s="107"/>
      <c r="R24" s="108"/>
      <c r="S24" s="104"/>
      <c r="T24" s="109"/>
      <c r="U24" s="104"/>
      <c r="V24" s="109"/>
      <c r="W24" s="109"/>
      <c r="X24" s="109"/>
      <c r="Y24" s="109"/>
      <c r="Z24" s="109"/>
      <c r="AA24" s="114"/>
      <c r="AB24" s="109"/>
      <c r="AC24" s="109"/>
      <c r="AD24" s="109"/>
      <c r="AE24" s="109"/>
      <c r="AF24" s="109"/>
      <c r="AG24" s="109"/>
      <c r="AH24" s="109"/>
      <c r="AI24" s="109"/>
      <c r="AJ24" s="109"/>
    </row>
    <row r="25" spans="2:53" s="111" customFormat="1" x14ac:dyDescent="0.25">
      <c r="B25" s="112"/>
      <c r="C25" s="93"/>
      <c r="D25" s="94"/>
      <c r="E25" s="95" t="s">
        <v>39</v>
      </c>
      <c r="F25" s="96"/>
      <c r="G25" s="97"/>
      <c r="H25" s="98">
        <f>'[1]2016 Exhibit 1'!H24+'[1]2017 Exhibit 1'!H23</f>
        <v>605140.02</v>
      </c>
      <c r="I25" s="99">
        <f>'[1]2016 Exhibit 1'!I24+'[1]2017 Exhibit 1'!I23</f>
        <v>1448.7980000000002</v>
      </c>
      <c r="J25" s="100">
        <f t="shared" si="0"/>
        <v>0.9876289659224442</v>
      </c>
      <c r="K25" s="101">
        <f t="shared" si="1"/>
        <v>0.85424410377358506</v>
      </c>
      <c r="L25" s="102">
        <v>612720</v>
      </c>
      <c r="M25" s="103">
        <v>1696</v>
      </c>
      <c r="N25" s="104"/>
      <c r="O25" s="105"/>
      <c r="P25" s="106"/>
      <c r="Q25" s="107"/>
      <c r="R25" s="108"/>
      <c r="S25" s="104"/>
      <c r="T25" s="109"/>
      <c r="U25" s="104"/>
      <c r="V25" s="109"/>
      <c r="W25" s="109"/>
      <c r="X25" s="109"/>
      <c r="Y25" s="109"/>
      <c r="Z25" s="109"/>
      <c r="AA25" s="114"/>
      <c r="AB25" s="109"/>
      <c r="AC25" s="109"/>
      <c r="AD25" s="109"/>
      <c r="AE25" s="109"/>
      <c r="AF25" s="109"/>
      <c r="AG25" s="109"/>
      <c r="AH25" s="109"/>
      <c r="AI25" s="109"/>
      <c r="AJ25" s="109"/>
    </row>
    <row r="26" spans="2:53" s="111" customFormat="1" x14ac:dyDescent="0.25">
      <c r="B26" s="112" t="s">
        <v>40</v>
      </c>
      <c r="C26" s="93"/>
      <c r="D26" s="94"/>
      <c r="E26" s="95" t="s">
        <v>41</v>
      </c>
      <c r="F26" s="96"/>
      <c r="G26" s="97"/>
      <c r="H26" s="98">
        <f>'[1]2016 Exhibit 1'!H25+'[1]2017 Exhibit 1'!H24</f>
        <v>1154617.1400000001</v>
      </c>
      <c r="I26" s="99">
        <f>'[1]2016 Exhibit 1'!I25+'[1]2017 Exhibit 1'!I24</f>
        <v>11422.098</v>
      </c>
      <c r="J26" s="100">
        <f t="shared" si="0"/>
        <v>0.88253577365961056</v>
      </c>
      <c r="K26" s="101">
        <f t="shared" si="1"/>
        <v>1.1922858037578288</v>
      </c>
      <c r="L26" s="102">
        <v>1308295</v>
      </c>
      <c r="M26" s="103">
        <v>9580</v>
      </c>
      <c r="N26" s="104"/>
      <c r="O26" s="105"/>
      <c r="P26" s="106"/>
      <c r="Q26" s="107"/>
      <c r="R26" s="108"/>
      <c r="S26" s="104"/>
      <c r="T26" s="109"/>
      <c r="U26" s="104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</row>
    <row r="27" spans="2:53" s="111" customFormat="1" x14ac:dyDescent="0.25">
      <c r="B27" s="112" t="s">
        <v>42</v>
      </c>
      <c r="C27" s="93"/>
      <c r="D27" s="94"/>
      <c r="E27" s="95" t="s">
        <v>43</v>
      </c>
      <c r="F27" s="96"/>
      <c r="G27" s="97"/>
      <c r="H27" s="98">
        <f>'[1]2016 Exhibit 1'!H26+'[1]2017 Exhibit 1'!H25</f>
        <v>2166942.9899999998</v>
      </c>
      <c r="I27" s="99">
        <f>'[1]2016 Exhibit 1'!I26+'[1]2017 Exhibit 1'!I25</f>
        <v>4203.451</v>
      </c>
      <c r="J27" s="100">
        <f t="shared" si="0"/>
        <v>0.8459796327094703</v>
      </c>
      <c r="K27" s="101">
        <f t="shared" si="1"/>
        <v>0.65240586683222102</v>
      </c>
      <c r="L27" s="115">
        <v>2561460</v>
      </c>
      <c r="M27" s="103">
        <v>6443</v>
      </c>
      <c r="N27" s="104"/>
      <c r="O27" s="105"/>
      <c r="P27" s="106"/>
      <c r="Q27" s="107"/>
      <c r="R27" s="108"/>
      <c r="S27" s="104"/>
      <c r="T27" s="109"/>
      <c r="U27" s="104"/>
      <c r="V27" s="113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</row>
    <row r="28" spans="2:53" s="124" customFormat="1" x14ac:dyDescent="0.25">
      <c r="B28" s="112" t="s">
        <v>44</v>
      </c>
      <c r="C28" s="93"/>
      <c r="D28" s="116"/>
      <c r="E28" s="95" t="s">
        <v>45</v>
      </c>
      <c r="F28" s="95"/>
      <c r="G28" s="117"/>
      <c r="H28" s="98">
        <f>'[1]2016 Exhibit 1'!H27+'[1]2017 Exhibit 1'!H26</f>
        <v>168828.08</v>
      </c>
      <c r="I28" s="99">
        <f>'[1]2016 Exhibit 1'!I27+'[1]2017 Exhibit 1'!I26</f>
        <v>5722.29</v>
      </c>
      <c r="J28" s="100">
        <f t="shared" si="0"/>
        <v>0.73652972458893373</v>
      </c>
      <c r="K28" s="101">
        <f t="shared" si="1"/>
        <v>1</v>
      </c>
      <c r="L28" s="115">
        <v>229221</v>
      </c>
      <c r="M28" s="103">
        <f>'[1]2016 Exhibit 1'!M27+'[1]2017 Exhibit 1'!M26</f>
        <v>5722.29</v>
      </c>
      <c r="N28" s="118"/>
      <c r="O28" s="119"/>
      <c r="P28" s="120"/>
      <c r="Q28" s="121"/>
      <c r="R28" s="122"/>
      <c r="S28" s="118"/>
      <c r="T28" s="123"/>
      <c r="U28" s="118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53" s="143" customFormat="1" x14ac:dyDescent="0.25">
      <c r="B29" s="112" t="s">
        <v>46</v>
      </c>
      <c r="C29" s="125">
        <v>215</v>
      </c>
      <c r="D29" s="126" t="s">
        <v>47</v>
      </c>
      <c r="E29" s="127"/>
      <c r="F29" s="128"/>
      <c r="G29" s="129"/>
      <c r="H29" s="130">
        <f>'[1]2016 Exhibit 1'!H28+'[1]2017 Exhibit 1'!H27</f>
        <v>91883.609999999986</v>
      </c>
      <c r="I29" s="131">
        <f>'[1]2016 Exhibit 1'!I28+'[1]2017 Exhibit 1'!I27</f>
        <v>0</v>
      </c>
      <c r="J29" s="132">
        <f t="shared" si="0"/>
        <v>0.63390302796155884</v>
      </c>
      <c r="K29" s="133" t="str">
        <f t="shared" si="1"/>
        <v xml:space="preserve"> </v>
      </c>
      <c r="L29" s="134">
        <v>144949</v>
      </c>
      <c r="M29" s="135">
        <f>'[1]2016 Exhibit 1'!M28+'[1]2017 Exhibit 1'!M27</f>
        <v>0</v>
      </c>
      <c r="N29" s="136"/>
      <c r="O29" s="137"/>
      <c r="P29" s="138"/>
      <c r="Q29" s="139"/>
      <c r="R29" s="140"/>
      <c r="S29" s="136"/>
      <c r="T29" s="141"/>
      <c r="U29" s="136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</row>
    <row r="30" spans="2:53" s="143" customFormat="1" x14ac:dyDescent="0.25">
      <c r="B30" s="57" t="s">
        <v>48</v>
      </c>
      <c r="C30" s="70">
        <v>215</v>
      </c>
      <c r="D30" s="144"/>
      <c r="E30" s="145" t="s">
        <v>49</v>
      </c>
      <c r="F30" s="73"/>
      <c r="G30" s="129"/>
      <c r="H30" s="130">
        <f>'[1]2016 Exhibit 1'!H29+'[1]2017 Exhibit 1'!H28</f>
        <v>0</v>
      </c>
      <c r="I30" s="131">
        <f>'[1]2016 Exhibit 1'!I29+'[1]2017 Exhibit 1'!I28</f>
        <v>0</v>
      </c>
      <c r="J30" s="132" t="str">
        <f t="shared" si="0"/>
        <v xml:space="preserve"> </v>
      </c>
      <c r="K30" s="133" t="str">
        <f t="shared" si="1"/>
        <v xml:space="preserve"> </v>
      </c>
      <c r="L30" s="134">
        <f>'[1]2016 Exhibit 1'!L29+'[1]2017 Exhibit 1'!L28</f>
        <v>0</v>
      </c>
      <c r="M30" s="135">
        <f>'[1]2016 Exhibit 1'!M29+'[1]2017 Exhibit 1'!M28</f>
        <v>0</v>
      </c>
      <c r="N30" s="136"/>
      <c r="O30" s="137"/>
      <c r="P30" s="138"/>
      <c r="Q30" s="139"/>
      <c r="R30" s="140"/>
      <c r="S30" s="136"/>
      <c r="T30" s="141"/>
      <c r="U30" s="136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</row>
    <row r="31" spans="2:53" s="143" customFormat="1" x14ac:dyDescent="0.25">
      <c r="B31" s="57" t="s">
        <v>50</v>
      </c>
      <c r="C31" s="70">
        <v>216</v>
      </c>
      <c r="D31" s="86" t="s">
        <v>51</v>
      </c>
      <c r="E31" s="15"/>
      <c r="F31" s="73"/>
      <c r="G31" s="129"/>
      <c r="H31" s="130">
        <f>'[1]2016 Exhibit 1'!H30+'[1]2017 Exhibit 1'!H29</f>
        <v>1631093.25</v>
      </c>
      <c r="I31" s="131">
        <f>'[1]2016 Exhibit 1'!I30+'[1]2017 Exhibit 1'!I29</f>
        <v>3676.0870000000004</v>
      </c>
      <c r="J31" s="132">
        <f t="shared" si="0"/>
        <v>0.97659318986436849</v>
      </c>
      <c r="K31" s="133">
        <f t="shared" si="1"/>
        <v>0.96917664118112323</v>
      </c>
      <c r="L31" s="134">
        <v>1670187</v>
      </c>
      <c r="M31" s="135">
        <v>3793</v>
      </c>
      <c r="N31" s="136"/>
      <c r="O31" s="137"/>
      <c r="P31" s="138"/>
      <c r="Q31" s="139"/>
      <c r="R31" s="140"/>
      <c r="S31" s="136"/>
      <c r="T31" s="141"/>
      <c r="U31" s="136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</row>
    <row r="32" spans="2:53" x14ac:dyDescent="0.25">
      <c r="B32" s="57" t="s">
        <v>52</v>
      </c>
      <c r="C32" s="70">
        <v>217</v>
      </c>
      <c r="D32" s="86" t="s">
        <v>53</v>
      </c>
      <c r="E32" s="146"/>
      <c r="F32" s="73"/>
      <c r="G32" s="87"/>
      <c r="H32" s="130">
        <f>'[1]2016 Exhibit 1'!H31+'[1]2017 Exhibit 1'!H30</f>
        <v>23087830.329999998</v>
      </c>
      <c r="I32" s="131">
        <f>'[1]2016 Exhibit 1'!I31+'[1]2017 Exhibit 1'!I30</f>
        <v>37599.747000000003</v>
      </c>
      <c r="J32" s="132">
        <f t="shared" si="0"/>
        <v>1.1586147832464113</v>
      </c>
      <c r="K32" s="133">
        <f t="shared" si="1"/>
        <v>1.0362053409028276</v>
      </c>
      <c r="L32" s="79">
        <v>19927098</v>
      </c>
      <c r="M32" s="135">
        <v>36286</v>
      </c>
      <c r="N32" s="81"/>
      <c r="O32" s="82"/>
      <c r="P32" s="83"/>
      <c r="Q32" s="84"/>
      <c r="R32" s="85"/>
      <c r="S32" s="81"/>
      <c r="U32" s="81"/>
    </row>
    <row r="33" spans="2:53" x14ac:dyDescent="0.25">
      <c r="B33" s="57" t="s">
        <v>54</v>
      </c>
      <c r="C33" s="125">
        <v>218</v>
      </c>
      <c r="D33" s="147" t="s">
        <v>55</v>
      </c>
      <c r="E33" s="148"/>
      <c r="F33" s="128"/>
      <c r="G33" s="87"/>
      <c r="H33" s="130">
        <f>'[1]2016 Exhibit 1'!H32+'[1]2017 Exhibit 1'!H31</f>
        <v>1224778.48</v>
      </c>
      <c r="I33" s="131">
        <f>'[1]2016 Exhibit 1'!I32+'[1]2017 Exhibit 1'!I31</f>
        <v>2759.2060000000001</v>
      </c>
      <c r="J33" s="132">
        <f t="shared" si="0"/>
        <v>0.8491901628659978</v>
      </c>
      <c r="K33" s="133">
        <f t="shared" si="1"/>
        <v>0.68980150000000007</v>
      </c>
      <c r="L33" s="79">
        <v>1442290</v>
      </c>
      <c r="M33" s="135">
        <v>4000</v>
      </c>
      <c r="N33" s="81"/>
      <c r="O33" s="82"/>
      <c r="P33" s="83"/>
      <c r="Q33" s="84"/>
      <c r="R33" s="85"/>
      <c r="S33" s="81"/>
      <c r="U33" s="81"/>
    </row>
    <row r="34" spans="2:53" x14ac:dyDescent="0.25">
      <c r="B34" s="57"/>
      <c r="C34" s="70"/>
      <c r="D34" s="149"/>
      <c r="E34" s="150"/>
      <c r="F34" s="73"/>
      <c r="G34" s="87"/>
      <c r="H34" s="151"/>
      <c r="I34" s="76"/>
      <c r="J34" s="77"/>
      <c r="K34" s="133"/>
      <c r="L34" s="152"/>
      <c r="M34" s="153"/>
      <c r="N34" s="81"/>
      <c r="O34" s="82"/>
      <c r="P34" s="83"/>
      <c r="Q34" s="84"/>
      <c r="R34" s="85"/>
      <c r="S34" s="81"/>
      <c r="U34" s="81"/>
    </row>
    <row r="35" spans="2:53" x14ac:dyDescent="0.25">
      <c r="B35" s="57" t="s">
        <v>56</v>
      </c>
      <c r="C35" s="70"/>
      <c r="D35" s="14"/>
      <c r="E35" s="14"/>
      <c r="F35" s="154" t="s">
        <v>57</v>
      </c>
      <c r="G35" s="155"/>
      <c r="H35" s="156">
        <f>SUM(H16,H18,H29:H33)</f>
        <v>88986725.010000005</v>
      </c>
      <c r="I35" s="157">
        <f>SUM(I18,I16,I29:I33)</f>
        <v>267373.446</v>
      </c>
      <c r="J35" s="89">
        <f>H35/L35</f>
        <v>0.9761581464892688</v>
      </c>
      <c r="K35" s="90">
        <f>I35/M35</f>
        <v>1.0217366287573901</v>
      </c>
      <c r="L35" s="91">
        <f>SUM(L16,L18,L29:L33)</f>
        <v>91160152</v>
      </c>
      <c r="M35" s="158">
        <f>SUM(M16,M18,M29:M33)</f>
        <v>261685.29</v>
      </c>
      <c r="N35" s="159"/>
      <c r="O35" s="160"/>
      <c r="P35" s="161"/>
      <c r="Q35" s="160"/>
      <c r="R35" s="162"/>
      <c r="S35" s="159"/>
      <c r="T35" s="159"/>
      <c r="U35" s="81"/>
    </row>
    <row r="36" spans="2:53" s="179" customFormat="1" x14ac:dyDescent="0.25">
      <c r="B36" s="57"/>
      <c r="C36" s="163"/>
      <c r="D36" s="164"/>
      <c r="E36" s="164"/>
      <c r="F36" s="165"/>
      <c r="G36" s="166"/>
      <c r="H36" s="167"/>
      <c r="I36" s="168"/>
      <c r="J36" s="169"/>
      <c r="K36" s="170"/>
      <c r="L36" s="171"/>
      <c r="M36" s="172"/>
      <c r="N36" s="173"/>
      <c r="O36" s="174"/>
      <c r="P36" s="175"/>
      <c r="Q36" s="174"/>
      <c r="R36" s="176"/>
      <c r="S36" s="173"/>
      <c r="T36" s="173"/>
      <c r="U36" s="177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</row>
    <row r="37" spans="2:53" x14ac:dyDescent="0.25">
      <c r="B37" s="57" t="s">
        <v>58</v>
      </c>
      <c r="C37" s="180"/>
      <c r="D37" s="181"/>
      <c r="E37" s="181"/>
      <c r="F37" s="182" t="s">
        <v>59</v>
      </c>
      <c r="G37" s="183"/>
      <c r="H37" s="184"/>
      <c r="I37" s="185"/>
      <c r="J37" s="186"/>
      <c r="K37" s="185" t="s">
        <v>60</v>
      </c>
      <c r="L37" s="187"/>
      <c r="M37" s="188"/>
      <c r="N37" s="189"/>
      <c r="O37" s="189"/>
      <c r="P37" s="189"/>
      <c r="Q37" s="189"/>
      <c r="R37" s="189"/>
      <c r="S37" s="189"/>
      <c r="T37" s="189"/>
      <c r="U37" s="81"/>
    </row>
    <row r="38" spans="2:53" x14ac:dyDescent="0.25">
      <c r="B38" s="57" t="s">
        <v>61</v>
      </c>
      <c r="C38" s="70">
        <v>250</v>
      </c>
      <c r="D38" s="190" t="s">
        <v>62</v>
      </c>
      <c r="E38" s="14"/>
      <c r="F38" s="190"/>
      <c r="G38" s="191"/>
      <c r="H38" s="130">
        <f>'[1]2016 Exhibit 1'!H37+'[1]2017 Exhibit 1'!H36</f>
        <v>43453403.909999996</v>
      </c>
      <c r="I38" s="192">
        <f>'[1]2016 Exhibit 1'!I37+'[1]2017 Exhibit 1'!I36</f>
        <v>166771.44899999999</v>
      </c>
      <c r="J38" s="77">
        <f t="shared" ref="J38:K44" si="2">IF(L38=0, " ", H38/L38)</f>
        <v>1.1676136783731839</v>
      </c>
      <c r="K38" s="78">
        <f t="shared" si="2"/>
        <v>1.2482892889221557</v>
      </c>
      <c r="L38" s="79">
        <v>37215566</v>
      </c>
      <c r="M38" s="80">
        <v>133600</v>
      </c>
      <c r="N38" s="81"/>
      <c r="O38" s="81"/>
      <c r="P38" s="81"/>
      <c r="Q38" s="84"/>
      <c r="R38" s="85"/>
      <c r="S38" s="81"/>
      <c r="T38" s="81"/>
      <c r="U38" s="81"/>
      <c r="V38" s="193"/>
    </row>
    <row r="39" spans="2:53" x14ac:dyDescent="0.25">
      <c r="B39" s="57" t="s">
        <v>63</v>
      </c>
      <c r="C39" s="70">
        <v>251</v>
      </c>
      <c r="D39" s="194" t="s">
        <v>64</v>
      </c>
      <c r="E39" s="72"/>
      <c r="F39" s="194"/>
      <c r="G39" s="195"/>
      <c r="H39" s="130">
        <f>'[1]2016 Exhibit 1'!H38+'[1]2017 Exhibit 1'!H37</f>
        <v>8962159.5099999998</v>
      </c>
      <c r="I39" s="192">
        <f>'[1]2016 Exhibit 1'!I38+'[1]2017 Exhibit 1'!I37</f>
        <v>43792.217000000004</v>
      </c>
      <c r="J39" s="196">
        <f>IF(L39=0, " ", H39/L39)</f>
        <v>1.9149974861030536</v>
      </c>
      <c r="K39" s="78">
        <f t="shared" si="2"/>
        <v>2.5625968166656916</v>
      </c>
      <c r="L39" s="79">
        <v>4679985</v>
      </c>
      <c r="M39" s="80">
        <v>17089</v>
      </c>
      <c r="N39" s="81"/>
      <c r="O39" s="81"/>
      <c r="P39" s="81"/>
      <c r="Q39" s="84"/>
      <c r="R39" s="85"/>
      <c r="S39" s="81"/>
      <c r="T39" s="81"/>
      <c r="U39" s="81"/>
    </row>
    <row r="40" spans="2:53" x14ac:dyDescent="0.25">
      <c r="B40" s="57" t="s">
        <v>65</v>
      </c>
      <c r="C40" s="70">
        <v>253</v>
      </c>
      <c r="D40" s="194" t="s">
        <v>66</v>
      </c>
      <c r="E40" s="14"/>
      <c r="F40" s="194"/>
      <c r="G40" s="195"/>
      <c r="H40" s="130">
        <f>'[1]2016 Exhibit 1'!H39+'[1]2017 Exhibit 1'!H38</f>
        <v>3501898.6099999994</v>
      </c>
      <c r="I40" s="192">
        <f>'[1]2016 Exhibit 1'!I39+'[1]2017 Exhibit 1'!I38</f>
        <v>28315.773000000001</v>
      </c>
      <c r="J40" s="77">
        <f t="shared" si="2"/>
        <v>0.77458204868506342</v>
      </c>
      <c r="K40" s="78">
        <f t="shared" si="2"/>
        <v>0.6363095056179775</v>
      </c>
      <c r="L40" s="79">
        <v>4521017</v>
      </c>
      <c r="M40" s="80">
        <v>44500</v>
      </c>
      <c r="N40" s="81"/>
      <c r="O40" s="81"/>
      <c r="P40" s="81"/>
      <c r="Q40" s="84"/>
      <c r="R40" s="85"/>
      <c r="S40" s="81"/>
      <c r="T40" s="81"/>
      <c r="U40" s="81"/>
    </row>
    <row r="41" spans="2:53" x14ac:dyDescent="0.25">
      <c r="B41" s="57" t="s">
        <v>67</v>
      </c>
      <c r="C41" s="70">
        <v>258</v>
      </c>
      <c r="D41" s="71" t="s">
        <v>68</v>
      </c>
      <c r="E41" s="72"/>
      <c r="F41" s="71"/>
      <c r="G41" s="74"/>
      <c r="H41" s="130">
        <f>'[1]2016 Exhibit 1'!H40+'[1]2017 Exhibit 1'!H39</f>
        <v>1954436.65</v>
      </c>
      <c r="I41" s="192">
        <f>'[1]2016 Exhibit 1'!I40+'[1]2017 Exhibit 1'!I39</f>
        <v>2621.2159999999999</v>
      </c>
      <c r="J41" s="77">
        <f>IF(L41=0, " ", H41/L41)</f>
        <v>0.48571551233526267</v>
      </c>
      <c r="K41" s="78">
        <f t="shared" si="2"/>
        <v>0.21770897009966778</v>
      </c>
      <c r="L41" s="79">
        <v>4023830</v>
      </c>
      <c r="M41" s="80">
        <v>12040</v>
      </c>
      <c r="N41" s="81"/>
      <c r="O41" s="81"/>
      <c r="P41" s="81"/>
      <c r="Q41" s="84"/>
      <c r="R41" s="85"/>
      <c r="S41" s="81"/>
      <c r="T41" s="81"/>
      <c r="U41" s="81"/>
    </row>
    <row r="42" spans="2:53" x14ac:dyDescent="0.25">
      <c r="B42" s="57" t="s">
        <v>69</v>
      </c>
      <c r="C42" s="70">
        <v>258</v>
      </c>
      <c r="D42" s="71" t="s">
        <v>70</v>
      </c>
      <c r="E42" s="72"/>
      <c r="F42" s="71"/>
      <c r="G42" s="74"/>
      <c r="H42" s="130">
        <f>'[1]2016 Exhibit 1'!H41+'[1]2017 Exhibit 1'!H40</f>
        <v>9228261.8200000003</v>
      </c>
      <c r="I42" s="192">
        <f>'[1]2016 Exhibit 1'!I41+'[1]2017 Exhibit 1'!I40</f>
        <v>18678.288</v>
      </c>
      <c r="J42" s="197">
        <f>IF(L42=0, " ", H42/L42)</f>
        <v>0.84823588119813687</v>
      </c>
      <c r="K42" s="78">
        <f t="shared" si="2"/>
        <v>0.5735165806927045</v>
      </c>
      <c r="L42" s="79">
        <v>10879358</v>
      </c>
      <c r="M42" s="80">
        <v>32568</v>
      </c>
      <c r="N42" s="81"/>
      <c r="O42" s="81"/>
      <c r="P42" s="81"/>
      <c r="Q42" s="84"/>
      <c r="R42" s="85"/>
      <c r="S42" s="81"/>
      <c r="T42" s="81"/>
      <c r="U42" s="81"/>
    </row>
    <row r="43" spans="2:53" ht="15" x14ac:dyDescent="0.25">
      <c r="B43" s="57" t="s">
        <v>71</v>
      </c>
      <c r="C43" s="70">
        <v>261</v>
      </c>
      <c r="D43" s="71" t="s">
        <v>72</v>
      </c>
      <c r="E43" s="72"/>
      <c r="F43" s="71"/>
      <c r="G43" s="74"/>
      <c r="H43" s="130">
        <f>'[1]2016 Exhibit 1'!H42+'[1]2017 Exhibit 1'!H41</f>
        <v>16732.68</v>
      </c>
      <c r="I43" s="192">
        <f>'[1]2016 Exhibit 1'!I42+'[1]2017 Exhibit 1'!I41</f>
        <v>0</v>
      </c>
      <c r="J43" s="198" t="str">
        <f>IF(L43=0, " ", H43/L43)</f>
        <v xml:space="preserve"> </v>
      </c>
      <c r="K43" s="78"/>
      <c r="L43" s="79">
        <f>'[1]2016 Exhibit 1'!L42+'[1]2017 Exhibit 1'!L41</f>
        <v>0</v>
      </c>
      <c r="M43" s="80">
        <f>'[1]2016 Exhibit 1'!M42+'[1]2017 Exhibit 1'!M41</f>
        <v>0</v>
      </c>
      <c r="N43" s="81"/>
      <c r="O43" s="81"/>
      <c r="P43" s="81"/>
      <c r="Q43" s="84"/>
      <c r="R43" s="85"/>
      <c r="S43" s="81"/>
      <c r="T43" s="81"/>
      <c r="U43" s="81"/>
      <c r="V43" s="199"/>
    </row>
    <row r="44" spans="2:53" x14ac:dyDescent="0.25">
      <c r="B44" s="57" t="s">
        <v>73</v>
      </c>
      <c r="C44" s="70">
        <v>262</v>
      </c>
      <c r="D44" s="194" t="s">
        <v>74</v>
      </c>
      <c r="E44" s="14"/>
      <c r="F44" s="194"/>
      <c r="G44" s="195"/>
      <c r="H44" s="88">
        <f>SUM(H45:H51)</f>
        <v>12319850.909999998</v>
      </c>
      <c r="I44" s="200">
        <f>SUM(I45:I52)</f>
        <v>54899.859000000011</v>
      </c>
      <c r="J44" s="89">
        <f>IF(L44=0, " ", H44/L44)</f>
        <v>0.86080417760589423</v>
      </c>
      <c r="K44" s="90">
        <f t="shared" si="2"/>
        <v>0.91035484031439673</v>
      </c>
      <c r="L44" s="91">
        <f>SUM(L45:L51)</f>
        <v>14312025</v>
      </c>
      <c r="M44" s="92">
        <f>SUM(M45:M51)</f>
        <v>60306</v>
      </c>
      <c r="N44" s="81"/>
      <c r="O44" s="81"/>
      <c r="P44" s="81"/>
      <c r="Q44" s="84"/>
      <c r="R44" s="85"/>
      <c r="S44" s="81"/>
      <c r="T44" s="81"/>
      <c r="U44" s="81"/>
      <c r="V44" s="193"/>
    </row>
    <row r="45" spans="2:53" s="111" customFormat="1" x14ac:dyDescent="0.25">
      <c r="B45" s="57" t="s">
        <v>75</v>
      </c>
      <c r="C45" s="70"/>
      <c r="D45" s="72"/>
      <c r="E45" s="95" t="s">
        <v>76</v>
      </c>
      <c r="F45" s="73"/>
      <c r="G45" s="87"/>
      <c r="H45" s="130">
        <f>'[1]2016 Exhibit 1'!H44+'[1]2017 Exhibit 1'!H43</f>
        <v>3258196.86</v>
      </c>
      <c r="I45" s="192">
        <f>'[1]2016 Exhibit 1'!I44+'[1]2017 Exhibit 1'!I43</f>
        <v>27402.809000000001</v>
      </c>
      <c r="J45" s="132">
        <f t="shared" ref="J45:K50" si="3">H45/L45</f>
        <v>1.2491716245841138</v>
      </c>
      <c r="K45" s="133">
        <f t="shared" si="3"/>
        <v>1.3711688266199651</v>
      </c>
      <c r="L45" s="152">
        <v>2608286</v>
      </c>
      <c r="M45" s="153">
        <v>19985</v>
      </c>
      <c r="N45" s="81"/>
      <c r="O45" s="82"/>
      <c r="P45" s="83"/>
      <c r="Q45" s="84"/>
      <c r="R45" s="85"/>
      <c r="S45" s="81"/>
      <c r="T45" s="16"/>
      <c r="U45" s="81"/>
      <c r="V45" s="16"/>
      <c r="W45" s="16"/>
      <c r="X45" s="16"/>
      <c r="Y45" s="16"/>
      <c r="Z45" s="16"/>
      <c r="AA45" s="201"/>
      <c r="AB45" s="16"/>
      <c r="AC45" s="16"/>
      <c r="AD45" s="16"/>
      <c r="AE45" s="16"/>
      <c r="AF45" s="16"/>
      <c r="AG45" s="16"/>
      <c r="AH45" s="16"/>
      <c r="AI45" s="16"/>
      <c r="AJ45" s="16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</row>
    <row r="46" spans="2:53" s="111" customFormat="1" x14ac:dyDescent="0.25">
      <c r="B46" s="57" t="s">
        <v>77</v>
      </c>
      <c r="C46" s="70"/>
      <c r="D46" s="72"/>
      <c r="E46" s="95" t="s">
        <v>78</v>
      </c>
      <c r="F46" s="73"/>
      <c r="G46" s="87"/>
      <c r="H46" s="130">
        <f>'[1]2016 Exhibit 1'!H45+'[1]2017 Exhibit 1'!H44</f>
        <v>264015.23</v>
      </c>
      <c r="I46" s="192">
        <f>'[1]2016 Exhibit 1'!I45+'[1]2017 Exhibit 1'!I44</f>
        <v>955.1690000000001</v>
      </c>
      <c r="J46" s="132">
        <f t="shared" si="3"/>
        <v>0.56545328961317942</v>
      </c>
      <c r="K46" s="133">
        <f t="shared" si="3"/>
        <v>0.44970291902071569</v>
      </c>
      <c r="L46" s="152">
        <v>466909</v>
      </c>
      <c r="M46" s="153">
        <v>2124</v>
      </c>
      <c r="N46" s="81"/>
      <c r="O46" s="82"/>
      <c r="P46" s="83"/>
      <c r="Q46" s="84"/>
      <c r="R46" s="85"/>
      <c r="S46" s="81"/>
      <c r="T46" s="16"/>
      <c r="U46" s="81"/>
      <c r="V46" s="16"/>
      <c r="W46" s="16"/>
      <c r="X46" s="16"/>
      <c r="Y46" s="16"/>
      <c r="Z46" s="16"/>
      <c r="AA46" s="201"/>
      <c r="AB46" s="16"/>
      <c r="AC46" s="16"/>
      <c r="AD46" s="16"/>
      <c r="AE46" s="16"/>
      <c r="AF46" s="16"/>
      <c r="AG46" s="16"/>
      <c r="AH46" s="16"/>
      <c r="AI46" s="16"/>
      <c r="AJ46" s="16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</row>
    <row r="47" spans="2:53" s="111" customFormat="1" x14ac:dyDescent="0.25">
      <c r="B47" s="57" t="s">
        <v>79</v>
      </c>
      <c r="C47" s="70"/>
      <c r="D47" s="72"/>
      <c r="E47" s="95" t="s">
        <v>80</v>
      </c>
      <c r="F47" s="73"/>
      <c r="G47" s="87"/>
      <c r="H47" s="130">
        <f>'[1]2016 Exhibit 1'!H46+'[1]2017 Exhibit 1'!H45</f>
        <v>1524374.3199999998</v>
      </c>
      <c r="I47" s="192">
        <f>'[1]2016 Exhibit 1'!I46+'[1]2017 Exhibit 1'!I45</f>
        <v>2946.1059999999998</v>
      </c>
      <c r="J47" s="132">
        <f t="shared" si="3"/>
        <v>0.96446119534717445</v>
      </c>
      <c r="K47" s="133">
        <f t="shared" si="3"/>
        <v>0.44202640660165038</v>
      </c>
      <c r="L47" s="152">
        <v>1580545</v>
      </c>
      <c r="M47" s="153">
        <v>6665</v>
      </c>
      <c r="N47" s="81"/>
      <c r="O47" s="82"/>
      <c r="P47" s="83"/>
      <c r="Q47" s="84"/>
      <c r="R47" s="85"/>
      <c r="S47" s="81"/>
      <c r="T47" s="16"/>
      <c r="U47" s="81"/>
      <c r="V47" s="16"/>
      <c r="W47" s="16"/>
      <c r="X47" s="16"/>
      <c r="Y47" s="16"/>
      <c r="Z47" s="16"/>
      <c r="AA47" s="201"/>
      <c r="AB47" s="16"/>
      <c r="AC47" s="16"/>
      <c r="AD47" s="16"/>
      <c r="AE47" s="16"/>
      <c r="AF47" s="16"/>
      <c r="AG47" s="16"/>
      <c r="AH47" s="16"/>
      <c r="AI47" s="16"/>
      <c r="AJ47" s="16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</row>
    <row r="48" spans="2:53" s="111" customFormat="1" x14ac:dyDescent="0.25">
      <c r="B48" s="57" t="s">
        <v>81</v>
      </c>
      <c r="C48" s="70"/>
      <c r="D48" s="72"/>
      <c r="E48" s="95" t="s">
        <v>82</v>
      </c>
      <c r="F48" s="73"/>
      <c r="G48" s="87"/>
      <c r="H48" s="130">
        <f>'[1]2016 Exhibit 1'!H47+'[1]2017 Exhibit 1'!H46</f>
        <v>5805788.0499999989</v>
      </c>
      <c r="I48" s="192">
        <f>'[1]2016 Exhibit 1'!I47+'[1]2017 Exhibit 1'!I46</f>
        <v>16954.929</v>
      </c>
      <c r="J48" s="132">
        <f t="shared" si="3"/>
        <v>0.89882202178863735</v>
      </c>
      <c r="K48" s="133">
        <f t="shared" si="3"/>
        <v>0.75847405386060662</v>
      </c>
      <c r="L48" s="152">
        <v>6459330</v>
      </c>
      <c r="M48" s="153">
        <v>22354</v>
      </c>
      <c r="N48" s="81"/>
      <c r="O48" s="82"/>
      <c r="P48" s="83"/>
      <c r="Q48" s="84"/>
      <c r="R48" s="85"/>
      <c r="S48" s="81"/>
      <c r="T48" s="16"/>
      <c r="U48" s="81"/>
      <c r="V48" s="16"/>
      <c r="W48" s="16"/>
      <c r="X48" s="16"/>
      <c r="Y48" s="16"/>
      <c r="Z48" s="16"/>
      <c r="AA48" s="201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</row>
    <row r="49" spans="2:53" s="111" customFormat="1" x14ac:dyDescent="0.25">
      <c r="B49" s="57" t="s">
        <v>83</v>
      </c>
      <c r="C49" s="70"/>
      <c r="D49" s="72"/>
      <c r="E49" s="95" t="s">
        <v>84</v>
      </c>
      <c r="F49" s="73"/>
      <c r="G49" s="87"/>
      <c r="H49" s="130">
        <f>'[1]2016 Exhibit 1'!H48+'[1]2017 Exhibit 1'!H47</f>
        <v>179402.21000000002</v>
      </c>
      <c r="I49" s="192">
        <f>'[1]2016 Exhibit 1'!I48+'[1]2017 Exhibit 1'!I47</f>
        <v>610.98199999999997</v>
      </c>
      <c r="J49" s="132">
        <f t="shared" si="3"/>
        <v>0.20011490291088863</v>
      </c>
      <c r="K49" s="133">
        <f t="shared" si="3"/>
        <v>0.20393257676902535</v>
      </c>
      <c r="L49" s="152">
        <v>896496</v>
      </c>
      <c r="M49" s="153">
        <v>2996</v>
      </c>
      <c r="N49" s="81"/>
      <c r="O49" s="82"/>
      <c r="P49" s="83"/>
      <c r="Q49" s="84"/>
      <c r="R49" s="85"/>
      <c r="S49" s="81"/>
      <c r="T49" s="16"/>
      <c r="U49" s="81"/>
      <c r="V49" s="16"/>
      <c r="W49" s="16"/>
      <c r="X49" s="16"/>
      <c r="Y49" s="16"/>
      <c r="Z49" s="16"/>
      <c r="AA49" s="201"/>
      <c r="AB49" s="16"/>
      <c r="AC49" s="16"/>
      <c r="AD49" s="16"/>
      <c r="AE49" s="16"/>
      <c r="AF49" s="16"/>
      <c r="AG49" s="16"/>
      <c r="AH49" s="16"/>
      <c r="AI49" s="16"/>
      <c r="AJ49" s="16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</row>
    <row r="50" spans="2:53" s="111" customFormat="1" x14ac:dyDescent="0.25">
      <c r="B50" s="57" t="s">
        <v>85</v>
      </c>
      <c r="C50" s="70"/>
      <c r="D50" s="72"/>
      <c r="E50" s="95" t="s">
        <v>86</v>
      </c>
      <c r="F50" s="73"/>
      <c r="G50" s="87"/>
      <c r="H50" s="130">
        <f>'[1]2016 Exhibit 1'!H49+'[1]2017 Exhibit 1'!H48</f>
        <v>1187515.8700000001</v>
      </c>
      <c r="I50" s="192">
        <f>'[1]2016 Exhibit 1'!I49+'[1]2017 Exhibit 1'!I48</f>
        <v>5484.2110000000002</v>
      </c>
      <c r="J50" s="132">
        <f t="shared" si="3"/>
        <v>0.51620823061832444</v>
      </c>
      <c r="K50" s="133">
        <f t="shared" si="3"/>
        <v>0.88712568747978005</v>
      </c>
      <c r="L50" s="152">
        <v>2300459</v>
      </c>
      <c r="M50" s="153">
        <v>6182</v>
      </c>
      <c r="N50" s="81"/>
      <c r="O50" s="82"/>
      <c r="P50" s="83"/>
      <c r="Q50" s="84"/>
      <c r="R50" s="85"/>
      <c r="S50" s="81"/>
      <c r="T50" s="16"/>
      <c r="U50" s="81"/>
      <c r="V50" s="16"/>
      <c r="W50" s="16"/>
      <c r="X50" s="16"/>
      <c r="Y50" s="16"/>
      <c r="Z50" s="16"/>
      <c r="AA50" s="201"/>
      <c r="AB50" s="16"/>
      <c r="AC50" s="16"/>
      <c r="AD50" s="16"/>
      <c r="AE50" s="16"/>
      <c r="AF50" s="16"/>
      <c r="AG50" s="16"/>
      <c r="AH50" s="16"/>
      <c r="AI50" s="16"/>
      <c r="AJ50" s="16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</row>
    <row r="51" spans="2:53" s="111" customFormat="1" x14ac:dyDescent="0.25">
      <c r="B51" s="57" t="s">
        <v>87</v>
      </c>
      <c r="C51" s="70"/>
      <c r="D51" s="72"/>
      <c r="E51" s="145" t="s">
        <v>88</v>
      </c>
      <c r="F51" s="73"/>
      <c r="G51" s="87"/>
      <c r="H51" s="130">
        <f>'[1]2016 Exhibit 1'!H50+'[1]2017 Exhibit 1'!H49</f>
        <v>100558.37</v>
      </c>
      <c r="I51" s="192">
        <f>'[1]2016 Exhibit 1'!I50+'[1]2017 Exhibit 1'!I49</f>
        <v>545.65300000000002</v>
      </c>
      <c r="J51" s="132"/>
      <c r="K51" s="133"/>
      <c r="L51" s="152">
        <f>'[1]2016 Exhibit 1'!L50+'[1]2017 Exhibit 1'!L49</f>
        <v>0</v>
      </c>
      <c r="M51" s="153">
        <f>'[1]2016 Exhibit 1'!M50+'[1]2017 Exhibit 1'!M49</f>
        <v>0</v>
      </c>
      <c r="N51" s="81"/>
      <c r="O51" s="82"/>
      <c r="P51" s="83"/>
      <c r="Q51" s="84"/>
      <c r="R51" s="85"/>
      <c r="S51" s="81"/>
      <c r="T51" s="16"/>
      <c r="U51" s="81"/>
      <c r="V51" s="16"/>
      <c r="W51" s="16"/>
      <c r="X51" s="16"/>
      <c r="Y51" s="16"/>
      <c r="Z51" s="16"/>
      <c r="AA51" s="201"/>
      <c r="AB51" s="16"/>
      <c r="AC51" s="16"/>
      <c r="AD51" s="16"/>
      <c r="AE51" s="16"/>
      <c r="AF51" s="16"/>
      <c r="AG51" s="16"/>
      <c r="AH51" s="16"/>
      <c r="AI51" s="16"/>
      <c r="AJ51" s="16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</row>
    <row r="52" spans="2:53" x14ac:dyDescent="0.25">
      <c r="B52" s="57"/>
      <c r="C52" s="70"/>
      <c r="D52" s="72"/>
      <c r="E52" s="72"/>
      <c r="F52" s="71"/>
      <c r="G52" s="74"/>
      <c r="H52" s="151"/>
      <c r="I52" s="202"/>
      <c r="J52" s="77"/>
      <c r="K52" s="78" t="str">
        <f t="shared" ref="K52:K53" si="4">IF(M52=0, " ", I52/M52)</f>
        <v xml:space="preserve"> </v>
      </c>
      <c r="L52" s="79"/>
      <c r="M52" s="80"/>
      <c r="N52" s="81"/>
      <c r="O52" s="81"/>
      <c r="P52" s="81"/>
      <c r="Q52" s="84"/>
      <c r="R52" s="85"/>
      <c r="S52" s="81"/>
      <c r="T52" s="81"/>
      <c r="U52" s="81"/>
    </row>
    <row r="53" spans="2:53" x14ac:dyDescent="0.25">
      <c r="B53" s="57" t="s">
        <v>89</v>
      </c>
      <c r="C53" s="70"/>
      <c r="D53" s="14"/>
      <c r="E53" s="14"/>
      <c r="F53" s="154" t="s">
        <v>90</v>
      </c>
      <c r="G53" s="155"/>
      <c r="H53" s="156">
        <f>SUM(H38:H44)</f>
        <v>79436744.089999989</v>
      </c>
      <c r="I53" s="203">
        <f>SUM(I38:I44)</f>
        <v>315078.80200000003</v>
      </c>
      <c r="J53" s="204">
        <f>H53/L53</f>
        <v>1.0503090505035177</v>
      </c>
      <c r="K53" s="90">
        <f t="shared" si="4"/>
        <v>1.0499022069089614</v>
      </c>
      <c r="L53" s="91">
        <f>SUM(L38:L44)</f>
        <v>75631781</v>
      </c>
      <c r="M53" s="158">
        <f>SUM(M38:M44)</f>
        <v>300103</v>
      </c>
      <c r="N53" s="159"/>
      <c r="O53" s="160"/>
      <c r="P53" s="161"/>
      <c r="Q53" s="160"/>
      <c r="R53" s="162"/>
      <c r="S53" s="159"/>
      <c r="T53" s="159"/>
      <c r="U53" s="81"/>
    </row>
    <row r="54" spans="2:53" s="179" customFormat="1" x14ac:dyDescent="0.25">
      <c r="B54" s="205"/>
      <c r="C54" s="163"/>
      <c r="D54" s="164"/>
      <c r="E54" s="164"/>
      <c r="F54" s="206"/>
      <c r="G54" s="166"/>
      <c r="H54" s="207"/>
      <c r="I54" s="208"/>
      <c r="J54" s="169"/>
      <c r="K54" s="170"/>
      <c r="L54" s="171"/>
      <c r="M54" s="172"/>
      <c r="N54" s="173"/>
      <c r="O54" s="174"/>
      <c r="P54" s="175"/>
      <c r="Q54" s="174"/>
      <c r="R54" s="176"/>
      <c r="S54" s="173"/>
      <c r="T54" s="173"/>
      <c r="U54" s="177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</row>
    <row r="55" spans="2:53" x14ac:dyDescent="0.25">
      <c r="B55" s="57" t="s">
        <v>91</v>
      </c>
      <c r="C55" s="209"/>
      <c r="D55" s="210"/>
      <c r="E55" s="210"/>
      <c r="F55" s="211" t="s">
        <v>92</v>
      </c>
      <c r="G55" s="155"/>
      <c r="H55" s="212"/>
      <c r="I55" s="213"/>
      <c r="J55" s="214"/>
      <c r="K55" s="215"/>
      <c r="L55" s="216"/>
      <c r="M55" s="217"/>
      <c r="N55" s="159"/>
      <c r="O55" s="160"/>
      <c r="P55" s="161"/>
      <c r="Q55" s="160"/>
      <c r="R55" s="162"/>
      <c r="S55" s="159"/>
      <c r="T55" s="159"/>
      <c r="U55" s="81"/>
    </row>
    <row r="56" spans="2:53" x14ac:dyDescent="0.25">
      <c r="B56" s="57" t="s">
        <v>93</v>
      </c>
      <c r="C56" s="70">
        <v>249</v>
      </c>
      <c r="D56" s="190" t="s">
        <v>94</v>
      </c>
      <c r="E56" s="14"/>
      <c r="F56" s="190"/>
      <c r="G56" s="155"/>
      <c r="H56" s="75">
        <f>'[1]2016 Exhibit 1'!H55+'[1]2017 Exhibit 1'!H54</f>
        <v>3093251.71</v>
      </c>
      <c r="I56" s="76">
        <f>'[1]2016 Exhibit 1'!I55+'[1]2017 Exhibit 1'!I54</f>
        <v>22670.945</v>
      </c>
      <c r="J56" s="218">
        <f t="shared" ref="J56:J57" si="5">IF(L56=0, " ", H56/L56)</f>
        <v>3.1663986860463567</v>
      </c>
      <c r="K56" s="78">
        <f>I56/M56</f>
        <v>1.3069086873811033</v>
      </c>
      <c r="L56" s="79">
        <v>976899</v>
      </c>
      <c r="M56" s="219">
        <v>17347</v>
      </c>
      <c r="N56" s="159"/>
      <c r="O56" s="160"/>
      <c r="P56" s="161"/>
      <c r="Q56" s="160"/>
      <c r="R56" s="162"/>
      <c r="S56" s="159"/>
      <c r="T56" s="159"/>
      <c r="U56" s="81"/>
    </row>
    <row r="57" spans="2:53" x14ac:dyDescent="0.25">
      <c r="B57" s="57" t="s">
        <v>95</v>
      </c>
      <c r="C57" s="70">
        <v>249</v>
      </c>
      <c r="D57" s="190" t="s">
        <v>96</v>
      </c>
      <c r="E57" s="14"/>
      <c r="F57" s="190"/>
      <c r="G57" s="155"/>
      <c r="H57" s="75">
        <f>'[1]2016 Exhibit 1'!H56+'[1]2017 Exhibit 1'!H55</f>
        <v>10027.91</v>
      </c>
      <c r="I57" s="76">
        <f>'[1]2016 Exhibit 1'!I56+'[1]2017 Exhibit 1'!I55</f>
        <v>0</v>
      </c>
      <c r="J57" s="220" t="str">
        <f t="shared" si="5"/>
        <v xml:space="preserve"> </v>
      </c>
      <c r="K57" s="78"/>
      <c r="L57" s="79">
        <f>'[1]2016 Exhibit 1'!L56+'[1]2017 Exhibit 1'!L55</f>
        <v>0</v>
      </c>
      <c r="M57" s="219">
        <f>'[1]2016 Exhibit 1'!M56+'[1]2017 Exhibit 1'!M55</f>
        <v>0</v>
      </c>
      <c r="N57" s="159"/>
      <c r="O57" s="160"/>
      <c r="P57" s="161"/>
      <c r="Q57" s="160"/>
      <c r="R57" s="162"/>
      <c r="S57" s="159"/>
      <c r="T57" s="159"/>
      <c r="U57" s="81"/>
    </row>
    <row r="58" spans="2:53" x14ac:dyDescent="0.25">
      <c r="B58" s="205"/>
      <c r="C58" s="70"/>
      <c r="D58" s="14"/>
      <c r="E58" s="14"/>
      <c r="F58" s="190"/>
      <c r="G58" s="155"/>
      <c r="H58" s="151"/>
      <c r="I58" s="221"/>
      <c r="J58" s="218"/>
      <c r="K58" s="78"/>
      <c r="L58" s="79"/>
      <c r="M58" s="219"/>
      <c r="N58" s="159"/>
      <c r="O58" s="160"/>
      <c r="P58" s="161"/>
      <c r="Q58" s="160"/>
      <c r="R58" s="162"/>
      <c r="S58" s="159"/>
      <c r="T58" s="159"/>
      <c r="U58" s="81"/>
    </row>
    <row r="59" spans="2:53" x14ac:dyDescent="0.25">
      <c r="B59" s="57" t="s">
        <v>97</v>
      </c>
      <c r="C59" s="70"/>
      <c r="D59" s="14"/>
      <c r="E59" s="14"/>
      <c r="F59" s="154" t="s">
        <v>98</v>
      </c>
      <c r="G59" s="155"/>
      <c r="H59" s="156">
        <f>SUM(H56:H57)</f>
        <v>3103279.62</v>
      </c>
      <c r="I59" s="157">
        <f>SUM(I56:I58)</f>
        <v>22670.945</v>
      </c>
      <c r="J59" s="204">
        <f>H59/L59</f>
        <v>3.1766637287989856</v>
      </c>
      <c r="K59" s="90">
        <f>I59/M59</f>
        <v>1.3069086873811033</v>
      </c>
      <c r="L59" s="91">
        <f>SUM(L56:L57)</f>
        <v>976899</v>
      </c>
      <c r="M59" s="158">
        <f>SUM(M56:M57)</f>
        <v>17347</v>
      </c>
      <c r="N59" s="159"/>
      <c r="O59" s="160"/>
      <c r="P59" s="161"/>
      <c r="Q59" s="160"/>
      <c r="R59" s="162"/>
      <c r="S59" s="159"/>
      <c r="T59" s="159"/>
      <c r="U59" s="81"/>
    </row>
    <row r="60" spans="2:53" s="179" customFormat="1" x14ac:dyDescent="0.25">
      <c r="B60" s="57"/>
      <c r="C60" s="163"/>
      <c r="D60" s="164"/>
      <c r="E60" s="164"/>
      <c r="F60" s="206"/>
      <c r="G60" s="166"/>
      <c r="H60" s="207"/>
      <c r="I60" s="168"/>
      <c r="J60" s="169"/>
      <c r="K60" s="170"/>
      <c r="L60" s="171"/>
      <c r="M60" s="172"/>
      <c r="N60" s="173"/>
      <c r="O60" s="174"/>
      <c r="P60" s="175"/>
      <c r="Q60" s="174"/>
      <c r="R60" s="176"/>
      <c r="S60" s="173"/>
      <c r="T60" s="17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</row>
    <row r="61" spans="2:53" s="233" customFormat="1" x14ac:dyDescent="0.25">
      <c r="B61" s="57" t="s">
        <v>99</v>
      </c>
      <c r="C61" s="222"/>
      <c r="D61" s="223"/>
      <c r="E61" s="223"/>
      <c r="F61" s="224" t="s">
        <v>100</v>
      </c>
      <c r="G61" s="193"/>
      <c r="H61" s="225"/>
      <c r="I61" s="226"/>
      <c r="J61" s="227"/>
      <c r="K61" s="226"/>
      <c r="L61" s="228"/>
      <c r="M61" s="229"/>
      <c r="N61" s="230"/>
      <c r="O61" s="230"/>
      <c r="P61" s="230"/>
      <c r="Q61" s="230"/>
      <c r="R61" s="230"/>
      <c r="S61" s="230"/>
      <c r="T61" s="230"/>
      <c r="U61" s="81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231"/>
      <c r="AH61" s="231"/>
      <c r="AI61" s="231"/>
      <c r="AJ61" s="231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  <c r="AW61" s="232"/>
      <c r="AX61" s="232"/>
      <c r="AY61" s="232"/>
      <c r="AZ61" s="232"/>
      <c r="BA61" s="232"/>
    </row>
    <row r="62" spans="2:53" s="237" customFormat="1" x14ac:dyDescent="0.25">
      <c r="B62" s="57" t="s">
        <v>101</v>
      </c>
      <c r="C62" s="70">
        <v>254</v>
      </c>
      <c r="D62" s="73" t="s">
        <v>102</v>
      </c>
      <c r="E62" s="14"/>
      <c r="F62" s="73"/>
      <c r="G62" s="16"/>
      <c r="H62" s="75">
        <f>'[1]2016 Exhibit 1'!H61+'[1]2017 Exhibit 1'!H60</f>
        <v>8061209.209999999</v>
      </c>
      <c r="I62" s="76">
        <f>'[1]2016 Exhibit 1'!I61+'[1]2017 Exhibit 1'!I60</f>
        <v>24352.799999999999</v>
      </c>
      <c r="J62" s="196">
        <f>IF(L62=0, " ", H62/L62)</f>
        <v>0.77511627019230755</v>
      </c>
      <c r="K62" s="78">
        <f>I62/M62</f>
        <v>1.0692307692307692</v>
      </c>
      <c r="L62" s="79">
        <f>'[1]2016 Exhibit 1'!L61+'[1]2017 Exhibit 1'!L60</f>
        <v>10400000</v>
      </c>
      <c r="M62" s="234">
        <v>22776</v>
      </c>
      <c r="N62" s="83"/>
      <c r="O62" s="83"/>
      <c r="P62" s="83"/>
      <c r="Q62" s="83"/>
      <c r="R62" s="83"/>
      <c r="S62" s="83"/>
      <c r="T62" s="83"/>
      <c r="U62" s="81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235"/>
      <c r="AH62" s="235"/>
      <c r="AI62" s="235"/>
      <c r="AJ62" s="235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</row>
    <row r="63" spans="2:53" s="237" customFormat="1" x14ac:dyDescent="0.25">
      <c r="B63" s="57" t="s">
        <v>103</v>
      </c>
      <c r="C63" s="70"/>
      <c r="D63" s="73" t="s">
        <v>104</v>
      </c>
      <c r="E63" s="14"/>
      <c r="F63" s="73"/>
      <c r="G63" s="16"/>
      <c r="H63" s="75">
        <f>'[1]2016 Exhibit 1'!H62+'[1]2017 Exhibit 1'!H61</f>
        <v>0</v>
      </c>
      <c r="I63" s="76">
        <f>'[1]2016 Exhibit 1'!I62+'[1]2017 Exhibit 1'!I61</f>
        <v>0</v>
      </c>
      <c r="J63" s="196"/>
      <c r="K63" s="78"/>
      <c r="L63" s="79">
        <f>'[1]2016 Exhibit 1'!L62+'[1]2017 Exhibit 1'!L61</f>
        <v>0</v>
      </c>
      <c r="M63" s="234">
        <f>'[1]2016 Exhibit 1'!M62+'[1]2017 Exhibit 1'!M61</f>
        <v>0</v>
      </c>
      <c r="N63" s="83"/>
      <c r="O63" s="83"/>
      <c r="P63" s="83"/>
      <c r="Q63" s="83"/>
      <c r="R63" s="83"/>
      <c r="S63" s="83"/>
      <c r="T63" s="83"/>
      <c r="U63" s="81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235"/>
      <c r="AH63" s="235"/>
      <c r="AI63" s="235"/>
      <c r="AJ63" s="235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</row>
    <row r="64" spans="2:53" s="237" customFormat="1" x14ac:dyDescent="0.25">
      <c r="B64" s="205" t="s">
        <v>105</v>
      </c>
      <c r="C64" s="70">
        <v>292</v>
      </c>
      <c r="D64" s="73" t="s">
        <v>106</v>
      </c>
      <c r="E64" s="14"/>
      <c r="F64" s="73"/>
      <c r="G64" s="16"/>
      <c r="H64" s="75">
        <f>'[1]2016 Exhibit 1'!H63+'[1]2017 Exhibit 1'!H62</f>
        <v>0</v>
      </c>
      <c r="I64" s="76">
        <f>'[1]2016 Exhibit 1'!I63+'[1]2017 Exhibit 1'!I62</f>
        <v>3365.806</v>
      </c>
      <c r="J64" s="196" t="str">
        <f>IF(L64=0, " ", H64/L64)</f>
        <v xml:space="preserve"> </v>
      </c>
      <c r="K64" s="78">
        <f>I64/M64</f>
        <v>1.0258476074367571</v>
      </c>
      <c r="L64" s="79">
        <f>'[1]2016 Exhibit 1'!L63+'[1]2017 Exhibit 1'!L62</f>
        <v>0</v>
      </c>
      <c r="M64" s="234">
        <f>'[1]2016 Exhibit 1'!M63+'[1]2017 Exhibit 1'!M62</f>
        <v>3281</v>
      </c>
      <c r="N64" s="83"/>
      <c r="O64" s="83"/>
      <c r="P64" s="83"/>
      <c r="Q64" s="83"/>
      <c r="R64" s="83"/>
      <c r="S64" s="83"/>
      <c r="T64" s="83"/>
      <c r="U64" s="81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235"/>
      <c r="AH64" s="235"/>
      <c r="AI64" s="235"/>
      <c r="AJ64" s="235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</row>
    <row r="65" spans="1:476" s="237" customFormat="1" ht="11.4" customHeight="1" x14ac:dyDescent="0.25">
      <c r="B65" s="57"/>
      <c r="C65" s="70"/>
      <c r="D65" s="14"/>
      <c r="E65" s="14"/>
      <c r="F65" s="73"/>
      <c r="G65" s="16"/>
      <c r="H65" s="151"/>
      <c r="I65" s="238"/>
      <c r="J65" s="196"/>
      <c r="K65" s="78"/>
      <c r="L65" s="79"/>
      <c r="M65" s="234"/>
      <c r="N65" s="83"/>
      <c r="O65" s="83"/>
      <c r="P65" s="83"/>
      <c r="Q65" s="83"/>
      <c r="R65" s="83"/>
      <c r="S65" s="83"/>
      <c r="T65" s="83"/>
      <c r="U65" s="81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235"/>
      <c r="AH65" s="235"/>
      <c r="AI65" s="235"/>
      <c r="AJ65" s="235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</row>
    <row r="66" spans="1:476" s="237" customFormat="1" ht="13.8" thickBot="1" x14ac:dyDescent="0.3">
      <c r="B66" s="57" t="s">
        <v>105</v>
      </c>
      <c r="C66" s="70"/>
      <c r="D66" s="14"/>
      <c r="E66" s="14"/>
      <c r="F66" s="154" t="s">
        <v>107</v>
      </c>
      <c r="G66" s="16"/>
      <c r="H66" s="156">
        <f>SUM(H62:H64)</f>
        <v>8061209.209999999</v>
      </c>
      <c r="I66" s="157">
        <f>SUM(I62:I64)</f>
        <v>27718.606</v>
      </c>
      <c r="J66" s="239">
        <f>H66/L66</f>
        <v>0.77511627019230755</v>
      </c>
      <c r="K66" s="78">
        <f>I66/M66</f>
        <v>1.0637681237287484</v>
      </c>
      <c r="L66" s="91">
        <f>SUM(L62:L64)</f>
        <v>10400000</v>
      </c>
      <c r="M66" s="240">
        <f>SUM(M62:M64)</f>
        <v>26057</v>
      </c>
      <c r="N66" s="83"/>
      <c r="O66" s="83"/>
      <c r="P66" s="83"/>
      <c r="Q66" s="83"/>
      <c r="R66" s="83"/>
      <c r="S66" s="83"/>
      <c r="T66" s="83"/>
      <c r="U66" s="83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</row>
    <row r="67" spans="1:476" s="255" customFormat="1" ht="13.8" thickBot="1" x14ac:dyDescent="0.3">
      <c r="A67" s="241"/>
      <c r="B67" s="57"/>
      <c r="C67" s="242"/>
      <c r="D67" s="243"/>
      <c r="E67" s="243"/>
      <c r="F67" s="244"/>
      <c r="G67" s="245"/>
      <c r="H67" s="246"/>
      <c r="I67" s="247"/>
      <c r="J67" s="248"/>
      <c r="K67" s="249"/>
      <c r="L67" s="250"/>
      <c r="M67" s="251"/>
      <c r="N67" s="252"/>
      <c r="O67" s="253"/>
      <c r="P67" s="253"/>
      <c r="Q67" s="253"/>
      <c r="R67" s="253"/>
      <c r="S67" s="253"/>
      <c r="T67" s="253"/>
      <c r="U67" s="253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  <c r="IO67" s="241"/>
      <c r="IP67" s="241"/>
      <c r="IQ67" s="241"/>
      <c r="IR67" s="241"/>
      <c r="IS67" s="241"/>
      <c r="IT67" s="241"/>
      <c r="IU67" s="241"/>
      <c r="IV67" s="241"/>
      <c r="IW67" s="241"/>
      <c r="IX67" s="241"/>
      <c r="IY67" s="241"/>
      <c r="IZ67" s="241"/>
      <c r="JA67" s="241"/>
      <c r="JB67" s="241"/>
      <c r="JC67" s="241"/>
      <c r="JD67" s="241"/>
      <c r="JE67" s="241"/>
      <c r="JF67" s="241"/>
      <c r="JG67" s="241"/>
      <c r="JH67" s="241"/>
      <c r="JI67" s="241"/>
      <c r="JJ67" s="241"/>
      <c r="JK67" s="241"/>
      <c r="JL67" s="241"/>
      <c r="JM67" s="241"/>
      <c r="JN67" s="241"/>
      <c r="JO67" s="241"/>
      <c r="JP67" s="241"/>
      <c r="JQ67" s="241"/>
      <c r="JR67" s="241"/>
      <c r="JS67" s="241"/>
      <c r="JT67" s="241"/>
      <c r="JU67" s="241"/>
      <c r="JV67" s="241"/>
      <c r="JW67" s="241"/>
      <c r="JX67" s="241"/>
      <c r="JY67" s="241"/>
      <c r="JZ67" s="241"/>
      <c r="KA67" s="241"/>
      <c r="KB67" s="241"/>
      <c r="KC67" s="241"/>
      <c r="KD67" s="241"/>
      <c r="KE67" s="241"/>
      <c r="KF67" s="241"/>
      <c r="KG67" s="241"/>
      <c r="KH67" s="241"/>
      <c r="KI67" s="241"/>
      <c r="KJ67" s="241"/>
      <c r="KK67" s="241"/>
      <c r="KL67" s="241"/>
      <c r="KM67" s="241"/>
      <c r="KN67" s="241"/>
      <c r="KO67" s="241"/>
      <c r="KP67" s="241"/>
      <c r="KQ67" s="241"/>
      <c r="KR67" s="241"/>
      <c r="KS67" s="241"/>
      <c r="KT67" s="241"/>
      <c r="KU67" s="241"/>
      <c r="KV67" s="241"/>
      <c r="KW67" s="241"/>
      <c r="KX67" s="241"/>
      <c r="KY67" s="241"/>
      <c r="KZ67" s="241"/>
      <c r="LA67" s="241"/>
      <c r="LB67" s="241"/>
      <c r="LC67" s="241"/>
      <c r="LD67" s="241"/>
      <c r="LE67" s="241"/>
      <c r="LF67" s="241"/>
      <c r="LG67" s="241"/>
      <c r="LH67" s="241"/>
      <c r="LI67" s="241"/>
      <c r="LJ67" s="241"/>
      <c r="LK67" s="241"/>
      <c r="LL67" s="241"/>
      <c r="LM67" s="241"/>
      <c r="LN67" s="241"/>
      <c r="LO67" s="241"/>
      <c r="LP67" s="241"/>
      <c r="LQ67" s="241"/>
      <c r="LR67" s="241"/>
      <c r="LS67" s="241"/>
      <c r="LT67" s="241"/>
      <c r="LU67" s="241"/>
      <c r="LV67" s="241"/>
      <c r="LW67" s="241"/>
      <c r="LX67" s="241"/>
      <c r="LY67" s="241"/>
      <c r="LZ67" s="241"/>
      <c r="MA67" s="241"/>
      <c r="MB67" s="241"/>
      <c r="MC67" s="241"/>
      <c r="MD67" s="241"/>
      <c r="ME67" s="241"/>
      <c r="MF67" s="241"/>
      <c r="MG67" s="241"/>
      <c r="MH67" s="241"/>
      <c r="MI67" s="241"/>
      <c r="MJ67" s="241"/>
      <c r="MK67" s="241"/>
      <c r="ML67" s="241"/>
      <c r="MM67" s="241"/>
      <c r="MN67" s="241"/>
      <c r="MO67" s="241"/>
      <c r="MP67" s="241"/>
      <c r="MQ67" s="241"/>
      <c r="MR67" s="241"/>
      <c r="MS67" s="241"/>
      <c r="MT67" s="241"/>
      <c r="MU67" s="241"/>
      <c r="MV67" s="241"/>
      <c r="MW67" s="241"/>
      <c r="MX67" s="241"/>
      <c r="MY67" s="241"/>
      <c r="MZ67" s="241"/>
      <c r="NA67" s="241"/>
      <c r="NB67" s="241"/>
      <c r="NC67" s="241"/>
      <c r="ND67" s="241"/>
      <c r="NE67" s="241"/>
      <c r="NF67" s="241"/>
      <c r="NG67" s="241"/>
      <c r="NH67" s="241"/>
      <c r="NI67" s="241"/>
      <c r="NJ67" s="241"/>
      <c r="NK67" s="241"/>
      <c r="NL67" s="241"/>
      <c r="NM67" s="241"/>
      <c r="NN67" s="241"/>
      <c r="NO67" s="241"/>
      <c r="NP67" s="241"/>
      <c r="NQ67" s="241"/>
      <c r="NR67" s="241"/>
      <c r="NS67" s="241"/>
      <c r="NT67" s="241"/>
      <c r="NU67" s="241"/>
      <c r="NV67" s="241"/>
      <c r="NW67" s="241"/>
      <c r="NX67" s="241"/>
      <c r="NY67" s="241"/>
      <c r="NZ67" s="241"/>
      <c r="OA67" s="241"/>
      <c r="OB67" s="241"/>
      <c r="OC67" s="241"/>
      <c r="OD67" s="241"/>
      <c r="OE67" s="241"/>
      <c r="OF67" s="241"/>
      <c r="OG67" s="241"/>
      <c r="OH67" s="241"/>
      <c r="OI67" s="241"/>
      <c r="OJ67" s="241"/>
      <c r="OK67" s="241"/>
      <c r="OL67" s="241"/>
      <c r="OM67" s="241"/>
      <c r="ON67" s="241"/>
      <c r="OO67" s="241"/>
      <c r="OP67" s="241"/>
      <c r="OQ67" s="241"/>
      <c r="OR67" s="241"/>
      <c r="OS67" s="241"/>
      <c r="OT67" s="241"/>
      <c r="OU67" s="241"/>
      <c r="OV67" s="241"/>
      <c r="OW67" s="241"/>
      <c r="OX67" s="241"/>
      <c r="OY67" s="241"/>
      <c r="OZ67" s="241"/>
      <c r="PA67" s="241"/>
      <c r="PB67" s="241"/>
      <c r="PC67" s="241"/>
      <c r="PD67" s="241"/>
      <c r="PE67" s="241"/>
      <c r="PF67" s="241"/>
      <c r="PG67" s="241"/>
      <c r="PH67" s="241"/>
      <c r="PI67" s="241"/>
      <c r="PJ67" s="241"/>
      <c r="PK67" s="241"/>
      <c r="PL67" s="241"/>
      <c r="PM67" s="241"/>
      <c r="PN67" s="241"/>
      <c r="PO67" s="241"/>
      <c r="PP67" s="241"/>
      <c r="PQ67" s="241"/>
      <c r="PR67" s="241"/>
      <c r="PS67" s="241"/>
      <c r="PT67" s="241"/>
      <c r="PU67" s="241"/>
      <c r="PV67" s="241"/>
      <c r="PW67" s="241"/>
      <c r="PX67" s="241"/>
      <c r="PY67" s="241"/>
      <c r="PZ67" s="241"/>
      <c r="QA67" s="241"/>
      <c r="QB67" s="241"/>
      <c r="QC67" s="241"/>
      <c r="QD67" s="241"/>
      <c r="QE67" s="241"/>
      <c r="QF67" s="241"/>
      <c r="QG67" s="241"/>
      <c r="QH67" s="241"/>
      <c r="QI67" s="241"/>
      <c r="QJ67" s="241"/>
      <c r="QK67" s="241"/>
      <c r="QL67" s="241"/>
      <c r="QM67" s="241"/>
      <c r="QN67" s="241"/>
      <c r="QO67" s="241"/>
      <c r="QP67" s="241"/>
      <c r="QQ67" s="241"/>
      <c r="QR67" s="241"/>
      <c r="QS67" s="241"/>
      <c r="QT67" s="241"/>
      <c r="QU67" s="241"/>
      <c r="QV67" s="241"/>
      <c r="QW67" s="241"/>
      <c r="QX67" s="241"/>
      <c r="QY67" s="241"/>
      <c r="QZ67" s="241"/>
      <c r="RA67" s="241"/>
      <c r="RB67" s="241"/>
      <c r="RC67" s="241"/>
      <c r="RD67" s="241"/>
      <c r="RE67" s="241"/>
      <c r="RF67" s="241"/>
      <c r="RG67" s="241"/>
      <c r="RH67" s="241"/>
    </row>
    <row r="68" spans="1:476" s="237" customFormat="1" x14ac:dyDescent="0.25">
      <c r="B68" s="552" t="s">
        <v>108</v>
      </c>
      <c r="C68" s="256"/>
      <c r="D68" s="14"/>
      <c r="E68" s="14"/>
      <c r="F68" s="257"/>
      <c r="G68" s="16"/>
      <c r="H68" s="258"/>
      <c r="I68" s="157"/>
      <c r="J68" s="90"/>
      <c r="K68" s="78"/>
      <c r="L68" s="259"/>
      <c r="M68" s="260"/>
      <c r="N68" s="83"/>
      <c r="O68" s="83"/>
      <c r="P68" s="83"/>
      <c r="Q68" s="83"/>
      <c r="R68" s="83"/>
      <c r="S68" s="83"/>
      <c r="T68" s="83"/>
      <c r="U68" s="83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</row>
    <row r="69" spans="1:476" s="237" customFormat="1" ht="13.8" x14ac:dyDescent="0.25">
      <c r="B69" s="552"/>
      <c r="C69" s="261" t="s">
        <v>109</v>
      </c>
      <c r="D69" s="14"/>
      <c r="E69" s="14"/>
      <c r="F69" s="257"/>
      <c r="G69" s="16"/>
      <c r="H69" s="258"/>
      <c r="I69" s="157"/>
      <c r="J69" s="90"/>
      <c r="K69" s="78"/>
      <c r="L69" s="259"/>
      <c r="M69" s="260"/>
      <c r="N69" s="83"/>
      <c r="O69" s="83"/>
      <c r="P69" s="83"/>
      <c r="Q69" s="83"/>
      <c r="R69" s="83"/>
      <c r="S69" s="83"/>
      <c r="T69" s="83"/>
      <c r="U69" s="83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</row>
    <row r="70" spans="1:476" s="237" customFormat="1" ht="4.5" customHeight="1" thickBot="1" x14ac:dyDescent="0.3">
      <c r="B70" s="552"/>
      <c r="C70" s="262"/>
      <c r="D70" s="263"/>
      <c r="E70" s="263"/>
      <c r="F70" s="264"/>
      <c r="G70" s="16"/>
      <c r="H70" s="265"/>
      <c r="I70" s="266"/>
      <c r="J70" s="267"/>
      <c r="K70" s="268"/>
      <c r="L70" s="269"/>
      <c r="M70" s="270"/>
      <c r="N70" s="83"/>
      <c r="O70" s="83"/>
      <c r="P70" s="83"/>
      <c r="Q70" s="83"/>
      <c r="R70" s="83"/>
      <c r="S70" s="83"/>
      <c r="T70" s="83"/>
      <c r="U70" s="83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</row>
    <row r="71" spans="1:476" ht="18" customHeight="1" x14ac:dyDescent="0.25">
      <c r="B71" s="553"/>
      <c r="C71" s="271"/>
      <c r="D71" s="272"/>
      <c r="E71" s="272"/>
      <c r="F71" s="273" t="s">
        <v>110</v>
      </c>
      <c r="G71" s="274"/>
      <c r="H71" s="275">
        <f>H127</f>
        <v>201939446.11999997</v>
      </c>
      <c r="I71" s="276">
        <f t="shared" ref="I71:L71" si="6">I127</f>
        <v>632841.799</v>
      </c>
      <c r="J71" s="277">
        <f t="shared" si="6"/>
        <v>0</v>
      </c>
      <c r="K71" s="278">
        <f t="shared" si="6"/>
        <v>0</v>
      </c>
      <c r="L71" s="277">
        <f t="shared" si="6"/>
        <v>198984818</v>
      </c>
      <c r="M71" s="279">
        <f>M127</f>
        <v>605192</v>
      </c>
      <c r="N71" s="280"/>
      <c r="O71" s="281"/>
      <c r="P71" s="282"/>
      <c r="Q71" s="281"/>
      <c r="R71" s="282"/>
      <c r="S71" s="280"/>
      <c r="T71" s="280"/>
      <c r="U71" s="280"/>
      <c r="V71" s="283"/>
      <c r="AK71" s="284"/>
    </row>
    <row r="72" spans="1:476" ht="14.25" customHeight="1" x14ac:dyDescent="0.25">
      <c r="B72" s="553"/>
      <c r="C72" s="285"/>
      <c r="D72" s="286"/>
      <c r="E72" s="286"/>
      <c r="F72" s="287" t="s">
        <v>111</v>
      </c>
      <c r="G72" s="155"/>
      <c r="H72" s="288"/>
      <c r="I72" s="289">
        <f>I128</f>
        <v>72.242214497716901</v>
      </c>
      <c r="J72" s="290"/>
      <c r="K72" s="291"/>
      <c r="L72" s="292"/>
      <c r="M72" s="293">
        <f>M128</f>
        <v>69.085844748858449</v>
      </c>
      <c r="N72" s="294"/>
      <c r="O72" s="294"/>
      <c r="P72" s="294"/>
      <c r="Q72" s="294"/>
      <c r="R72" s="294"/>
      <c r="S72" s="294"/>
      <c r="T72" s="294"/>
      <c r="U72" s="294"/>
      <c r="V72" s="283"/>
      <c r="AK72" s="284"/>
    </row>
    <row r="73" spans="1:476" s="295" customFormat="1" ht="15" customHeight="1" x14ac:dyDescent="0.25">
      <c r="B73" s="553"/>
      <c r="C73" s="296"/>
      <c r="D73" s="297"/>
      <c r="E73" s="297"/>
      <c r="F73" s="298"/>
      <c r="G73" s="299"/>
      <c r="H73" s="300">
        <f>H129</f>
        <v>1.0148485103019265</v>
      </c>
      <c r="I73" s="301">
        <f>I129</f>
        <v>1.0456876478869517</v>
      </c>
      <c r="J73" s="302"/>
      <c r="K73" s="303"/>
      <c r="L73" s="304"/>
      <c r="M73" s="305"/>
      <c r="N73" s="306"/>
      <c r="O73" s="306"/>
      <c r="P73" s="306"/>
      <c r="Q73" s="306"/>
      <c r="R73" s="306"/>
      <c r="S73" s="306"/>
      <c r="T73" s="306"/>
      <c r="U73" s="306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8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</row>
    <row r="74" spans="1:476" x14ac:dyDescent="0.25">
      <c r="B74" s="57"/>
      <c r="C74" s="285"/>
      <c r="D74" s="286"/>
      <c r="E74" s="286"/>
      <c r="F74" s="310"/>
      <c r="G74" s="311"/>
      <c r="H74" s="285"/>
      <c r="I74" s="286"/>
      <c r="J74" s="312"/>
      <c r="K74" s="286"/>
      <c r="L74" s="312"/>
      <c r="M74" s="313"/>
      <c r="AB74" s="314"/>
    </row>
    <row r="75" spans="1:476" s="237" customFormat="1" ht="15.6" x14ac:dyDescent="0.25">
      <c r="B75" s="57"/>
      <c r="C75" s="315"/>
      <c r="D75" s="313" t="s">
        <v>112</v>
      </c>
      <c r="E75" s="316"/>
      <c r="F75" s="313"/>
      <c r="G75" s="16"/>
      <c r="H75" s="317"/>
      <c r="I75" s="318"/>
      <c r="J75" s="319"/>
      <c r="K75" s="318"/>
      <c r="L75" s="320"/>
      <c r="M75" s="321"/>
      <c r="N75" s="322"/>
      <c r="O75" s="322"/>
      <c r="P75" s="322"/>
      <c r="Q75" s="322"/>
      <c r="R75" s="322"/>
      <c r="S75" s="322"/>
      <c r="T75" s="322"/>
      <c r="U75" s="322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</row>
    <row r="76" spans="1:476" ht="13.8" thickBot="1" x14ac:dyDescent="0.3">
      <c r="B76" s="57"/>
      <c r="C76" s="323"/>
      <c r="D76" s="324"/>
      <c r="E76" s="324"/>
      <c r="F76" s="325"/>
      <c r="G76" s="326"/>
      <c r="H76" s="327"/>
      <c r="I76" s="328"/>
      <c r="J76" s="329"/>
      <c r="K76" s="330"/>
      <c r="L76" s="331"/>
      <c r="M76" s="332"/>
      <c r="N76" s="333"/>
      <c r="O76" s="333"/>
      <c r="P76" s="333"/>
      <c r="Q76" s="333"/>
      <c r="R76" s="333"/>
      <c r="S76" s="333"/>
      <c r="T76" s="333"/>
      <c r="U76" s="333"/>
      <c r="V76" s="334"/>
    </row>
    <row r="77" spans="1:476" s="237" customFormat="1" x14ac:dyDescent="0.25">
      <c r="B77" s="57"/>
      <c r="C77" s="14"/>
      <c r="D77" s="14"/>
      <c r="E77" s="14"/>
      <c r="F77" s="335"/>
      <c r="G77" s="16"/>
      <c r="H77" s="258"/>
      <c r="I77" s="157"/>
      <c r="J77" s="90"/>
      <c r="K77" s="78"/>
      <c r="L77" s="259"/>
      <c r="M77" s="336"/>
      <c r="N77" s="83"/>
      <c r="O77" s="83"/>
      <c r="P77" s="83"/>
      <c r="Q77" s="83"/>
      <c r="R77" s="83"/>
      <c r="S77" s="83"/>
      <c r="T77" s="83"/>
      <c r="U77" s="83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</row>
    <row r="78" spans="1:476" s="237" customFormat="1" ht="13.8" thickBot="1" x14ac:dyDescent="0.3">
      <c r="B78" s="57"/>
      <c r="C78" s="14"/>
      <c r="D78" s="14"/>
      <c r="E78" s="14"/>
      <c r="F78" s="257"/>
      <c r="G78" s="16"/>
      <c r="H78" s="258"/>
      <c r="I78" s="157"/>
      <c r="J78" s="90"/>
      <c r="K78" s="78"/>
      <c r="L78" s="259"/>
      <c r="M78" s="260"/>
      <c r="N78" s="83"/>
      <c r="O78" s="83"/>
      <c r="P78" s="83"/>
      <c r="Q78" s="83"/>
      <c r="R78" s="83"/>
      <c r="S78" s="83"/>
      <c r="T78" s="83"/>
      <c r="U78" s="83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</row>
    <row r="79" spans="1:476" s="237" customFormat="1" ht="14.25" customHeight="1" x14ac:dyDescent="0.25">
      <c r="B79" s="112" t="s">
        <v>113</v>
      </c>
      <c r="C79" s="337"/>
      <c r="D79" s="338"/>
      <c r="E79" s="338"/>
      <c r="F79" s="339" t="s">
        <v>114</v>
      </c>
      <c r="G79" s="193"/>
      <c r="H79" s="340"/>
      <c r="I79" s="341"/>
      <c r="J79" s="342"/>
      <c r="K79" s="343"/>
      <c r="L79" s="344"/>
      <c r="M79" s="345"/>
      <c r="N79" s="83"/>
      <c r="O79" s="83"/>
      <c r="P79" s="83"/>
      <c r="Q79" s="83"/>
      <c r="R79" s="83"/>
      <c r="S79" s="83"/>
      <c r="T79" s="83"/>
      <c r="U79" s="83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</row>
    <row r="80" spans="1:476" s="237" customFormat="1" x14ac:dyDescent="0.25">
      <c r="B80" s="346" t="s">
        <v>115</v>
      </c>
      <c r="C80" s="70"/>
      <c r="D80" s="73" t="s">
        <v>116</v>
      </c>
      <c r="E80" s="14"/>
      <c r="F80" s="73"/>
      <c r="G80" s="16"/>
      <c r="H80" s="156">
        <f>SUM(H81:H84)</f>
        <v>3015259.2499999995</v>
      </c>
      <c r="I80" s="257"/>
      <c r="J80" s="347">
        <f t="shared" ref="J80:J87" si="7">IF(L80=0, " ", H80/L80)</f>
        <v>0.79079122152970183</v>
      </c>
      <c r="K80" s="257"/>
      <c r="L80" s="348">
        <f>SUM(L81:L84)</f>
        <v>3812965</v>
      </c>
      <c r="M80" s="154" t="s">
        <v>117</v>
      </c>
      <c r="N80" s="322"/>
      <c r="O80" s="82"/>
      <c r="P80" s="322"/>
      <c r="Q80" s="84"/>
      <c r="R80" s="322"/>
      <c r="S80" s="322"/>
      <c r="T80" s="322"/>
      <c r="U80" s="322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6"/>
      <c r="AL80" s="236"/>
      <c r="AM80" s="236"/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</row>
    <row r="81" spans="2:53" s="360" customFormat="1" x14ac:dyDescent="0.25">
      <c r="B81" s="112" t="s">
        <v>118</v>
      </c>
      <c r="C81" s="349"/>
      <c r="D81" s="350"/>
      <c r="E81" s="351" t="s">
        <v>119</v>
      </c>
      <c r="F81" s="352"/>
      <c r="G81" s="353"/>
      <c r="H81" s="98">
        <f>'[1]2016 Exhibit 1'!H80+'[1]2017 Exhibit 1'!H79</f>
        <v>1957675.4599999997</v>
      </c>
      <c r="I81" s="354"/>
      <c r="J81" s="355">
        <f t="shared" si="7"/>
        <v>0.85463230748813435</v>
      </c>
      <c r="K81" s="354"/>
      <c r="L81" s="102">
        <v>2290664</v>
      </c>
      <c r="M81" s="356" t="s">
        <v>117</v>
      </c>
      <c r="N81" s="357"/>
      <c r="O81" s="358"/>
      <c r="P81" s="357"/>
      <c r="Q81" s="359"/>
      <c r="R81" s="357"/>
      <c r="S81" s="357"/>
      <c r="T81" s="357"/>
      <c r="U81" s="357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353"/>
      <c r="AH81" s="353"/>
      <c r="AI81" s="353"/>
      <c r="AJ81" s="353"/>
    </row>
    <row r="82" spans="2:53" s="360" customFormat="1" x14ac:dyDescent="0.25">
      <c r="B82" s="112" t="s">
        <v>120</v>
      </c>
      <c r="C82" s="349"/>
      <c r="D82" s="350"/>
      <c r="E82" s="361" t="s">
        <v>121</v>
      </c>
      <c r="F82" s="352"/>
      <c r="G82" s="353"/>
      <c r="H82" s="98">
        <f>'[1]2016 Exhibit 1'!H81+'[1]2017 Exhibit 1'!H80</f>
        <v>961711.94</v>
      </c>
      <c r="I82" s="354"/>
      <c r="J82" s="355">
        <f t="shared" si="7"/>
        <v>0.73080302986551315</v>
      </c>
      <c r="K82" s="354"/>
      <c r="L82" s="102">
        <v>1315966</v>
      </c>
      <c r="M82" s="356" t="s">
        <v>117</v>
      </c>
      <c r="N82" s="357"/>
      <c r="O82" s="358"/>
      <c r="P82" s="357"/>
      <c r="Q82" s="359"/>
      <c r="R82" s="357"/>
      <c r="S82" s="357"/>
      <c r="T82" s="357"/>
      <c r="U82" s="357"/>
      <c r="V82" s="353"/>
      <c r="W82" s="353"/>
      <c r="X82" s="353"/>
      <c r="Y82" s="353"/>
      <c r="Z82" s="353"/>
      <c r="AA82" s="353"/>
      <c r="AB82" s="353"/>
      <c r="AC82" s="353"/>
      <c r="AD82" s="353"/>
      <c r="AE82" s="353"/>
      <c r="AF82" s="353"/>
      <c r="AG82" s="353"/>
      <c r="AH82" s="353"/>
      <c r="AI82" s="353"/>
      <c r="AJ82" s="353"/>
    </row>
    <row r="83" spans="2:53" s="360" customFormat="1" x14ac:dyDescent="0.25">
      <c r="B83" s="57" t="s">
        <v>122</v>
      </c>
      <c r="C83" s="349"/>
      <c r="D83" s="350"/>
      <c r="E83" s="351" t="s">
        <v>123</v>
      </c>
      <c r="F83" s="352"/>
      <c r="G83" s="353"/>
      <c r="H83" s="98">
        <f>'[1]2016 Exhibit 1'!H82+'[1]2017 Exhibit 1'!H81</f>
        <v>95871.849999999991</v>
      </c>
      <c r="I83" s="354"/>
      <c r="J83" s="355">
        <f t="shared" si="7"/>
        <v>0.50797069965825092</v>
      </c>
      <c r="K83" s="354"/>
      <c r="L83" s="102">
        <v>188735</v>
      </c>
      <c r="M83" s="356" t="s">
        <v>117</v>
      </c>
      <c r="N83" s="357"/>
      <c r="O83" s="358"/>
      <c r="P83" s="357"/>
      <c r="Q83" s="359"/>
      <c r="R83" s="357"/>
      <c r="S83" s="357"/>
      <c r="T83" s="357"/>
      <c r="U83" s="357"/>
      <c r="V83" s="353"/>
      <c r="W83" s="353"/>
      <c r="X83" s="353"/>
      <c r="Y83" s="353"/>
      <c r="Z83" s="353"/>
      <c r="AA83" s="353"/>
      <c r="AB83" s="353"/>
      <c r="AC83" s="353"/>
      <c r="AD83" s="353"/>
      <c r="AE83" s="353"/>
      <c r="AF83" s="353"/>
      <c r="AG83" s="353"/>
      <c r="AH83" s="353"/>
      <c r="AI83" s="353"/>
      <c r="AJ83" s="353"/>
    </row>
    <row r="84" spans="2:53" s="360" customFormat="1" x14ac:dyDescent="0.25">
      <c r="B84" s="112" t="s">
        <v>124</v>
      </c>
      <c r="C84" s="362">
        <v>202</v>
      </c>
      <c r="D84" s="363"/>
      <c r="E84" s="351" t="s">
        <v>125</v>
      </c>
      <c r="F84" s="352"/>
      <c r="G84" s="353"/>
      <c r="H84" s="98">
        <f>'[1]2016 Exhibit 1'!H83+'[1]2017 Exhibit 1'!H82</f>
        <v>0</v>
      </c>
      <c r="I84" s="99"/>
      <c r="J84" s="355">
        <f t="shared" si="7"/>
        <v>0</v>
      </c>
      <c r="K84" s="354"/>
      <c r="L84" s="102">
        <f>'[1]2016 Exhibit 1'!L83+'[1]2017 Exhibit 1'!L82</f>
        <v>17600</v>
      </c>
      <c r="M84" s="356" t="s">
        <v>117</v>
      </c>
      <c r="N84" s="357"/>
      <c r="O84" s="358"/>
      <c r="P84" s="357"/>
      <c r="Q84" s="359"/>
      <c r="R84" s="357"/>
      <c r="S84" s="357"/>
      <c r="T84" s="357"/>
      <c r="U84" s="357"/>
      <c r="V84" s="353"/>
      <c r="W84" s="353"/>
      <c r="X84" s="353"/>
      <c r="Y84" s="353"/>
      <c r="Z84" s="353"/>
      <c r="AA84" s="353"/>
      <c r="AB84" s="353"/>
      <c r="AC84" s="353"/>
      <c r="AD84" s="353"/>
      <c r="AE84" s="353"/>
      <c r="AF84" s="353"/>
      <c r="AG84" s="353"/>
      <c r="AH84" s="353"/>
      <c r="AI84" s="353"/>
      <c r="AJ84" s="353"/>
    </row>
    <row r="85" spans="2:53" s="237" customFormat="1" ht="18" customHeight="1" x14ac:dyDescent="0.25">
      <c r="B85" s="112" t="s">
        <v>126</v>
      </c>
      <c r="C85" s="364"/>
      <c r="D85" s="86" t="s">
        <v>127</v>
      </c>
      <c r="E85" s="365"/>
      <c r="F85" s="86"/>
      <c r="G85" s="235"/>
      <c r="H85" s="88">
        <f>SUM(H86:H93)</f>
        <v>2221049.5399999996</v>
      </c>
      <c r="I85" s="131"/>
      <c r="J85" s="366"/>
      <c r="K85" s="367"/>
      <c r="L85" s="368">
        <f>SUM(L86:L93)</f>
        <v>2087303</v>
      </c>
      <c r="M85" s="369"/>
      <c r="N85" s="370"/>
      <c r="O85" s="371"/>
      <c r="P85" s="370"/>
      <c r="Q85" s="372"/>
      <c r="R85" s="370"/>
      <c r="S85" s="370"/>
      <c r="T85" s="370"/>
      <c r="U85" s="370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</row>
    <row r="86" spans="2:53" s="360" customFormat="1" x14ac:dyDescent="0.25">
      <c r="B86" s="112" t="s">
        <v>128</v>
      </c>
      <c r="C86" s="373"/>
      <c r="D86" s="374"/>
      <c r="E86" s="375" t="s">
        <v>129</v>
      </c>
      <c r="F86" s="376"/>
      <c r="G86" s="109"/>
      <c r="H86" s="377">
        <f>'[1]2016 Exhibit 1'!H85+'[1]2017 Exhibit 1'!H84</f>
        <v>860051.82</v>
      </c>
      <c r="I86" s="378"/>
      <c r="J86" s="379">
        <f t="shared" si="7"/>
        <v>0.73010731930932604</v>
      </c>
      <c r="K86" s="380"/>
      <c r="L86" s="381">
        <v>1177980</v>
      </c>
      <c r="M86" s="382" t="s">
        <v>117</v>
      </c>
      <c r="N86" s="383"/>
      <c r="O86" s="105"/>
      <c r="P86" s="383"/>
      <c r="Q86" s="107"/>
      <c r="R86" s="383"/>
      <c r="S86" s="383"/>
      <c r="T86" s="383"/>
      <c r="U86" s="383"/>
      <c r="V86" s="353"/>
      <c r="W86" s="353"/>
      <c r="X86" s="353"/>
      <c r="Y86" s="353"/>
      <c r="Z86" s="353"/>
      <c r="AA86" s="353"/>
      <c r="AB86" s="353"/>
      <c r="AC86" s="353"/>
      <c r="AD86" s="353"/>
      <c r="AE86" s="353"/>
      <c r="AF86" s="353"/>
      <c r="AG86" s="353"/>
      <c r="AH86" s="353"/>
      <c r="AI86" s="353"/>
      <c r="AJ86" s="353"/>
    </row>
    <row r="87" spans="2:53" s="360" customFormat="1" ht="15" customHeight="1" x14ac:dyDescent="0.25">
      <c r="B87" s="112" t="s">
        <v>130</v>
      </c>
      <c r="C87" s="349"/>
      <c r="D87" s="350"/>
      <c r="E87" s="375" t="s">
        <v>131</v>
      </c>
      <c r="F87" s="384"/>
      <c r="G87" s="353"/>
      <c r="H87" s="377">
        <f>'[1]2016 Exhibit 1'!H86+'[1]2017 Exhibit 1'!H85</f>
        <v>0</v>
      </c>
      <c r="I87" s="354"/>
      <c r="J87" s="385" t="str">
        <f t="shared" si="7"/>
        <v xml:space="preserve"> </v>
      </c>
      <c r="K87" s="354"/>
      <c r="L87" s="381">
        <v>0</v>
      </c>
      <c r="M87" s="356"/>
      <c r="N87" s="357"/>
      <c r="O87" s="358"/>
      <c r="P87" s="357"/>
      <c r="Q87" s="359"/>
      <c r="R87" s="357"/>
      <c r="S87" s="357"/>
      <c r="T87" s="357"/>
      <c r="U87" s="357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  <c r="AI87" s="353"/>
      <c r="AJ87" s="353"/>
    </row>
    <row r="88" spans="2:53" s="360" customFormat="1" x14ac:dyDescent="0.25">
      <c r="B88" s="57" t="s">
        <v>132</v>
      </c>
      <c r="C88" s="349"/>
      <c r="D88" s="350"/>
      <c r="E88" s="375" t="s">
        <v>133</v>
      </c>
      <c r="F88" s="384"/>
      <c r="G88" s="353"/>
      <c r="H88" s="377">
        <f>'[1]2016 Exhibit 1'!H87+'[1]2017 Exhibit 1'!H86</f>
        <v>0</v>
      </c>
      <c r="I88" s="99"/>
      <c r="J88" s="355"/>
      <c r="K88" s="354"/>
      <c r="L88" s="381">
        <v>0</v>
      </c>
      <c r="M88" s="356"/>
      <c r="N88" s="357"/>
      <c r="O88" s="358"/>
      <c r="P88" s="357"/>
      <c r="Q88" s="359"/>
      <c r="R88" s="357"/>
      <c r="S88" s="357"/>
      <c r="T88" s="357"/>
      <c r="U88" s="357"/>
      <c r="V88" s="353"/>
      <c r="W88" s="353"/>
      <c r="X88" s="353"/>
      <c r="Y88" s="353"/>
      <c r="Z88" s="353"/>
      <c r="AA88" s="353"/>
      <c r="AB88" s="353"/>
      <c r="AC88" s="353"/>
      <c r="AD88" s="353"/>
      <c r="AE88" s="353"/>
      <c r="AF88" s="353"/>
      <c r="AG88" s="353"/>
      <c r="AH88" s="353"/>
      <c r="AI88" s="353"/>
      <c r="AJ88" s="353"/>
    </row>
    <row r="89" spans="2:53" s="360" customFormat="1" x14ac:dyDescent="0.25">
      <c r="B89" s="112" t="s">
        <v>134</v>
      </c>
      <c r="C89" s="349"/>
      <c r="D89" s="350"/>
      <c r="E89" s="375" t="s">
        <v>135</v>
      </c>
      <c r="F89" s="384"/>
      <c r="G89" s="353"/>
      <c r="H89" s="377">
        <f>'[1]2016 Exhibit 1'!H88+'[1]2017 Exhibit 1'!H87</f>
        <v>0</v>
      </c>
      <c r="I89" s="99"/>
      <c r="J89" s="355"/>
      <c r="K89" s="354"/>
      <c r="L89" s="381">
        <v>0</v>
      </c>
      <c r="M89" s="356"/>
      <c r="N89" s="357"/>
      <c r="O89" s="358"/>
      <c r="P89" s="357"/>
      <c r="Q89" s="359"/>
      <c r="R89" s="357"/>
      <c r="S89" s="357"/>
      <c r="T89" s="357"/>
      <c r="U89" s="357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3"/>
    </row>
    <row r="90" spans="2:53" s="360" customFormat="1" ht="15.75" customHeight="1" x14ac:dyDescent="0.25">
      <c r="B90" s="112" t="s">
        <v>136</v>
      </c>
      <c r="C90" s="70"/>
      <c r="E90" s="375" t="s">
        <v>137</v>
      </c>
      <c r="F90" s="384"/>
      <c r="G90" s="16"/>
      <c r="H90" s="377">
        <f>'[1]2016 Exhibit 1'!H89+'[1]2017 Exhibit 1'!H88</f>
        <v>665935.39999999991</v>
      </c>
      <c r="I90" s="386"/>
      <c r="J90" s="196"/>
      <c r="K90" s="386"/>
      <c r="L90" s="381">
        <v>0</v>
      </c>
      <c r="M90" s="387"/>
      <c r="N90" s="322"/>
      <c r="O90" s="82"/>
      <c r="P90" s="322"/>
      <c r="Q90" s="84"/>
      <c r="R90" s="322"/>
      <c r="S90" s="322"/>
      <c r="T90" s="322"/>
      <c r="U90" s="322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</row>
    <row r="91" spans="2:53" s="360" customFormat="1" ht="15.75" customHeight="1" x14ac:dyDescent="0.25">
      <c r="B91" s="112" t="s">
        <v>138</v>
      </c>
      <c r="C91" s="93"/>
      <c r="D91" s="388"/>
      <c r="E91" s="96" t="s">
        <v>139</v>
      </c>
      <c r="F91" s="384"/>
      <c r="G91" s="109"/>
      <c r="H91" s="377">
        <f>'[1]2016 Exhibit 1'!H90+'[1]2017 Exhibit 1'!H89</f>
        <v>-81820.600000000006</v>
      </c>
      <c r="I91" s="389"/>
      <c r="J91" s="390"/>
      <c r="K91" s="389"/>
      <c r="L91" s="381">
        <f>'[1]2016 Exhibit 1'!L90+'[1]2017 Exhibit 1'!L89</f>
        <v>0</v>
      </c>
      <c r="M91" s="391"/>
      <c r="N91" s="383"/>
      <c r="O91" s="105"/>
      <c r="P91" s="383"/>
      <c r="Q91" s="107"/>
      <c r="R91" s="383"/>
      <c r="S91" s="383"/>
      <c r="T91" s="383"/>
      <c r="U91" s="383"/>
      <c r="V91" s="353"/>
      <c r="W91" s="353"/>
      <c r="X91" s="353"/>
      <c r="Y91" s="353"/>
      <c r="Z91" s="353"/>
      <c r="AA91" s="353"/>
      <c r="AB91" s="353"/>
      <c r="AC91" s="353"/>
      <c r="AD91" s="353"/>
      <c r="AE91" s="353"/>
      <c r="AF91" s="353"/>
      <c r="AG91" s="353"/>
      <c r="AH91" s="353"/>
      <c r="AI91" s="353"/>
      <c r="AJ91" s="353"/>
    </row>
    <row r="92" spans="2:53" s="360" customFormat="1" ht="13.5" customHeight="1" x14ac:dyDescent="0.25">
      <c r="B92" s="57" t="s">
        <v>140</v>
      </c>
      <c r="C92" s="349"/>
      <c r="D92" s="350"/>
      <c r="E92" s="375" t="s">
        <v>141</v>
      </c>
      <c r="F92" s="375"/>
      <c r="G92" s="353"/>
      <c r="H92" s="377">
        <f>'[1]2016 Exhibit 1'!H91+'[1]2017 Exhibit 1'!H90</f>
        <v>463566.1</v>
      </c>
      <c r="I92" s="389"/>
      <c r="J92" s="390">
        <f>IF(L92=0, " ", H92/L92)</f>
        <v>0.70599269588313407</v>
      </c>
      <c r="K92" s="389"/>
      <c r="L92" s="381">
        <v>656616</v>
      </c>
      <c r="M92" s="391" t="s">
        <v>117</v>
      </c>
      <c r="N92" s="357"/>
      <c r="O92" s="358"/>
      <c r="P92" s="357"/>
      <c r="Q92" s="359"/>
      <c r="R92" s="357"/>
      <c r="S92" s="357"/>
      <c r="T92" s="357"/>
      <c r="U92" s="357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</row>
    <row r="93" spans="2:53" s="360" customFormat="1" ht="15.75" customHeight="1" x14ac:dyDescent="0.25">
      <c r="B93" s="392" t="s">
        <v>142</v>
      </c>
      <c r="C93" s="93"/>
      <c r="D93" s="388"/>
      <c r="E93" s="96" t="s">
        <v>143</v>
      </c>
      <c r="F93" s="96"/>
      <c r="G93" s="109"/>
      <c r="H93" s="377">
        <f>'[1]2016 Exhibit 1'!H92+'[1]2017 Exhibit 1'!H91</f>
        <v>313316.81999999995</v>
      </c>
      <c r="I93" s="389"/>
      <c r="J93" s="390"/>
      <c r="K93" s="389"/>
      <c r="L93" s="381">
        <v>252707</v>
      </c>
      <c r="M93" s="391"/>
      <c r="N93" s="383"/>
      <c r="O93" s="105"/>
      <c r="P93" s="383"/>
      <c r="Q93" s="107"/>
      <c r="R93" s="383"/>
      <c r="S93" s="383"/>
      <c r="T93" s="383"/>
      <c r="U93" s="383"/>
      <c r="V93" s="353"/>
      <c r="W93" s="353"/>
      <c r="X93" s="353"/>
      <c r="Y93" s="353"/>
      <c r="Z93" s="353"/>
      <c r="AA93" s="353"/>
      <c r="AB93" s="353"/>
      <c r="AC93" s="353"/>
      <c r="AD93" s="353"/>
      <c r="AE93" s="353"/>
      <c r="AF93" s="353"/>
      <c r="AG93" s="353"/>
      <c r="AH93" s="353"/>
      <c r="AI93" s="353"/>
      <c r="AJ93" s="353"/>
    </row>
    <row r="94" spans="2:53" s="396" customFormat="1" ht="15.75" customHeight="1" x14ac:dyDescent="0.25">
      <c r="B94" s="392" t="s">
        <v>144</v>
      </c>
      <c r="C94" s="393"/>
      <c r="D94" s="86" t="s">
        <v>145</v>
      </c>
      <c r="E94" s="236"/>
      <c r="F94" s="394"/>
      <c r="G94" s="235"/>
      <c r="H94" s="75">
        <f>'[1]2016 Exhibit 1'!H93+'[1]2017 Exhibit 1'!H92</f>
        <v>1050923.23</v>
      </c>
      <c r="I94" s="76"/>
      <c r="J94" s="197"/>
      <c r="K94" s="386"/>
      <c r="L94" s="395">
        <v>1341093</v>
      </c>
      <c r="M94" s="387"/>
      <c r="N94" s="370"/>
      <c r="O94" s="371"/>
      <c r="P94" s="370"/>
      <c r="Q94" s="372"/>
      <c r="R94" s="370"/>
      <c r="S94" s="370"/>
      <c r="T94" s="370"/>
      <c r="U94" s="370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</row>
    <row r="95" spans="2:53" s="237" customFormat="1" ht="16.5" customHeight="1" x14ac:dyDescent="0.25">
      <c r="B95" s="392" t="s">
        <v>146</v>
      </c>
      <c r="C95" s="70"/>
      <c r="D95" s="397" t="s">
        <v>147</v>
      </c>
      <c r="E95" s="311"/>
      <c r="F95" s="397"/>
      <c r="G95" s="16"/>
      <c r="H95" s="75">
        <f>'[1]2016 Exhibit 1'!H94+'[1]2017 Exhibit 1'!H93</f>
        <v>617990.09</v>
      </c>
      <c r="I95" s="386"/>
      <c r="J95" s="196">
        <f>IF(L95=0, " ", H95/L95)</f>
        <v>0.99453014134463269</v>
      </c>
      <c r="K95" s="386"/>
      <c r="L95" s="395">
        <v>621389</v>
      </c>
      <c r="M95" s="387" t="s">
        <v>117</v>
      </c>
      <c r="N95" s="322"/>
      <c r="O95" s="82"/>
      <c r="P95" s="322"/>
      <c r="Q95" s="84"/>
      <c r="R95" s="322"/>
      <c r="S95" s="322"/>
      <c r="T95" s="322"/>
      <c r="U95" s="322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6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</row>
    <row r="96" spans="2:53" s="236" customFormat="1" ht="13.5" customHeight="1" x14ac:dyDescent="0.25">
      <c r="B96" s="57" t="s">
        <v>148</v>
      </c>
      <c r="C96" s="393"/>
      <c r="D96" s="86" t="s">
        <v>149</v>
      </c>
      <c r="F96" s="86"/>
      <c r="G96" s="235"/>
      <c r="H96" s="75">
        <f>'[1]2016 Exhibit 1'!H95+'[1]2017 Exhibit 1'!H94</f>
        <v>1693565.88</v>
      </c>
      <c r="I96" s="386"/>
      <c r="J96" s="196">
        <f>IF(L96=0, " ", H96/L96)</f>
        <v>0.81146630353744331</v>
      </c>
      <c r="K96" s="386"/>
      <c r="L96" s="395">
        <v>2087044</v>
      </c>
      <c r="M96" s="387"/>
      <c r="N96" s="370"/>
      <c r="O96" s="371"/>
      <c r="P96" s="370"/>
      <c r="Q96" s="372"/>
      <c r="R96" s="370"/>
      <c r="S96" s="370"/>
      <c r="T96" s="370"/>
      <c r="U96" s="370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</row>
    <row r="97" spans="2:53" s="236" customFormat="1" ht="13.5" customHeight="1" x14ac:dyDescent="0.25">
      <c r="B97" s="57" t="s">
        <v>150</v>
      </c>
      <c r="C97" s="393"/>
      <c r="E97" s="351" t="s">
        <v>151</v>
      </c>
      <c r="F97" s="398"/>
      <c r="G97" s="235"/>
      <c r="H97" s="75">
        <f>'[1]2016 Exhibit 1'!H96+'[1]2017 Exhibit 1'!H95</f>
        <v>1819363.3000000003</v>
      </c>
      <c r="I97" s="386"/>
      <c r="J97" s="196"/>
      <c r="K97" s="386"/>
      <c r="L97" s="395">
        <f>'[1]2016 Exhibit 1'!L96+'[1]2017 Exhibit 1'!L95</f>
        <v>0</v>
      </c>
      <c r="M97" s="387"/>
      <c r="N97" s="370"/>
      <c r="O97" s="371"/>
      <c r="P97" s="370"/>
      <c r="Q97" s="372"/>
      <c r="R97" s="370"/>
      <c r="S97" s="370"/>
      <c r="T97" s="370"/>
      <c r="U97" s="370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</row>
    <row r="98" spans="2:53" s="399" customFormat="1" ht="15.75" customHeight="1" x14ac:dyDescent="0.25">
      <c r="B98" s="57" t="s">
        <v>152</v>
      </c>
      <c r="C98" s="70"/>
      <c r="D98" s="73" t="s">
        <v>153</v>
      </c>
      <c r="E98" s="14"/>
      <c r="F98" s="73"/>
      <c r="G98" s="16"/>
      <c r="H98" s="75">
        <f>'[1]2016 Exhibit 1'!H97+'[1]2017 Exhibit 1'!H96</f>
        <v>1512800.6699999997</v>
      </c>
      <c r="I98" s="386"/>
      <c r="J98" s="196">
        <f>IF(L98=0, " ", H98/L98)</f>
        <v>0.82857592683471848</v>
      </c>
      <c r="K98" s="386"/>
      <c r="L98" s="395">
        <v>1825784</v>
      </c>
      <c r="M98" s="387" t="s">
        <v>117</v>
      </c>
      <c r="N98" s="322"/>
      <c r="O98" s="82"/>
      <c r="P98" s="322"/>
      <c r="Q98" s="84"/>
      <c r="R98" s="322"/>
      <c r="S98" s="322"/>
      <c r="T98" s="322"/>
      <c r="U98" s="322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6"/>
      <c r="AL98" s="236"/>
      <c r="AM98" s="236"/>
      <c r="AN98" s="236"/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6"/>
      <c r="AZ98" s="236"/>
      <c r="BA98" s="236"/>
    </row>
    <row r="99" spans="2:53" s="237" customFormat="1" x14ac:dyDescent="0.25">
      <c r="B99" s="57" t="s">
        <v>154</v>
      </c>
      <c r="C99" s="70"/>
      <c r="D99" s="73" t="s">
        <v>155</v>
      </c>
      <c r="E99" s="14"/>
      <c r="F99" s="73"/>
      <c r="G99" s="16"/>
      <c r="H99" s="75">
        <f>'[1]2016 Exhibit 1'!H98+'[1]2017 Exhibit 1'!H97</f>
        <v>289030.36</v>
      </c>
      <c r="I99" s="386"/>
      <c r="J99" s="198">
        <f>IF(L99=0, " ", H99/L99)</f>
        <v>1.2282334843321066</v>
      </c>
      <c r="K99" s="386"/>
      <c r="L99" s="395">
        <v>235322</v>
      </c>
      <c r="M99" s="387" t="s">
        <v>117</v>
      </c>
      <c r="N99" s="322"/>
      <c r="O99" s="82"/>
      <c r="P99" s="322"/>
      <c r="Q99" s="84"/>
      <c r="R99" s="322"/>
      <c r="S99" s="322"/>
      <c r="T99" s="322"/>
      <c r="U99" s="322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6"/>
      <c r="AL99" s="236"/>
      <c r="AM99" s="236"/>
      <c r="AN99" s="236"/>
      <c r="AO99" s="236"/>
      <c r="AP99" s="236"/>
      <c r="AQ99" s="236"/>
      <c r="AR99" s="236"/>
      <c r="AS99" s="236"/>
      <c r="AT99" s="236"/>
      <c r="AU99" s="236"/>
      <c r="AV99" s="236"/>
      <c r="AW99" s="236"/>
      <c r="AX99" s="236"/>
      <c r="AY99" s="236"/>
      <c r="AZ99" s="236"/>
      <c r="BA99" s="236"/>
    </row>
    <row r="100" spans="2:53" s="237" customFormat="1" x14ac:dyDescent="0.25">
      <c r="B100" s="57" t="s">
        <v>156</v>
      </c>
      <c r="C100" s="70"/>
      <c r="D100" s="15" t="s">
        <v>157</v>
      </c>
      <c r="E100" s="14"/>
      <c r="F100" s="73"/>
      <c r="G100" s="16"/>
      <c r="H100" s="75">
        <f>'[1]2016 Exhibit 1'!H99+'[1]2017 Exhibit 1'!H98</f>
        <v>-88322.37000000001</v>
      </c>
      <c r="I100" s="386"/>
      <c r="J100" s="198">
        <f>IF(L100=0, " ", H100/L100)</f>
        <v>3.1885332129963904</v>
      </c>
      <c r="K100" s="386"/>
      <c r="L100" s="395">
        <v>-27700</v>
      </c>
      <c r="M100" s="387"/>
      <c r="N100" s="322"/>
      <c r="O100" s="82"/>
      <c r="P100" s="322"/>
      <c r="Q100" s="84"/>
      <c r="R100" s="322"/>
      <c r="S100" s="322"/>
      <c r="T100" s="322"/>
      <c r="U100" s="322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6"/>
      <c r="AL100" s="236"/>
      <c r="AM100" s="236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</row>
    <row r="101" spans="2:53" s="237" customFormat="1" x14ac:dyDescent="0.25">
      <c r="B101" s="57"/>
      <c r="C101" s="70"/>
      <c r="D101" s="15"/>
      <c r="E101" s="14"/>
      <c r="F101" s="73"/>
      <c r="G101" s="16"/>
      <c r="H101" s="151"/>
      <c r="I101" s="386"/>
      <c r="J101" s="198"/>
      <c r="K101" s="386"/>
      <c r="L101" s="79"/>
      <c r="M101" s="387"/>
      <c r="N101" s="322"/>
      <c r="O101" s="82"/>
      <c r="P101" s="322"/>
      <c r="Q101" s="84"/>
      <c r="R101" s="322"/>
      <c r="S101" s="322"/>
      <c r="T101" s="322"/>
      <c r="U101" s="322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6"/>
      <c r="AL101" s="236"/>
      <c r="AM101" s="236"/>
      <c r="AN101" s="236"/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</row>
    <row r="102" spans="2:53" s="237" customFormat="1" x14ac:dyDescent="0.25">
      <c r="B102" s="57" t="s">
        <v>158</v>
      </c>
      <c r="C102" s="70"/>
      <c r="D102" s="14"/>
      <c r="E102" s="14"/>
      <c r="F102" s="154" t="s">
        <v>159</v>
      </c>
      <c r="G102" s="16"/>
      <c r="H102" s="156">
        <f>SUM(H80,H85,H94:H100)</f>
        <v>12131659.949999999</v>
      </c>
      <c r="I102" s="400"/>
      <c r="J102" s="347">
        <f>H102/L102</f>
        <v>1.0123890071099539</v>
      </c>
      <c r="K102" s="257"/>
      <c r="L102" s="348">
        <f>SUM(L80,L85,L94:L100)</f>
        <v>11983200</v>
      </c>
      <c r="M102" s="154" t="s">
        <v>117</v>
      </c>
      <c r="N102" s="322"/>
      <c r="O102" s="82"/>
      <c r="P102" s="322"/>
      <c r="Q102" s="84"/>
      <c r="R102" s="322"/>
      <c r="S102" s="322"/>
      <c r="T102" s="322"/>
      <c r="U102" s="322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6"/>
      <c r="AL102" s="236"/>
      <c r="AM102" s="236"/>
      <c r="AN102" s="236"/>
      <c r="AO102" s="236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36"/>
      <c r="AZ102" s="236"/>
      <c r="BA102" s="236"/>
    </row>
    <row r="103" spans="2:53" s="241" customFormat="1" ht="12.75" customHeight="1" x14ac:dyDescent="0.25">
      <c r="B103" s="57"/>
      <c r="C103" s="163"/>
      <c r="D103" s="164"/>
      <c r="E103" s="164"/>
      <c r="F103" s="401"/>
      <c r="G103" s="178"/>
      <c r="H103" s="207"/>
      <c r="I103" s="402"/>
      <c r="J103" s="403"/>
      <c r="K103" s="402"/>
      <c r="L103" s="404"/>
      <c r="M103" s="405"/>
      <c r="N103" s="406"/>
      <c r="O103" s="407"/>
      <c r="P103" s="406"/>
      <c r="Q103" s="408"/>
      <c r="R103" s="406"/>
      <c r="S103" s="406"/>
      <c r="T103" s="406"/>
      <c r="U103" s="406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</row>
    <row r="104" spans="2:53" s="237" customFormat="1" ht="16.5" customHeight="1" x14ac:dyDescent="0.25">
      <c r="B104" s="57" t="s">
        <v>160</v>
      </c>
      <c r="C104" s="409"/>
      <c r="D104" s="410"/>
      <c r="E104" s="410"/>
      <c r="F104" s="411" t="s">
        <v>161</v>
      </c>
      <c r="G104" s="16"/>
      <c r="H104" s="412"/>
      <c r="I104" s="413"/>
      <c r="J104" s="414"/>
      <c r="K104" s="413"/>
      <c r="L104" s="415"/>
      <c r="M104" s="416"/>
      <c r="N104" s="322"/>
      <c r="O104" s="82"/>
      <c r="P104" s="322"/>
      <c r="Q104" s="84"/>
      <c r="R104" s="322"/>
      <c r="S104" s="322"/>
      <c r="T104" s="322"/>
      <c r="U104" s="322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6"/>
      <c r="AL104" s="236"/>
      <c r="AM104" s="236"/>
      <c r="AN104" s="236"/>
      <c r="AO104" s="236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36"/>
    </row>
    <row r="105" spans="2:53" s="237" customFormat="1" ht="15" customHeight="1" x14ac:dyDescent="0.25">
      <c r="B105" s="57" t="s">
        <v>162</v>
      </c>
      <c r="C105" s="70"/>
      <c r="D105" s="73" t="s">
        <v>163</v>
      </c>
      <c r="E105" s="14"/>
      <c r="F105" s="73"/>
      <c r="G105" s="16"/>
      <c r="H105" s="75">
        <f>'[1]2016 Exhibit 1'!H104+'[1]2017 Exhibit 1'!H103</f>
        <v>739174.79</v>
      </c>
      <c r="I105" s="417"/>
      <c r="J105" s="196">
        <f>IF(L105=0, " ", H105/L105)</f>
        <v>1.1983249951365023</v>
      </c>
      <c r="K105" s="386"/>
      <c r="L105" s="395">
        <v>616840</v>
      </c>
      <c r="M105" s="387" t="s">
        <v>117</v>
      </c>
      <c r="N105" s="322"/>
      <c r="O105" s="82"/>
      <c r="P105" s="322"/>
      <c r="Q105" s="84"/>
      <c r="R105" s="322"/>
      <c r="S105" s="322"/>
      <c r="T105" s="322"/>
      <c r="U105" s="322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6"/>
      <c r="AL105" s="236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</row>
    <row r="106" spans="2:53" s="237" customFormat="1" ht="12.75" customHeight="1" x14ac:dyDescent="0.25">
      <c r="B106" s="57" t="s">
        <v>164</v>
      </c>
      <c r="C106" s="70"/>
      <c r="D106" s="73" t="s">
        <v>165</v>
      </c>
      <c r="E106" s="14"/>
      <c r="F106" s="73"/>
      <c r="G106" s="16"/>
      <c r="H106" s="75">
        <f>'[1]2016 Exhibit 1'!H105+'[1]2017 Exhibit 1'!H104</f>
        <v>809987.04</v>
      </c>
      <c r="I106" s="417"/>
      <c r="J106" s="196">
        <f>IF(L106=0, " ", H106/L106)</f>
        <v>2.8273476611177628</v>
      </c>
      <c r="K106" s="386"/>
      <c r="L106" s="395">
        <v>286483</v>
      </c>
      <c r="M106" s="387" t="s">
        <v>117</v>
      </c>
      <c r="N106" s="322"/>
      <c r="O106" s="82"/>
      <c r="P106" s="322"/>
      <c r="Q106" s="84"/>
      <c r="R106" s="322"/>
      <c r="S106" s="322"/>
      <c r="T106" s="322"/>
      <c r="U106" s="322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6"/>
      <c r="AL106" s="236"/>
      <c r="AM106" s="236"/>
      <c r="AN106" s="236"/>
      <c r="AO106" s="236"/>
      <c r="AP106" s="236"/>
      <c r="AQ106" s="236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</row>
    <row r="107" spans="2:53" s="237" customFormat="1" ht="12.75" customHeight="1" x14ac:dyDescent="0.25">
      <c r="B107" s="392" t="s">
        <v>166</v>
      </c>
      <c r="C107" s="70"/>
      <c r="D107" s="73" t="s">
        <v>167</v>
      </c>
      <c r="E107" s="14"/>
      <c r="F107" s="73"/>
      <c r="G107" s="16"/>
      <c r="H107" s="75">
        <f>'[1]2016 Exhibit 1'!H106+'[1]2017 Exhibit 1'!H105</f>
        <v>394079.52</v>
      </c>
      <c r="I107" s="417"/>
      <c r="J107" s="196"/>
      <c r="K107" s="386"/>
      <c r="L107" s="395">
        <v>572669</v>
      </c>
      <c r="M107" s="387"/>
      <c r="N107" s="322"/>
      <c r="O107" s="82"/>
      <c r="P107" s="322"/>
      <c r="Q107" s="84"/>
      <c r="R107" s="322"/>
      <c r="S107" s="322"/>
      <c r="T107" s="322"/>
      <c r="U107" s="322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</row>
    <row r="108" spans="2:53" s="420" customFormat="1" x14ac:dyDescent="0.25">
      <c r="B108" s="392" t="s">
        <v>168</v>
      </c>
      <c r="C108" s="418"/>
      <c r="D108" s="397" t="s">
        <v>169</v>
      </c>
      <c r="E108" s="311"/>
      <c r="F108" s="397"/>
      <c r="G108" s="16"/>
      <c r="H108" s="75">
        <f>'[1]2016 Exhibit 1'!H107+'[1]2017 Exhibit 1'!H106</f>
        <v>3625259.59</v>
      </c>
      <c r="I108" s="326"/>
      <c r="J108" s="198">
        <f>IF(L108=0, " ", H108/L108)</f>
        <v>0.99866383938778713</v>
      </c>
      <c r="K108" s="322"/>
      <c r="L108" s="395">
        <v>3630110</v>
      </c>
      <c r="M108" s="419" t="s">
        <v>117</v>
      </c>
      <c r="N108" s="322"/>
      <c r="O108" s="82"/>
      <c r="P108" s="322"/>
      <c r="Q108" s="84"/>
      <c r="R108" s="322"/>
      <c r="S108" s="322"/>
      <c r="T108" s="322"/>
      <c r="U108" s="322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</row>
    <row r="109" spans="2:53" s="420" customFormat="1" ht="15.75" customHeight="1" x14ac:dyDescent="0.25">
      <c r="B109" s="57" t="s">
        <v>164</v>
      </c>
      <c r="C109" s="418"/>
      <c r="D109" s="397" t="s">
        <v>170</v>
      </c>
      <c r="E109" s="311"/>
      <c r="F109" s="397"/>
      <c r="G109" s="16"/>
      <c r="H109" s="75">
        <f>'[1]2016 Exhibit 1'!H108+'[1]2017 Exhibit 1'!H107</f>
        <v>188242.5</v>
      </c>
      <c r="I109" s="326"/>
      <c r="J109" s="198"/>
      <c r="K109" s="322"/>
      <c r="L109" s="395">
        <v>170000</v>
      </c>
      <c r="M109" s="419"/>
      <c r="N109" s="322"/>
      <c r="O109" s="82"/>
      <c r="P109" s="322"/>
      <c r="Q109" s="84"/>
      <c r="R109" s="322"/>
      <c r="S109" s="322"/>
      <c r="T109" s="322"/>
      <c r="U109" s="322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</row>
    <row r="110" spans="2:53" s="237" customFormat="1" ht="15.75" customHeight="1" x14ac:dyDescent="0.25">
      <c r="B110" s="57" t="s">
        <v>171</v>
      </c>
      <c r="C110" s="70"/>
      <c r="D110" s="73" t="s">
        <v>172</v>
      </c>
      <c r="E110" s="14"/>
      <c r="F110" s="73"/>
      <c r="G110" s="16"/>
      <c r="H110" s="75">
        <f>'[1]2016 Exhibit 1'!H109+'[1]2017 Exhibit 1'!H108</f>
        <v>851778.23</v>
      </c>
      <c r="I110" s="417"/>
      <c r="J110" s="196">
        <f>IF(L110=0, " ", H110/L110)</f>
        <v>1.0246068671345159</v>
      </c>
      <c r="K110" s="386"/>
      <c r="L110" s="395">
        <v>831322</v>
      </c>
      <c r="M110" s="387" t="s">
        <v>117</v>
      </c>
      <c r="N110" s="322"/>
      <c r="O110" s="82"/>
      <c r="P110" s="322"/>
      <c r="Q110" s="84"/>
      <c r="R110" s="322"/>
      <c r="S110" s="322"/>
      <c r="T110" s="322"/>
      <c r="U110" s="322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236"/>
      <c r="AM110" s="236"/>
      <c r="AN110" s="236"/>
      <c r="AO110" s="236"/>
      <c r="AP110" s="236"/>
      <c r="AQ110" s="236"/>
      <c r="AR110" s="236"/>
      <c r="AS110" s="236"/>
      <c r="AT110" s="236"/>
      <c r="AU110" s="236"/>
      <c r="AV110" s="236"/>
      <c r="AW110" s="236"/>
      <c r="AX110" s="236"/>
      <c r="AY110" s="236"/>
      <c r="AZ110" s="236"/>
      <c r="BA110" s="236"/>
    </row>
    <row r="111" spans="2:53" s="237" customFormat="1" ht="16.5" customHeight="1" x14ac:dyDescent="0.25">
      <c r="B111" s="57"/>
      <c r="C111" s="70"/>
      <c r="D111" s="15"/>
      <c r="E111" s="14"/>
      <c r="F111" s="73"/>
      <c r="G111" s="16"/>
      <c r="H111" s="151"/>
      <c r="I111" s="417"/>
      <c r="J111" s="196"/>
      <c r="K111" s="386"/>
      <c r="L111" s="79"/>
      <c r="M111" s="387"/>
      <c r="N111" s="322"/>
      <c r="O111" s="82"/>
      <c r="P111" s="322"/>
      <c r="Q111" s="84"/>
      <c r="R111" s="322"/>
      <c r="S111" s="322"/>
      <c r="T111" s="322"/>
      <c r="U111" s="322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6"/>
      <c r="AL111" s="236"/>
      <c r="AM111" s="236"/>
      <c r="AN111" s="236"/>
      <c r="AO111" s="236"/>
      <c r="AP111" s="236"/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36"/>
    </row>
    <row r="112" spans="2:53" s="237" customFormat="1" ht="12.75" customHeight="1" x14ac:dyDescent="0.25">
      <c r="B112" s="57" t="s">
        <v>173</v>
      </c>
      <c r="C112" s="70"/>
      <c r="D112" s="14"/>
      <c r="E112" s="14"/>
      <c r="F112" s="154" t="s">
        <v>174</v>
      </c>
      <c r="G112" s="16"/>
      <c r="H112" s="156">
        <f>SUM(H105:H110)</f>
        <v>6608521.6699999999</v>
      </c>
      <c r="I112" s="257"/>
      <c r="J112" s="239">
        <f>H112/L112</f>
        <v>1.0820473034130265</v>
      </c>
      <c r="K112" s="257"/>
      <c r="L112" s="348">
        <f>SUM(L105:L110)</f>
        <v>6107424</v>
      </c>
      <c r="M112" s="154" t="s">
        <v>117</v>
      </c>
      <c r="N112" s="322"/>
      <c r="O112" s="82"/>
      <c r="P112" s="322"/>
      <c r="Q112" s="84"/>
      <c r="R112" s="322"/>
      <c r="S112" s="322"/>
      <c r="T112" s="322"/>
      <c r="U112" s="322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  <c r="AI112" s="235"/>
      <c r="AJ112" s="235"/>
      <c r="AK112" s="236"/>
      <c r="AL112" s="236"/>
      <c r="AM112" s="236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36"/>
    </row>
    <row r="113" spans="2:53" s="241" customFormat="1" ht="12.75" customHeight="1" x14ac:dyDescent="0.25">
      <c r="B113" s="57"/>
      <c r="C113" s="163"/>
      <c r="D113" s="164"/>
      <c r="E113" s="164"/>
      <c r="F113" s="401"/>
      <c r="G113" s="178"/>
      <c r="H113" s="207"/>
      <c r="I113" s="402"/>
      <c r="J113" s="403"/>
      <c r="K113" s="402"/>
      <c r="L113" s="421"/>
      <c r="M113" s="405"/>
      <c r="N113" s="406"/>
      <c r="O113" s="407"/>
      <c r="P113" s="406"/>
      <c r="Q113" s="408"/>
      <c r="R113" s="406"/>
      <c r="S113" s="406"/>
      <c r="T113" s="406"/>
      <c r="U113" s="406"/>
      <c r="V113" s="254"/>
      <c r="W113" s="254"/>
      <c r="X113" s="254"/>
      <c r="Y113" s="254"/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254"/>
      <c r="AJ113" s="254"/>
    </row>
    <row r="114" spans="2:53" ht="15" x14ac:dyDescent="0.25">
      <c r="B114" s="57" t="s">
        <v>175</v>
      </c>
      <c r="C114" s="422"/>
      <c r="D114" s="423"/>
      <c r="E114" s="423"/>
      <c r="F114" s="424" t="s">
        <v>176</v>
      </c>
      <c r="G114" s="274"/>
      <c r="H114" s="425">
        <f>SUM(H35,H53,H66,H102,H112,H59)</f>
        <v>198328139.54999998</v>
      </c>
      <c r="I114" s="426">
        <f>SUM(I35,I53,I59,I66)</f>
        <v>632841.799</v>
      </c>
      <c r="J114" s="427"/>
      <c r="K114" s="428"/>
      <c r="L114" s="429">
        <f>SUM(L35,L53,L59,L66,L102,L112)</f>
        <v>196259456</v>
      </c>
      <c r="M114" s="430">
        <f>SUM(M35,M53,M59,M66)</f>
        <v>605192.29</v>
      </c>
      <c r="N114" s="280"/>
      <c r="O114" s="281"/>
      <c r="P114" s="282"/>
      <c r="Q114" s="281"/>
      <c r="R114" s="282"/>
      <c r="S114" s="280"/>
      <c r="T114" s="280"/>
      <c r="U114" s="280"/>
      <c r="AK114" s="284"/>
    </row>
    <row r="115" spans="2:53" ht="19.5" customHeight="1" x14ac:dyDescent="0.25">
      <c r="B115" s="57" t="s">
        <v>177</v>
      </c>
      <c r="C115" s="70"/>
      <c r="D115" s="14"/>
      <c r="E115" s="14"/>
      <c r="F115" s="431"/>
      <c r="G115" s="432"/>
      <c r="H115" s="433">
        <f>H114/L114</f>
        <v>1.0105405547949751</v>
      </c>
      <c r="I115" s="434">
        <f>I114/M114</f>
        <v>1.0456871468075046</v>
      </c>
      <c r="J115" s="435"/>
      <c r="K115" s="436"/>
      <c r="L115" s="437"/>
      <c r="M115" s="438"/>
      <c r="N115" s="439"/>
      <c r="O115" s="439"/>
      <c r="P115" s="439"/>
      <c r="Q115" s="439"/>
      <c r="R115" s="439"/>
      <c r="S115" s="439"/>
      <c r="T115" s="439"/>
      <c r="U115" s="439"/>
      <c r="AK115" s="284"/>
    </row>
    <row r="116" spans="2:53" x14ac:dyDescent="0.25">
      <c r="B116" s="57" t="s">
        <v>178</v>
      </c>
      <c r="C116" s="440"/>
      <c r="F116" s="154" t="s">
        <v>111</v>
      </c>
      <c r="G116" s="155"/>
      <c r="H116" s="441"/>
      <c r="I116" s="442">
        <f>I114/8760</f>
        <v>72.242214497716901</v>
      </c>
      <c r="J116" s="443"/>
      <c r="K116" s="257"/>
      <c r="L116" s="444"/>
      <c r="M116" s="445">
        <f>M114/8760</f>
        <v>69.085877853881286</v>
      </c>
      <c r="N116" s="294"/>
      <c r="O116" s="294"/>
      <c r="P116" s="294"/>
      <c r="Q116" s="294"/>
      <c r="R116" s="294"/>
      <c r="S116" s="294"/>
      <c r="T116" s="294"/>
      <c r="U116" s="294"/>
      <c r="V116" s="283"/>
      <c r="AK116" s="284"/>
    </row>
    <row r="117" spans="2:53" s="237" customFormat="1" ht="14.4" x14ac:dyDescent="0.25">
      <c r="B117" s="57" t="s">
        <v>179</v>
      </c>
      <c r="C117" s="446"/>
      <c r="D117" s="447"/>
      <c r="E117" s="447"/>
      <c r="F117" s="448" t="s">
        <v>180</v>
      </c>
      <c r="G117" s="231"/>
      <c r="H117" s="449"/>
      <c r="I117" s="450"/>
      <c r="J117" s="451"/>
      <c r="K117" s="452"/>
      <c r="L117" s="453"/>
      <c r="M117" s="454"/>
      <c r="N117" s="83"/>
      <c r="O117" s="83"/>
      <c r="P117" s="83"/>
      <c r="Q117" s="83"/>
      <c r="R117" s="83"/>
      <c r="S117" s="83"/>
      <c r="T117" s="83"/>
      <c r="U117" s="83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6"/>
      <c r="AL117" s="236"/>
      <c r="AM117" s="236"/>
      <c r="AN117" s="236"/>
      <c r="AO117" s="236"/>
      <c r="AP117" s="236"/>
      <c r="AQ117" s="236"/>
      <c r="AR117" s="236"/>
      <c r="AS117" s="236"/>
      <c r="AT117" s="236"/>
      <c r="AU117" s="236"/>
      <c r="AV117" s="236"/>
      <c r="AW117" s="236"/>
      <c r="AX117" s="236"/>
      <c r="AY117" s="236"/>
      <c r="AZ117" s="236"/>
      <c r="BA117" s="236"/>
    </row>
    <row r="118" spans="2:53" s="237" customFormat="1" x14ac:dyDescent="0.25">
      <c r="B118" s="57" t="s">
        <v>181</v>
      </c>
      <c r="C118" s="70">
        <v>150</v>
      </c>
      <c r="D118" s="73" t="s">
        <v>182</v>
      </c>
      <c r="E118" s="14"/>
      <c r="F118" s="73"/>
      <c r="G118" s="16"/>
      <c r="H118" s="75">
        <f>'[1]2016 Exhibit 1'!H117+'[1]2017 Exhibit 1'!H116</f>
        <v>2218299.2400000002</v>
      </c>
      <c r="I118" s="386"/>
      <c r="J118" s="196">
        <f>IF(L118=0, " ", H118/L118)</f>
        <v>1.1851915070952301</v>
      </c>
      <c r="K118" s="386" t="s">
        <v>117</v>
      </c>
      <c r="L118" s="79">
        <v>1871680</v>
      </c>
      <c r="M118" s="387" t="s">
        <v>117</v>
      </c>
      <c r="N118" s="322"/>
      <c r="O118" s="322"/>
      <c r="P118" s="322"/>
      <c r="Q118" s="322"/>
      <c r="R118" s="322"/>
      <c r="S118" s="322"/>
      <c r="T118" s="322"/>
      <c r="U118" s="322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6"/>
      <c r="AL118" s="236"/>
      <c r="AM118" s="236"/>
      <c r="AN118" s="236"/>
      <c r="AO118" s="236"/>
      <c r="AP118" s="236"/>
      <c r="AQ118" s="236"/>
      <c r="AR118" s="236"/>
      <c r="AS118" s="236"/>
      <c r="AT118" s="236"/>
      <c r="AU118" s="236"/>
      <c r="AV118" s="236"/>
      <c r="AW118" s="236"/>
      <c r="AX118" s="236"/>
      <c r="AY118" s="236"/>
      <c r="AZ118" s="236"/>
      <c r="BA118" s="236"/>
    </row>
    <row r="119" spans="2:53" s="237" customFormat="1" ht="15.6" hidden="1" x14ac:dyDescent="0.25">
      <c r="B119" s="57" t="s">
        <v>181</v>
      </c>
      <c r="C119" s="455">
        <v>248</v>
      </c>
      <c r="D119" s="456" t="s">
        <v>183</v>
      </c>
      <c r="E119" s="457"/>
      <c r="F119" s="456"/>
      <c r="G119" s="16"/>
      <c r="H119" s="75">
        <f>'[1]2016 Exhibit 1'!H118+'[1]2017 Exhibit 1'!H117</f>
        <v>0</v>
      </c>
      <c r="I119" s="386"/>
      <c r="J119" s="198" t="str">
        <f>IF(L119=0, " ", H119/L119)</f>
        <v xml:space="preserve"> </v>
      </c>
      <c r="K119" s="386" t="s">
        <v>117</v>
      </c>
      <c r="L119" s="79">
        <f>'[1]2016 Exhibit 1'!L118+'[1]2017 Exhibit 1'!L117</f>
        <v>0</v>
      </c>
      <c r="M119" s="387">
        <v>0</v>
      </c>
      <c r="N119" s="322"/>
      <c r="O119" s="322"/>
      <c r="P119" s="322"/>
      <c r="Q119" s="322"/>
      <c r="R119" s="322"/>
      <c r="S119" s="322"/>
      <c r="T119" s="322"/>
      <c r="U119" s="322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6"/>
      <c r="AL119" s="236"/>
      <c r="AM119" s="236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</row>
    <row r="120" spans="2:53" s="237" customFormat="1" x14ac:dyDescent="0.25">
      <c r="B120" s="57" t="s">
        <v>184</v>
      </c>
      <c r="C120" s="70">
        <v>195</v>
      </c>
      <c r="D120" s="73" t="s">
        <v>185</v>
      </c>
      <c r="E120" s="14"/>
      <c r="F120" s="73"/>
      <c r="G120" s="16"/>
      <c r="H120" s="75">
        <f>'[1]2016 Exhibit 1'!H119+'[1]2017 Exhibit 1'!H118</f>
        <v>901911.84999999986</v>
      </c>
      <c r="I120" s="386"/>
      <c r="J120" s="198"/>
      <c r="K120" s="386"/>
      <c r="L120" s="79">
        <v>853682</v>
      </c>
      <c r="M120" s="387"/>
      <c r="N120" s="322"/>
      <c r="O120" s="322"/>
      <c r="P120" s="322"/>
      <c r="Q120" s="322"/>
      <c r="R120" s="322"/>
      <c r="S120" s="322"/>
      <c r="T120" s="322"/>
      <c r="U120" s="322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6"/>
      <c r="AL120" s="236"/>
      <c r="AM120" s="236"/>
      <c r="AN120" s="236"/>
      <c r="AO120" s="236"/>
      <c r="AP120" s="236"/>
      <c r="AQ120" s="236"/>
      <c r="AR120" s="236"/>
      <c r="AS120" s="236"/>
      <c r="AT120" s="236"/>
      <c r="AU120" s="236"/>
      <c r="AV120" s="236"/>
      <c r="AW120" s="236"/>
      <c r="AX120" s="236"/>
      <c r="AY120" s="236"/>
      <c r="AZ120" s="236"/>
      <c r="BA120" s="236"/>
    </row>
    <row r="121" spans="2:53" s="237" customFormat="1" ht="14.25" hidden="1" customHeight="1" x14ac:dyDescent="0.25">
      <c r="B121" s="57" t="s">
        <v>184</v>
      </c>
      <c r="C121" s="455">
        <v>271</v>
      </c>
      <c r="D121" s="73" t="s">
        <v>186</v>
      </c>
      <c r="E121" s="457"/>
      <c r="F121" s="456"/>
      <c r="G121" s="16"/>
      <c r="H121" s="75">
        <f>'[1]2016 Exhibit 1'!H120+'[1]2017 Exhibit 1'!H119</f>
        <v>0</v>
      </c>
      <c r="I121" s="386"/>
      <c r="J121" s="196" t="str">
        <f>IF(L121=0, " ", H121/L121)</f>
        <v xml:space="preserve"> </v>
      </c>
      <c r="K121" s="386" t="s">
        <v>117</v>
      </c>
      <c r="L121" s="79">
        <f>'[1]2016 Exhibit 1'!L120+'[1]2017 Exhibit 1'!L119</f>
        <v>0</v>
      </c>
      <c r="M121" s="387" t="s">
        <v>117</v>
      </c>
      <c r="N121" s="322"/>
      <c r="O121" s="322"/>
      <c r="P121" s="322"/>
      <c r="Q121" s="322"/>
      <c r="R121" s="322"/>
      <c r="S121" s="322"/>
      <c r="T121" s="322"/>
      <c r="U121" s="322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6"/>
      <c r="AL121" s="236"/>
      <c r="AM121" s="236"/>
      <c r="AN121" s="236"/>
      <c r="AO121" s="236"/>
      <c r="AP121" s="236"/>
      <c r="AQ121" s="236"/>
      <c r="AR121" s="236"/>
      <c r="AS121" s="236"/>
      <c r="AT121" s="236"/>
      <c r="AU121" s="236"/>
      <c r="AV121" s="236"/>
      <c r="AW121" s="236"/>
      <c r="AX121" s="236"/>
      <c r="AY121" s="236"/>
      <c r="AZ121" s="236"/>
      <c r="BA121" s="236"/>
    </row>
    <row r="122" spans="2:53" s="237" customFormat="1" ht="16.5" hidden="1" customHeight="1" x14ac:dyDescent="0.25">
      <c r="B122" s="205"/>
      <c r="C122" s="455" t="s">
        <v>187</v>
      </c>
      <c r="D122" s="73" t="s">
        <v>188</v>
      </c>
      <c r="E122" s="457"/>
      <c r="F122" s="456"/>
      <c r="G122" s="16"/>
      <c r="H122" s="75">
        <f>'[1]2016 Exhibit 1'!H121+'[1]2017 Exhibit 1'!H120</f>
        <v>0</v>
      </c>
      <c r="I122" s="386"/>
      <c r="J122" s="196" t="str">
        <f>IF(L122=0, " ", H122/L122)</f>
        <v xml:space="preserve"> </v>
      </c>
      <c r="K122" s="386" t="s">
        <v>117</v>
      </c>
      <c r="L122" s="79">
        <f>'[1]2016 Exhibit 1'!L121+'[1]2017 Exhibit 1'!L120</f>
        <v>0</v>
      </c>
      <c r="M122" s="387" t="s">
        <v>117</v>
      </c>
      <c r="N122" s="322"/>
      <c r="O122" s="322"/>
      <c r="P122" s="322"/>
      <c r="Q122" s="322"/>
      <c r="R122" s="322"/>
      <c r="S122" s="322"/>
      <c r="T122" s="322"/>
      <c r="U122" s="322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6"/>
      <c r="AL122" s="236"/>
      <c r="AM122" s="236"/>
      <c r="AN122" s="236"/>
      <c r="AO122" s="236"/>
      <c r="AP122" s="236"/>
      <c r="AQ122" s="236"/>
      <c r="AR122" s="236"/>
      <c r="AS122" s="236"/>
      <c r="AT122" s="236"/>
      <c r="AU122" s="236"/>
      <c r="AV122" s="236"/>
      <c r="AW122" s="236"/>
      <c r="AX122" s="236"/>
      <c r="AY122" s="236"/>
      <c r="AZ122" s="236"/>
      <c r="BA122" s="236"/>
    </row>
    <row r="123" spans="2:53" s="237" customFormat="1" x14ac:dyDescent="0.25">
      <c r="B123" s="57" t="s">
        <v>189</v>
      </c>
      <c r="C123" s="70"/>
      <c r="D123" s="73" t="s">
        <v>190</v>
      </c>
      <c r="E123" s="14"/>
      <c r="F123" s="73"/>
      <c r="G123" s="16"/>
      <c r="H123" s="75">
        <f>'[1]2016 Exhibit 1'!H122+'[1]2017 Exhibit 1'!H121</f>
        <v>491095.4800000001</v>
      </c>
      <c r="I123" s="386"/>
      <c r="J123" s="196" t="str">
        <f>IF(L123=0, " ", H123/L123)</f>
        <v xml:space="preserve"> </v>
      </c>
      <c r="K123" s="386"/>
      <c r="L123" s="79">
        <v>0</v>
      </c>
      <c r="M123" s="387"/>
      <c r="N123" s="322"/>
      <c r="O123" s="322"/>
      <c r="P123" s="322"/>
      <c r="Q123" s="322"/>
      <c r="R123" s="322"/>
      <c r="S123" s="322"/>
      <c r="T123" s="322"/>
      <c r="U123" s="322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6"/>
      <c r="AL123" s="236"/>
      <c r="AM123" s="236"/>
      <c r="AN123" s="236"/>
      <c r="AO123" s="236"/>
      <c r="AP123" s="236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36"/>
    </row>
    <row r="124" spans="2:53" s="237" customFormat="1" x14ac:dyDescent="0.25">
      <c r="B124" s="57"/>
      <c r="C124" s="70"/>
      <c r="D124" s="15"/>
      <c r="E124" s="14"/>
      <c r="F124" s="73"/>
      <c r="G124" s="16"/>
      <c r="H124" s="151"/>
      <c r="I124" s="386"/>
      <c r="J124" s="196"/>
      <c r="K124" s="386"/>
      <c r="L124" s="79"/>
      <c r="M124" s="387"/>
      <c r="N124" s="322"/>
      <c r="O124" s="322"/>
      <c r="P124" s="322"/>
      <c r="Q124" s="322"/>
      <c r="R124" s="322"/>
      <c r="S124" s="322"/>
      <c r="T124" s="322"/>
      <c r="U124" s="322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6"/>
      <c r="AL124" s="236"/>
      <c r="AM124" s="236"/>
      <c r="AN124" s="236"/>
      <c r="AO124" s="236"/>
      <c r="AP124" s="236"/>
      <c r="AQ124" s="236"/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36"/>
    </row>
    <row r="125" spans="2:53" x14ac:dyDescent="0.25">
      <c r="B125" s="57" t="s">
        <v>191</v>
      </c>
      <c r="C125" s="70"/>
      <c r="D125" s="14"/>
      <c r="E125" s="14"/>
      <c r="F125" s="154" t="s">
        <v>192</v>
      </c>
      <c r="G125" s="155"/>
      <c r="H125" s="156">
        <f>SUM(H118:H123)</f>
        <v>3611306.57</v>
      </c>
      <c r="I125" s="157">
        <f>SUM(I122:I123)</f>
        <v>0</v>
      </c>
      <c r="J125" s="239">
        <f>H125/L125</f>
        <v>1.325074089240255</v>
      </c>
      <c r="K125" s="90">
        <f>SUM(K122:K123)</f>
        <v>0</v>
      </c>
      <c r="L125" s="91">
        <f>SUM(L118:L123)</f>
        <v>2725362</v>
      </c>
      <c r="M125" s="158"/>
      <c r="N125" s="159"/>
      <c r="O125" s="159"/>
      <c r="P125" s="159"/>
      <c r="Q125" s="159"/>
      <c r="R125" s="159"/>
      <c r="S125" s="159"/>
      <c r="T125" s="159"/>
      <c r="U125" s="159"/>
      <c r="V125" s="334"/>
    </row>
    <row r="126" spans="2:53" s="179" customFormat="1" x14ac:dyDescent="0.25">
      <c r="B126" s="57"/>
      <c r="C126" s="458"/>
      <c r="D126" s="459"/>
      <c r="E126" s="459"/>
      <c r="F126" s="460"/>
      <c r="G126" s="461"/>
      <c r="H126" s="207"/>
      <c r="I126" s="462"/>
      <c r="J126" s="463"/>
      <c r="K126" s="464"/>
      <c r="L126" s="465"/>
      <c r="M126" s="466"/>
      <c r="N126" s="467"/>
      <c r="O126" s="467"/>
      <c r="P126" s="467"/>
      <c r="Q126" s="467"/>
      <c r="R126" s="467"/>
      <c r="S126" s="467"/>
      <c r="T126" s="467"/>
      <c r="U126" s="467"/>
      <c r="V126" s="46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</row>
    <row r="127" spans="2:53" ht="18" customHeight="1" x14ac:dyDescent="0.25">
      <c r="B127" s="57" t="s">
        <v>193</v>
      </c>
      <c r="C127" s="422"/>
      <c r="D127" s="423"/>
      <c r="E127" s="423"/>
      <c r="F127" s="424" t="s">
        <v>110</v>
      </c>
      <c r="G127" s="274"/>
      <c r="H127" s="425">
        <f>SUM(H125+H114)</f>
        <v>201939446.11999997</v>
      </c>
      <c r="I127" s="426">
        <f>SUM(I114,I125)</f>
        <v>632841.799</v>
      </c>
      <c r="J127" s="427"/>
      <c r="K127" s="428"/>
      <c r="L127" s="469">
        <f>SUM(L114,L125)</f>
        <v>198984818</v>
      </c>
      <c r="M127" s="430">
        <f>ROUND(SUM(M114,M125),0)</f>
        <v>605192</v>
      </c>
      <c r="N127" s="280"/>
      <c r="O127" s="281"/>
      <c r="P127" s="282"/>
      <c r="Q127" s="281"/>
      <c r="R127" s="282"/>
      <c r="S127" s="280"/>
      <c r="T127" s="280"/>
      <c r="U127" s="280"/>
      <c r="V127" s="283"/>
      <c r="AK127" s="284"/>
    </row>
    <row r="128" spans="2:53" x14ac:dyDescent="0.25">
      <c r="B128" s="57" t="s">
        <v>194</v>
      </c>
      <c r="C128" s="440"/>
      <c r="F128" s="154" t="s">
        <v>111</v>
      </c>
      <c r="G128" s="155"/>
      <c r="H128" s="470"/>
      <c r="I128" s="442">
        <f>I127/8760</f>
        <v>72.242214497716901</v>
      </c>
      <c r="J128" s="443"/>
      <c r="K128" s="257"/>
      <c r="L128" s="444"/>
      <c r="M128" s="471">
        <f>M127/8760</f>
        <v>69.085844748858449</v>
      </c>
      <c r="N128" s="294"/>
      <c r="O128" s="294"/>
      <c r="P128" s="294"/>
      <c r="Q128" s="294"/>
      <c r="R128" s="294"/>
      <c r="S128" s="294"/>
      <c r="T128" s="294"/>
      <c r="U128" s="294"/>
      <c r="V128" s="283"/>
      <c r="AK128" s="284"/>
    </row>
    <row r="129" spans="2:53" s="295" customFormat="1" ht="15" customHeight="1" x14ac:dyDescent="0.25">
      <c r="B129" s="57" t="s">
        <v>195</v>
      </c>
      <c r="C129" s="472"/>
      <c r="D129" s="473"/>
      <c r="E129" s="473"/>
      <c r="F129" s="474"/>
      <c r="G129" s="299"/>
      <c r="H129" s="475">
        <f>H127/L127</f>
        <v>1.0148485103019265</v>
      </c>
      <c r="I129" s="476">
        <f>I127/M127</f>
        <v>1.0456876478869517</v>
      </c>
      <c r="J129" s="477"/>
      <c r="K129" s="478"/>
      <c r="L129" s="479"/>
      <c r="M129" s="480"/>
      <c r="N129" s="306"/>
      <c r="O129" s="306"/>
      <c r="P129" s="306"/>
      <c r="Q129" s="306"/>
      <c r="R129" s="306"/>
      <c r="S129" s="306"/>
      <c r="T129" s="306"/>
      <c r="U129" s="306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8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09"/>
      <c r="AX129" s="309"/>
      <c r="AY129" s="309"/>
      <c r="AZ129" s="309"/>
      <c r="BA129" s="309"/>
    </row>
    <row r="130" spans="2:53" x14ac:dyDescent="0.25">
      <c r="B130" s="57"/>
      <c r="C130" s="481"/>
      <c r="D130" s="16"/>
      <c r="E130" s="16"/>
      <c r="F130" s="482"/>
      <c r="G130" s="311"/>
      <c r="H130" s="440"/>
      <c r="J130" s="483"/>
      <c r="L130" s="483"/>
      <c r="M130" s="73"/>
      <c r="AB130" s="314"/>
    </row>
    <row r="131" spans="2:53" s="237" customFormat="1" ht="14.4" x14ac:dyDescent="0.25">
      <c r="B131" s="57" t="s">
        <v>196</v>
      </c>
      <c r="C131" s="70"/>
      <c r="D131" s="73" t="s">
        <v>197</v>
      </c>
      <c r="E131" s="14"/>
      <c r="F131" s="73"/>
      <c r="G131" s="16"/>
      <c r="H131" s="151"/>
      <c r="I131" s="386"/>
      <c r="J131" s="196"/>
      <c r="K131" s="386"/>
      <c r="L131" s="79"/>
      <c r="M131" s="387"/>
      <c r="N131" s="322"/>
      <c r="O131" s="322"/>
      <c r="P131" s="322"/>
      <c r="Q131" s="322"/>
      <c r="R131" s="322"/>
      <c r="S131" s="322"/>
      <c r="T131" s="322"/>
      <c r="U131" s="322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6"/>
      <c r="AL131" s="236"/>
      <c r="AM131" s="236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</row>
    <row r="132" spans="2:53" s="237" customFormat="1" x14ac:dyDescent="0.25">
      <c r="B132" s="57"/>
      <c r="C132" s="70"/>
      <c r="D132" s="15"/>
      <c r="E132" s="14"/>
      <c r="F132" s="73"/>
      <c r="G132" s="16"/>
      <c r="H132" s="151"/>
      <c r="I132" s="386"/>
      <c r="J132" s="196"/>
      <c r="K132" s="386"/>
      <c r="L132" s="79"/>
      <c r="M132" s="387"/>
      <c r="N132" s="322"/>
      <c r="O132" s="322"/>
      <c r="P132" s="322"/>
      <c r="Q132" s="322"/>
      <c r="R132" s="322"/>
      <c r="S132" s="322"/>
      <c r="T132" s="322"/>
      <c r="U132" s="322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  <c r="AI132" s="235"/>
      <c r="AJ132" s="235"/>
      <c r="AK132" s="236"/>
      <c r="AL132" s="236"/>
      <c r="AM132" s="236"/>
      <c r="AN132" s="236"/>
      <c r="AO132" s="236"/>
      <c r="AP132" s="236"/>
      <c r="AQ132" s="236"/>
      <c r="AR132" s="236"/>
      <c r="AS132" s="236"/>
      <c r="AT132" s="236"/>
      <c r="AU132" s="236"/>
      <c r="AV132" s="236"/>
      <c r="AW132" s="236"/>
      <c r="AX132" s="236"/>
      <c r="AY132" s="236"/>
      <c r="AZ132" s="236"/>
      <c r="BA132" s="236"/>
    </row>
    <row r="133" spans="2:53" ht="13.8" thickBot="1" x14ac:dyDescent="0.3">
      <c r="B133" s="57"/>
      <c r="C133" s="527"/>
      <c r="D133" s="263"/>
      <c r="E133" s="263"/>
      <c r="F133" s="528"/>
      <c r="G133" s="326"/>
      <c r="H133" s="529"/>
      <c r="I133" s="530"/>
      <c r="J133" s="531"/>
      <c r="K133" s="268"/>
      <c r="L133" s="532"/>
      <c r="M133" s="533"/>
      <c r="N133" s="333"/>
      <c r="O133" s="333"/>
      <c r="P133" s="333"/>
      <c r="Q133" s="333"/>
      <c r="R133" s="333"/>
      <c r="S133" s="333"/>
      <c r="T133" s="333"/>
      <c r="U133" s="333"/>
      <c r="V133" s="334"/>
    </row>
    <row r="134" spans="2:53" x14ac:dyDescent="0.25">
      <c r="B134" s="57"/>
      <c r="C134" s="72"/>
      <c r="D134" s="72"/>
      <c r="E134" s="72"/>
      <c r="F134" s="14"/>
      <c r="G134" s="311"/>
      <c r="I134" s="534"/>
    </row>
    <row r="135" spans="2:53" x14ac:dyDescent="0.25">
      <c r="B135" s="57"/>
    </row>
    <row r="136" spans="2:53" ht="15" customHeight="1" x14ac:dyDescent="0.25">
      <c r="B136" s="57"/>
      <c r="C136" s="544" t="s">
        <v>214</v>
      </c>
      <c r="D136" s="545"/>
      <c r="E136" s="545"/>
      <c r="F136" s="546"/>
      <c r="G136" s="535"/>
    </row>
    <row r="137" spans="2:53" x14ac:dyDescent="0.25">
      <c r="B137" s="57"/>
      <c r="C137" s="386">
        <v>1</v>
      </c>
      <c r="D137" s="386"/>
      <c r="E137" s="386"/>
      <c r="F137" s="15" t="s">
        <v>215</v>
      </c>
      <c r="H137" s="284"/>
      <c r="I137" s="284"/>
    </row>
    <row r="138" spans="2:53" x14ac:dyDescent="0.25">
      <c r="B138" s="57"/>
      <c r="C138" s="386">
        <v>2</v>
      </c>
      <c r="D138" s="386"/>
      <c r="E138" s="386"/>
      <c r="F138" s="417" t="s">
        <v>216</v>
      </c>
      <c r="G138" s="326"/>
      <c r="O138" s="536"/>
      <c r="P138" s="536"/>
      <c r="Q138" s="536"/>
      <c r="R138" s="536"/>
      <c r="S138" s="536"/>
      <c r="T138" s="536"/>
      <c r="U138" s="536"/>
      <c r="V138" s="536"/>
      <c r="W138" s="536"/>
      <c r="X138" s="536"/>
      <c r="Y138" s="536"/>
      <c r="Z138" s="536"/>
      <c r="AA138" s="536"/>
      <c r="AB138" s="536"/>
      <c r="AC138" s="536"/>
      <c r="AD138" s="536"/>
      <c r="AE138" s="536"/>
      <c r="AF138" s="536"/>
      <c r="AG138" s="536"/>
      <c r="AH138" s="536"/>
      <c r="AI138" s="536"/>
      <c r="AJ138" s="536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</row>
    <row r="139" spans="2:53" x14ac:dyDescent="0.25">
      <c r="B139" s="57"/>
      <c r="C139" s="386">
        <v>3</v>
      </c>
      <c r="D139" s="386"/>
      <c r="E139" s="386"/>
      <c r="F139" s="417" t="s">
        <v>217</v>
      </c>
      <c r="G139" s="32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6"/>
      <c r="AA139" s="536"/>
      <c r="AB139" s="536"/>
      <c r="AC139" s="536"/>
      <c r="AD139" s="536"/>
      <c r="AE139" s="536"/>
      <c r="AF139" s="536"/>
      <c r="AG139" s="536"/>
      <c r="AH139" s="536"/>
      <c r="AI139" s="536"/>
      <c r="AJ139" s="536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</row>
    <row r="140" spans="2:53" x14ac:dyDescent="0.25">
      <c r="B140" s="57"/>
      <c r="C140" s="386"/>
      <c r="D140" s="386"/>
      <c r="E140" s="386"/>
      <c r="F140" s="417"/>
      <c r="G140" s="326"/>
      <c r="I140" s="537"/>
      <c r="O140" s="536"/>
      <c r="P140" s="536"/>
      <c r="Q140" s="536"/>
      <c r="R140" s="536"/>
      <c r="S140" s="536"/>
      <c r="T140" s="536"/>
      <c r="U140" s="536"/>
      <c r="V140" s="536"/>
      <c r="W140" s="536"/>
      <c r="X140" s="536"/>
      <c r="Y140" s="536"/>
      <c r="Z140" s="536"/>
      <c r="AA140" s="536"/>
      <c r="AB140" s="536"/>
      <c r="AC140" s="536"/>
      <c r="AD140" s="536"/>
      <c r="AE140" s="536"/>
      <c r="AF140" s="536"/>
      <c r="AG140" s="536"/>
      <c r="AH140" s="536"/>
      <c r="AI140" s="536"/>
      <c r="AJ140" s="536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</row>
    <row r="141" spans="2:53" x14ac:dyDescent="0.25">
      <c r="B141" s="57"/>
      <c r="C141" s="386"/>
      <c r="D141" s="538"/>
      <c r="E141" s="538"/>
      <c r="F141" s="417"/>
      <c r="G141" s="326"/>
      <c r="O141" s="536"/>
      <c r="P141" s="536"/>
      <c r="Q141" s="536"/>
      <c r="R141" s="536"/>
      <c r="S141" s="536"/>
      <c r="T141" s="536"/>
      <c r="U141" s="536"/>
      <c r="V141" s="536"/>
      <c r="W141" s="536"/>
      <c r="X141" s="536"/>
      <c r="Y141" s="536"/>
      <c r="Z141" s="536"/>
      <c r="AA141" s="536"/>
      <c r="AB141" s="536"/>
      <c r="AC141" s="536"/>
      <c r="AD141" s="536"/>
      <c r="AE141" s="536"/>
      <c r="AF141" s="536"/>
      <c r="AG141" s="536"/>
      <c r="AH141" s="536"/>
      <c r="AI141" s="536"/>
      <c r="AJ141" s="536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</row>
    <row r="142" spans="2:53" x14ac:dyDescent="0.25">
      <c r="B142" s="57"/>
      <c r="G142" s="326"/>
      <c r="O142" s="536"/>
      <c r="P142" s="536"/>
      <c r="Q142" s="536"/>
      <c r="R142" s="536"/>
      <c r="S142" s="536"/>
      <c r="T142" s="536"/>
      <c r="U142" s="536"/>
      <c r="V142" s="536"/>
      <c r="W142" s="536"/>
      <c r="X142" s="536"/>
      <c r="Y142" s="536"/>
      <c r="Z142" s="536"/>
      <c r="AA142" s="536"/>
      <c r="AB142" s="536"/>
      <c r="AC142" s="536"/>
      <c r="AD142" s="536"/>
      <c r="AE142" s="536"/>
      <c r="AF142" s="536"/>
      <c r="AG142" s="536"/>
      <c r="AH142" s="536"/>
      <c r="AI142" s="536"/>
      <c r="AJ142" s="536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</row>
    <row r="143" spans="2:53" x14ac:dyDescent="0.25">
      <c r="B143" s="57"/>
    </row>
    <row r="144" spans="2:53" x14ac:dyDescent="0.25">
      <c r="B144" s="57"/>
      <c r="H144" s="539"/>
      <c r="O144" s="536"/>
      <c r="P144" s="536"/>
      <c r="Q144" s="536"/>
      <c r="R144" s="536"/>
      <c r="S144" s="536"/>
      <c r="T144" s="536"/>
      <c r="U144" s="536"/>
      <c r="V144" s="536"/>
      <c r="W144" s="536"/>
      <c r="X144" s="536"/>
      <c r="Y144" s="536"/>
      <c r="Z144" s="536"/>
      <c r="AA144" s="536"/>
      <c r="AB144" s="536"/>
      <c r="AC144" s="536"/>
      <c r="AD144" s="536"/>
      <c r="AE144" s="536"/>
      <c r="AF144" s="536"/>
      <c r="AG144" s="536"/>
      <c r="AH144" s="536"/>
      <c r="AI144" s="536"/>
      <c r="AJ144" s="536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</row>
    <row r="145" spans="8:53" x14ac:dyDescent="0.25">
      <c r="H145" s="540"/>
      <c r="O145" s="536"/>
      <c r="P145" s="536"/>
      <c r="Q145" s="536"/>
      <c r="R145" s="536"/>
      <c r="S145" s="536"/>
      <c r="T145" s="536"/>
      <c r="U145" s="536"/>
      <c r="V145" s="536"/>
      <c r="W145" s="536"/>
      <c r="X145" s="536"/>
      <c r="Y145" s="536"/>
      <c r="Z145" s="536"/>
      <c r="AA145" s="536"/>
      <c r="AB145" s="536"/>
      <c r="AC145" s="536"/>
      <c r="AD145" s="536"/>
      <c r="AE145" s="536"/>
      <c r="AF145" s="536"/>
      <c r="AG145" s="536"/>
      <c r="AH145" s="536"/>
      <c r="AI145" s="536"/>
      <c r="AJ145" s="536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</row>
  </sheetData>
  <mergeCells count="12">
    <mergeCell ref="U13:AA13"/>
    <mergeCell ref="B68:B73"/>
    <mergeCell ref="H10:M10"/>
    <mergeCell ref="C11:C12"/>
    <mergeCell ref="D11:F12"/>
    <mergeCell ref="H11:I11"/>
    <mergeCell ref="J11:K11"/>
    <mergeCell ref="L11:M11"/>
    <mergeCell ref="C136:F136"/>
    <mergeCell ref="O11:P11"/>
    <mergeCell ref="Q11:R11"/>
    <mergeCell ref="H12:M1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Between" id="{F1F87888-F004-4B55-A8AE-33F83D4BD6CE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H127</xm:sqref>
        </x14:conditionalFormatting>
        <x14:conditionalFormatting xmlns:xm="http://schemas.microsoft.com/office/excel/2006/main">
          <x14:cfRule type="cellIs" priority="2" operator="notBetween" id="{C7EE2F7C-7BC8-4E84-9B9D-BC1886F106D1}">
            <xm:f>(('C:\2-Budget &amp; Administration\Tracking\2017 Program Tracking\TRACKING\[2017 Energy Efficiency Program Tracking - MASTER.xlsx]kWh Data Entry'!#REF!)/1000)+3</xm:f>
            <xm:f>(('C:\2-Budget &amp; Administration\Tracking\2017 Program Tracking\TRACKING\[2017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I127</xm:sqref>
        </x14:conditionalFormatting>
        <x14:conditionalFormatting xmlns:xm="http://schemas.microsoft.com/office/excel/2006/main">
          <x14:cfRule type="cellIs" priority="1" operator="notBetween" id="{6AFF2696-3CCD-41E1-985A-9C90532D87CD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H154"/>
  <sheetViews>
    <sheetView showGridLines="0" tabSelected="1" workbookViewId="0">
      <selection activeCell="H77" sqref="H77"/>
    </sheetView>
  </sheetViews>
  <sheetFormatPr defaultColWidth="9.109375" defaultRowHeight="13.2" x14ac:dyDescent="0.25"/>
  <cols>
    <col min="1" max="1" width="3.21875" style="17" customWidth="1"/>
    <col min="2" max="2" width="5.44140625" style="14" customWidth="1"/>
    <col min="3" max="3" width="12.88671875" style="15" customWidth="1"/>
    <col min="4" max="4" width="5.33203125" style="15" customWidth="1"/>
    <col min="5" max="5" width="6.109375" style="15" customWidth="1"/>
    <col min="6" max="6" width="45" style="15" customWidth="1"/>
    <col min="7" max="7" width="2.44140625" style="16" customWidth="1"/>
    <col min="8" max="9" width="20" style="15" customWidth="1"/>
    <col min="10" max="10" width="14.6640625" style="15" customWidth="1"/>
    <col min="11" max="11" width="11.88671875" style="15" customWidth="1"/>
    <col min="12" max="12" width="19.44140625" style="15" customWidth="1"/>
    <col min="13" max="13" width="22.5546875" style="15" customWidth="1"/>
    <col min="14" max="14" width="1.44140625" style="16" customWidth="1"/>
    <col min="15" max="15" width="21.6640625" style="16" customWidth="1"/>
    <col min="16" max="16" width="23.5546875" style="16" customWidth="1"/>
    <col min="17" max="17" width="20.33203125" style="16" customWidth="1"/>
    <col min="18" max="18" width="1.5546875" style="16" customWidth="1"/>
    <col min="19" max="19" width="9.44140625" style="16" customWidth="1"/>
    <col min="20" max="20" width="13.109375" style="16" customWidth="1"/>
    <col min="21" max="21" width="8" style="16" customWidth="1"/>
    <col min="22" max="22" width="4.6640625" style="16" customWidth="1"/>
    <col min="23" max="26" width="9.109375" style="16"/>
    <col min="27" max="27" width="9.88671875" style="16" bestFit="1" customWidth="1"/>
    <col min="28" max="36" width="9.109375" style="16"/>
    <col min="37" max="53" width="9.109375" style="15"/>
    <col min="54" max="16384" width="9.109375" style="17"/>
  </cols>
  <sheetData>
    <row r="3" spans="2:53" ht="15.6" x14ac:dyDescent="0.3">
      <c r="F3" s="609" t="s">
        <v>221</v>
      </c>
    </row>
    <row r="4" spans="2:53" s="2" customFormat="1" ht="15" x14ac:dyDescent="0.25">
      <c r="B4" s="1"/>
      <c r="D4" s="3"/>
      <c r="E4" s="3"/>
      <c r="F4" s="610" t="s">
        <v>222</v>
      </c>
      <c r="G4" s="4"/>
      <c r="H4" s="5"/>
      <c r="J4" s="6"/>
      <c r="K4" s="3"/>
      <c r="L4" s="3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9"/>
      <c r="AB4" s="9"/>
      <c r="AC4" s="10"/>
      <c r="AD4" s="11"/>
      <c r="AE4" s="8"/>
      <c r="AF4" s="7"/>
      <c r="AG4" s="4"/>
      <c r="AH4" s="4"/>
      <c r="AI4" s="4"/>
      <c r="AJ4" s="4"/>
      <c r="AK4" s="6"/>
      <c r="AL4" s="6"/>
      <c r="AM4" s="1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s="2" customFormat="1" ht="15" x14ac:dyDescent="0.25">
      <c r="B5" s="1"/>
      <c r="D5" s="3"/>
      <c r="E5" s="3"/>
      <c r="F5" s="3"/>
      <c r="G5" s="4"/>
      <c r="H5" s="5"/>
      <c r="J5" s="6"/>
      <c r="K5" s="3"/>
      <c r="L5" s="3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9"/>
      <c r="AB5" s="9"/>
      <c r="AC5" s="10"/>
      <c r="AD5" s="11"/>
      <c r="AE5" s="8"/>
      <c r="AF5" s="7"/>
      <c r="AG5" s="4"/>
      <c r="AH5" s="4"/>
      <c r="AI5" s="4"/>
      <c r="AJ5" s="4"/>
      <c r="AK5" s="6"/>
      <c r="AL5" s="6"/>
      <c r="AM5" s="1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s="2" customFormat="1" ht="15" x14ac:dyDescent="0.25">
      <c r="B6" s="1"/>
      <c r="C6" s="12" t="s">
        <v>0</v>
      </c>
      <c r="D6" s="3"/>
      <c r="E6" s="3"/>
      <c r="F6" s="3"/>
      <c r="G6" s="4"/>
      <c r="H6" s="5"/>
      <c r="J6" s="6"/>
      <c r="K6" s="3"/>
      <c r="L6" s="3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9"/>
      <c r="AB6" s="9"/>
      <c r="AC6" s="10"/>
      <c r="AD6" s="11"/>
      <c r="AE6" s="8"/>
      <c r="AF6" s="7"/>
      <c r="AG6" s="4"/>
      <c r="AH6" s="4"/>
      <c r="AI6" s="4"/>
      <c r="AJ6" s="4"/>
      <c r="AK6" s="6"/>
      <c r="AL6" s="6"/>
      <c r="AM6" s="1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s="2" customFormat="1" ht="15" x14ac:dyDescent="0.25">
      <c r="B7" s="1"/>
      <c r="C7" s="12" t="s">
        <v>1</v>
      </c>
      <c r="D7" s="3"/>
      <c r="E7" s="3"/>
      <c r="F7" s="3"/>
      <c r="G7" s="4"/>
      <c r="H7" s="13"/>
      <c r="I7" s="6"/>
      <c r="J7" s="6"/>
      <c r="K7" s="3"/>
      <c r="L7" s="3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9"/>
      <c r="AB7" s="9"/>
      <c r="AC7" s="10"/>
      <c r="AD7" s="11"/>
      <c r="AE7" s="8"/>
      <c r="AF7" s="7"/>
      <c r="AG7" s="4"/>
      <c r="AH7" s="4"/>
      <c r="AI7" s="4"/>
      <c r="AJ7" s="4"/>
      <c r="AK7" s="6"/>
      <c r="AL7" s="6"/>
      <c r="AM7" s="1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5" x14ac:dyDescent="0.25">
      <c r="C8" s="12" t="s">
        <v>2</v>
      </c>
    </row>
    <row r="9" spans="2:53" ht="10.5" customHeight="1" thickBot="1" x14ac:dyDescent="0.3"/>
    <row r="10" spans="2:53" s="26" customFormat="1" ht="20.25" customHeight="1" thickBot="1" x14ac:dyDescent="0.3">
      <c r="B10" s="18"/>
      <c r="C10" s="19"/>
      <c r="D10" s="20"/>
      <c r="E10" s="20"/>
      <c r="F10" s="21"/>
      <c r="G10" s="22"/>
      <c r="H10" s="556" t="s">
        <v>3</v>
      </c>
      <c r="I10" s="557"/>
      <c r="J10" s="557"/>
      <c r="K10" s="557"/>
      <c r="L10" s="557"/>
      <c r="M10" s="558"/>
      <c r="N10" s="23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</row>
    <row r="11" spans="2:53" s="32" customFormat="1" ht="46.5" customHeight="1" x14ac:dyDescent="0.25">
      <c r="B11" s="27" t="s">
        <v>4</v>
      </c>
      <c r="C11" s="559" t="s">
        <v>5</v>
      </c>
      <c r="D11" s="561" t="s">
        <v>6</v>
      </c>
      <c r="E11" s="562"/>
      <c r="F11" s="563"/>
      <c r="G11" s="28"/>
      <c r="H11" s="567" t="s">
        <v>7</v>
      </c>
      <c r="I11" s="567"/>
      <c r="J11" s="568"/>
      <c r="K11" s="568"/>
      <c r="L11" s="569"/>
      <c r="M11" s="570"/>
      <c r="N11" s="28"/>
      <c r="O11" s="547"/>
      <c r="P11" s="547"/>
      <c r="Q11" s="547"/>
      <c r="R11" s="547"/>
      <c r="S11" s="29"/>
      <c r="T11" s="2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</row>
    <row r="12" spans="2:53" s="32" customFormat="1" ht="16.5" customHeight="1" thickBot="1" x14ac:dyDescent="0.3">
      <c r="B12" s="27"/>
      <c r="C12" s="560"/>
      <c r="D12" s="564"/>
      <c r="E12" s="565"/>
      <c r="F12" s="566"/>
      <c r="G12" s="28"/>
      <c r="H12" s="548" t="s">
        <v>10</v>
      </c>
      <c r="I12" s="549"/>
      <c r="J12" s="549"/>
      <c r="K12" s="549"/>
      <c r="L12" s="549"/>
      <c r="M12" s="550"/>
      <c r="N12" s="28"/>
      <c r="O12" s="29"/>
      <c r="P12" s="29"/>
      <c r="Q12" s="29"/>
      <c r="R12" s="29"/>
      <c r="S12" s="29"/>
      <c r="T12" s="2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</row>
    <row r="13" spans="2:53" s="47" customFormat="1" ht="18" customHeight="1" x14ac:dyDescent="0.25">
      <c r="B13" s="33" t="s">
        <v>11</v>
      </c>
      <c r="C13" s="34"/>
      <c r="D13" s="35"/>
      <c r="E13" s="35"/>
      <c r="F13" s="36"/>
      <c r="G13" s="37"/>
      <c r="H13" s="38" t="s">
        <v>12</v>
      </c>
      <c r="I13" s="39" t="s">
        <v>13</v>
      </c>
      <c r="J13" s="40"/>
      <c r="K13" s="41"/>
      <c r="L13" s="42"/>
      <c r="M13" s="43"/>
      <c r="N13" s="44"/>
      <c r="O13" s="28"/>
      <c r="P13" s="28"/>
      <c r="Q13" s="28"/>
      <c r="R13" s="28"/>
      <c r="S13" s="28"/>
      <c r="T13" s="45"/>
      <c r="U13" s="551"/>
      <c r="V13" s="551"/>
      <c r="W13" s="551"/>
      <c r="X13" s="551"/>
      <c r="Y13" s="551"/>
      <c r="Z13" s="551"/>
      <c r="AA13" s="551"/>
      <c r="AB13" s="45"/>
      <c r="AC13" s="45"/>
      <c r="AD13" s="45"/>
      <c r="AE13" s="45"/>
      <c r="AF13" s="45"/>
      <c r="AG13" s="45"/>
      <c r="AH13" s="45"/>
      <c r="AI13" s="45"/>
      <c r="AJ13" s="45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2:53" s="47" customFormat="1" ht="13.8" customHeight="1" x14ac:dyDescent="0.25">
      <c r="B14" s="33"/>
      <c r="C14" s="48"/>
      <c r="D14" s="37"/>
      <c r="E14" s="37"/>
      <c r="F14" s="49"/>
      <c r="G14" s="37"/>
      <c r="H14" s="50"/>
      <c r="I14" s="51" t="s">
        <v>218</v>
      </c>
      <c r="J14" s="52"/>
      <c r="K14" s="53"/>
      <c r="L14" s="54"/>
      <c r="M14" s="55"/>
      <c r="N14" s="44"/>
      <c r="O14" s="28"/>
      <c r="P14" s="28"/>
      <c r="Q14" s="28"/>
      <c r="R14" s="28"/>
      <c r="S14" s="28"/>
      <c r="T14" s="45"/>
      <c r="U14" s="56"/>
      <c r="V14" s="56"/>
      <c r="W14" s="56"/>
      <c r="X14" s="56"/>
      <c r="Y14" s="56"/>
      <c r="Z14" s="56"/>
      <c r="AA14" s="56"/>
      <c r="AB14" s="45"/>
      <c r="AC14" s="45"/>
      <c r="AD14" s="45"/>
      <c r="AE14" s="45"/>
      <c r="AF14" s="45"/>
      <c r="AG14" s="45"/>
      <c r="AH14" s="45"/>
      <c r="AI14" s="45"/>
      <c r="AJ14" s="45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2:53" ht="15.75" customHeight="1" x14ac:dyDescent="0.25">
      <c r="B15" s="57" t="s">
        <v>21</v>
      </c>
      <c r="C15" s="58"/>
      <c r="D15" s="59"/>
      <c r="E15" s="59"/>
      <c r="F15" s="60" t="s">
        <v>22</v>
      </c>
      <c r="G15" s="61"/>
      <c r="H15" s="62"/>
      <c r="I15" s="63"/>
      <c r="J15" s="64"/>
      <c r="K15" s="59"/>
      <c r="L15" s="65"/>
      <c r="M15" s="66"/>
      <c r="N15" s="67"/>
      <c r="O15" s="68"/>
      <c r="P15" s="68"/>
      <c r="Q15" s="68"/>
      <c r="R15" s="68"/>
      <c r="S15" s="68"/>
      <c r="U15" s="68"/>
      <c r="V15" s="69"/>
    </row>
    <row r="16" spans="2:53" x14ac:dyDescent="0.25">
      <c r="B16" s="57" t="s">
        <v>23</v>
      </c>
      <c r="C16" s="70">
        <v>201</v>
      </c>
      <c r="D16" s="71" t="s">
        <v>24</v>
      </c>
      <c r="E16" s="72"/>
      <c r="F16" s="73"/>
      <c r="G16" s="74"/>
      <c r="H16" s="75"/>
      <c r="I16" s="76"/>
      <c r="J16" s="77"/>
      <c r="K16" s="78"/>
      <c r="L16" s="79"/>
      <c r="M16" s="80"/>
      <c r="N16" s="81"/>
      <c r="O16" s="82"/>
      <c r="P16" s="83"/>
      <c r="Q16" s="84"/>
      <c r="R16" s="85"/>
      <c r="S16" s="81"/>
      <c r="U16" s="81"/>
    </row>
    <row r="17" spans="2:53" x14ac:dyDescent="0.25">
      <c r="B17" s="57"/>
      <c r="C17" s="70"/>
      <c r="D17" s="72"/>
      <c r="E17" s="72"/>
      <c r="F17" s="71"/>
      <c r="G17" s="74"/>
      <c r="H17" s="75"/>
      <c r="I17" s="76"/>
      <c r="J17" s="77"/>
      <c r="K17" s="78"/>
      <c r="L17" s="79"/>
      <c r="M17" s="80"/>
      <c r="N17" s="81"/>
      <c r="O17" s="82"/>
      <c r="P17" s="83"/>
      <c r="Q17" s="84"/>
      <c r="R17" s="85"/>
      <c r="S17" s="81"/>
      <c r="U17" s="81"/>
    </row>
    <row r="18" spans="2:53" x14ac:dyDescent="0.25">
      <c r="B18" s="57" t="s">
        <v>25</v>
      </c>
      <c r="C18" s="70">
        <v>214</v>
      </c>
      <c r="D18" s="86" t="s">
        <v>26</v>
      </c>
      <c r="F18" s="73"/>
      <c r="G18" s="87"/>
      <c r="H18" s="88">
        <f>SUM(H19:H28)</f>
        <v>0</v>
      </c>
      <c r="I18" s="159">
        <f>SUM(I19:I28)</f>
        <v>1242.934</v>
      </c>
      <c r="J18" s="89"/>
      <c r="K18" s="90"/>
      <c r="L18" s="91"/>
      <c r="M18" s="92"/>
      <c r="N18" s="81"/>
      <c r="O18" s="82"/>
      <c r="P18" s="83"/>
      <c r="Q18" s="84"/>
      <c r="R18" s="85"/>
      <c r="S18" s="81"/>
      <c r="U18" s="81"/>
    </row>
    <row r="19" spans="2:53" s="111" customFormat="1" ht="15" x14ac:dyDescent="0.25">
      <c r="B19" s="57" t="s">
        <v>27</v>
      </c>
      <c r="C19" s="93"/>
      <c r="D19" s="94"/>
      <c r="E19" s="95" t="s">
        <v>28</v>
      </c>
      <c r="F19" s="96"/>
      <c r="G19" s="97"/>
      <c r="H19" s="98"/>
      <c r="I19" s="99"/>
      <c r="J19" s="100"/>
      <c r="K19" s="101"/>
      <c r="L19" s="102"/>
      <c r="M19" s="103"/>
      <c r="N19" s="104"/>
      <c r="O19" s="105"/>
      <c r="P19" s="106"/>
      <c r="Q19" s="107"/>
      <c r="R19" s="108"/>
      <c r="S19" s="104"/>
      <c r="T19" s="109"/>
      <c r="U19" s="104"/>
      <c r="V19" s="110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</row>
    <row r="20" spans="2:53" s="111" customFormat="1" x14ac:dyDescent="0.25">
      <c r="B20" s="112" t="s">
        <v>29</v>
      </c>
      <c r="C20" s="93"/>
      <c r="D20" s="94"/>
      <c r="E20" s="95" t="s">
        <v>30</v>
      </c>
      <c r="F20" s="96"/>
      <c r="G20" s="97"/>
      <c r="H20" s="98"/>
      <c r="I20" s="99"/>
      <c r="J20" s="100"/>
      <c r="K20" s="101"/>
      <c r="L20" s="102"/>
      <c r="M20" s="103"/>
      <c r="N20" s="104"/>
      <c r="O20" s="105"/>
      <c r="P20" s="106"/>
      <c r="Q20" s="107"/>
      <c r="R20" s="108"/>
      <c r="S20" s="104"/>
      <c r="T20" s="109"/>
      <c r="U20" s="104"/>
      <c r="V20" s="113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</row>
    <row r="21" spans="2:53" s="111" customFormat="1" x14ac:dyDescent="0.25">
      <c r="B21" s="112" t="s">
        <v>31</v>
      </c>
      <c r="C21" s="93"/>
      <c r="D21" s="94"/>
      <c r="E21" s="95" t="s">
        <v>32</v>
      </c>
      <c r="F21" s="96"/>
      <c r="G21" s="97"/>
      <c r="H21" s="98"/>
      <c r="I21" s="99"/>
      <c r="J21" s="100"/>
      <c r="K21" s="101"/>
      <c r="L21" s="102"/>
      <c r="M21" s="103"/>
      <c r="N21" s="104"/>
      <c r="O21" s="105"/>
      <c r="P21" s="106"/>
      <c r="Q21" s="107"/>
      <c r="R21" s="108"/>
      <c r="S21" s="104"/>
      <c r="T21" s="109"/>
      <c r="U21" s="104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</row>
    <row r="22" spans="2:53" s="111" customFormat="1" x14ac:dyDescent="0.25">
      <c r="B22" s="112" t="s">
        <v>33</v>
      </c>
      <c r="C22" s="93"/>
      <c r="D22" s="94"/>
      <c r="E22" s="95" t="s">
        <v>34</v>
      </c>
      <c r="F22" s="96"/>
      <c r="G22" s="97"/>
      <c r="H22" s="98"/>
      <c r="I22" s="99"/>
      <c r="J22" s="100"/>
      <c r="K22" s="101"/>
      <c r="L22" s="102"/>
      <c r="M22" s="103"/>
      <c r="N22" s="104"/>
      <c r="O22" s="105"/>
      <c r="P22" s="106"/>
      <c r="Q22" s="107"/>
      <c r="R22" s="108"/>
      <c r="S22" s="104"/>
      <c r="T22" s="109"/>
      <c r="U22" s="104"/>
      <c r="V22" s="113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</row>
    <row r="23" spans="2:53" s="111" customFormat="1" x14ac:dyDescent="0.25">
      <c r="B23" s="112" t="s">
        <v>35</v>
      </c>
      <c r="C23" s="93"/>
      <c r="D23" s="94"/>
      <c r="E23" s="95" t="s">
        <v>36</v>
      </c>
      <c r="F23" s="96"/>
      <c r="G23" s="97"/>
      <c r="H23" s="98"/>
      <c r="I23" s="99"/>
      <c r="J23" s="100"/>
      <c r="K23" s="101"/>
      <c r="L23" s="102"/>
      <c r="M23" s="103"/>
      <c r="N23" s="104"/>
      <c r="O23" s="105"/>
      <c r="P23" s="106"/>
      <c r="Q23" s="107"/>
      <c r="R23" s="108"/>
      <c r="S23" s="104"/>
      <c r="T23" s="109"/>
      <c r="U23" s="104"/>
      <c r="V23" s="109"/>
      <c r="W23" s="109"/>
      <c r="X23" s="109"/>
      <c r="Y23" s="109"/>
      <c r="Z23" s="109"/>
      <c r="AA23" s="114"/>
      <c r="AB23" s="109"/>
      <c r="AC23" s="109"/>
      <c r="AD23" s="109"/>
      <c r="AE23" s="109"/>
      <c r="AF23" s="109"/>
      <c r="AG23" s="109"/>
      <c r="AH23" s="109"/>
      <c r="AI23" s="109"/>
      <c r="AJ23" s="109"/>
    </row>
    <row r="24" spans="2:53" s="111" customFormat="1" x14ac:dyDescent="0.25">
      <c r="B24" s="112" t="s">
        <v>37</v>
      </c>
      <c r="C24" s="93"/>
      <c r="D24" s="94"/>
      <c r="E24" s="95" t="s">
        <v>38</v>
      </c>
      <c r="F24" s="96"/>
      <c r="G24" s="97"/>
      <c r="H24" s="98"/>
      <c r="I24" s="99"/>
      <c r="J24" s="100"/>
      <c r="K24" s="101"/>
      <c r="L24" s="102"/>
      <c r="M24" s="103"/>
      <c r="N24" s="104"/>
      <c r="O24" s="105"/>
      <c r="P24" s="106"/>
      <c r="Q24" s="107"/>
      <c r="R24" s="108"/>
      <c r="S24" s="104"/>
      <c r="T24" s="109"/>
      <c r="U24" s="104"/>
      <c r="V24" s="109"/>
      <c r="W24" s="109"/>
      <c r="X24" s="109"/>
      <c r="Y24" s="109"/>
      <c r="Z24" s="109"/>
      <c r="AA24" s="114"/>
      <c r="AB24" s="109"/>
      <c r="AC24" s="109"/>
      <c r="AD24" s="109"/>
      <c r="AE24" s="109"/>
      <c r="AF24" s="109"/>
      <c r="AG24" s="109"/>
      <c r="AH24" s="109"/>
      <c r="AI24" s="109"/>
      <c r="AJ24" s="109"/>
    </row>
    <row r="25" spans="2:53" s="111" customFormat="1" x14ac:dyDescent="0.25">
      <c r="B25" s="112"/>
      <c r="C25" s="93"/>
      <c r="D25" s="94"/>
      <c r="E25" s="95" t="s">
        <v>39</v>
      </c>
      <c r="F25" s="96"/>
      <c r="G25" s="97"/>
      <c r="H25" s="98"/>
      <c r="I25" s="603">
        <v>743.846</v>
      </c>
      <c r="J25" s="100"/>
      <c r="K25" s="101"/>
      <c r="L25" s="102"/>
      <c r="M25" s="103"/>
      <c r="N25" s="104"/>
      <c r="O25" s="105"/>
      <c r="P25" s="106"/>
      <c r="Q25" s="107"/>
      <c r="R25" s="108"/>
      <c r="S25" s="104"/>
      <c r="T25" s="109"/>
      <c r="U25" s="104"/>
      <c r="V25" s="109"/>
      <c r="W25" s="109"/>
      <c r="X25" s="109"/>
      <c r="Y25" s="109"/>
      <c r="Z25" s="109"/>
      <c r="AA25" s="114"/>
      <c r="AB25" s="109"/>
      <c r="AC25" s="109"/>
      <c r="AD25" s="109"/>
      <c r="AE25" s="109"/>
      <c r="AF25" s="109"/>
      <c r="AG25" s="109"/>
      <c r="AH25" s="109"/>
      <c r="AI25" s="109"/>
      <c r="AJ25" s="109"/>
    </row>
    <row r="26" spans="2:53" s="111" customFormat="1" x14ac:dyDescent="0.25">
      <c r="B26" s="112" t="s">
        <v>40</v>
      </c>
      <c r="C26" s="93"/>
      <c r="D26" s="94"/>
      <c r="E26" s="95" t="s">
        <v>41</v>
      </c>
      <c r="F26" s="96"/>
      <c r="G26" s="97"/>
      <c r="H26" s="98"/>
      <c r="I26" s="99"/>
      <c r="J26" s="100"/>
      <c r="K26" s="101"/>
      <c r="L26" s="102"/>
      <c r="M26" s="103"/>
      <c r="N26" s="104"/>
      <c r="O26" s="105"/>
      <c r="P26" s="106"/>
      <c r="Q26" s="107"/>
      <c r="R26" s="108"/>
      <c r="S26" s="104"/>
      <c r="T26" s="109"/>
      <c r="U26" s="104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</row>
    <row r="27" spans="2:53" s="111" customFormat="1" x14ac:dyDescent="0.25">
      <c r="B27" s="112" t="s">
        <v>42</v>
      </c>
      <c r="C27" s="93"/>
      <c r="D27" s="94"/>
      <c r="E27" s="95" t="s">
        <v>43</v>
      </c>
      <c r="F27" s="96"/>
      <c r="G27" s="97"/>
      <c r="H27" s="98"/>
      <c r="I27" s="99"/>
      <c r="J27" s="100"/>
      <c r="K27" s="101"/>
      <c r="L27" s="115"/>
      <c r="M27" s="103"/>
      <c r="N27" s="104"/>
      <c r="O27" s="105"/>
      <c r="P27" s="106"/>
      <c r="Q27" s="107"/>
      <c r="R27" s="108"/>
      <c r="S27" s="104"/>
      <c r="T27" s="109"/>
      <c r="U27" s="104"/>
      <c r="V27" s="113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</row>
    <row r="28" spans="2:53" s="124" customFormat="1" x14ac:dyDescent="0.25">
      <c r="B28" s="112" t="s">
        <v>44</v>
      </c>
      <c r="C28" s="93"/>
      <c r="D28" s="116"/>
      <c r="E28" s="95" t="s">
        <v>45</v>
      </c>
      <c r="F28" s="95"/>
      <c r="G28" s="117"/>
      <c r="H28" s="98"/>
      <c r="I28" s="603">
        <v>499.08800000000002</v>
      </c>
      <c r="J28" s="100"/>
      <c r="K28" s="101"/>
      <c r="L28" s="115"/>
      <c r="M28" s="103"/>
      <c r="N28" s="118"/>
      <c r="O28" s="119"/>
      <c r="P28" s="120"/>
      <c r="Q28" s="121"/>
      <c r="R28" s="122"/>
      <c r="S28" s="118"/>
      <c r="T28" s="123"/>
      <c r="U28" s="118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53" s="143" customFormat="1" x14ac:dyDescent="0.25">
      <c r="B29" s="112" t="s">
        <v>46</v>
      </c>
      <c r="C29" s="125">
        <v>215</v>
      </c>
      <c r="D29" s="126" t="s">
        <v>47</v>
      </c>
      <c r="E29" s="127"/>
      <c r="F29" s="128"/>
      <c r="G29" s="129"/>
      <c r="H29" s="130"/>
      <c r="I29" s="131"/>
      <c r="J29" s="132"/>
      <c r="K29" s="133"/>
      <c r="L29" s="134"/>
      <c r="M29" s="135"/>
      <c r="N29" s="136"/>
      <c r="O29" s="137"/>
      <c r="P29" s="138"/>
      <c r="Q29" s="139"/>
      <c r="R29" s="140"/>
      <c r="S29" s="136"/>
      <c r="T29" s="141"/>
      <c r="U29" s="136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</row>
    <row r="30" spans="2:53" s="143" customFormat="1" x14ac:dyDescent="0.25">
      <c r="B30" s="57" t="s">
        <v>48</v>
      </c>
      <c r="C30" s="70">
        <v>215</v>
      </c>
      <c r="D30" s="144"/>
      <c r="E30" s="145" t="s">
        <v>49</v>
      </c>
      <c r="F30" s="73"/>
      <c r="G30" s="129"/>
      <c r="H30" s="130"/>
      <c r="I30" s="131"/>
      <c r="J30" s="132"/>
      <c r="K30" s="133"/>
      <c r="L30" s="134"/>
      <c r="M30" s="135"/>
      <c r="N30" s="136"/>
      <c r="O30" s="137"/>
      <c r="P30" s="138"/>
      <c r="Q30" s="139"/>
      <c r="R30" s="140"/>
      <c r="S30" s="136"/>
      <c r="T30" s="141"/>
      <c r="U30" s="136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</row>
    <row r="31" spans="2:53" s="143" customFormat="1" x14ac:dyDescent="0.25">
      <c r="B31" s="57" t="s">
        <v>50</v>
      </c>
      <c r="C31" s="70">
        <v>216</v>
      </c>
      <c r="D31" s="86" t="s">
        <v>51</v>
      </c>
      <c r="E31" s="15"/>
      <c r="F31" s="73"/>
      <c r="G31" s="129"/>
      <c r="H31" s="130"/>
      <c r="I31" s="131"/>
      <c r="J31" s="132"/>
      <c r="K31" s="133"/>
      <c r="L31" s="134"/>
      <c r="M31" s="135"/>
      <c r="N31" s="136"/>
      <c r="O31" s="137"/>
      <c r="P31" s="138"/>
      <c r="Q31" s="139"/>
      <c r="R31" s="140"/>
      <c r="S31" s="136"/>
      <c r="T31" s="141"/>
      <c r="U31" s="136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</row>
    <row r="32" spans="2:53" x14ac:dyDescent="0.25">
      <c r="B32" s="57" t="s">
        <v>52</v>
      </c>
      <c r="C32" s="70">
        <v>217</v>
      </c>
      <c r="D32" s="86" t="s">
        <v>53</v>
      </c>
      <c r="E32" s="146"/>
      <c r="F32" s="73"/>
      <c r="G32" s="87"/>
      <c r="H32" s="130"/>
      <c r="I32" s="131"/>
      <c r="J32" s="132"/>
      <c r="K32" s="133"/>
      <c r="L32" s="79"/>
      <c r="M32" s="135"/>
      <c r="N32" s="81"/>
      <c r="O32" s="82"/>
      <c r="P32" s="83"/>
      <c r="Q32" s="84"/>
      <c r="R32" s="85"/>
      <c r="S32" s="81"/>
      <c r="U32" s="81"/>
    </row>
    <row r="33" spans="2:53" x14ac:dyDescent="0.25">
      <c r="B33" s="57" t="s">
        <v>54</v>
      </c>
      <c r="C33" s="125">
        <v>218</v>
      </c>
      <c r="D33" s="147" t="s">
        <v>55</v>
      </c>
      <c r="E33" s="148"/>
      <c r="F33" s="128"/>
      <c r="G33" s="87"/>
      <c r="H33" s="130"/>
      <c r="I33" s="131"/>
      <c r="J33" s="132"/>
      <c r="K33" s="133"/>
      <c r="L33" s="79"/>
      <c r="M33" s="135"/>
      <c r="N33" s="81"/>
      <c r="O33" s="82"/>
      <c r="P33" s="83"/>
      <c r="Q33" s="84"/>
      <c r="R33" s="85"/>
      <c r="S33" s="81"/>
      <c r="U33" s="81"/>
    </row>
    <row r="34" spans="2:53" x14ac:dyDescent="0.25">
      <c r="B34" s="57"/>
      <c r="C34" s="70"/>
      <c r="D34" s="149"/>
      <c r="E34" s="150"/>
      <c r="F34" s="73"/>
      <c r="G34" s="87"/>
      <c r="H34" s="151"/>
      <c r="I34" s="76"/>
      <c r="J34" s="77"/>
      <c r="K34" s="133"/>
      <c r="L34" s="152"/>
      <c r="M34" s="153"/>
      <c r="N34" s="81"/>
      <c r="O34" s="82"/>
      <c r="P34" s="83"/>
      <c r="Q34" s="84"/>
      <c r="R34" s="85"/>
      <c r="S34" s="81"/>
      <c r="U34" s="81"/>
    </row>
    <row r="35" spans="2:53" x14ac:dyDescent="0.25">
      <c r="B35" s="57" t="s">
        <v>56</v>
      </c>
      <c r="C35" s="70"/>
      <c r="D35" s="14"/>
      <c r="E35" s="14"/>
      <c r="F35" s="154" t="s">
        <v>57</v>
      </c>
      <c r="G35" s="155"/>
      <c r="H35" s="156">
        <f>SUM(H16,H18,H29:H33)</f>
        <v>0</v>
      </c>
      <c r="I35" s="157">
        <f>SUM(I18,I16,I29:I33)</f>
        <v>1242.934</v>
      </c>
      <c r="J35" s="89"/>
      <c r="K35" s="90"/>
      <c r="L35" s="91"/>
      <c r="M35" s="158"/>
      <c r="N35" s="159"/>
      <c r="O35" s="160"/>
      <c r="P35" s="161"/>
      <c r="Q35" s="160"/>
      <c r="R35" s="162"/>
      <c r="S35" s="159"/>
      <c r="T35" s="159"/>
      <c r="U35" s="81"/>
    </row>
    <row r="36" spans="2:53" s="179" customFormat="1" x14ac:dyDescent="0.25">
      <c r="B36" s="57"/>
      <c r="C36" s="163"/>
      <c r="D36" s="164"/>
      <c r="E36" s="164"/>
      <c r="F36" s="165"/>
      <c r="G36" s="166"/>
      <c r="H36" s="167"/>
      <c r="I36" s="168"/>
      <c r="J36" s="169"/>
      <c r="K36" s="170"/>
      <c r="L36" s="171"/>
      <c r="M36" s="172"/>
      <c r="N36" s="173"/>
      <c r="O36" s="174"/>
      <c r="P36" s="175"/>
      <c r="Q36" s="174"/>
      <c r="R36" s="176"/>
      <c r="S36" s="173"/>
      <c r="T36" s="173"/>
      <c r="U36" s="177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</row>
    <row r="37" spans="2:53" x14ac:dyDescent="0.25">
      <c r="B37" s="57" t="s">
        <v>58</v>
      </c>
      <c r="C37" s="180"/>
      <c r="D37" s="181"/>
      <c r="E37" s="181"/>
      <c r="F37" s="182" t="s">
        <v>59</v>
      </c>
      <c r="G37" s="183"/>
      <c r="H37" s="184"/>
      <c r="I37" s="185"/>
      <c r="J37" s="186"/>
      <c r="K37" s="185"/>
      <c r="L37" s="187"/>
      <c r="M37" s="188"/>
      <c r="N37" s="189"/>
      <c r="O37" s="189"/>
      <c r="P37" s="189"/>
      <c r="Q37" s="189"/>
      <c r="R37" s="189"/>
      <c r="S37" s="189"/>
      <c r="T37" s="189"/>
      <c r="U37" s="81"/>
    </row>
    <row r="38" spans="2:53" x14ac:dyDescent="0.25">
      <c r="B38" s="57" t="s">
        <v>61</v>
      </c>
      <c r="C38" s="70">
        <v>250</v>
      </c>
      <c r="D38" s="190" t="s">
        <v>62</v>
      </c>
      <c r="E38" s="14"/>
      <c r="F38" s="190"/>
      <c r="G38" s="191"/>
      <c r="H38" s="130"/>
      <c r="I38" s="192"/>
      <c r="J38" s="77"/>
      <c r="K38" s="78"/>
      <c r="L38" s="79"/>
      <c r="M38" s="80"/>
      <c r="N38" s="81"/>
      <c r="O38" s="81"/>
      <c r="P38" s="81"/>
      <c r="Q38" s="84"/>
      <c r="R38" s="85"/>
      <c r="S38" s="81"/>
      <c r="T38" s="81"/>
      <c r="U38" s="81"/>
      <c r="V38" s="193"/>
    </row>
    <row r="39" spans="2:53" x14ac:dyDescent="0.25">
      <c r="B39" s="57" t="s">
        <v>63</v>
      </c>
      <c r="C39" s="70">
        <v>251</v>
      </c>
      <c r="D39" s="194" t="s">
        <v>64</v>
      </c>
      <c r="E39" s="72"/>
      <c r="F39" s="194"/>
      <c r="G39" s="195"/>
      <c r="H39" s="130"/>
      <c r="I39" s="192"/>
      <c r="J39" s="196"/>
      <c r="K39" s="78"/>
      <c r="L39" s="79"/>
      <c r="M39" s="80"/>
      <c r="N39" s="81"/>
      <c r="O39" s="81"/>
      <c r="P39" s="81"/>
      <c r="Q39" s="84"/>
      <c r="R39" s="85"/>
      <c r="S39" s="81"/>
      <c r="T39" s="81"/>
      <c r="U39" s="81"/>
    </row>
    <row r="40" spans="2:53" x14ac:dyDescent="0.25">
      <c r="B40" s="57" t="s">
        <v>65</v>
      </c>
      <c r="C40" s="70">
        <v>253</v>
      </c>
      <c r="D40" s="194" t="s">
        <v>66</v>
      </c>
      <c r="E40" s="14"/>
      <c r="F40" s="194"/>
      <c r="G40" s="195"/>
      <c r="H40" s="130"/>
      <c r="I40" s="192"/>
      <c r="J40" s="77"/>
      <c r="K40" s="78"/>
      <c r="L40" s="79"/>
      <c r="M40" s="80"/>
      <c r="N40" s="81"/>
      <c r="O40" s="81"/>
      <c r="P40" s="81"/>
      <c r="Q40" s="84"/>
      <c r="R40" s="85"/>
      <c r="S40" s="81"/>
      <c r="T40" s="81"/>
      <c r="U40" s="81"/>
    </row>
    <row r="41" spans="2:53" x14ac:dyDescent="0.25">
      <c r="B41" s="57" t="s">
        <v>67</v>
      </c>
      <c r="C41" s="70">
        <v>258</v>
      </c>
      <c r="D41" s="71" t="s">
        <v>68</v>
      </c>
      <c r="E41" s="72"/>
      <c r="F41" s="71"/>
      <c r="G41" s="74"/>
      <c r="H41" s="130"/>
      <c r="I41" s="192"/>
      <c r="J41" s="77"/>
      <c r="K41" s="78"/>
      <c r="L41" s="79"/>
      <c r="M41" s="80"/>
      <c r="N41" s="81"/>
      <c r="O41" s="81"/>
      <c r="P41" s="81"/>
      <c r="Q41" s="84"/>
      <c r="R41" s="85"/>
      <c r="S41" s="81"/>
      <c r="T41" s="81"/>
      <c r="U41" s="81"/>
    </row>
    <row r="42" spans="2:53" x14ac:dyDescent="0.25">
      <c r="B42" s="57" t="s">
        <v>69</v>
      </c>
      <c r="C42" s="70">
        <v>258</v>
      </c>
      <c r="D42" s="71" t="s">
        <v>70</v>
      </c>
      <c r="E42" s="72"/>
      <c r="F42" s="71"/>
      <c r="G42" s="74"/>
      <c r="H42" s="130"/>
      <c r="I42" s="192"/>
      <c r="J42" s="197"/>
      <c r="K42" s="78"/>
      <c r="L42" s="79"/>
      <c r="M42" s="80"/>
      <c r="N42" s="81"/>
      <c r="O42" s="81"/>
      <c r="P42" s="81"/>
      <c r="Q42" s="84"/>
      <c r="R42" s="85"/>
      <c r="S42" s="81"/>
      <c r="T42" s="81"/>
      <c r="U42" s="81"/>
    </row>
    <row r="43" spans="2:53" ht="15" x14ac:dyDescent="0.25">
      <c r="B43" s="57" t="s">
        <v>71</v>
      </c>
      <c r="C43" s="70">
        <v>261</v>
      </c>
      <c r="D43" s="71" t="s">
        <v>72</v>
      </c>
      <c r="E43" s="72"/>
      <c r="F43" s="71"/>
      <c r="G43" s="74"/>
      <c r="H43" s="130"/>
      <c r="I43" s="192"/>
      <c r="J43" s="198"/>
      <c r="K43" s="78"/>
      <c r="L43" s="79"/>
      <c r="M43" s="80"/>
      <c r="N43" s="81"/>
      <c r="O43" s="81"/>
      <c r="P43" s="81"/>
      <c r="Q43" s="84"/>
      <c r="R43" s="85"/>
      <c r="S43" s="81"/>
      <c r="T43" s="81"/>
      <c r="U43" s="81"/>
      <c r="V43" s="199"/>
    </row>
    <row r="44" spans="2:53" x14ac:dyDescent="0.25">
      <c r="B44" s="57" t="s">
        <v>73</v>
      </c>
      <c r="C44" s="70">
        <v>262</v>
      </c>
      <c r="D44" s="194" t="s">
        <v>74</v>
      </c>
      <c r="E44" s="14"/>
      <c r="F44" s="194"/>
      <c r="G44" s="195"/>
      <c r="H44" s="88">
        <f>SUM(H45:H51)</f>
        <v>0</v>
      </c>
      <c r="I44" s="200">
        <f>SUM(I45:I52)</f>
        <v>0</v>
      </c>
      <c r="J44" s="89"/>
      <c r="K44" s="90"/>
      <c r="L44" s="91"/>
      <c r="M44" s="92"/>
      <c r="N44" s="81"/>
      <c r="O44" s="81"/>
      <c r="P44" s="81"/>
      <c r="Q44" s="84"/>
      <c r="R44" s="85"/>
      <c r="S44" s="81"/>
      <c r="T44" s="81"/>
      <c r="U44" s="81"/>
      <c r="V44" s="193"/>
    </row>
    <row r="45" spans="2:53" s="111" customFormat="1" x14ac:dyDescent="0.25">
      <c r="B45" s="57" t="s">
        <v>75</v>
      </c>
      <c r="C45" s="70"/>
      <c r="D45" s="72"/>
      <c r="E45" s="95" t="s">
        <v>76</v>
      </c>
      <c r="F45" s="73"/>
      <c r="G45" s="87"/>
      <c r="H45" s="130"/>
      <c r="I45" s="192"/>
      <c r="J45" s="132"/>
      <c r="K45" s="133"/>
      <c r="L45" s="152"/>
      <c r="M45" s="153"/>
      <c r="N45" s="81"/>
      <c r="O45" s="82"/>
      <c r="P45" s="83"/>
      <c r="Q45" s="84"/>
      <c r="R45" s="85"/>
      <c r="S45" s="81"/>
      <c r="T45" s="16"/>
      <c r="U45" s="81"/>
      <c r="V45" s="16"/>
      <c r="W45" s="16"/>
      <c r="X45" s="16"/>
      <c r="Y45" s="16"/>
      <c r="Z45" s="16"/>
      <c r="AA45" s="201"/>
      <c r="AB45" s="16"/>
      <c r="AC45" s="16"/>
      <c r="AD45" s="16"/>
      <c r="AE45" s="16"/>
      <c r="AF45" s="16"/>
      <c r="AG45" s="16"/>
      <c r="AH45" s="16"/>
      <c r="AI45" s="16"/>
      <c r="AJ45" s="16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</row>
    <row r="46" spans="2:53" s="111" customFormat="1" x14ac:dyDescent="0.25">
      <c r="B46" s="57" t="s">
        <v>77</v>
      </c>
      <c r="C46" s="70"/>
      <c r="D46" s="72"/>
      <c r="E46" s="95" t="s">
        <v>78</v>
      </c>
      <c r="F46" s="73"/>
      <c r="G46" s="87"/>
      <c r="H46" s="130"/>
      <c r="I46" s="192"/>
      <c r="J46" s="132"/>
      <c r="K46" s="133"/>
      <c r="L46" s="152"/>
      <c r="M46" s="153"/>
      <c r="N46" s="81"/>
      <c r="O46" s="82"/>
      <c r="P46" s="83"/>
      <c r="Q46" s="84"/>
      <c r="R46" s="85"/>
      <c r="S46" s="81"/>
      <c r="T46" s="16"/>
      <c r="U46" s="81"/>
      <c r="V46" s="16"/>
      <c r="W46" s="16"/>
      <c r="X46" s="16"/>
      <c r="Y46" s="16"/>
      <c r="Z46" s="16"/>
      <c r="AA46" s="201"/>
      <c r="AB46" s="16"/>
      <c r="AC46" s="16"/>
      <c r="AD46" s="16"/>
      <c r="AE46" s="16"/>
      <c r="AF46" s="16"/>
      <c r="AG46" s="16"/>
      <c r="AH46" s="16"/>
      <c r="AI46" s="16"/>
      <c r="AJ46" s="16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</row>
    <row r="47" spans="2:53" s="111" customFormat="1" x14ac:dyDescent="0.25">
      <c r="B47" s="57" t="s">
        <v>79</v>
      </c>
      <c r="C47" s="70"/>
      <c r="D47" s="72"/>
      <c r="E47" s="95" t="s">
        <v>80</v>
      </c>
      <c r="F47" s="73"/>
      <c r="G47" s="87"/>
      <c r="H47" s="130"/>
      <c r="I47" s="192"/>
      <c r="J47" s="132"/>
      <c r="K47" s="133"/>
      <c r="L47" s="152"/>
      <c r="M47" s="153"/>
      <c r="N47" s="81"/>
      <c r="O47" s="82"/>
      <c r="P47" s="83"/>
      <c r="Q47" s="84"/>
      <c r="R47" s="85"/>
      <c r="S47" s="81"/>
      <c r="T47" s="16"/>
      <c r="U47" s="81"/>
      <c r="V47" s="16"/>
      <c r="W47" s="16"/>
      <c r="X47" s="16"/>
      <c r="Y47" s="16"/>
      <c r="Z47" s="16"/>
      <c r="AA47" s="201"/>
      <c r="AB47" s="16"/>
      <c r="AC47" s="16"/>
      <c r="AD47" s="16"/>
      <c r="AE47" s="16"/>
      <c r="AF47" s="16"/>
      <c r="AG47" s="16"/>
      <c r="AH47" s="16"/>
      <c r="AI47" s="16"/>
      <c r="AJ47" s="16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</row>
    <row r="48" spans="2:53" s="111" customFormat="1" x14ac:dyDescent="0.25">
      <c r="B48" s="57" t="s">
        <v>81</v>
      </c>
      <c r="C48" s="70"/>
      <c r="D48" s="72"/>
      <c r="E48" s="95" t="s">
        <v>82</v>
      </c>
      <c r="F48" s="73"/>
      <c r="G48" s="87"/>
      <c r="H48" s="130"/>
      <c r="I48" s="192"/>
      <c r="J48" s="132"/>
      <c r="K48" s="133"/>
      <c r="L48" s="152"/>
      <c r="M48" s="153"/>
      <c r="N48" s="81"/>
      <c r="O48" s="82"/>
      <c r="P48" s="83"/>
      <c r="Q48" s="84"/>
      <c r="R48" s="85"/>
      <c r="S48" s="81"/>
      <c r="T48" s="16"/>
      <c r="U48" s="81"/>
      <c r="V48" s="16"/>
      <c r="W48" s="16"/>
      <c r="X48" s="16"/>
      <c r="Y48" s="16"/>
      <c r="Z48" s="16"/>
      <c r="AA48" s="201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</row>
    <row r="49" spans="2:53" s="111" customFormat="1" x14ac:dyDescent="0.25">
      <c r="B49" s="57" t="s">
        <v>83</v>
      </c>
      <c r="C49" s="70"/>
      <c r="D49" s="72"/>
      <c r="E49" s="95" t="s">
        <v>84</v>
      </c>
      <c r="F49" s="73"/>
      <c r="G49" s="87"/>
      <c r="H49" s="130"/>
      <c r="I49" s="192"/>
      <c r="J49" s="132"/>
      <c r="K49" s="133"/>
      <c r="L49" s="152"/>
      <c r="M49" s="153"/>
      <c r="N49" s="81"/>
      <c r="O49" s="82"/>
      <c r="P49" s="83"/>
      <c r="Q49" s="84"/>
      <c r="R49" s="85"/>
      <c r="S49" s="81"/>
      <c r="T49" s="16"/>
      <c r="U49" s="81"/>
      <c r="V49" s="16"/>
      <c r="W49" s="16"/>
      <c r="X49" s="16"/>
      <c r="Y49" s="16"/>
      <c r="Z49" s="16"/>
      <c r="AA49" s="201"/>
      <c r="AB49" s="16"/>
      <c r="AC49" s="16"/>
      <c r="AD49" s="16"/>
      <c r="AE49" s="16"/>
      <c r="AF49" s="16"/>
      <c r="AG49" s="16"/>
      <c r="AH49" s="16"/>
      <c r="AI49" s="16"/>
      <c r="AJ49" s="16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</row>
    <row r="50" spans="2:53" s="111" customFormat="1" x14ac:dyDescent="0.25">
      <c r="B50" s="57" t="s">
        <v>85</v>
      </c>
      <c r="C50" s="70"/>
      <c r="D50" s="72"/>
      <c r="E50" s="95" t="s">
        <v>86</v>
      </c>
      <c r="F50" s="73"/>
      <c r="G50" s="87"/>
      <c r="H50" s="130"/>
      <c r="I50" s="192"/>
      <c r="J50" s="132"/>
      <c r="K50" s="133"/>
      <c r="L50" s="152"/>
      <c r="M50" s="153"/>
      <c r="N50" s="81"/>
      <c r="O50" s="82"/>
      <c r="P50" s="83"/>
      <c r="Q50" s="84"/>
      <c r="R50" s="85"/>
      <c r="S50" s="81"/>
      <c r="T50" s="16"/>
      <c r="U50" s="81"/>
      <c r="V50" s="16"/>
      <c r="W50" s="16"/>
      <c r="X50" s="16"/>
      <c r="Y50" s="16"/>
      <c r="Z50" s="16"/>
      <c r="AA50" s="201"/>
      <c r="AB50" s="16"/>
      <c r="AC50" s="16"/>
      <c r="AD50" s="16"/>
      <c r="AE50" s="16"/>
      <c r="AF50" s="16"/>
      <c r="AG50" s="16"/>
      <c r="AH50" s="16"/>
      <c r="AI50" s="16"/>
      <c r="AJ50" s="16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</row>
    <row r="51" spans="2:53" s="111" customFormat="1" x14ac:dyDescent="0.25">
      <c r="B51" s="57" t="s">
        <v>87</v>
      </c>
      <c r="C51" s="70"/>
      <c r="D51" s="72"/>
      <c r="E51" s="145" t="s">
        <v>88</v>
      </c>
      <c r="F51" s="73"/>
      <c r="G51" s="87"/>
      <c r="H51" s="130"/>
      <c r="I51" s="192"/>
      <c r="J51" s="132"/>
      <c r="K51" s="133"/>
      <c r="L51" s="152"/>
      <c r="M51" s="153"/>
      <c r="N51" s="81"/>
      <c r="O51" s="82"/>
      <c r="P51" s="83"/>
      <c r="Q51" s="84"/>
      <c r="R51" s="85"/>
      <c r="S51" s="81"/>
      <c r="T51" s="16"/>
      <c r="U51" s="81"/>
      <c r="V51" s="16"/>
      <c r="W51" s="16"/>
      <c r="X51" s="16"/>
      <c r="Y51" s="16"/>
      <c r="Z51" s="16"/>
      <c r="AA51" s="201"/>
      <c r="AB51" s="16"/>
      <c r="AC51" s="16"/>
      <c r="AD51" s="16"/>
      <c r="AE51" s="16"/>
      <c r="AF51" s="16"/>
      <c r="AG51" s="16"/>
      <c r="AH51" s="16"/>
      <c r="AI51" s="16"/>
      <c r="AJ51" s="16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</row>
    <row r="52" spans="2:53" x14ac:dyDescent="0.25">
      <c r="B52" s="57"/>
      <c r="C52" s="70"/>
      <c r="D52" s="72"/>
      <c r="E52" s="72"/>
      <c r="F52" s="71"/>
      <c r="G52" s="74"/>
      <c r="H52" s="151"/>
      <c r="I52" s="202"/>
      <c r="J52" s="77"/>
      <c r="K52" s="78"/>
      <c r="L52" s="79"/>
      <c r="M52" s="80"/>
      <c r="N52" s="81"/>
      <c r="O52" s="81"/>
      <c r="P52" s="81"/>
      <c r="Q52" s="84"/>
      <c r="R52" s="85"/>
      <c r="S52" s="81"/>
      <c r="T52" s="81"/>
      <c r="U52" s="81"/>
    </row>
    <row r="53" spans="2:53" x14ac:dyDescent="0.25">
      <c r="B53" s="57" t="s">
        <v>89</v>
      </c>
      <c r="C53" s="70"/>
      <c r="D53" s="14"/>
      <c r="E53" s="14"/>
      <c r="F53" s="154" t="s">
        <v>90</v>
      </c>
      <c r="G53" s="155"/>
      <c r="H53" s="156">
        <f>SUM(H38:H44)</f>
        <v>0</v>
      </c>
      <c r="I53" s="203">
        <f>SUM(I38:I44)</f>
        <v>0</v>
      </c>
      <c r="J53" s="204"/>
      <c r="K53" s="90"/>
      <c r="L53" s="91"/>
      <c r="M53" s="158"/>
      <c r="N53" s="159"/>
      <c r="O53" s="160"/>
      <c r="P53" s="161"/>
      <c r="Q53" s="160"/>
      <c r="R53" s="162"/>
      <c r="S53" s="159"/>
      <c r="T53" s="159"/>
      <c r="U53" s="81"/>
    </row>
    <row r="54" spans="2:53" s="179" customFormat="1" x14ac:dyDescent="0.25">
      <c r="B54" s="205"/>
      <c r="C54" s="163"/>
      <c r="D54" s="164"/>
      <c r="E54" s="164"/>
      <c r="F54" s="206"/>
      <c r="G54" s="166"/>
      <c r="H54" s="207"/>
      <c r="I54" s="208"/>
      <c r="J54" s="169"/>
      <c r="K54" s="170"/>
      <c r="L54" s="171"/>
      <c r="M54" s="172"/>
      <c r="N54" s="173"/>
      <c r="O54" s="174"/>
      <c r="P54" s="175"/>
      <c r="Q54" s="174"/>
      <c r="R54" s="176"/>
      <c r="S54" s="173"/>
      <c r="T54" s="173"/>
      <c r="U54" s="177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</row>
    <row r="55" spans="2:53" x14ac:dyDescent="0.25">
      <c r="B55" s="57" t="s">
        <v>91</v>
      </c>
      <c r="C55" s="209"/>
      <c r="D55" s="210"/>
      <c r="E55" s="210"/>
      <c r="F55" s="211" t="s">
        <v>92</v>
      </c>
      <c r="G55" s="155"/>
      <c r="H55" s="212"/>
      <c r="I55" s="213"/>
      <c r="J55" s="214"/>
      <c r="K55" s="215"/>
      <c r="L55" s="216"/>
      <c r="M55" s="217"/>
      <c r="N55" s="159"/>
      <c r="O55" s="160"/>
      <c r="P55" s="161"/>
      <c r="Q55" s="160"/>
      <c r="R55" s="162"/>
      <c r="S55" s="159"/>
      <c r="T55" s="159"/>
      <c r="U55" s="81"/>
    </row>
    <row r="56" spans="2:53" x14ac:dyDescent="0.25">
      <c r="B56" s="57" t="s">
        <v>93</v>
      </c>
      <c r="C56" s="70">
        <v>249</v>
      </c>
      <c r="D56" s="190" t="s">
        <v>94</v>
      </c>
      <c r="E56" s="14"/>
      <c r="F56" s="190"/>
      <c r="G56" s="155"/>
      <c r="H56" s="75"/>
      <c r="I56" s="604">
        <v>-2655.05</v>
      </c>
      <c r="J56" s="218"/>
      <c r="K56" s="78"/>
      <c r="L56" s="79"/>
      <c r="M56" s="219"/>
      <c r="N56" s="159"/>
      <c r="O56" s="160"/>
      <c r="P56" s="161"/>
      <c r="Q56" s="160"/>
      <c r="R56" s="162"/>
      <c r="S56" s="159"/>
      <c r="T56" s="159"/>
      <c r="U56" s="81"/>
    </row>
    <row r="57" spans="2:53" x14ac:dyDescent="0.25">
      <c r="B57" s="57" t="s">
        <v>95</v>
      </c>
      <c r="C57" s="70">
        <v>249</v>
      </c>
      <c r="D57" s="190" t="s">
        <v>96</v>
      </c>
      <c r="E57" s="14"/>
      <c r="F57" s="190"/>
      <c r="G57" s="155"/>
      <c r="H57" s="75"/>
      <c r="I57" s="76">
        <f>'[1]2016 Exhibit 1'!I56+'[1]2017 Exhibit 1'!I55</f>
        <v>0</v>
      </c>
      <c r="J57" s="220"/>
      <c r="K57" s="78"/>
      <c r="L57" s="79"/>
      <c r="M57" s="219"/>
      <c r="N57" s="159"/>
      <c r="O57" s="160"/>
      <c r="P57" s="161"/>
      <c r="Q57" s="160"/>
      <c r="R57" s="162"/>
      <c r="S57" s="159"/>
      <c r="T57" s="159"/>
      <c r="U57" s="81"/>
    </row>
    <row r="58" spans="2:53" x14ac:dyDescent="0.25">
      <c r="B58" s="205"/>
      <c r="C58" s="70"/>
      <c r="D58" s="14"/>
      <c r="E58" s="14"/>
      <c r="F58" s="190"/>
      <c r="G58" s="155"/>
      <c r="H58" s="151"/>
      <c r="I58" s="221"/>
      <c r="J58" s="218"/>
      <c r="K58" s="78"/>
      <c r="L58" s="79"/>
      <c r="M58" s="219"/>
      <c r="N58" s="159"/>
      <c r="O58" s="160"/>
      <c r="P58" s="161"/>
      <c r="Q58" s="160"/>
      <c r="R58" s="162"/>
      <c r="S58" s="159"/>
      <c r="T58" s="159"/>
      <c r="U58" s="81"/>
    </row>
    <row r="59" spans="2:53" x14ac:dyDescent="0.25">
      <c r="B59" s="57" t="s">
        <v>97</v>
      </c>
      <c r="C59" s="70"/>
      <c r="D59" s="14"/>
      <c r="E59" s="14"/>
      <c r="F59" s="154" t="s">
        <v>98</v>
      </c>
      <c r="G59" s="155"/>
      <c r="H59" s="156">
        <f>SUM(H56:H57)</f>
        <v>0</v>
      </c>
      <c r="I59" s="157">
        <f>SUM(I56:I58)</f>
        <v>-2655.05</v>
      </c>
      <c r="J59" s="204"/>
      <c r="K59" s="90"/>
      <c r="L59" s="91"/>
      <c r="M59" s="158"/>
      <c r="N59" s="159"/>
      <c r="O59" s="160"/>
      <c r="P59" s="161"/>
      <c r="Q59" s="160"/>
      <c r="R59" s="162"/>
      <c r="S59" s="159"/>
      <c r="T59" s="159"/>
      <c r="U59" s="81"/>
    </row>
    <row r="60" spans="2:53" s="179" customFormat="1" x14ac:dyDescent="0.25">
      <c r="B60" s="57"/>
      <c r="C60" s="163"/>
      <c r="D60" s="164"/>
      <c r="E60" s="164"/>
      <c r="F60" s="206"/>
      <c r="G60" s="166"/>
      <c r="H60" s="207"/>
      <c r="I60" s="168"/>
      <c r="J60" s="169"/>
      <c r="K60" s="170"/>
      <c r="L60" s="171"/>
      <c r="M60" s="172"/>
      <c r="N60" s="173"/>
      <c r="O60" s="174"/>
      <c r="P60" s="175"/>
      <c r="Q60" s="174"/>
      <c r="R60" s="176"/>
      <c r="S60" s="173"/>
      <c r="T60" s="17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</row>
    <row r="61" spans="2:53" s="233" customFormat="1" x14ac:dyDescent="0.25">
      <c r="B61" s="57" t="s">
        <v>99</v>
      </c>
      <c r="C61" s="222"/>
      <c r="D61" s="223"/>
      <c r="E61" s="223"/>
      <c r="F61" s="224" t="s">
        <v>100</v>
      </c>
      <c r="G61" s="193"/>
      <c r="H61" s="225"/>
      <c r="I61" s="226"/>
      <c r="J61" s="227"/>
      <c r="K61" s="226"/>
      <c r="L61" s="228"/>
      <c r="M61" s="229"/>
      <c r="N61" s="230"/>
      <c r="O61" s="230"/>
      <c r="P61" s="230"/>
      <c r="Q61" s="230"/>
      <c r="R61" s="230"/>
      <c r="S61" s="230"/>
      <c r="T61" s="230"/>
      <c r="U61" s="81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231"/>
      <c r="AH61" s="231"/>
      <c r="AI61" s="231"/>
      <c r="AJ61" s="231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  <c r="AW61" s="232"/>
      <c r="AX61" s="232"/>
      <c r="AY61" s="232"/>
      <c r="AZ61" s="232"/>
      <c r="BA61" s="232"/>
    </row>
    <row r="62" spans="2:53" s="237" customFormat="1" x14ac:dyDescent="0.25">
      <c r="B62" s="57" t="s">
        <v>101</v>
      </c>
      <c r="C62" s="70">
        <v>254</v>
      </c>
      <c r="D62" s="73" t="s">
        <v>102</v>
      </c>
      <c r="E62" s="14"/>
      <c r="F62" s="73"/>
      <c r="G62" s="16"/>
      <c r="H62" s="75"/>
      <c r="I62" s="605">
        <v>1725.2</v>
      </c>
      <c r="J62" s="196"/>
      <c r="K62" s="78"/>
      <c r="L62" s="79"/>
      <c r="M62" s="234"/>
      <c r="N62" s="83"/>
      <c r="O62" s="83"/>
      <c r="P62" s="83"/>
      <c r="Q62" s="83"/>
      <c r="R62" s="83"/>
      <c r="S62" s="83"/>
      <c r="T62" s="83"/>
      <c r="U62" s="81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235"/>
      <c r="AH62" s="235"/>
      <c r="AI62" s="235"/>
      <c r="AJ62" s="235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</row>
    <row r="63" spans="2:53" s="237" customFormat="1" x14ac:dyDescent="0.25">
      <c r="B63" s="57" t="s">
        <v>103</v>
      </c>
      <c r="C63" s="70"/>
      <c r="D63" s="73" t="s">
        <v>104</v>
      </c>
      <c r="E63" s="14"/>
      <c r="F63" s="73"/>
      <c r="G63" s="16"/>
      <c r="H63" s="75"/>
      <c r="I63" s="76"/>
      <c r="J63" s="196"/>
      <c r="K63" s="78"/>
      <c r="L63" s="79"/>
      <c r="M63" s="234"/>
      <c r="N63" s="83"/>
      <c r="O63" s="83"/>
      <c r="P63" s="83"/>
      <c r="Q63" s="83"/>
      <c r="R63" s="83"/>
      <c r="S63" s="83"/>
      <c r="T63" s="83"/>
      <c r="U63" s="81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235"/>
      <c r="AH63" s="235"/>
      <c r="AI63" s="235"/>
      <c r="AJ63" s="235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</row>
    <row r="64" spans="2:53" s="237" customFormat="1" x14ac:dyDescent="0.25">
      <c r="B64" s="205" t="s">
        <v>105</v>
      </c>
      <c r="C64" s="70">
        <v>292</v>
      </c>
      <c r="D64" s="73" t="s">
        <v>106</v>
      </c>
      <c r="E64" s="14"/>
      <c r="F64" s="73"/>
      <c r="G64" s="16"/>
      <c r="H64" s="75"/>
      <c r="I64" s="76"/>
      <c r="J64" s="196"/>
      <c r="K64" s="78"/>
      <c r="L64" s="79"/>
      <c r="M64" s="234"/>
      <c r="N64" s="83"/>
      <c r="O64" s="83"/>
      <c r="P64" s="83"/>
      <c r="Q64" s="83"/>
      <c r="R64" s="83"/>
      <c r="S64" s="83"/>
      <c r="T64" s="83"/>
      <c r="U64" s="81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235"/>
      <c r="AH64" s="235"/>
      <c r="AI64" s="235"/>
      <c r="AJ64" s="235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</row>
    <row r="65" spans="1:476" s="237" customFormat="1" ht="11.4" customHeight="1" x14ac:dyDescent="0.25">
      <c r="B65" s="57"/>
      <c r="C65" s="70"/>
      <c r="D65" s="14"/>
      <c r="E65" s="14"/>
      <c r="F65" s="73"/>
      <c r="G65" s="16"/>
      <c r="H65" s="151"/>
      <c r="I65" s="238"/>
      <c r="J65" s="196"/>
      <c r="K65" s="78"/>
      <c r="L65" s="79"/>
      <c r="M65" s="234"/>
      <c r="N65" s="83"/>
      <c r="O65" s="83"/>
      <c r="P65" s="83"/>
      <c r="Q65" s="83"/>
      <c r="R65" s="83"/>
      <c r="S65" s="83"/>
      <c r="T65" s="83"/>
      <c r="U65" s="81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235"/>
      <c r="AH65" s="235"/>
      <c r="AI65" s="235"/>
      <c r="AJ65" s="235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</row>
    <row r="66" spans="1:476" s="237" customFormat="1" ht="13.8" thickBot="1" x14ac:dyDescent="0.3">
      <c r="B66" s="57" t="s">
        <v>105</v>
      </c>
      <c r="C66" s="70"/>
      <c r="D66" s="14"/>
      <c r="E66" s="14"/>
      <c r="F66" s="154" t="s">
        <v>107</v>
      </c>
      <c r="G66" s="16"/>
      <c r="H66" s="156">
        <f>SUM(H62:H64)</f>
        <v>0</v>
      </c>
      <c r="I66" s="157">
        <f>SUM(I62:I64)</f>
        <v>1725.2</v>
      </c>
      <c r="J66" s="239"/>
      <c r="K66" s="78"/>
      <c r="L66" s="91"/>
      <c r="M66" s="240"/>
      <c r="N66" s="83"/>
      <c r="O66" s="83"/>
      <c r="P66" s="83"/>
      <c r="Q66" s="83"/>
      <c r="R66" s="83"/>
      <c r="S66" s="83"/>
      <c r="T66" s="83"/>
      <c r="U66" s="83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</row>
    <row r="67" spans="1:476" s="255" customFormat="1" ht="13.8" thickBot="1" x14ac:dyDescent="0.3">
      <c r="A67" s="241"/>
      <c r="B67" s="57"/>
      <c r="C67" s="242"/>
      <c r="D67" s="243"/>
      <c r="E67" s="243"/>
      <c r="F67" s="244"/>
      <c r="G67" s="245"/>
      <c r="H67" s="246"/>
      <c r="I67" s="247"/>
      <c r="J67" s="248"/>
      <c r="K67" s="249"/>
      <c r="L67" s="250"/>
      <c r="M67" s="251"/>
      <c r="N67" s="252"/>
      <c r="O67" s="253"/>
      <c r="P67" s="253"/>
      <c r="Q67" s="253"/>
      <c r="R67" s="253"/>
      <c r="S67" s="253"/>
      <c r="T67" s="253"/>
      <c r="U67" s="253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  <c r="IO67" s="241"/>
      <c r="IP67" s="241"/>
      <c r="IQ67" s="241"/>
      <c r="IR67" s="241"/>
      <c r="IS67" s="241"/>
      <c r="IT67" s="241"/>
      <c r="IU67" s="241"/>
      <c r="IV67" s="241"/>
      <c r="IW67" s="241"/>
      <c r="IX67" s="241"/>
      <c r="IY67" s="241"/>
      <c r="IZ67" s="241"/>
      <c r="JA67" s="241"/>
      <c r="JB67" s="241"/>
      <c r="JC67" s="241"/>
      <c r="JD67" s="241"/>
      <c r="JE67" s="241"/>
      <c r="JF67" s="241"/>
      <c r="JG67" s="241"/>
      <c r="JH67" s="241"/>
      <c r="JI67" s="241"/>
      <c r="JJ67" s="241"/>
      <c r="JK67" s="241"/>
      <c r="JL67" s="241"/>
      <c r="JM67" s="241"/>
      <c r="JN67" s="241"/>
      <c r="JO67" s="241"/>
      <c r="JP67" s="241"/>
      <c r="JQ67" s="241"/>
      <c r="JR67" s="241"/>
      <c r="JS67" s="241"/>
      <c r="JT67" s="241"/>
      <c r="JU67" s="241"/>
      <c r="JV67" s="241"/>
      <c r="JW67" s="241"/>
      <c r="JX67" s="241"/>
      <c r="JY67" s="241"/>
      <c r="JZ67" s="241"/>
      <c r="KA67" s="241"/>
      <c r="KB67" s="241"/>
      <c r="KC67" s="241"/>
      <c r="KD67" s="241"/>
      <c r="KE67" s="241"/>
      <c r="KF67" s="241"/>
      <c r="KG67" s="241"/>
      <c r="KH67" s="241"/>
      <c r="KI67" s="241"/>
      <c r="KJ67" s="241"/>
      <c r="KK67" s="241"/>
      <c r="KL67" s="241"/>
      <c r="KM67" s="241"/>
      <c r="KN67" s="241"/>
      <c r="KO67" s="241"/>
      <c r="KP67" s="241"/>
      <c r="KQ67" s="241"/>
      <c r="KR67" s="241"/>
      <c r="KS67" s="241"/>
      <c r="KT67" s="241"/>
      <c r="KU67" s="241"/>
      <c r="KV67" s="241"/>
      <c r="KW67" s="241"/>
      <c r="KX67" s="241"/>
      <c r="KY67" s="241"/>
      <c r="KZ67" s="241"/>
      <c r="LA67" s="241"/>
      <c r="LB67" s="241"/>
      <c r="LC67" s="241"/>
      <c r="LD67" s="241"/>
      <c r="LE67" s="241"/>
      <c r="LF67" s="241"/>
      <c r="LG67" s="241"/>
      <c r="LH67" s="241"/>
      <c r="LI67" s="241"/>
      <c r="LJ67" s="241"/>
      <c r="LK67" s="241"/>
      <c r="LL67" s="241"/>
      <c r="LM67" s="241"/>
      <c r="LN67" s="241"/>
      <c r="LO67" s="241"/>
      <c r="LP67" s="241"/>
      <c r="LQ67" s="241"/>
      <c r="LR67" s="241"/>
      <c r="LS67" s="241"/>
      <c r="LT67" s="241"/>
      <c r="LU67" s="241"/>
      <c r="LV67" s="241"/>
      <c r="LW67" s="241"/>
      <c r="LX67" s="241"/>
      <c r="LY67" s="241"/>
      <c r="LZ67" s="241"/>
      <c r="MA67" s="241"/>
      <c r="MB67" s="241"/>
      <c r="MC67" s="241"/>
      <c r="MD67" s="241"/>
      <c r="ME67" s="241"/>
      <c r="MF67" s="241"/>
      <c r="MG67" s="241"/>
      <c r="MH67" s="241"/>
      <c r="MI67" s="241"/>
      <c r="MJ67" s="241"/>
      <c r="MK67" s="241"/>
      <c r="ML67" s="241"/>
      <c r="MM67" s="241"/>
      <c r="MN67" s="241"/>
      <c r="MO67" s="241"/>
      <c r="MP67" s="241"/>
      <c r="MQ67" s="241"/>
      <c r="MR67" s="241"/>
      <c r="MS67" s="241"/>
      <c r="MT67" s="241"/>
      <c r="MU67" s="241"/>
      <c r="MV67" s="241"/>
      <c r="MW67" s="241"/>
      <c r="MX67" s="241"/>
      <c r="MY67" s="241"/>
      <c r="MZ67" s="241"/>
      <c r="NA67" s="241"/>
      <c r="NB67" s="241"/>
      <c r="NC67" s="241"/>
      <c r="ND67" s="241"/>
      <c r="NE67" s="241"/>
      <c r="NF67" s="241"/>
      <c r="NG67" s="241"/>
      <c r="NH67" s="241"/>
      <c r="NI67" s="241"/>
      <c r="NJ67" s="241"/>
      <c r="NK67" s="241"/>
      <c r="NL67" s="241"/>
      <c r="NM67" s="241"/>
      <c r="NN67" s="241"/>
      <c r="NO67" s="241"/>
      <c r="NP67" s="241"/>
      <c r="NQ67" s="241"/>
      <c r="NR67" s="241"/>
      <c r="NS67" s="241"/>
      <c r="NT67" s="241"/>
      <c r="NU67" s="241"/>
      <c r="NV67" s="241"/>
      <c r="NW67" s="241"/>
      <c r="NX67" s="241"/>
      <c r="NY67" s="241"/>
      <c r="NZ67" s="241"/>
      <c r="OA67" s="241"/>
      <c r="OB67" s="241"/>
      <c r="OC67" s="241"/>
      <c r="OD67" s="241"/>
      <c r="OE67" s="241"/>
      <c r="OF67" s="241"/>
      <c r="OG67" s="241"/>
      <c r="OH67" s="241"/>
      <c r="OI67" s="241"/>
      <c r="OJ67" s="241"/>
      <c r="OK67" s="241"/>
      <c r="OL67" s="241"/>
      <c r="OM67" s="241"/>
      <c r="ON67" s="241"/>
      <c r="OO67" s="241"/>
      <c r="OP67" s="241"/>
      <c r="OQ67" s="241"/>
      <c r="OR67" s="241"/>
      <c r="OS67" s="241"/>
      <c r="OT67" s="241"/>
      <c r="OU67" s="241"/>
      <c r="OV67" s="241"/>
      <c r="OW67" s="241"/>
      <c r="OX67" s="241"/>
      <c r="OY67" s="241"/>
      <c r="OZ67" s="241"/>
      <c r="PA67" s="241"/>
      <c r="PB67" s="241"/>
      <c r="PC67" s="241"/>
      <c r="PD67" s="241"/>
      <c r="PE67" s="241"/>
      <c r="PF67" s="241"/>
      <c r="PG67" s="241"/>
      <c r="PH67" s="241"/>
      <c r="PI67" s="241"/>
      <c r="PJ67" s="241"/>
      <c r="PK67" s="241"/>
      <c r="PL67" s="241"/>
      <c r="PM67" s="241"/>
      <c r="PN67" s="241"/>
      <c r="PO67" s="241"/>
      <c r="PP67" s="241"/>
      <c r="PQ67" s="241"/>
      <c r="PR67" s="241"/>
      <c r="PS67" s="241"/>
      <c r="PT67" s="241"/>
      <c r="PU67" s="241"/>
      <c r="PV67" s="241"/>
      <c r="PW67" s="241"/>
      <c r="PX67" s="241"/>
      <c r="PY67" s="241"/>
      <c r="PZ67" s="241"/>
      <c r="QA67" s="241"/>
      <c r="QB67" s="241"/>
      <c r="QC67" s="241"/>
      <c r="QD67" s="241"/>
      <c r="QE67" s="241"/>
      <c r="QF67" s="241"/>
      <c r="QG67" s="241"/>
      <c r="QH67" s="241"/>
      <c r="QI67" s="241"/>
      <c r="QJ67" s="241"/>
      <c r="QK67" s="241"/>
      <c r="QL67" s="241"/>
      <c r="QM67" s="241"/>
      <c r="QN67" s="241"/>
      <c r="QO67" s="241"/>
      <c r="QP67" s="241"/>
      <c r="QQ67" s="241"/>
      <c r="QR67" s="241"/>
      <c r="QS67" s="241"/>
      <c r="QT67" s="241"/>
      <c r="QU67" s="241"/>
      <c r="QV67" s="241"/>
      <c r="QW67" s="241"/>
      <c r="QX67" s="241"/>
      <c r="QY67" s="241"/>
      <c r="QZ67" s="241"/>
      <c r="RA67" s="241"/>
      <c r="RB67" s="241"/>
      <c r="RC67" s="241"/>
      <c r="RD67" s="241"/>
      <c r="RE67" s="241"/>
      <c r="RF67" s="241"/>
      <c r="RG67" s="241"/>
      <c r="RH67" s="241"/>
    </row>
    <row r="68" spans="1:476" s="237" customFormat="1" x14ac:dyDescent="0.25">
      <c r="B68" s="552" t="s">
        <v>108</v>
      </c>
      <c r="C68" s="256"/>
      <c r="D68" s="14"/>
      <c r="E68" s="14"/>
      <c r="F68" s="257"/>
      <c r="G68" s="16"/>
      <c r="H68" s="258"/>
      <c r="I68" s="157"/>
      <c r="J68" s="90"/>
      <c r="K68" s="78"/>
      <c r="L68" s="259"/>
      <c r="M68" s="260"/>
      <c r="N68" s="83"/>
      <c r="O68" s="83"/>
      <c r="P68" s="83"/>
      <c r="Q68" s="83"/>
      <c r="R68" s="83"/>
      <c r="S68" s="83"/>
      <c r="T68" s="83"/>
      <c r="U68" s="83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</row>
    <row r="69" spans="1:476" s="237" customFormat="1" ht="13.8" x14ac:dyDescent="0.25">
      <c r="B69" s="552"/>
      <c r="C69" s="261" t="s">
        <v>109</v>
      </c>
      <c r="D69" s="14"/>
      <c r="E69" s="14"/>
      <c r="F69" s="257"/>
      <c r="G69" s="16"/>
      <c r="H69" s="258"/>
      <c r="I69" s="157"/>
      <c r="J69" s="90"/>
      <c r="K69" s="78"/>
      <c r="L69" s="259"/>
      <c r="M69" s="260"/>
      <c r="N69" s="83"/>
      <c r="O69" s="83"/>
      <c r="P69" s="83"/>
      <c r="Q69" s="83"/>
      <c r="R69" s="83"/>
      <c r="S69" s="83"/>
      <c r="T69" s="83"/>
      <c r="U69" s="83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</row>
    <row r="70" spans="1:476" s="237" customFormat="1" ht="4.5" customHeight="1" thickBot="1" x14ac:dyDescent="0.3">
      <c r="B70" s="552"/>
      <c r="C70" s="262"/>
      <c r="D70" s="263"/>
      <c r="E70" s="263"/>
      <c r="F70" s="264"/>
      <c r="G70" s="16"/>
      <c r="H70" s="265"/>
      <c r="I70" s="266"/>
      <c r="J70" s="267"/>
      <c r="K70" s="268"/>
      <c r="L70" s="269"/>
      <c r="M70" s="270"/>
      <c r="N70" s="83"/>
      <c r="O70" s="83"/>
      <c r="P70" s="83"/>
      <c r="Q70" s="83"/>
      <c r="R70" s="83"/>
      <c r="S70" s="83"/>
      <c r="T70" s="83"/>
      <c r="U70" s="83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</row>
    <row r="71" spans="1:476" ht="18" customHeight="1" x14ac:dyDescent="0.25">
      <c r="B71" s="553"/>
      <c r="C71" s="271"/>
      <c r="D71" s="272"/>
      <c r="E71" s="272"/>
      <c r="F71" s="273" t="s">
        <v>110</v>
      </c>
      <c r="G71" s="274"/>
      <c r="H71" s="275">
        <f>H127</f>
        <v>0</v>
      </c>
      <c r="I71" s="276">
        <f t="shared" ref="I71:L71" si="0">I127</f>
        <v>313.08399999999983</v>
      </c>
      <c r="J71" s="277"/>
      <c r="K71" s="278"/>
      <c r="L71" s="277"/>
      <c r="M71" s="279"/>
      <c r="N71" s="280"/>
      <c r="O71" s="281"/>
      <c r="P71" s="282"/>
      <c r="Q71" s="281"/>
      <c r="R71" s="282"/>
      <c r="S71" s="280"/>
      <c r="T71" s="280"/>
      <c r="U71" s="280"/>
      <c r="V71" s="283"/>
      <c r="AK71" s="284"/>
    </row>
    <row r="72" spans="1:476" ht="14.25" customHeight="1" x14ac:dyDescent="0.25">
      <c r="B72" s="553"/>
      <c r="C72" s="285"/>
      <c r="D72" s="286"/>
      <c r="E72" s="286"/>
      <c r="F72" s="287" t="s">
        <v>111</v>
      </c>
      <c r="G72" s="155"/>
      <c r="H72" s="288"/>
      <c r="I72" s="289">
        <f>I128</f>
        <v>3.5740182648401807E-2</v>
      </c>
      <c r="J72" s="290"/>
      <c r="K72" s="291"/>
      <c r="L72" s="292"/>
      <c r="M72" s="293"/>
      <c r="N72" s="294"/>
      <c r="O72" s="294"/>
      <c r="P72" s="294"/>
      <c r="Q72" s="294"/>
      <c r="R72" s="294"/>
      <c r="S72" s="294"/>
      <c r="T72" s="294"/>
      <c r="U72" s="294"/>
      <c r="V72" s="283"/>
      <c r="AK72" s="284"/>
    </row>
    <row r="73" spans="1:476" s="295" customFormat="1" ht="15" customHeight="1" x14ac:dyDescent="0.25">
      <c r="B73" s="553"/>
      <c r="C73" s="296"/>
      <c r="D73" s="297"/>
      <c r="E73" s="297"/>
      <c r="F73" s="298"/>
      <c r="G73" s="299"/>
      <c r="H73" s="300"/>
      <c r="I73" s="301"/>
      <c r="J73" s="302"/>
      <c r="K73" s="303"/>
      <c r="L73" s="304"/>
      <c r="M73" s="305"/>
      <c r="N73" s="306"/>
      <c r="O73" s="306"/>
      <c r="P73" s="306"/>
      <c r="Q73" s="306"/>
      <c r="R73" s="306"/>
      <c r="S73" s="306"/>
      <c r="T73" s="306"/>
      <c r="U73" s="306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8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</row>
    <row r="74" spans="1:476" x14ac:dyDescent="0.25">
      <c r="B74" s="57"/>
      <c r="C74" s="285"/>
      <c r="D74" s="286"/>
      <c r="E74" s="286"/>
      <c r="F74" s="310"/>
      <c r="G74" s="311"/>
      <c r="H74" s="285"/>
      <c r="I74" s="286"/>
      <c r="J74" s="312"/>
      <c r="K74" s="286"/>
      <c r="L74" s="312"/>
      <c r="M74" s="313"/>
      <c r="AB74" s="314"/>
    </row>
    <row r="75" spans="1:476" s="237" customFormat="1" ht="15.6" x14ac:dyDescent="0.25">
      <c r="B75" s="57"/>
      <c r="C75" s="315"/>
      <c r="D75" s="313" t="s">
        <v>112</v>
      </c>
      <c r="E75" s="316"/>
      <c r="F75" s="313"/>
      <c r="G75" s="16"/>
      <c r="H75" s="317"/>
      <c r="I75" s="318"/>
      <c r="J75" s="319"/>
      <c r="K75" s="318"/>
      <c r="L75" s="320"/>
      <c r="M75" s="321"/>
      <c r="N75" s="322"/>
      <c r="O75" s="322"/>
      <c r="P75" s="322"/>
      <c r="Q75" s="322"/>
      <c r="R75" s="322"/>
      <c r="S75" s="322"/>
      <c r="T75" s="322"/>
      <c r="U75" s="322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</row>
    <row r="76" spans="1:476" ht="13.8" thickBot="1" x14ac:dyDescent="0.3">
      <c r="B76" s="57"/>
      <c r="C76" s="323"/>
      <c r="D76" s="324"/>
      <c r="E76" s="324"/>
      <c r="F76" s="325"/>
      <c r="G76" s="326"/>
      <c r="H76" s="327"/>
      <c r="I76" s="328"/>
      <c r="J76" s="329"/>
      <c r="K76" s="330"/>
      <c r="L76" s="331"/>
      <c r="M76" s="332"/>
      <c r="N76" s="333"/>
      <c r="O76" s="333"/>
      <c r="P76" s="333"/>
      <c r="Q76" s="333"/>
      <c r="R76" s="333"/>
      <c r="S76" s="333"/>
      <c r="T76" s="333"/>
      <c r="U76" s="333"/>
      <c r="V76" s="334"/>
    </row>
    <row r="77" spans="1:476" s="237" customFormat="1" x14ac:dyDescent="0.25">
      <c r="B77" s="57"/>
      <c r="C77" s="14"/>
      <c r="D77" s="14"/>
      <c r="E77" s="14"/>
      <c r="F77" s="335"/>
      <c r="G77" s="16"/>
      <c r="H77" s="258"/>
      <c r="I77" s="157"/>
      <c r="J77" s="90"/>
      <c r="K77" s="78"/>
      <c r="L77" s="259"/>
      <c r="M77" s="336"/>
      <c r="N77" s="83"/>
      <c r="O77" s="83"/>
      <c r="P77" s="83"/>
      <c r="Q77" s="83"/>
      <c r="R77" s="83"/>
      <c r="S77" s="83"/>
      <c r="T77" s="83"/>
      <c r="U77" s="83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</row>
    <row r="78" spans="1:476" s="237" customFormat="1" ht="13.8" thickBot="1" x14ac:dyDescent="0.3">
      <c r="B78" s="57"/>
      <c r="C78" s="14"/>
      <c r="D78" s="14"/>
      <c r="E78" s="14"/>
      <c r="F78" s="257"/>
      <c r="G78" s="16"/>
      <c r="H78" s="258"/>
      <c r="I78" s="157"/>
      <c r="J78" s="90"/>
      <c r="K78" s="78"/>
      <c r="L78" s="259"/>
      <c r="M78" s="260"/>
      <c r="N78" s="83"/>
      <c r="O78" s="83"/>
      <c r="P78" s="83"/>
      <c r="Q78" s="83"/>
      <c r="R78" s="83"/>
      <c r="S78" s="83"/>
      <c r="T78" s="83"/>
      <c r="U78" s="83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</row>
    <row r="79" spans="1:476" s="237" customFormat="1" ht="14.25" customHeight="1" x14ac:dyDescent="0.25">
      <c r="B79" s="112" t="s">
        <v>113</v>
      </c>
      <c r="C79" s="337"/>
      <c r="D79" s="338"/>
      <c r="E79" s="338"/>
      <c r="F79" s="339" t="s">
        <v>114</v>
      </c>
      <c r="G79" s="193"/>
      <c r="H79" s="340"/>
      <c r="I79" s="341"/>
      <c r="J79" s="342"/>
      <c r="K79" s="343"/>
      <c r="L79" s="344"/>
      <c r="M79" s="345"/>
      <c r="N79" s="83"/>
      <c r="O79" s="83"/>
      <c r="P79" s="83"/>
      <c r="Q79" s="83"/>
      <c r="R79" s="83"/>
      <c r="S79" s="83"/>
      <c r="T79" s="83"/>
      <c r="U79" s="83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</row>
    <row r="80" spans="1:476" s="237" customFormat="1" x14ac:dyDescent="0.25">
      <c r="B80" s="346" t="s">
        <v>115</v>
      </c>
      <c r="C80" s="70"/>
      <c r="D80" s="73" t="s">
        <v>116</v>
      </c>
      <c r="E80" s="14"/>
      <c r="F80" s="73"/>
      <c r="G80" s="16"/>
      <c r="H80" s="156">
        <f>SUM(H81:H84)</f>
        <v>0</v>
      </c>
      <c r="I80" s="257"/>
      <c r="J80" s="347"/>
      <c r="K80" s="257"/>
      <c r="L80" s="348"/>
      <c r="M80" s="154"/>
      <c r="N80" s="322"/>
      <c r="O80" s="82"/>
      <c r="P80" s="322"/>
      <c r="Q80" s="84"/>
      <c r="R80" s="322"/>
      <c r="S80" s="322"/>
      <c r="T80" s="322"/>
      <c r="U80" s="322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6"/>
      <c r="AL80" s="236"/>
      <c r="AM80" s="236"/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</row>
    <row r="81" spans="2:53" s="360" customFormat="1" x14ac:dyDescent="0.25">
      <c r="B81" s="112" t="s">
        <v>118</v>
      </c>
      <c r="C81" s="349"/>
      <c r="D81" s="350"/>
      <c r="E81" s="351" t="s">
        <v>119</v>
      </c>
      <c r="F81" s="352"/>
      <c r="G81" s="353"/>
      <c r="H81" s="98"/>
      <c r="I81" s="354"/>
      <c r="J81" s="355"/>
      <c r="K81" s="354"/>
      <c r="L81" s="102"/>
      <c r="M81" s="356"/>
      <c r="N81" s="357"/>
      <c r="O81" s="358"/>
      <c r="P81" s="357"/>
      <c r="Q81" s="359"/>
      <c r="R81" s="357"/>
      <c r="S81" s="357"/>
      <c r="T81" s="357"/>
      <c r="U81" s="357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353"/>
      <c r="AH81" s="353"/>
      <c r="AI81" s="353"/>
      <c r="AJ81" s="353"/>
    </row>
    <row r="82" spans="2:53" s="360" customFormat="1" x14ac:dyDescent="0.25">
      <c r="B82" s="112" t="s">
        <v>120</v>
      </c>
      <c r="C82" s="349"/>
      <c r="D82" s="350"/>
      <c r="E82" s="361" t="s">
        <v>121</v>
      </c>
      <c r="F82" s="352"/>
      <c r="G82" s="353"/>
      <c r="H82" s="98"/>
      <c r="I82" s="354"/>
      <c r="J82" s="355"/>
      <c r="K82" s="354"/>
      <c r="L82" s="102"/>
      <c r="M82" s="356"/>
      <c r="N82" s="357"/>
      <c r="O82" s="358"/>
      <c r="P82" s="357"/>
      <c r="Q82" s="359"/>
      <c r="R82" s="357"/>
      <c r="S82" s="357"/>
      <c r="T82" s="357"/>
      <c r="U82" s="357"/>
      <c r="V82" s="353"/>
      <c r="W82" s="353"/>
      <c r="X82" s="353"/>
      <c r="Y82" s="353"/>
      <c r="Z82" s="353"/>
      <c r="AA82" s="353"/>
      <c r="AB82" s="353"/>
      <c r="AC82" s="353"/>
      <c r="AD82" s="353"/>
      <c r="AE82" s="353"/>
      <c r="AF82" s="353"/>
      <c r="AG82" s="353"/>
      <c r="AH82" s="353"/>
      <c r="AI82" s="353"/>
      <c r="AJ82" s="353"/>
    </row>
    <row r="83" spans="2:53" s="360" customFormat="1" x14ac:dyDescent="0.25">
      <c r="B83" s="57" t="s">
        <v>122</v>
      </c>
      <c r="C83" s="349"/>
      <c r="D83" s="350"/>
      <c r="E83" s="351" t="s">
        <v>123</v>
      </c>
      <c r="F83" s="352"/>
      <c r="G83" s="353"/>
      <c r="H83" s="98"/>
      <c r="I83" s="354"/>
      <c r="J83" s="355"/>
      <c r="K83" s="354"/>
      <c r="L83" s="102"/>
      <c r="M83" s="356"/>
      <c r="N83" s="357"/>
      <c r="O83" s="358"/>
      <c r="P83" s="357"/>
      <c r="Q83" s="359"/>
      <c r="R83" s="357"/>
      <c r="S83" s="357"/>
      <c r="T83" s="357"/>
      <c r="U83" s="357"/>
      <c r="V83" s="353"/>
      <c r="W83" s="353"/>
      <c r="X83" s="353"/>
      <c r="Y83" s="353"/>
      <c r="Z83" s="353"/>
      <c r="AA83" s="353"/>
      <c r="AB83" s="353"/>
      <c r="AC83" s="353"/>
      <c r="AD83" s="353"/>
      <c r="AE83" s="353"/>
      <c r="AF83" s="353"/>
      <c r="AG83" s="353"/>
      <c r="AH83" s="353"/>
      <c r="AI83" s="353"/>
      <c r="AJ83" s="353"/>
    </row>
    <row r="84" spans="2:53" s="360" customFormat="1" x14ac:dyDescent="0.25">
      <c r="B84" s="112" t="s">
        <v>124</v>
      </c>
      <c r="C84" s="362">
        <v>202</v>
      </c>
      <c r="D84" s="363"/>
      <c r="E84" s="351" t="s">
        <v>125</v>
      </c>
      <c r="F84" s="352"/>
      <c r="G84" s="353"/>
      <c r="H84" s="98"/>
      <c r="I84" s="99"/>
      <c r="J84" s="355"/>
      <c r="K84" s="354"/>
      <c r="L84" s="102"/>
      <c r="M84" s="356"/>
      <c r="N84" s="357"/>
      <c r="O84" s="358"/>
      <c r="P84" s="357"/>
      <c r="Q84" s="359"/>
      <c r="R84" s="357"/>
      <c r="S84" s="357"/>
      <c r="T84" s="357"/>
      <c r="U84" s="357"/>
      <c r="V84" s="353"/>
      <c r="W84" s="353"/>
      <c r="X84" s="353"/>
      <c r="Y84" s="353"/>
      <c r="Z84" s="353"/>
      <c r="AA84" s="353"/>
      <c r="AB84" s="353"/>
      <c r="AC84" s="353"/>
      <c r="AD84" s="353"/>
      <c r="AE84" s="353"/>
      <c r="AF84" s="353"/>
      <c r="AG84" s="353"/>
      <c r="AH84" s="353"/>
      <c r="AI84" s="353"/>
      <c r="AJ84" s="353"/>
    </row>
    <row r="85" spans="2:53" s="237" customFormat="1" ht="18" customHeight="1" x14ac:dyDescent="0.25">
      <c r="B85" s="112" t="s">
        <v>126</v>
      </c>
      <c r="C85" s="364"/>
      <c r="D85" s="86" t="s">
        <v>127</v>
      </c>
      <c r="E85" s="365"/>
      <c r="F85" s="86"/>
      <c r="G85" s="235"/>
      <c r="H85" s="88">
        <f>SUM(H86:H93)</f>
        <v>0</v>
      </c>
      <c r="I85" s="131"/>
      <c r="J85" s="366"/>
      <c r="K85" s="367"/>
      <c r="L85" s="368"/>
      <c r="M85" s="369"/>
      <c r="N85" s="370"/>
      <c r="O85" s="371"/>
      <c r="P85" s="370"/>
      <c r="Q85" s="372"/>
      <c r="R85" s="370"/>
      <c r="S85" s="370"/>
      <c r="T85" s="370"/>
      <c r="U85" s="370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</row>
    <row r="86" spans="2:53" s="360" customFormat="1" x14ac:dyDescent="0.25">
      <c r="B86" s="112" t="s">
        <v>128</v>
      </c>
      <c r="C86" s="373"/>
      <c r="D86" s="374"/>
      <c r="E86" s="375" t="s">
        <v>129</v>
      </c>
      <c r="F86" s="376"/>
      <c r="G86" s="109"/>
      <c r="H86" s="377"/>
      <c r="I86" s="378"/>
      <c r="J86" s="379"/>
      <c r="K86" s="380"/>
      <c r="L86" s="381"/>
      <c r="M86" s="382"/>
      <c r="N86" s="383"/>
      <c r="O86" s="105"/>
      <c r="P86" s="383"/>
      <c r="Q86" s="107"/>
      <c r="R86" s="383"/>
      <c r="S86" s="383"/>
      <c r="T86" s="383"/>
      <c r="U86" s="383"/>
      <c r="V86" s="353"/>
      <c r="W86" s="353"/>
      <c r="X86" s="353"/>
      <c r="Y86" s="353"/>
      <c r="Z86" s="353"/>
      <c r="AA86" s="353"/>
      <c r="AB86" s="353"/>
      <c r="AC86" s="353"/>
      <c r="AD86" s="353"/>
      <c r="AE86" s="353"/>
      <c r="AF86" s="353"/>
      <c r="AG86" s="353"/>
      <c r="AH86" s="353"/>
      <c r="AI86" s="353"/>
      <c r="AJ86" s="353"/>
    </row>
    <row r="87" spans="2:53" s="360" customFormat="1" ht="15" customHeight="1" x14ac:dyDescent="0.25">
      <c r="B87" s="112" t="s">
        <v>130</v>
      </c>
      <c r="C87" s="349"/>
      <c r="D87" s="350"/>
      <c r="E87" s="375" t="s">
        <v>131</v>
      </c>
      <c r="F87" s="384"/>
      <c r="G87" s="353"/>
      <c r="H87" s="377"/>
      <c r="I87" s="354"/>
      <c r="J87" s="385"/>
      <c r="K87" s="354"/>
      <c r="L87" s="381"/>
      <c r="M87" s="356"/>
      <c r="N87" s="357"/>
      <c r="O87" s="358"/>
      <c r="P87" s="357"/>
      <c r="Q87" s="359"/>
      <c r="R87" s="357"/>
      <c r="S87" s="357"/>
      <c r="T87" s="357"/>
      <c r="U87" s="357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  <c r="AI87" s="353"/>
      <c r="AJ87" s="353"/>
    </row>
    <row r="88" spans="2:53" s="360" customFormat="1" x14ac:dyDescent="0.25">
      <c r="B88" s="57" t="s">
        <v>132</v>
      </c>
      <c r="C88" s="349"/>
      <c r="D88" s="350"/>
      <c r="E88" s="375" t="s">
        <v>133</v>
      </c>
      <c r="F88" s="384"/>
      <c r="G88" s="353"/>
      <c r="H88" s="377"/>
      <c r="I88" s="99"/>
      <c r="J88" s="355"/>
      <c r="K88" s="354"/>
      <c r="L88" s="381"/>
      <c r="M88" s="356"/>
      <c r="N88" s="357"/>
      <c r="O88" s="358"/>
      <c r="P88" s="357"/>
      <c r="Q88" s="359"/>
      <c r="R88" s="357"/>
      <c r="S88" s="357"/>
      <c r="T88" s="357"/>
      <c r="U88" s="357"/>
      <c r="V88" s="353"/>
      <c r="W88" s="353"/>
      <c r="X88" s="353"/>
      <c r="Y88" s="353"/>
      <c r="Z88" s="353"/>
      <c r="AA88" s="353"/>
      <c r="AB88" s="353"/>
      <c r="AC88" s="353"/>
      <c r="AD88" s="353"/>
      <c r="AE88" s="353"/>
      <c r="AF88" s="353"/>
      <c r="AG88" s="353"/>
      <c r="AH88" s="353"/>
      <c r="AI88" s="353"/>
      <c r="AJ88" s="353"/>
    </row>
    <row r="89" spans="2:53" s="360" customFormat="1" x14ac:dyDescent="0.25">
      <c r="B89" s="112" t="s">
        <v>134</v>
      </c>
      <c r="C89" s="349"/>
      <c r="D89" s="350"/>
      <c r="E89" s="375" t="s">
        <v>135</v>
      </c>
      <c r="F89" s="384"/>
      <c r="G89" s="353"/>
      <c r="H89" s="377"/>
      <c r="I89" s="99"/>
      <c r="J89" s="355"/>
      <c r="K89" s="354"/>
      <c r="L89" s="381"/>
      <c r="M89" s="356"/>
      <c r="N89" s="357"/>
      <c r="O89" s="358"/>
      <c r="P89" s="357"/>
      <c r="Q89" s="359"/>
      <c r="R89" s="357"/>
      <c r="S89" s="357"/>
      <c r="T89" s="357"/>
      <c r="U89" s="357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3"/>
    </row>
    <row r="90" spans="2:53" s="360" customFormat="1" ht="15.75" customHeight="1" x14ac:dyDescent="0.25">
      <c r="B90" s="112" t="s">
        <v>136</v>
      </c>
      <c r="C90" s="70"/>
      <c r="E90" s="375" t="s">
        <v>137</v>
      </c>
      <c r="F90" s="384"/>
      <c r="G90" s="16"/>
      <c r="H90" s="377"/>
      <c r="I90" s="386"/>
      <c r="J90" s="196"/>
      <c r="K90" s="386"/>
      <c r="L90" s="381"/>
      <c r="M90" s="387"/>
      <c r="N90" s="322"/>
      <c r="O90" s="82"/>
      <c r="P90" s="322"/>
      <c r="Q90" s="84"/>
      <c r="R90" s="322"/>
      <c r="S90" s="322"/>
      <c r="T90" s="322"/>
      <c r="U90" s="322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</row>
    <row r="91" spans="2:53" s="360" customFormat="1" ht="15.75" customHeight="1" x14ac:dyDescent="0.25">
      <c r="B91" s="112" t="s">
        <v>138</v>
      </c>
      <c r="C91" s="93"/>
      <c r="D91" s="388"/>
      <c r="E91" s="96" t="s">
        <v>139</v>
      </c>
      <c r="F91" s="384"/>
      <c r="G91" s="109"/>
      <c r="H91" s="377"/>
      <c r="I91" s="389"/>
      <c r="J91" s="390"/>
      <c r="K91" s="389"/>
      <c r="L91" s="381"/>
      <c r="M91" s="391"/>
      <c r="N91" s="383"/>
      <c r="O91" s="105"/>
      <c r="P91" s="383"/>
      <c r="Q91" s="107"/>
      <c r="R91" s="383"/>
      <c r="S91" s="383"/>
      <c r="T91" s="383"/>
      <c r="U91" s="383"/>
      <c r="V91" s="353"/>
      <c r="W91" s="353"/>
      <c r="X91" s="353"/>
      <c r="Y91" s="353"/>
      <c r="Z91" s="353"/>
      <c r="AA91" s="353"/>
      <c r="AB91" s="353"/>
      <c r="AC91" s="353"/>
      <c r="AD91" s="353"/>
      <c r="AE91" s="353"/>
      <c r="AF91" s="353"/>
      <c r="AG91" s="353"/>
      <c r="AH91" s="353"/>
      <c r="AI91" s="353"/>
      <c r="AJ91" s="353"/>
    </row>
    <row r="92" spans="2:53" s="360" customFormat="1" ht="13.5" customHeight="1" x14ac:dyDescent="0.25">
      <c r="B92" s="57" t="s">
        <v>140</v>
      </c>
      <c r="C92" s="349"/>
      <c r="D92" s="350"/>
      <c r="E92" s="375" t="s">
        <v>141</v>
      </c>
      <c r="F92" s="375"/>
      <c r="G92" s="353"/>
      <c r="H92" s="377"/>
      <c r="I92" s="389"/>
      <c r="J92" s="390"/>
      <c r="K92" s="389"/>
      <c r="L92" s="381"/>
      <c r="M92" s="391"/>
      <c r="N92" s="357"/>
      <c r="O92" s="358"/>
      <c r="P92" s="357"/>
      <c r="Q92" s="359"/>
      <c r="R92" s="357"/>
      <c r="S92" s="357"/>
      <c r="T92" s="357"/>
      <c r="U92" s="357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</row>
    <row r="93" spans="2:53" s="360" customFormat="1" ht="15.75" customHeight="1" x14ac:dyDescent="0.25">
      <c r="B93" s="392" t="s">
        <v>142</v>
      </c>
      <c r="C93" s="93"/>
      <c r="D93" s="388"/>
      <c r="E93" s="96" t="s">
        <v>143</v>
      </c>
      <c r="F93" s="96"/>
      <c r="G93" s="109"/>
      <c r="H93" s="377"/>
      <c r="I93" s="389"/>
      <c r="J93" s="390"/>
      <c r="K93" s="389"/>
      <c r="L93" s="381"/>
      <c r="M93" s="391"/>
      <c r="N93" s="383"/>
      <c r="O93" s="105"/>
      <c r="P93" s="383"/>
      <c r="Q93" s="107"/>
      <c r="R93" s="383"/>
      <c r="S93" s="383"/>
      <c r="T93" s="383"/>
      <c r="U93" s="383"/>
      <c r="V93" s="353"/>
      <c r="W93" s="353"/>
      <c r="X93" s="353"/>
      <c r="Y93" s="353"/>
      <c r="Z93" s="353"/>
      <c r="AA93" s="353"/>
      <c r="AB93" s="353"/>
      <c r="AC93" s="353"/>
      <c r="AD93" s="353"/>
      <c r="AE93" s="353"/>
      <c r="AF93" s="353"/>
      <c r="AG93" s="353"/>
      <c r="AH93" s="353"/>
      <c r="AI93" s="353"/>
      <c r="AJ93" s="353"/>
    </row>
    <row r="94" spans="2:53" s="396" customFormat="1" ht="15.75" customHeight="1" x14ac:dyDescent="0.25">
      <c r="B94" s="392" t="s">
        <v>144</v>
      </c>
      <c r="C94" s="393"/>
      <c r="D94" s="86" t="s">
        <v>145</v>
      </c>
      <c r="E94" s="236"/>
      <c r="F94" s="394"/>
      <c r="G94" s="235"/>
      <c r="H94" s="75"/>
      <c r="I94" s="76"/>
      <c r="J94" s="197"/>
      <c r="K94" s="386"/>
      <c r="L94" s="395"/>
      <c r="M94" s="387"/>
      <c r="N94" s="370"/>
      <c r="O94" s="371"/>
      <c r="P94" s="370"/>
      <c r="Q94" s="372"/>
      <c r="R94" s="370"/>
      <c r="S94" s="370"/>
      <c r="T94" s="370"/>
      <c r="U94" s="370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</row>
    <row r="95" spans="2:53" s="237" customFormat="1" ht="16.5" customHeight="1" x14ac:dyDescent="0.25">
      <c r="B95" s="392" t="s">
        <v>146</v>
      </c>
      <c r="C95" s="70"/>
      <c r="D95" s="397" t="s">
        <v>147</v>
      </c>
      <c r="E95" s="311"/>
      <c r="F95" s="397"/>
      <c r="G95" s="16"/>
      <c r="H95" s="75"/>
      <c r="I95" s="386"/>
      <c r="J95" s="196"/>
      <c r="K95" s="386"/>
      <c r="L95" s="395"/>
      <c r="M95" s="387"/>
      <c r="N95" s="322"/>
      <c r="O95" s="82"/>
      <c r="P95" s="322"/>
      <c r="Q95" s="84"/>
      <c r="R95" s="322"/>
      <c r="S95" s="322"/>
      <c r="T95" s="322"/>
      <c r="U95" s="322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6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</row>
    <row r="96" spans="2:53" s="236" customFormat="1" ht="13.5" customHeight="1" x14ac:dyDescent="0.25">
      <c r="B96" s="57" t="s">
        <v>148</v>
      </c>
      <c r="C96" s="393"/>
      <c r="D96" s="86" t="s">
        <v>149</v>
      </c>
      <c r="F96" s="86"/>
      <c r="G96" s="235"/>
      <c r="H96" s="75"/>
      <c r="I96" s="386"/>
      <c r="J96" s="196"/>
      <c r="K96" s="386"/>
      <c r="L96" s="395"/>
      <c r="M96" s="387"/>
      <c r="N96" s="370"/>
      <c r="O96" s="371"/>
      <c r="P96" s="370"/>
      <c r="Q96" s="372"/>
      <c r="R96" s="370"/>
      <c r="S96" s="370"/>
      <c r="T96" s="370"/>
      <c r="U96" s="370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</row>
    <row r="97" spans="2:53" s="236" customFormat="1" ht="13.5" customHeight="1" x14ac:dyDescent="0.25">
      <c r="B97" s="57" t="s">
        <v>150</v>
      </c>
      <c r="C97" s="393"/>
      <c r="E97" s="351" t="s">
        <v>151</v>
      </c>
      <c r="F97" s="398"/>
      <c r="G97" s="235"/>
      <c r="H97" s="75"/>
      <c r="I97" s="386"/>
      <c r="J97" s="196"/>
      <c r="K97" s="386"/>
      <c r="L97" s="395"/>
      <c r="M97" s="387"/>
      <c r="N97" s="370"/>
      <c r="O97" s="371"/>
      <c r="P97" s="370"/>
      <c r="Q97" s="372"/>
      <c r="R97" s="370"/>
      <c r="S97" s="370"/>
      <c r="T97" s="370"/>
      <c r="U97" s="370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</row>
    <row r="98" spans="2:53" s="399" customFormat="1" ht="15.75" customHeight="1" x14ac:dyDescent="0.25">
      <c r="B98" s="57" t="s">
        <v>152</v>
      </c>
      <c r="C98" s="70"/>
      <c r="D98" s="73" t="s">
        <v>153</v>
      </c>
      <c r="E98" s="14"/>
      <c r="F98" s="73"/>
      <c r="G98" s="16"/>
      <c r="H98" s="75"/>
      <c r="I98" s="386"/>
      <c r="J98" s="196"/>
      <c r="K98" s="386"/>
      <c r="L98" s="395"/>
      <c r="M98" s="387"/>
      <c r="N98" s="322"/>
      <c r="O98" s="82"/>
      <c r="P98" s="322"/>
      <c r="Q98" s="84"/>
      <c r="R98" s="322"/>
      <c r="S98" s="322"/>
      <c r="T98" s="322"/>
      <c r="U98" s="322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6"/>
      <c r="AL98" s="236"/>
      <c r="AM98" s="236"/>
      <c r="AN98" s="236"/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6"/>
      <c r="AZ98" s="236"/>
      <c r="BA98" s="236"/>
    </row>
    <row r="99" spans="2:53" s="237" customFormat="1" x14ac:dyDescent="0.25">
      <c r="B99" s="57" t="s">
        <v>154</v>
      </c>
      <c r="C99" s="70"/>
      <c r="D99" s="73" t="s">
        <v>155</v>
      </c>
      <c r="E99" s="14"/>
      <c r="F99" s="73"/>
      <c r="G99" s="16"/>
      <c r="H99" s="75"/>
      <c r="I99" s="386"/>
      <c r="J99" s="198"/>
      <c r="K99" s="386"/>
      <c r="L99" s="395"/>
      <c r="M99" s="387"/>
      <c r="N99" s="322"/>
      <c r="O99" s="82"/>
      <c r="P99" s="322"/>
      <c r="Q99" s="84"/>
      <c r="R99" s="322"/>
      <c r="S99" s="322"/>
      <c r="T99" s="322"/>
      <c r="U99" s="322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6"/>
      <c r="AL99" s="236"/>
      <c r="AM99" s="236"/>
      <c r="AN99" s="236"/>
      <c r="AO99" s="236"/>
      <c r="AP99" s="236"/>
      <c r="AQ99" s="236"/>
      <c r="AR99" s="236"/>
      <c r="AS99" s="236"/>
      <c r="AT99" s="236"/>
      <c r="AU99" s="236"/>
      <c r="AV99" s="236"/>
      <c r="AW99" s="236"/>
      <c r="AX99" s="236"/>
      <c r="AY99" s="236"/>
      <c r="AZ99" s="236"/>
      <c r="BA99" s="236"/>
    </row>
    <row r="100" spans="2:53" s="237" customFormat="1" x14ac:dyDescent="0.25">
      <c r="B100" s="57" t="s">
        <v>156</v>
      </c>
      <c r="C100" s="70"/>
      <c r="D100" s="15" t="s">
        <v>157</v>
      </c>
      <c r="E100" s="14"/>
      <c r="F100" s="73"/>
      <c r="G100" s="16"/>
      <c r="H100" s="75"/>
      <c r="I100" s="386"/>
      <c r="J100" s="198"/>
      <c r="K100" s="386"/>
      <c r="L100" s="395"/>
      <c r="M100" s="387"/>
      <c r="N100" s="322"/>
      <c r="O100" s="82"/>
      <c r="P100" s="322"/>
      <c r="Q100" s="84"/>
      <c r="R100" s="322"/>
      <c r="S100" s="322"/>
      <c r="T100" s="322"/>
      <c r="U100" s="322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6"/>
      <c r="AL100" s="236"/>
      <c r="AM100" s="236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</row>
    <row r="101" spans="2:53" s="237" customFormat="1" x14ac:dyDescent="0.25">
      <c r="B101" s="57"/>
      <c r="C101" s="70"/>
      <c r="D101" s="15"/>
      <c r="E101" s="14"/>
      <c r="F101" s="73"/>
      <c r="G101" s="16"/>
      <c r="H101" s="151"/>
      <c r="I101" s="386"/>
      <c r="J101" s="198"/>
      <c r="K101" s="386"/>
      <c r="L101" s="79"/>
      <c r="M101" s="387"/>
      <c r="N101" s="322"/>
      <c r="O101" s="82"/>
      <c r="P101" s="322"/>
      <c r="Q101" s="84"/>
      <c r="R101" s="322"/>
      <c r="S101" s="322"/>
      <c r="T101" s="322"/>
      <c r="U101" s="322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6"/>
      <c r="AL101" s="236"/>
      <c r="AM101" s="236"/>
      <c r="AN101" s="236"/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</row>
    <row r="102" spans="2:53" s="237" customFormat="1" x14ac:dyDescent="0.25">
      <c r="B102" s="57" t="s">
        <v>158</v>
      </c>
      <c r="C102" s="70"/>
      <c r="D102" s="14"/>
      <c r="E102" s="14"/>
      <c r="F102" s="154" t="s">
        <v>159</v>
      </c>
      <c r="G102" s="16"/>
      <c r="H102" s="156">
        <f>SUM(H80,H85,H94:H100)</f>
        <v>0</v>
      </c>
      <c r="I102" s="400"/>
      <c r="J102" s="347"/>
      <c r="K102" s="257"/>
      <c r="L102" s="348"/>
      <c r="M102" s="154"/>
      <c r="N102" s="322"/>
      <c r="O102" s="82"/>
      <c r="P102" s="322"/>
      <c r="Q102" s="84"/>
      <c r="R102" s="322"/>
      <c r="S102" s="322"/>
      <c r="T102" s="322"/>
      <c r="U102" s="322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6"/>
      <c r="AL102" s="236"/>
      <c r="AM102" s="236"/>
      <c r="AN102" s="236"/>
      <c r="AO102" s="236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36"/>
      <c r="AZ102" s="236"/>
      <c r="BA102" s="236"/>
    </row>
    <row r="103" spans="2:53" s="241" customFormat="1" ht="12.75" customHeight="1" x14ac:dyDescent="0.25">
      <c r="B103" s="57"/>
      <c r="C103" s="163"/>
      <c r="D103" s="164"/>
      <c r="E103" s="164"/>
      <c r="F103" s="401"/>
      <c r="G103" s="178"/>
      <c r="H103" s="207"/>
      <c r="I103" s="402"/>
      <c r="J103" s="403"/>
      <c r="K103" s="402"/>
      <c r="L103" s="404"/>
      <c r="M103" s="405"/>
      <c r="N103" s="406"/>
      <c r="O103" s="407"/>
      <c r="P103" s="406"/>
      <c r="Q103" s="408"/>
      <c r="R103" s="406"/>
      <c r="S103" s="406"/>
      <c r="T103" s="406"/>
      <c r="U103" s="406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</row>
    <row r="104" spans="2:53" s="237" customFormat="1" ht="16.5" customHeight="1" x14ac:dyDescent="0.25">
      <c r="B104" s="57" t="s">
        <v>160</v>
      </c>
      <c r="C104" s="409"/>
      <c r="D104" s="410"/>
      <c r="E104" s="410"/>
      <c r="F104" s="411" t="s">
        <v>161</v>
      </c>
      <c r="G104" s="16"/>
      <c r="H104" s="412"/>
      <c r="I104" s="413"/>
      <c r="J104" s="414"/>
      <c r="K104" s="413"/>
      <c r="L104" s="415"/>
      <c r="M104" s="416"/>
      <c r="N104" s="322"/>
      <c r="O104" s="82"/>
      <c r="P104" s="322"/>
      <c r="Q104" s="84"/>
      <c r="R104" s="322"/>
      <c r="S104" s="322"/>
      <c r="T104" s="322"/>
      <c r="U104" s="322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6"/>
      <c r="AL104" s="236"/>
      <c r="AM104" s="236"/>
      <c r="AN104" s="236"/>
      <c r="AO104" s="236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36"/>
    </row>
    <row r="105" spans="2:53" s="237" customFormat="1" ht="15" customHeight="1" x14ac:dyDescent="0.25">
      <c r="B105" s="57" t="s">
        <v>162</v>
      </c>
      <c r="C105" s="70"/>
      <c r="D105" s="73" t="s">
        <v>163</v>
      </c>
      <c r="E105" s="14"/>
      <c r="F105" s="73"/>
      <c r="G105" s="16"/>
      <c r="H105" s="75"/>
      <c r="I105" s="417"/>
      <c r="J105" s="196"/>
      <c r="K105" s="386"/>
      <c r="L105" s="395"/>
      <c r="M105" s="387"/>
      <c r="N105" s="322"/>
      <c r="O105" s="82"/>
      <c r="P105" s="322"/>
      <c r="Q105" s="84"/>
      <c r="R105" s="322"/>
      <c r="S105" s="322"/>
      <c r="T105" s="322"/>
      <c r="U105" s="322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6"/>
      <c r="AL105" s="236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</row>
    <row r="106" spans="2:53" s="237" customFormat="1" ht="12.75" customHeight="1" x14ac:dyDescent="0.25">
      <c r="B106" s="57" t="s">
        <v>164</v>
      </c>
      <c r="C106" s="70"/>
      <c r="D106" s="73" t="s">
        <v>165</v>
      </c>
      <c r="E106" s="14"/>
      <c r="F106" s="73"/>
      <c r="G106" s="16"/>
      <c r="H106" s="75"/>
      <c r="I106" s="417"/>
      <c r="J106" s="196"/>
      <c r="K106" s="386"/>
      <c r="L106" s="395"/>
      <c r="M106" s="387"/>
      <c r="N106" s="322"/>
      <c r="O106" s="82"/>
      <c r="P106" s="322"/>
      <c r="Q106" s="84"/>
      <c r="R106" s="322"/>
      <c r="S106" s="322"/>
      <c r="T106" s="322"/>
      <c r="U106" s="322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6"/>
      <c r="AL106" s="236"/>
      <c r="AM106" s="236"/>
      <c r="AN106" s="236"/>
      <c r="AO106" s="236"/>
      <c r="AP106" s="236"/>
      <c r="AQ106" s="236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</row>
    <row r="107" spans="2:53" s="237" customFormat="1" ht="12.75" customHeight="1" x14ac:dyDescent="0.25">
      <c r="B107" s="392" t="s">
        <v>166</v>
      </c>
      <c r="C107" s="70"/>
      <c r="D107" s="73" t="s">
        <v>167</v>
      </c>
      <c r="E107" s="14"/>
      <c r="F107" s="73"/>
      <c r="G107" s="16"/>
      <c r="H107" s="75"/>
      <c r="I107" s="417"/>
      <c r="J107" s="196"/>
      <c r="K107" s="386"/>
      <c r="L107" s="395"/>
      <c r="M107" s="387"/>
      <c r="N107" s="322"/>
      <c r="O107" s="82"/>
      <c r="P107" s="322"/>
      <c r="Q107" s="84"/>
      <c r="R107" s="322"/>
      <c r="S107" s="322"/>
      <c r="T107" s="322"/>
      <c r="U107" s="322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</row>
    <row r="108" spans="2:53" s="420" customFormat="1" x14ac:dyDescent="0.25">
      <c r="B108" s="392" t="s">
        <v>168</v>
      </c>
      <c r="C108" s="418"/>
      <c r="D108" s="397" t="s">
        <v>169</v>
      </c>
      <c r="E108" s="311"/>
      <c r="F108" s="397"/>
      <c r="G108" s="16"/>
      <c r="H108" s="75"/>
      <c r="I108" s="326"/>
      <c r="J108" s="198"/>
      <c r="K108" s="322"/>
      <c r="L108" s="395"/>
      <c r="M108" s="419"/>
      <c r="N108" s="322"/>
      <c r="O108" s="82"/>
      <c r="P108" s="322"/>
      <c r="Q108" s="84"/>
      <c r="R108" s="322"/>
      <c r="S108" s="322"/>
      <c r="T108" s="322"/>
      <c r="U108" s="322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</row>
    <row r="109" spans="2:53" s="420" customFormat="1" ht="15.75" customHeight="1" x14ac:dyDescent="0.25">
      <c r="B109" s="57" t="s">
        <v>164</v>
      </c>
      <c r="C109" s="418"/>
      <c r="D109" s="397" t="s">
        <v>170</v>
      </c>
      <c r="E109" s="311"/>
      <c r="F109" s="397"/>
      <c r="G109" s="16"/>
      <c r="H109" s="75"/>
      <c r="I109" s="326"/>
      <c r="J109" s="198"/>
      <c r="K109" s="322"/>
      <c r="L109" s="395"/>
      <c r="M109" s="419"/>
      <c r="N109" s="322"/>
      <c r="O109" s="82"/>
      <c r="P109" s="322"/>
      <c r="Q109" s="84"/>
      <c r="R109" s="322"/>
      <c r="S109" s="322"/>
      <c r="T109" s="322"/>
      <c r="U109" s="322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</row>
    <row r="110" spans="2:53" s="237" customFormat="1" ht="15.75" customHeight="1" x14ac:dyDescent="0.25">
      <c r="B110" s="57" t="s">
        <v>171</v>
      </c>
      <c r="C110" s="70"/>
      <c r="D110" s="73" t="s">
        <v>172</v>
      </c>
      <c r="E110" s="14"/>
      <c r="F110" s="73"/>
      <c r="G110" s="16"/>
      <c r="H110" s="75"/>
      <c r="I110" s="417"/>
      <c r="J110" s="196"/>
      <c r="K110" s="386"/>
      <c r="L110" s="395"/>
      <c r="M110" s="387"/>
      <c r="N110" s="322"/>
      <c r="O110" s="82"/>
      <c r="P110" s="322"/>
      <c r="Q110" s="84"/>
      <c r="R110" s="322"/>
      <c r="S110" s="322"/>
      <c r="T110" s="322"/>
      <c r="U110" s="322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236"/>
      <c r="AM110" s="236"/>
      <c r="AN110" s="236"/>
      <c r="AO110" s="236"/>
      <c r="AP110" s="236"/>
      <c r="AQ110" s="236"/>
      <c r="AR110" s="236"/>
      <c r="AS110" s="236"/>
      <c r="AT110" s="236"/>
      <c r="AU110" s="236"/>
      <c r="AV110" s="236"/>
      <c r="AW110" s="236"/>
      <c r="AX110" s="236"/>
      <c r="AY110" s="236"/>
      <c r="AZ110" s="236"/>
      <c r="BA110" s="236"/>
    </row>
    <row r="111" spans="2:53" s="237" customFormat="1" ht="16.5" customHeight="1" x14ac:dyDescent="0.25">
      <c r="B111" s="57"/>
      <c r="C111" s="70"/>
      <c r="D111" s="15"/>
      <c r="E111" s="14"/>
      <c r="F111" s="73"/>
      <c r="G111" s="16"/>
      <c r="H111" s="151"/>
      <c r="I111" s="417"/>
      <c r="J111" s="196"/>
      <c r="K111" s="386"/>
      <c r="L111" s="79"/>
      <c r="M111" s="387"/>
      <c r="N111" s="322"/>
      <c r="O111" s="82"/>
      <c r="P111" s="322"/>
      <c r="Q111" s="84"/>
      <c r="R111" s="322"/>
      <c r="S111" s="322"/>
      <c r="T111" s="322"/>
      <c r="U111" s="322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6"/>
      <c r="AL111" s="236"/>
      <c r="AM111" s="236"/>
      <c r="AN111" s="236"/>
      <c r="AO111" s="236"/>
      <c r="AP111" s="236"/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36"/>
    </row>
    <row r="112" spans="2:53" s="237" customFormat="1" ht="12.75" customHeight="1" x14ac:dyDescent="0.25">
      <c r="B112" s="57" t="s">
        <v>173</v>
      </c>
      <c r="C112" s="70"/>
      <c r="D112" s="14"/>
      <c r="E112" s="14"/>
      <c r="F112" s="154" t="s">
        <v>174</v>
      </c>
      <c r="G112" s="16"/>
      <c r="H112" s="156">
        <f>SUM(H105:H110)</f>
        <v>0</v>
      </c>
      <c r="I112" s="257"/>
      <c r="J112" s="239"/>
      <c r="K112" s="257"/>
      <c r="L112" s="348"/>
      <c r="M112" s="154"/>
      <c r="N112" s="322"/>
      <c r="O112" s="82"/>
      <c r="P112" s="322"/>
      <c r="Q112" s="84"/>
      <c r="R112" s="322"/>
      <c r="S112" s="322"/>
      <c r="T112" s="322"/>
      <c r="U112" s="322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  <c r="AI112" s="235"/>
      <c r="AJ112" s="235"/>
      <c r="AK112" s="236"/>
      <c r="AL112" s="236"/>
      <c r="AM112" s="236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36"/>
    </row>
    <row r="113" spans="2:53" s="241" customFormat="1" ht="12.75" customHeight="1" x14ac:dyDescent="0.25">
      <c r="B113" s="57"/>
      <c r="C113" s="163"/>
      <c r="D113" s="164"/>
      <c r="E113" s="164"/>
      <c r="F113" s="401"/>
      <c r="G113" s="178"/>
      <c r="H113" s="207"/>
      <c r="I113" s="402"/>
      <c r="J113" s="403"/>
      <c r="K113" s="402"/>
      <c r="L113" s="421"/>
      <c r="M113" s="405"/>
      <c r="N113" s="406"/>
      <c r="O113" s="407"/>
      <c r="P113" s="406"/>
      <c r="Q113" s="408"/>
      <c r="R113" s="406"/>
      <c r="S113" s="406"/>
      <c r="T113" s="406"/>
      <c r="U113" s="406"/>
      <c r="V113" s="254"/>
      <c r="W113" s="254"/>
      <c r="X113" s="254"/>
      <c r="Y113" s="254"/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254"/>
      <c r="AJ113" s="254"/>
    </row>
    <row r="114" spans="2:53" ht="15" x14ac:dyDescent="0.25">
      <c r="B114" s="57" t="s">
        <v>175</v>
      </c>
      <c r="C114" s="422"/>
      <c r="D114" s="423"/>
      <c r="E114" s="423"/>
      <c r="F114" s="424" t="s">
        <v>176</v>
      </c>
      <c r="G114" s="274"/>
      <c r="H114" s="425">
        <f>SUM(H35,H53,H66,H102,H112,H59)</f>
        <v>0</v>
      </c>
      <c r="I114" s="426">
        <f>SUM(I35,I53,I59,I66)</f>
        <v>313.08399999999983</v>
      </c>
      <c r="J114" s="427"/>
      <c r="K114" s="428"/>
      <c r="L114" s="429"/>
      <c r="M114" s="430"/>
      <c r="N114" s="280"/>
      <c r="O114" s="281"/>
      <c r="P114" s="282"/>
      <c r="Q114" s="281"/>
      <c r="R114" s="282"/>
      <c r="S114" s="280"/>
      <c r="T114" s="280"/>
      <c r="U114" s="280"/>
      <c r="AK114" s="284"/>
    </row>
    <row r="115" spans="2:53" ht="19.5" customHeight="1" x14ac:dyDescent="0.25">
      <c r="B115" s="57" t="s">
        <v>177</v>
      </c>
      <c r="C115" s="70"/>
      <c r="D115" s="14"/>
      <c r="E115" s="14"/>
      <c r="F115" s="431"/>
      <c r="G115" s="432"/>
      <c r="H115" s="433"/>
      <c r="I115" s="434"/>
      <c r="J115" s="435"/>
      <c r="K115" s="436"/>
      <c r="L115" s="437"/>
      <c r="M115" s="438"/>
      <c r="N115" s="439"/>
      <c r="O115" s="439"/>
      <c r="P115" s="439"/>
      <c r="Q115" s="439"/>
      <c r="R115" s="439"/>
      <c r="S115" s="439"/>
      <c r="T115" s="439"/>
      <c r="U115" s="439"/>
      <c r="AK115" s="284"/>
    </row>
    <row r="116" spans="2:53" x14ac:dyDescent="0.25">
      <c r="B116" s="57" t="s">
        <v>178</v>
      </c>
      <c r="C116" s="440"/>
      <c r="F116" s="154" t="s">
        <v>111</v>
      </c>
      <c r="G116" s="155"/>
      <c r="H116" s="441"/>
      <c r="I116" s="442">
        <f>I114/8760</f>
        <v>3.5740182648401807E-2</v>
      </c>
      <c r="J116" s="443"/>
      <c r="K116" s="257"/>
      <c r="L116" s="444"/>
      <c r="M116" s="445"/>
      <c r="N116" s="294"/>
      <c r="O116" s="294"/>
      <c r="P116" s="294"/>
      <c r="Q116" s="294"/>
      <c r="R116" s="294"/>
      <c r="S116" s="294"/>
      <c r="T116" s="294"/>
      <c r="U116" s="294"/>
      <c r="V116" s="283"/>
      <c r="AK116" s="284"/>
    </row>
    <row r="117" spans="2:53" s="237" customFormat="1" ht="14.4" x14ac:dyDescent="0.25">
      <c r="B117" s="57" t="s">
        <v>179</v>
      </c>
      <c r="C117" s="446"/>
      <c r="D117" s="447"/>
      <c r="E117" s="447"/>
      <c r="F117" s="448" t="s">
        <v>180</v>
      </c>
      <c r="G117" s="231"/>
      <c r="H117" s="449"/>
      <c r="I117" s="450"/>
      <c r="J117" s="451"/>
      <c r="K117" s="452"/>
      <c r="L117" s="453"/>
      <c r="M117" s="454"/>
      <c r="N117" s="83"/>
      <c r="O117" s="83"/>
      <c r="P117" s="83"/>
      <c r="Q117" s="83"/>
      <c r="R117" s="83"/>
      <c r="S117" s="83"/>
      <c r="T117" s="83"/>
      <c r="U117" s="83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6"/>
      <c r="AL117" s="236"/>
      <c r="AM117" s="236"/>
      <c r="AN117" s="236"/>
      <c r="AO117" s="236"/>
      <c r="AP117" s="236"/>
      <c r="AQ117" s="236"/>
      <c r="AR117" s="236"/>
      <c r="AS117" s="236"/>
      <c r="AT117" s="236"/>
      <c r="AU117" s="236"/>
      <c r="AV117" s="236"/>
      <c r="AW117" s="236"/>
      <c r="AX117" s="236"/>
      <c r="AY117" s="236"/>
      <c r="AZ117" s="236"/>
      <c r="BA117" s="236"/>
    </row>
    <row r="118" spans="2:53" s="237" customFormat="1" x14ac:dyDescent="0.25">
      <c r="B118" s="57" t="s">
        <v>181</v>
      </c>
      <c r="C118" s="70">
        <v>150</v>
      </c>
      <c r="D118" s="73" t="s">
        <v>182</v>
      </c>
      <c r="E118" s="14"/>
      <c r="F118" s="73"/>
      <c r="G118" s="16"/>
      <c r="H118" s="75"/>
      <c r="I118" s="386"/>
      <c r="J118" s="196"/>
      <c r="K118" s="386"/>
      <c r="L118" s="79"/>
      <c r="M118" s="387"/>
      <c r="N118" s="322"/>
      <c r="O118" s="322"/>
      <c r="P118" s="322"/>
      <c r="Q118" s="322"/>
      <c r="R118" s="322"/>
      <c r="S118" s="322"/>
      <c r="T118" s="322"/>
      <c r="U118" s="322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6"/>
      <c r="AL118" s="236"/>
      <c r="AM118" s="236"/>
      <c r="AN118" s="236"/>
      <c r="AO118" s="236"/>
      <c r="AP118" s="236"/>
      <c r="AQ118" s="236"/>
      <c r="AR118" s="236"/>
      <c r="AS118" s="236"/>
      <c r="AT118" s="236"/>
      <c r="AU118" s="236"/>
      <c r="AV118" s="236"/>
      <c r="AW118" s="236"/>
      <c r="AX118" s="236"/>
      <c r="AY118" s="236"/>
      <c r="AZ118" s="236"/>
      <c r="BA118" s="236"/>
    </row>
    <row r="119" spans="2:53" s="237" customFormat="1" ht="15.6" hidden="1" x14ac:dyDescent="0.25">
      <c r="B119" s="57" t="s">
        <v>181</v>
      </c>
      <c r="C119" s="455">
        <v>248</v>
      </c>
      <c r="D119" s="456" t="s">
        <v>183</v>
      </c>
      <c r="E119" s="457"/>
      <c r="F119" s="456"/>
      <c r="G119" s="16"/>
      <c r="H119" s="75"/>
      <c r="I119" s="386"/>
      <c r="J119" s="198"/>
      <c r="K119" s="386"/>
      <c r="L119" s="79"/>
      <c r="M119" s="387"/>
      <c r="N119" s="322"/>
      <c r="O119" s="322"/>
      <c r="P119" s="322"/>
      <c r="Q119" s="322"/>
      <c r="R119" s="322"/>
      <c r="S119" s="322"/>
      <c r="T119" s="322"/>
      <c r="U119" s="322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6"/>
      <c r="AL119" s="236"/>
      <c r="AM119" s="236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</row>
    <row r="120" spans="2:53" s="237" customFormat="1" x14ac:dyDescent="0.25">
      <c r="B120" s="57" t="s">
        <v>184</v>
      </c>
      <c r="C120" s="70">
        <v>195</v>
      </c>
      <c r="D120" s="73" t="s">
        <v>185</v>
      </c>
      <c r="E120" s="14"/>
      <c r="F120" s="73"/>
      <c r="G120" s="16"/>
      <c r="H120" s="75"/>
      <c r="I120" s="386"/>
      <c r="J120" s="198"/>
      <c r="K120" s="386"/>
      <c r="L120" s="79"/>
      <c r="M120" s="387"/>
      <c r="N120" s="322"/>
      <c r="O120" s="322"/>
      <c r="P120" s="322"/>
      <c r="Q120" s="322"/>
      <c r="R120" s="322"/>
      <c r="S120" s="322"/>
      <c r="T120" s="322"/>
      <c r="U120" s="322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6"/>
      <c r="AL120" s="236"/>
      <c r="AM120" s="236"/>
      <c r="AN120" s="236"/>
      <c r="AO120" s="236"/>
      <c r="AP120" s="236"/>
      <c r="AQ120" s="236"/>
      <c r="AR120" s="236"/>
      <c r="AS120" s="236"/>
      <c r="AT120" s="236"/>
      <c r="AU120" s="236"/>
      <c r="AV120" s="236"/>
      <c r="AW120" s="236"/>
      <c r="AX120" s="236"/>
      <c r="AY120" s="236"/>
      <c r="AZ120" s="236"/>
      <c r="BA120" s="236"/>
    </row>
    <row r="121" spans="2:53" s="237" customFormat="1" ht="14.25" hidden="1" customHeight="1" x14ac:dyDescent="0.25">
      <c r="B121" s="57" t="s">
        <v>184</v>
      </c>
      <c r="C121" s="455">
        <v>271</v>
      </c>
      <c r="D121" s="73" t="s">
        <v>186</v>
      </c>
      <c r="E121" s="457"/>
      <c r="F121" s="456"/>
      <c r="G121" s="16"/>
      <c r="H121" s="75"/>
      <c r="I121" s="386"/>
      <c r="J121" s="196"/>
      <c r="K121" s="386"/>
      <c r="L121" s="79"/>
      <c r="M121" s="387"/>
      <c r="N121" s="322"/>
      <c r="O121" s="322"/>
      <c r="P121" s="322"/>
      <c r="Q121" s="322"/>
      <c r="R121" s="322"/>
      <c r="S121" s="322"/>
      <c r="T121" s="322"/>
      <c r="U121" s="322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6"/>
      <c r="AL121" s="236"/>
      <c r="AM121" s="236"/>
      <c r="AN121" s="236"/>
      <c r="AO121" s="236"/>
      <c r="AP121" s="236"/>
      <c r="AQ121" s="236"/>
      <c r="AR121" s="236"/>
      <c r="AS121" s="236"/>
      <c r="AT121" s="236"/>
      <c r="AU121" s="236"/>
      <c r="AV121" s="236"/>
      <c r="AW121" s="236"/>
      <c r="AX121" s="236"/>
      <c r="AY121" s="236"/>
      <c r="AZ121" s="236"/>
      <c r="BA121" s="236"/>
    </row>
    <row r="122" spans="2:53" s="237" customFormat="1" ht="16.5" hidden="1" customHeight="1" x14ac:dyDescent="0.25">
      <c r="B122" s="205"/>
      <c r="C122" s="455" t="s">
        <v>187</v>
      </c>
      <c r="D122" s="73" t="s">
        <v>188</v>
      </c>
      <c r="E122" s="457"/>
      <c r="F122" s="456"/>
      <c r="G122" s="16"/>
      <c r="H122" s="75"/>
      <c r="I122" s="386"/>
      <c r="J122" s="196"/>
      <c r="K122" s="386"/>
      <c r="L122" s="79"/>
      <c r="M122" s="387"/>
      <c r="N122" s="322"/>
      <c r="O122" s="322"/>
      <c r="P122" s="322"/>
      <c r="Q122" s="322"/>
      <c r="R122" s="322"/>
      <c r="S122" s="322"/>
      <c r="T122" s="322"/>
      <c r="U122" s="322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6"/>
      <c r="AL122" s="236"/>
      <c r="AM122" s="236"/>
      <c r="AN122" s="236"/>
      <c r="AO122" s="236"/>
      <c r="AP122" s="236"/>
      <c r="AQ122" s="236"/>
      <c r="AR122" s="236"/>
      <c r="AS122" s="236"/>
      <c r="AT122" s="236"/>
      <c r="AU122" s="236"/>
      <c r="AV122" s="236"/>
      <c r="AW122" s="236"/>
      <c r="AX122" s="236"/>
      <c r="AY122" s="236"/>
      <c r="AZ122" s="236"/>
      <c r="BA122" s="236"/>
    </row>
    <row r="123" spans="2:53" s="237" customFormat="1" x14ac:dyDescent="0.25">
      <c r="B123" s="57" t="s">
        <v>189</v>
      </c>
      <c r="C123" s="70"/>
      <c r="D123" s="73" t="s">
        <v>190</v>
      </c>
      <c r="E123" s="14"/>
      <c r="F123" s="73"/>
      <c r="G123" s="16"/>
      <c r="H123" s="75"/>
      <c r="I123" s="386"/>
      <c r="J123" s="196"/>
      <c r="K123" s="386"/>
      <c r="L123" s="79"/>
      <c r="M123" s="387"/>
      <c r="N123" s="322"/>
      <c r="O123" s="322"/>
      <c r="P123" s="322"/>
      <c r="Q123" s="322"/>
      <c r="R123" s="322"/>
      <c r="S123" s="322"/>
      <c r="T123" s="322"/>
      <c r="U123" s="322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6"/>
      <c r="AL123" s="236"/>
      <c r="AM123" s="236"/>
      <c r="AN123" s="236"/>
      <c r="AO123" s="236"/>
      <c r="AP123" s="236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36"/>
    </row>
    <row r="124" spans="2:53" s="237" customFormat="1" x14ac:dyDescent="0.25">
      <c r="B124" s="57"/>
      <c r="C124" s="70"/>
      <c r="D124" s="15"/>
      <c r="E124" s="14"/>
      <c r="F124" s="73"/>
      <c r="G124" s="16"/>
      <c r="H124" s="151"/>
      <c r="I124" s="386"/>
      <c r="J124" s="196"/>
      <c r="K124" s="386"/>
      <c r="L124" s="79"/>
      <c r="M124" s="387"/>
      <c r="N124" s="322"/>
      <c r="O124" s="322"/>
      <c r="P124" s="322"/>
      <c r="Q124" s="322"/>
      <c r="R124" s="322"/>
      <c r="S124" s="322"/>
      <c r="T124" s="322"/>
      <c r="U124" s="322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6"/>
      <c r="AL124" s="236"/>
      <c r="AM124" s="236"/>
      <c r="AN124" s="236"/>
      <c r="AO124" s="236"/>
      <c r="AP124" s="236"/>
      <c r="AQ124" s="236"/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36"/>
    </row>
    <row r="125" spans="2:53" x14ac:dyDescent="0.25">
      <c r="B125" s="57" t="s">
        <v>191</v>
      </c>
      <c r="C125" s="70"/>
      <c r="D125" s="14"/>
      <c r="E125" s="14"/>
      <c r="F125" s="154" t="s">
        <v>192</v>
      </c>
      <c r="G125" s="155"/>
      <c r="H125" s="156">
        <f>SUM(H118:H123)</f>
        <v>0</v>
      </c>
      <c r="I125" s="157">
        <f>SUM(I122:I123)</f>
        <v>0</v>
      </c>
      <c r="J125" s="239"/>
      <c r="K125" s="90"/>
      <c r="L125" s="91"/>
      <c r="M125" s="158"/>
      <c r="N125" s="159"/>
      <c r="O125" s="159"/>
      <c r="P125" s="159"/>
      <c r="Q125" s="159"/>
      <c r="R125" s="159"/>
      <c r="S125" s="159"/>
      <c r="T125" s="159"/>
      <c r="U125" s="159"/>
      <c r="V125" s="334"/>
    </row>
    <row r="126" spans="2:53" s="179" customFormat="1" x14ac:dyDescent="0.25">
      <c r="B126" s="57"/>
      <c r="C126" s="458"/>
      <c r="D126" s="459"/>
      <c r="E126" s="459"/>
      <c r="F126" s="460"/>
      <c r="G126" s="461"/>
      <c r="H126" s="207"/>
      <c r="I126" s="462"/>
      <c r="J126" s="463"/>
      <c r="K126" s="464"/>
      <c r="L126" s="465"/>
      <c r="M126" s="466"/>
      <c r="N126" s="467"/>
      <c r="O126" s="467"/>
      <c r="P126" s="467"/>
      <c r="Q126" s="467"/>
      <c r="R126" s="467"/>
      <c r="S126" s="467"/>
      <c r="T126" s="467"/>
      <c r="U126" s="467"/>
      <c r="V126" s="46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</row>
    <row r="127" spans="2:53" ht="18" customHeight="1" x14ac:dyDescent="0.25">
      <c r="B127" s="57" t="s">
        <v>193</v>
      </c>
      <c r="C127" s="422"/>
      <c r="D127" s="423"/>
      <c r="E127" s="423"/>
      <c r="F127" s="424" t="s">
        <v>110</v>
      </c>
      <c r="G127" s="274"/>
      <c r="H127" s="425">
        <f>SUM(H125+H114)</f>
        <v>0</v>
      </c>
      <c r="I127" s="426">
        <f>SUM(I114,I125)</f>
        <v>313.08399999999983</v>
      </c>
      <c r="J127" s="427"/>
      <c r="K127" s="428"/>
      <c r="L127" s="469"/>
      <c r="M127" s="430"/>
      <c r="N127" s="280"/>
      <c r="O127" s="281"/>
      <c r="P127" s="282"/>
      <c r="Q127" s="281"/>
      <c r="R127" s="282"/>
      <c r="S127" s="280"/>
      <c r="T127" s="280"/>
      <c r="U127" s="280"/>
      <c r="V127" s="283"/>
      <c r="AK127" s="284"/>
    </row>
    <row r="128" spans="2:53" x14ac:dyDescent="0.25">
      <c r="B128" s="57" t="s">
        <v>194</v>
      </c>
      <c r="C128" s="440"/>
      <c r="F128" s="154" t="s">
        <v>111</v>
      </c>
      <c r="G128" s="155"/>
      <c r="H128" s="470"/>
      <c r="I128" s="442">
        <f>I127/8760</f>
        <v>3.5740182648401807E-2</v>
      </c>
      <c r="J128" s="443"/>
      <c r="K128" s="257"/>
      <c r="L128" s="444"/>
      <c r="M128" s="471"/>
      <c r="N128" s="294"/>
      <c r="O128" s="294"/>
      <c r="P128" s="294"/>
      <c r="Q128" s="294"/>
      <c r="R128" s="294"/>
      <c r="S128" s="294"/>
      <c r="T128" s="294"/>
      <c r="U128" s="294"/>
      <c r="V128" s="283"/>
      <c r="AK128" s="284"/>
    </row>
    <row r="129" spans="2:53" s="295" customFormat="1" ht="15" customHeight="1" x14ac:dyDescent="0.25">
      <c r="B129" s="57" t="s">
        <v>195</v>
      </c>
      <c r="C129" s="472"/>
      <c r="D129" s="473"/>
      <c r="E129" s="473"/>
      <c r="F129" s="474"/>
      <c r="G129" s="299"/>
      <c r="H129" s="475"/>
      <c r="I129" s="476"/>
      <c r="J129" s="477"/>
      <c r="K129" s="478"/>
      <c r="L129" s="479"/>
      <c r="M129" s="480"/>
      <c r="N129" s="306"/>
      <c r="O129" s="306"/>
      <c r="P129" s="306"/>
      <c r="Q129" s="306"/>
      <c r="R129" s="306"/>
      <c r="S129" s="306"/>
      <c r="T129" s="306"/>
      <c r="U129" s="306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8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09"/>
      <c r="AX129" s="309"/>
      <c r="AY129" s="309"/>
      <c r="AZ129" s="309"/>
      <c r="BA129" s="309"/>
    </row>
    <row r="130" spans="2:53" x14ac:dyDescent="0.25">
      <c r="B130" s="57"/>
      <c r="C130" s="481"/>
      <c r="D130" s="16"/>
      <c r="E130" s="16"/>
      <c r="F130" s="482"/>
      <c r="G130" s="311"/>
      <c r="H130" s="440"/>
      <c r="J130" s="483"/>
      <c r="L130" s="483"/>
      <c r="M130" s="73"/>
      <c r="AB130" s="314"/>
    </row>
    <row r="131" spans="2:53" s="237" customFormat="1" ht="14.4" x14ac:dyDescent="0.25">
      <c r="B131" s="57" t="s">
        <v>196</v>
      </c>
      <c r="C131" s="70"/>
      <c r="D131" s="73" t="s">
        <v>197</v>
      </c>
      <c r="E131" s="14"/>
      <c r="F131" s="73"/>
      <c r="G131" s="16"/>
      <c r="H131" s="151"/>
      <c r="I131" s="386"/>
      <c r="J131" s="196"/>
      <c r="K131" s="386"/>
      <c r="L131" s="79"/>
      <c r="M131" s="387"/>
      <c r="N131" s="322"/>
      <c r="O131" s="322"/>
      <c r="P131" s="322"/>
      <c r="Q131" s="322"/>
      <c r="R131" s="322"/>
      <c r="S131" s="322"/>
      <c r="T131" s="322"/>
      <c r="U131" s="322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6"/>
      <c r="AL131" s="236"/>
      <c r="AM131" s="236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</row>
    <row r="132" spans="2:53" s="237" customFormat="1" ht="13.8" thickBot="1" x14ac:dyDescent="0.3">
      <c r="B132" s="57"/>
      <c r="C132" s="527"/>
      <c r="D132" s="613"/>
      <c r="E132" s="263"/>
      <c r="F132" s="614"/>
      <c r="G132" s="16"/>
      <c r="H132" s="529"/>
      <c r="I132" s="611"/>
      <c r="J132" s="531"/>
      <c r="K132" s="611"/>
      <c r="L132" s="532"/>
      <c r="M132" s="612"/>
      <c r="N132" s="322"/>
      <c r="O132" s="322"/>
      <c r="P132" s="322"/>
      <c r="Q132" s="322"/>
      <c r="R132" s="322"/>
      <c r="S132" s="322"/>
      <c r="T132" s="322"/>
      <c r="U132" s="322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  <c r="AI132" s="235"/>
      <c r="AJ132" s="235"/>
      <c r="AK132" s="236"/>
      <c r="AL132" s="236"/>
      <c r="AM132" s="236"/>
      <c r="AN132" s="236"/>
      <c r="AO132" s="236"/>
      <c r="AP132" s="236"/>
      <c r="AQ132" s="236"/>
      <c r="AR132" s="236"/>
      <c r="AS132" s="236"/>
      <c r="AT132" s="236"/>
      <c r="AU132" s="236"/>
      <c r="AV132" s="236"/>
      <c r="AW132" s="236"/>
      <c r="AX132" s="236"/>
      <c r="AY132" s="236"/>
      <c r="AZ132" s="236"/>
      <c r="BA132" s="236"/>
    </row>
    <row r="133" spans="2:53" s="420" customFormat="1" ht="57.6" customHeight="1" x14ac:dyDescent="0.25">
      <c r="B133" s="392"/>
      <c r="C133" s="571"/>
      <c r="D133" s="488"/>
      <c r="E133" s="571"/>
      <c r="F133" s="572"/>
      <c r="G133" s="488"/>
      <c r="H133" s="586"/>
      <c r="I133" s="494"/>
      <c r="J133" s="587"/>
      <c r="K133" s="494"/>
      <c r="L133" s="588"/>
      <c r="M133" s="494"/>
      <c r="N133" s="494"/>
      <c r="O133" s="322"/>
      <c r="P133" s="322"/>
      <c r="Q133" s="322"/>
      <c r="R133" s="322"/>
      <c r="S133" s="322"/>
      <c r="T133" s="322"/>
      <c r="U133" s="322"/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  <c r="AH133" s="235"/>
      <c r="AI133" s="235"/>
      <c r="AJ133" s="235"/>
      <c r="AK133" s="235"/>
      <c r="AL133" s="235"/>
      <c r="AM133" s="235"/>
      <c r="AN133" s="235"/>
      <c r="AO133" s="235"/>
      <c r="AP133" s="235"/>
      <c r="AQ133" s="235"/>
      <c r="AR133" s="235"/>
      <c r="AS133" s="235"/>
      <c r="AT133" s="235"/>
      <c r="AU133" s="235"/>
      <c r="AV133" s="235"/>
      <c r="AW133" s="235"/>
      <c r="AX133" s="235"/>
      <c r="AY133" s="235"/>
      <c r="AZ133" s="235"/>
      <c r="BA133" s="235"/>
    </row>
    <row r="134" spans="2:53" s="420" customFormat="1" ht="17.399999999999999" customHeight="1" x14ac:dyDescent="0.25">
      <c r="B134" s="392"/>
      <c r="C134" s="311"/>
      <c r="D134" s="311"/>
      <c r="E134" s="311"/>
      <c r="F134" s="322"/>
      <c r="G134" s="16"/>
      <c r="H134" s="589"/>
      <c r="I134" s="573"/>
      <c r="J134" s="590"/>
      <c r="K134" s="322"/>
      <c r="L134" s="591"/>
      <c r="M134" s="322"/>
      <c r="N134" s="322"/>
      <c r="O134" s="322"/>
      <c r="P134" s="322"/>
      <c r="Q134" s="322"/>
      <c r="R134" s="322"/>
      <c r="S134" s="322"/>
      <c r="T134" s="322"/>
      <c r="U134" s="322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  <c r="AK134" s="235"/>
      <c r="AL134" s="235"/>
      <c r="AM134" s="235"/>
      <c r="AN134" s="235"/>
      <c r="AO134" s="235"/>
      <c r="AP134" s="235"/>
      <c r="AQ134" s="235"/>
      <c r="AR134" s="235"/>
      <c r="AS134" s="235"/>
      <c r="AT134" s="235"/>
      <c r="AU134" s="235"/>
      <c r="AV134" s="235"/>
      <c r="AW134" s="235"/>
      <c r="AX134" s="235"/>
      <c r="AY134" s="235"/>
      <c r="AZ134" s="235"/>
      <c r="BA134" s="235"/>
    </row>
    <row r="135" spans="2:53" s="420" customFormat="1" ht="17.399999999999999" customHeight="1" x14ac:dyDescent="0.4">
      <c r="B135" s="392"/>
      <c r="C135" s="311"/>
      <c r="D135" s="311"/>
      <c r="E135" s="311"/>
      <c r="F135" s="322"/>
      <c r="G135" s="16"/>
      <c r="H135" s="589"/>
      <c r="I135" s="574"/>
      <c r="J135" s="590"/>
      <c r="K135" s="322"/>
      <c r="L135" s="592"/>
      <c r="M135" s="592"/>
      <c r="N135" s="322"/>
      <c r="O135" s="322"/>
      <c r="P135" s="322"/>
      <c r="Q135" s="322"/>
      <c r="R135" s="322"/>
      <c r="S135" s="322"/>
      <c r="T135" s="322"/>
      <c r="U135" s="322"/>
      <c r="V135" s="235"/>
      <c r="W135" s="235"/>
      <c r="X135" s="235"/>
      <c r="Y135" s="235"/>
      <c r="Z135" s="235"/>
      <c r="AA135" s="235"/>
      <c r="AB135" s="235"/>
      <c r="AC135" s="235"/>
      <c r="AD135" s="235"/>
      <c r="AE135" s="235"/>
      <c r="AF135" s="235"/>
      <c r="AG135" s="235"/>
      <c r="AH135" s="235"/>
      <c r="AI135" s="235"/>
      <c r="AJ135" s="235"/>
      <c r="AK135" s="235"/>
      <c r="AL135" s="235"/>
      <c r="AM135" s="235"/>
      <c r="AN135" s="235"/>
      <c r="AO135" s="235"/>
      <c r="AP135" s="235"/>
      <c r="AQ135" s="235"/>
      <c r="AR135" s="235"/>
      <c r="AS135" s="235"/>
      <c r="AT135" s="235"/>
      <c r="AU135" s="235"/>
      <c r="AV135" s="235"/>
      <c r="AW135" s="235"/>
      <c r="AX135" s="235"/>
      <c r="AY135" s="235"/>
      <c r="AZ135" s="235"/>
      <c r="BA135" s="235"/>
    </row>
    <row r="136" spans="2:53" s="576" customFormat="1" ht="15.6" customHeight="1" x14ac:dyDescent="0.25">
      <c r="B136" s="392"/>
      <c r="C136" s="535"/>
      <c r="D136" s="535"/>
      <c r="E136" s="535"/>
      <c r="F136" s="155"/>
      <c r="G136" s="193"/>
      <c r="H136" s="593"/>
      <c r="I136" s="575"/>
      <c r="J136" s="594"/>
      <c r="K136" s="155"/>
      <c r="L136" s="592"/>
      <c r="M136" s="592"/>
      <c r="N136" s="155"/>
      <c r="O136" s="155"/>
      <c r="P136" s="155"/>
      <c r="Q136" s="155"/>
      <c r="R136" s="155"/>
      <c r="S136" s="155"/>
      <c r="T136" s="155"/>
      <c r="U136" s="155"/>
      <c r="V136" s="231"/>
      <c r="W136" s="231"/>
      <c r="X136" s="231"/>
      <c r="Y136" s="231"/>
      <c r="Z136" s="231"/>
      <c r="AA136" s="231"/>
      <c r="AB136" s="231"/>
      <c r="AC136" s="231"/>
      <c r="AD136" s="231"/>
      <c r="AE136" s="231"/>
      <c r="AF136" s="231"/>
      <c r="AG136" s="231"/>
      <c r="AH136" s="231"/>
      <c r="AI136" s="231"/>
      <c r="AJ136" s="231"/>
      <c r="AK136" s="231"/>
      <c r="AL136" s="231"/>
      <c r="AM136" s="231"/>
      <c r="AN136" s="231"/>
      <c r="AO136" s="231"/>
      <c r="AP136" s="231"/>
      <c r="AQ136" s="231"/>
      <c r="AR136" s="231"/>
      <c r="AS136" s="231"/>
      <c r="AT136" s="231"/>
      <c r="AU136" s="231"/>
      <c r="AV136" s="231"/>
      <c r="AW136" s="231"/>
      <c r="AX136" s="231"/>
      <c r="AY136" s="231"/>
      <c r="AZ136" s="231"/>
      <c r="BA136" s="231"/>
    </row>
    <row r="137" spans="2:53" s="420" customFormat="1" x14ac:dyDescent="0.25">
      <c r="B137" s="392"/>
      <c r="C137" s="311"/>
      <c r="D137" s="16"/>
      <c r="E137" s="311"/>
      <c r="F137" s="595"/>
      <c r="G137" s="502"/>
      <c r="H137" s="596"/>
      <c r="I137" s="577"/>
      <c r="J137" s="590"/>
      <c r="K137" s="322"/>
      <c r="L137" s="592"/>
      <c r="M137" s="592"/>
      <c r="N137" s="322"/>
      <c r="O137" s="322"/>
      <c r="P137" s="322"/>
      <c r="Q137" s="322"/>
      <c r="R137" s="322"/>
      <c r="S137" s="322"/>
      <c r="T137" s="322"/>
      <c r="U137" s="322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  <c r="AN137" s="235"/>
      <c r="AO137" s="235"/>
      <c r="AP137" s="235"/>
      <c r="AQ137" s="235"/>
      <c r="AR137" s="235"/>
      <c r="AS137" s="235"/>
      <c r="AT137" s="235"/>
      <c r="AU137" s="235"/>
      <c r="AV137" s="235"/>
      <c r="AW137" s="235"/>
      <c r="AX137" s="235"/>
      <c r="AY137" s="235"/>
      <c r="AZ137" s="235"/>
      <c r="BA137" s="235"/>
    </row>
    <row r="138" spans="2:53" s="420" customFormat="1" ht="15" customHeight="1" x14ac:dyDescent="0.25">
      <c r="B138" s="578"/>
      <c r="C138" s="311"/>
      <c r="D138" s="16"/>
      <c r="E138" s="311"/>
      <c r="F138" s="322"/>
      <c r="G138" s="16"/>
      <c r="H138" s="589"/>
      <c r="I138" s="573"/>
      <c r="J138" s="597"/>
      <c r="K138" s="322"/>
      <c r="L138" s="591"/>
      <c r="M138" s="322"/>
      <c r="N138" s="322"/>
      <c r="O138" s="322"/>
      <c r="P138" s="322"/>
      <c r="Q138" s="322"/>
      <c r="R138" s="322"/>
      <c r="S138" s="322"/>
      <c r="T138" s="322"/>
      <c r="U138" s="322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  <c r="AN138" s="235"/>
      <c r="AO138" s="235"/>
      <c r="AP138" s="235"/>
      <c r="AQ138" s="235"/>
      <c r="AR138" s="235"/>
      <c r="AS138" s="235"/>
      <c r="AT138" s="235"/>
      <c r="AU138" s="235"/>
      <c r="AV138" s="235"/>
      <c r="AW138" s="235"/>
      <c r="AX138" s="235"/>
      <c r="AY138" s="235"/>
      <c r="AZ138" s="235"/>
      <c r="BA138" s="235"/>
    </row>
    <row r="139" spans="2:53" s="420" customFormat="1" ht="15" customHeight="1" x14ac:dyDescent="0.4">
      <c r="B139" s="392"/>
      <c r="C139" s="311"/>
      <c r="D139" s="16"/>
      <c r="E139" s="311"/>
      <c r="F139" s="595"/>
      <c r="G139" s="502"/>
      <c r="H139" s="596"/>
      <c r="I139" s="579"/>
      <c r="J139" s="590"/>
      <c r="K139" s="322"/>
      <c r="L139" s="598"/>
      <c r="M139" s="322"/>
      <c r="N139" s="322"/>
      <c r="O139" s="322"/>
      <c r="P139" s="322"/>
      <c r="Q139" s="322"/>
      <c r="R139" s="322"/>
      <c r="S139" s="322"/>
      <c r="T139" s="322"/>
      <c r="U139" s="322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5"/>
      <c r="AL139" s="235"/>
      <c r="AM139" s="235"/>
      <c r="AN139" s="235"/>
      <c r="AO139" s="235"/>
      <c r="AP139" s="235"/>
      <c r="AQ139" s="235"/>
      <c r="AR139" s="235"/>
      <c r="AS139" s="235"/>
      <c r="AT139" s="235"/>
      <c r="AU139" s="235"/>
      <c r="AV139" s="235"/>
      <c r="AW139" s="235"/>
      <c r="AX139" s="235"/>
      <c r="AY139" s="235"/>
      <c r="AZ139" s="235"/>
      <c r="BA139" s="235"/>
    </row>
    <row r="140" spans="2:53" s="583" customFormat="1" ht="27" customHeight="1" x14ac:dyDescent="0.2">
      <c r="B140" s="392"/>
      <c r="C140" s="580"/>
      <c r="D140" s="580"/>
      <c r="E140" s="580"/>
      <c r="F140" s="580"/>
      <c r="G140" s="30"/>
      <c r="H140" s="599"/>
      <c r="I140" s="581"/>
      <c r="J140" s="600"/>
      <c r="K140" s="582"/>
      <c r="L140" s="601"/>
      <c r="M140" s="523"/>
      <c r="N140" s="523"/>
      <c r="O140" s="523"/>
      <c r="P140" s="523"/>
      <c r="Q140" s="523"/>
      <c r="R140" s="523"/>
      <c r="S140" s="523"/>
      <c r="T140" s="523"/>
      <c r="U140" s="523"/>
      <c r="V140" s="524"/>
      <c r="W140" s="524"/>
      <c r="X140" s="524"/>
      <c r="Y140" s="524"/>
      <c r="Z140" s="524"/>
      <c r="AA140" s="524"/>
      <c r="AB140" s="524"/>
      <c r="AC140" s="524"/>
      <c r="AD140" s="524"/>
      <c r="AE140" s="524"/>
      <c r="AF140" s="524"/>
      <c r="AG140" s="524"/>
      <c r="AH140" s="524"/>
      <c r="AI140" s="524"/>
      <c r="AJ140" s="524"/>
      <c r="AK140" s="524"/>
      <c r="AL140" s="524"/>
      <c r="AM140" s="524"/>
      <c r="AN140" s="524"/>
      <c r="AO140" s="524"/>
      <c r="AP140" s="524"/>
      <c r="AQ140" s="524"/>
      <c r="AR140" s="524"/>
      <c r="AS140" s="524"/>
      <c r="AT140" s="524"/>
      <c r="AU140" s="524"/>
      <c r="AV140" s="524"/>
      <c r="AW140" s="524"/>
      <c r="AX140" s="524"/>
      <c r="AY140" s="524"/>
      <c r="AZ140" s="524"/>
      <c r="BA140" s="524"/>
    </row>
    <row r="141" spans="2:53" s="420" customFormat="1" x14ac:dyDescent="0.25">
      <c r="B141" s="392"/>
      <c r="C141" s="311"/>
      <c r="D141" s="311"/>
      <c r="E141" s="311"/>
      <c r="F141" s="322"/>
      <c r="G141" s="16"/>
      <c r="H141" s="589"/>
      <c r="I141" s="573"/>
      <c r="J141" s="590"/>
      <c r="K141" s="322"/>
      <c r="L141" s="82"/>
      <c r="M141" s="322"/>
      <c r="N141" s="322"/>
      <c r="O141" s="322"/>
      <c r="P141" s="322"/>
      <c r="Q141" s="322"/>
      <c r="R141" s="322"/>
      <c r="S141" s="322"/>
      <c r="T141" s="322"/>
      <c r="U141" s="322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5"/>
      <c r="AM141" s="235"/>
      <c r="AN141" s="235"/>
      <c r="AO141" s="235"/>
      <c r="AP141" s="235"/>
      <c r="AQ141" s="235"/>
      <c r="AR141" s="235"/>
      <c r="AS141" s="235"/>
      <c r="AT141" s="235"/>
      <c r="AU141" s="235"/>
      <c r="AV141" s="235"/>
      <c r="AW141" s="235"/>
      <c r="AX141" s="235"/>
      <c r="AY141" s="235"/>
      <c r="AZ141" s="235"/>
      <c r="BA141" s="235"/>
    </row>
    <row r="142" spans="2:53" s="536" customFormat="1" x14ac:dyDescent="0.25">
      <c r="B142" s="392"/>
      <c r="C142" s="311"/>
      <c r="D142" s="311"/>
      <c r="E142" s="311"/>
      <c r="F142" s="326"/>
      <c r="G142" s="326"/>
      <c r="H142" s="589"/>
      <c r="I142" s="333"/>
      <c r="J142" s="590"/>
      <c r="K142" s="590"/>
      <c r="L142" s="82"/>
      <c r="M142" s="333"/>
      <c r="N142" s="333"/>
      <c r="O142" s="333"/>
      <c r="P142" s="333"/>
      <c r="Q142" s="333"/>
      <c r="R142" s="333"/>
      <c r="S142" s="333"/>
      <c r="T142" s="333"/>
      <c r="U142" s="333"/>
      <c r="V142" s="334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</row>
    <row r="143" spans="2:53" s="536" customFormat="1" x14ac:dyDescent="0.25">
      <c r="B143" s="392"/>
      <c r="C143" s="149"/>
      <c r="D143" s="149"/>
      <c r="E143" s="149"/>
      <c r="F143" s="311"/>
      <c r="G143" s="311"/>
      <c r="H143" s="16"/>
      <c r="I143" s="584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</row>
    <row r="144" spans="2:53" s="536" customFormat="1" x14ac:dyDescent="0.25">
      <c r="B144" s="392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</row>
    <row r="145" spans="2:53" s="536" customFormat="1" ht="15" customHeight="1" x14ac:dyDescent="0.25">
      <c r="B145" s="392"/>
      <c r="C145" s="602"/>
      <c r="D145" s="602"/>
      <c r="E145" s="602"/>
      <c r="F145" s="602"/>
      <c r="G145" s="535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</row>
    <row r="146" spans="2:53" s="536" customFormat="1" x14ac:dyDescent="0.25">
      <c r="B146" s="392"/>
      <c r="C146" s="322"/>
      <c r="D146" s="322"/>
      <c r="E146" s="322"/>
      <c r="F146" s="16"/>
      <c r="G146" s="16"/>
      <c r="H146" s="314"/>
      <c r="I146" s="314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</row>
    <row r="147" spans="2:53" s="536" customFormat="1" x14ac:dyDescent="0.25">
      <c r="B147" s="392"/>
      <c r="C147" s="322"/>
      <c r="D147" s="322"/>
      <c r="E147" s="322"/>
      <c r="F147" s="326"/>
      <c r="G147" s="326"/>
      <c r="H147" s="16"/>
      <c r="I147" s="16"/>
      <c r="J147" s="16"/>
      <c r="K147" s="16"/>
      <c r="L147" s="16"/>
      <c r="M147" s="16"/>
      <c r="N147" s="16"/>
    </row>
    <row r="148" spans="2:53" s="536" customFormat="1" x14ac:dyDescent="0.25">
      <c r="B148" s="392"/>
      <c r="C148" s="322"/>
      <c r="D148" s="322"/>
      <c r="E148" s="322"/>
      <c r="F148" s="326"/>
      <c r="G148" s="326"/>
      <c r="H148" s="16"/>
      <c r="I148" s="16"/>
      <c r="J148" s="16"/>
      <c r="K148" s="16"/>
      <c r="L148" s="16"/>
      <c r="M148" s="16"/>
      <c r="N148" s="16"/>
    </row>
    <row r="149" spans="2:53" s="536" customFormat="1" x14ac:dyDescent="0.25">
      <c r="B149" s="392"/>
      <c r="C149" s="322"/>
      <c r="D149" s="322"/>
      <c r="E149" s="322"/>
      <c r="F149" s="326"/>
      <c r="G149" s="326"/>
      <c r="H149" s="16"/>
      <c r="I149" s="585"/>
      <c r="J149" s="16"/>
      <c r="K149" s="16"/>
      <c r="L149" s="16"/>
      <c r="M149" s="16"/>
      <c r="N149" s="16"/>
    </row>
    <row r="150" spans="2:53" x14ac:dyDescent="0.25">
      <c r="B150" s="57"/>
      <c r="C150" s="386"/>
      <c r="D150" s="538"/>
      <c r="E150" s="538"/>
      <c r="F150" s="417"/>
      <c r="G150" s="326"/>
      <c r="O150" s="536"/>
      <c r="P150" s="536"/>
      <c r="Q150" s="536"/>
      <c r="R150" s="536"/>
      <c r="S150" s="536"/>
      <c r="T150" s="536"/>
      <c r="U150" s="536"/>
      <c r="V150" s="536"/>
      <c r="W150" s="536"/>
      <c r="X150" s="536"/>
      <c r="Y150" s="536"/>
      <c r="Z150" s="536"/>
      <c r="AA150" s="536"/>
      <c r="AB150" s="536"/>
      <c r="AC150" s="536"/>
      <c r="AD150" s="536"/>
      <c r="AE150" s="536"/>
      <c r="AF150" s="536"/>
      <c r="AG150" s="536"/>
      <c r="AH150" s="536"/>
      <c r="AI150" s="536"/>
      <c r="AJ150" s="536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</row>
    <row r="151" spans="2:53" x14ac:dyDescent="0.25">
      <c r="B151" s="57"/>
      <c r="G151" s="326"/>
      <c r="O151" s="536"/>
      <c r="P151" s="536"/>
      <c r="Q151" s="536"/>
      <c r="R151" s="536"/>
      <c r="S151" s="536"/>
      <c r="T151" s="536"/>
      <c r="U151" s="536"/>
      <c r="V151" s="536"/>
      <c r="W151" s="536"/>
      <c r="X151" s="536"/>
      <c r="Y151" s="536"/>
      <c r="Z151" s="536"/>
      <c r="AA151" s="536"/>
      <c r="AB151" s="536"/>
      <c r="AC151" s="536"/>
      <c r="AD151" s="536"/>
      <c r="AE151" s="536"/>
      <c r="AF151" s="536"/>
      <c r="AG151" s="536"/>
      <c r="AH151" s="536"/>
      <c r="AI151" s="536"/>
      <c r="AJ151" s="536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</row>
    <row r="152" spans="2:53" x14ac:dyDescent="0.25">
      <c r="B152" s="57"/>
    </row>
    <row r="153" spans="2:53" x14ac:dyDescent="0.25">
      <c r="B153" s="57"/>
      <c r="H153" s="539"/>
      <c r="O153" s="536"/>
      <c r="P153" s="536"/>
      <c r="Q153" s="536"/>
      <c r="R153" s="536"/>
      <c r="S153" s="536"/>
      <c r="T153" s="536"/>
      <c r="U153" s="536"/>
      <c r="V153" s="536"/>
      <c r="W153" s="536"/>
      <c r="X153" s="536"/>
      <c r="Y153" s="536"/>
      <c r="Z153" s="536"/>
      <c r="AA153" s="536"/>
      <c r="AB153" s="536"/>
      <c r="AC153" s="536"/>
      <c r="AD153" s="536"/>
      <c r="AE153" s="536"/>
      <c r="AF153" s="536"/>
      <c r="AG153" s="536"/>
      <c r="AH153" s="536"/>
      <c r="AI153" s="536"/>
      <c r="AJ153" s="536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</row>
    <row r="154" spans="2:53" x14ac:dyDescent="0.25">
      <c r="H154" s="540"/>
      <c r="O154" s="536"/>
      <c r="P154" s="536"/>
      <c r="Q154" s="536"/>
      <c r="R154" s="536"/>
      <c r="S154" s="536"/>
      <c r="T154" s="536"/>
      <c r="U154" s="536"/>
      <c r="V154" s="536"/>
      <c r="W154" s="536"/>
      <c r="X154" s="536"/>
      <c r="Y154" s="536"/>
      <c r="Z154" s="536"/>
      <c r="AA154" s="536"/>
      <c r="AB154" s="536"/>
      <c r="AC154" s="536"/>
      <c r="AD154" s="536"/>
      <c r="AE154" s="536"/>
      <c r="AF154" s="536"/>
      <c r="AG154" s="536"/>
      <c r="AH154" s="536"/>
      <c r="AI154" s="536"/>
      <c r="AJ154" s="536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</row>
  </sheetData>
  <mergeCells count="14">
    <mergeCell ref="C140:F140"/>
    <mergeCell ref="C145:F145"/>
    <mergeCell ref="O11:P11"/>
    <mergeCell ref="Q11:R11"/>
    <mergeCell ref="H12:M12"/>
    <mergeCell ref="U13:AA13"/>
    <mergeCell ref="B68:B73"/>
    <mergeCell ref="L135:M137"/>
    <mergeCell ref="H10:M10"/>
    <mergeCell ref="C11:C12"/>
    <mergeCell ref="D11:F12"/>
    <mergeCell ref="H11:I11"/>
    <mergeCell ref="J11:K11"/>
    <mergeCell ref="L11:M11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Between" id="{A9208A3C-F006-49E3-AF28-BF992D87B743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H71</xm:sqref>
        </x14:conditionalFormatting>
        <x14:conditionalFormatting xmlns:xm="http://schemas.microsoft.com/office/excel/2006/main">
          <x14:cfRule type="cellIs" priority="3" operator="notBetween" id="{9455AB93-C98E-46A9-A6E0-B0201BF802C2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H127</xm:sqref>
        </x14:conditionalFormatting>
        <x14:conditionalFormatting xmlns:xm="http://schemas.microsoft.com/office/excel/2006/main">
          <x14:cfRule type="cellIs" priority="2" operator="notBetween" id="{4BADF3C8-F001-4FFA-9969-7B93D39ED43B}">
            <xm:f>(('C:\2-Budget &amp; Administration\Tracking\2017 Program Tracking\TRACKING\[2017 Energy Efficiency Program Tracking - MASTER.xlsx]kWh Data Entry'!#REF!)/1000)+3</xm:f>
            <xm:f>(('C:\2-Budget &amp; Administration\Tracking\2017 Program Tracking\TRACKING\[2017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H154"/>
  <sheetViews>
    <sheetView showGridLines="0" topLeftCell="E1" workbookViewId="0">
      <selection activeCell="O15" sqref="O15"/>
    </sheetView>
  </sheetViews>
  <sheetFormatPr defaultColWidth="9.109375" defaultRowHeight="13.2" x14ac:dyDescent="0.25"/>
  <cols>
    <col min="1" max="1" width="3.21875" style="17" customWidth="1"/>
    <col min="2" max="2" width="5.44140625" style="14" customWidth="1"/>
    <col min="3" max="3" width="12.88671875" style="15" customWidth="1"/>
    <col min="4" max="4" width="5.33203125" style="15" customWidth="1"/>
    <col min="5" max="5" width="6.109375" style="15" customWidth="1"/>
    <col min="6" max="6" width="45" style="15" customWidth="1"/>
    <col min="7" max="7" width="2.44140625" style="16" customWidth="1"/>
    <col min="8" max="9" width="20" style="15" customWidth="1"/>
    <col min="10" max="10" width="14.6640625" style="15" customWidth="1"/>
    <col min="11" max="11" width="11.88671875" style="15" customWidth="1"/>
    <col min="12" max="12" width="19.44140625" style="15" customWidth="1"/>
    <col min="13" max="13" width="22.5546875" style="15" customWidth="1"/>
    <col min="14" max="14" width="1.44140625" style="16" customWidth="1"/>
    <col min="15" max="15" width="21.6640625" style="16" customWidth="1"/>
    <col min="16" max="16" width="23.5546875" style="16" customWidth="1"/>
    <col min="17" max="17" width="20.33203125" style="16" customWidth="1"/>
    <col min="18" max="18" width="1.5546875" style="16" customWidth="1"/>
    <col min="19" max="19" width="9.44140625" style="16" customWidth="1"/>
    <col min="20" max="20" width="13.109375" style="16" customWidth="1"/>
    <col min="21" max="21" width="8" style="16" customWidth="1"/>
    <col min="22" max="22" width="4.6640625" style="16" customWidth="1"/>
    <col min="23" max="26" width="9.109375" style="16"/>
    <col min="27" max="27" width="9.88671875" style="16" bestFit="1" customWidth="1"/>
    <col min="28" max="36" width="9.109375" style="16"/>
    <col min="37" max="53" width="9.109375" style="15"/>
    <col min="54" max="16384" width="9.109375" style="17"/>
  </cols>
  <sheetData>
    <row r="3" spans="2:53" ht="15.6" x14ac:dyDescent="0.3">
      <c r="F3" s="609" t="s">
        <v>219</v>
      </c>
    </row>
    <row r="4" spans="2:53" s="2" customFormat="1" ht="15" x14ac:dyDescent="0.25">
      <c r="B4" s="1"/>
      <c r="D4" s="3"/>
      <c r="E4" s="3"/>
      <c r="F4" s="3"/>
      <c r="G4" s="4"/>
      <c r="H4" s="5"/>
      <c r="J4" s="6"/>
      <c r="K4" s="3"/>
      <c r="L4" s="3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9"/>
      <c r="AB4" s="9"/>
      <c r="AC4" s="10"/>
      <c r="AD4" s="11"/>
      <c r="AE4" s="8"/>
      <c r="AF4" s="7"/>
      <c r="AG4" s="4"/>
      <c r="AH4" s="4"/>
      <c r="AI4" s="4"/>
      <c r="AJ4" s="4"/>
      <c r="AK4" s="6"/>
      <c r="AL4" s="6"/>
      <c r="AM4" s="1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s="2" customFormat="1" ht="15" x14ac:dyDescent="0.25">
      <c r="B5" s="1"/>
      <c r="D5" s="3"/>
      <c r="E5" s="3"/>
      <c r="F5" s="3"/>
      <c r="G5" s="4"/>
      <c r="H5" s="5"/>
      <c r="J5" s="6"/>
      <c r="K5" s="3"/>
      <c r="L5" s="3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8"/>
      <c r="AA5" s="9"/>
      <c r="AB5" s="9"/>
      <c r="AC5" s="10"/>
      <c r="AD5" s="11"/>
      <c r="AE5" s="8"/>
      <c r="AF5" s="7"/>
      <c r="AG5" s="4"/>
      <c r="AH5" s="4"/>
      <c r="AI5" s="4"/>
      <c r="AJ5" s="4"/>
      <c r="AK5" s="6"/>
      <c r="AL5" s="6"/>
      <c r="AM5" s="1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s="2" customFormat="1" ht="15" x14ac:dyDescent="0.25">
      <c r="B6" s="1"/>
      <c r="C6" s="12" t="s">
        <v>0</v>
      </c>
      <c r="D6" s="3"/>
      <c r="E6" s="3"/>
      <c r="F6" s="3"/>
      <c r="G6" s="4"/>
      <c r="H6" s="5"/>
      <c r="J6" s="6"/>
      <c r="K6" s="3"/>
      <c r="L6" s="3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9"/>
      <c r="AB6" s="9"/>
      <c r="AC6" s="10"/>
      <c r="AD6" s="11"/>
      <c r="AE6" s="8"/>
      <c r="AF6" s="7"/>
      <c r="AG6" s="4"/>
      <c r="AH6" s="4"/>
      <c r="AI6" s="4"/>
      <c r="AJ6" s="4"/>
      <c r="AK6" s="6"/>
      <c r="AL6" s="6"/>
      <c r="AM6" s="1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s="2" customFormat="1" ht="15" x14ac:dyDescent="0.25">
      <c r="B7" s="1"/>
      <c r="C7" s="12" t="s">
        <v>1</v>
      </c>
      <c r="D7" s="3"/>
      <c r="E7" s="3"/>
      <c r="F7" s="3"/>
      <c r="G7" s="4"/>
      <c r="H7" s="13"/>
      <c r="I7" s="6"/>
      <c r="J7" s="6"/>
      <c r="K7" s="3"/>
      <c r="L7" s="3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9"/>
      <c r="AB7" s="9"/>
      <c r="AC7" s="10"/>
      <c r="AD7" s="11"/>
      <c r="AE7" s="8"/>
      <c r="AF7" s="7"/>
      <c r="AG7" s="4"/>
      <c r="AH7" s="4"/>
      <c r="AI7" s="4"/>
      <c r="AJ7" s="4"/>
      <c r="AK7" s="6"/>
      <c r="AL7" s="6"/>
      <c r="AM7" s="1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5" x14ac:dyDescent="0.25">
      <c r="C8" s="12" t="s">
        <v>2</v>
      </c>
    </row>
    <row r="9" spans="2:53" ht="10.5" customHeight="1" thickBot="1" x14ac:dyDescent="0.3"/>
    <row r="10" spans="2:53" s="26" customFormat="1" ht="20.25" customHeight="1" thickBot="1" x14ac:dyDescent="0.3">
      <c r="B10" s="18"/>
      <c r="C10" s="19"/>
      <c r="D10" s="20"/>
      <c r="E10" s="20"/>
      <c r="F10" s="21"/>
      <c r="G10" s="22"/>
      <c r="H10" s="556" t="s">
        <v>3</v>
      </c>
      <c r="I10" s="557"/>
      <c r="J10" s="557"/>
      <c r="K10" s="557"/>
      <c r="L10" s="557"/>
      <c r="M10" s="558"/>
      <c r="N10" s="23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</row>
    <row r="11" spans="2:53" s="32" customFormat="1" ht="46.5" customHeight="1" x14ac:dyDescent="0.25">
      <c r="B11" s="27" t="s">
        <v>4</v>
      </c>
      <c r="C11" s="559" t="s">
        <v>5</v>
      </c>
      <c r="D11" s="561" t="s">
        <v>6</v>
      </c>
      <c r="E11" s="562"/>
      <c r="F11" s="563"/>
      <c r="G11" s="28"/>
      <c r="H11" s="567" t="s">
        <v>7</v>
      </c>
      <c r="I11" s="567"/>
      <c r="J11" s="568" t="s">
        <v>8</v>
      </c>
      <c r="K11" s="568"/>
      <c r="L11" s="569" t="s">
        <v>9</v>
      </c>
      <c r="M11" s="570"/>
      <c r="N11" s="28"/>
      <c r="O11" s="547"/>
      <c r="P11" s="547"/>
      <c r="Q11" s="547"/>
      <c r="R11" s="547"/>
      <c r="S11" s="29"/>
      <c r="T11" s="29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</row>
    <row r="12" spans="2:53" s="32" customFormat="1" ht="16.5" customHeight="1" thickBot="1" x14ac:dyDescent="0.3">
      <c r="B12" s="27"/>
      <c r="C12" s="560"/>
      <c r="D12" s="564"/>
      <c r="E12" s="565"/>
      <c r="F12" s="566"/>
      <c r="G12" s="28"/>
      <c r="H12" s="548" t="s">
        <v>10</v>
      </c>
      <c r="I12" s="549"/>
      <c r="J12" s="549"/>
      <c r="K12" s="549"/>
      <c r="L12" s="549"/>
      <c r="M12" s="550"/>
      <c r="N12" s="28"/>
      <c r="O12" s="29"/>
      <c r="P12" s="29"/>
      <c r="Q12" s="29"/>
      <c r="R12" s="29"/>
      <c r="S12" s="29"/>
      <c r="T12" s="29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</row>
    <row r="13" spans="2:53" s="47" customFormat="1" ht="18" customHeight="1" x14ac:dyDescent="0.25">
      <c r="B13" s="33" t="s">
        <v>11</v>
      </c>
      <c r="C13" s="34"/>
      <c r="D13" s="35"/>
      <c r="E13" s="35"/>
      <c r="F13" s="36"/>
      <c r="G13" s="37"/>
      <c r="H13" s="38" t="s">
        <v>12</v>
      </c>
      <c r="I13" s="39" t="s">
        <v>13</v>
      </c>
      <c r="J13" s="40" t="s">
        <v>14</v>
      </c>
      <c r="K13" s="41" t="s">
        <v>15</v>
      </c>
      <c r="L13" s="42" t="s">
        <v>16</v>
      </c>
      <c r="M13" s="43" t="s">
        <v>17</v>
      </c>
      <c r="N13" s="44"/>
      <c r="O13" s="28"/>
      <c r="P13" s="28"/>
      <c r="Q13" s="28"/>
      <c r="R13" s="28"/>
      <c r="S13" s="28"/>
      <c r="T13" s="45"/>
      <c r="U13" s="551"/>
      <c r="V13" s="551"/>
      <c r="W13" s="551"/>
      <c r="X13" s="551"/>
      <c r="Y13" s="551"/>
      <c r="Z13" s="551"/>
      <c r="AA13" s="551"/>
      <c r="AB13" s="45"/>
      <c r="AC13" s="45"/>
      <c r="AD13" s="45"/>
      <c r="AE13" s="45"/>
      <c r="AF13" s="45"/>
      <c r="AG13" s="45"/>
      <c r="AH13" s="45"/>
      <c r="AI13" s="45"/>
      <c r="AJ13" s="45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2:53" s="47" customFormat="1" ht="13.8" customHeight="1" x14ac:dyDescent="0.25">
      <c r="B14" s="33"/>
      <c r="C14" s="48"/>
      <c r="D14" s="37"/>
      <c r="E14" s="37"/>
      <c r="F14" s="49"/>
      <c r="G14" s="37"/>
      <c r="H14" s="50"/>
      <c r="I14" s="51"/>
      <c r="J14" s="52" t="s">
        <v>18</v>
      </c>
      <c r="K14" s="53" t="s">
        <v>19</v>
      </c>
      <c r="L14" s="54"/>
      <c r="M14" s="55" t="s">
        <v>20</v>
      </c>
      <c r="N14" s="44"/>
      <c r="O14" s="28"/>
      <c r="P14" s="28"/>
      <c r="Q14" s="28"/>
      <c r="R14" s="28"/>
      <c r="S14" s="28"/>
      <c r="T14" s="45"/>
      <c r="U14" s="56"/>
      <c r="V14" s="56"/>
      <c r="W14" s="56"/>
      <c r="X14" s="56"/>
      <c r="Y14" s="56"/>
      <c r="Z14" s="56"/>
      <c r="AA14" s="56"/>
      <c r="AB14" s="45"/>
      <c r="AC14" s="45"/>
      <c r="AD14" s="45"/>
      <c r="AE14" s="45"/>
      <c r="AF14" s="45"/>
      <c r="AG14" s="45"/>
      <c r="AH14" s="45"/>
      <c r="AI14" s="45"/>
      <c r="AJ14" s="45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2:53" ht="15.75" customHeight="1" x14ac:dyDescent="0.25">
      <c r="B15" s="57" t="s">
        <v>21</v>
      </c>
      <c r="C15" s="58"/>
      <c r="D15" s="59"/>
      <c r="E15" s="59"/>
      <c r="F15" s="60" t="s">
        <v>22</v>
      </c>
      <c r="G15" s="61"/>
      <c r="H15" s="62"/>
      <c r="I15" s="63"/>
      <c r="J15" s="64"/>
      <c r="K15" s="59"/>
      <c r="L15" s="65"/>
      <c r="M15" s="66"/>
      <c r="N15" s="67"/>
      <c r="O15" s="68"/>
      <c r="P15" s="68"/>
      <c r="Q15" s="68"/>
      <c r="R15" s="68"/>
      <c r="S15" s="68"/>
      <c r="U15" s="68"/>
      <c r="V15" s="69"/>
    </row>
    <row r="16" spans="2:53" x14ac:dyDescent="0.25">
      <c r="B16" s="57" t="s">
        <v>23</v>
      </c>
      <c r="C16" s="70">
        <v>201</v>
      </c>
      <c r="D16" s="71" t="s">
        <v>24</v>
      </c>
      <c r="E16" s="72"/>
      <c r="F16" s="73"/>
      <c r="G16" s="74"/>
      <c r="H16" s="75">
        <v>7619631.7400000002</v>
      </c>
      <c r="I16" s="76">
        <v>3814.7510000000002</v>
      </c>
      <c r="J16" s="77">
        <f>IF(L16=0, " ", H16/L16)</f>
        <v>1.1268372423806519</v>
      </c>
      <c r="K16" s="78">
        <f>IF(M16=0, " ", I16/M16)</f>
        <v>1.2222848446010894</v>
      </c>
      <c r="L16" s="79">
        <v>6761963</v>
      </c>
      <c r="M16" s="80">
        <v>3121</v>
      </c>
      <c r="N16" s="81"/>
      <c r="O16" s="82"/>
      <c r="P16" s="83"/>
      <c r="Q16" s="84"/>
      <c r="R16" s="85"/>
      <c r="S16" s="81"/>
      <c r="U16" s="81"/>
    </row>
    <row r="17" spans="2:53" x14ac:dyDescent="0.25">
      <c r="B17" s="57"/>
      <c r="C17" s="70"/>
      <c r="D17" s="72"/>
      <c r="E17" s="72"/>
      <c r="F17" s="71"/>
      <c r="G17" s="74"/>
      <c r="H17" s="75"/>
      <c r="I17" s="76"/>
      <c r="J17" s="77"/>
      <c r="K17" s="78"/>
      <c r="L17" s="79"/>
      <c r="M17" s="80"/>
      <c r="N17" s="81"/>
      <c r="O17" s="82"/>
      <c r="P17" s="83"/>
      <c r="Q17" s="84"/>
      <c r="R17" s="85"/>
      <c r="S17" s="81"/>
      <c r="U17" s="81"/>
    </row>
    <row r="18" spans="2:53" x14ac:dyDescent="0.25">
      <c r="B18" s="57" t="s">
        <v>25</v>
      </c>
      <c r="C18" s="70">
        <v>214</v>
      </c>
      <c r="D18" s="86" t="s">
        <v>26</v>
      </c>
      <c r="F18" s="73"/>
      <c r="G18" s="87"/>
      <c r="H18" s="88">
        <f>SUM(H19:H28)</f>
        <v>55331507.600000001</v>
      </c>
      <c r="I18" s="159">
        <f>SUM(I19:I28)</f>
        <v>220766.58900000001</v>
      </c>
      <c r="J18" s="89">
        <f>IF(L18=0, " ", H18/L18)</f>
        <v>0.90390777288045077</v>
      </c>
      <c r="K18" s="90">
        <f>IF($M$18=0, " ",I18/$M$18)</f>
        <v>1.0292854535618736</v>
      </c>
      <c r="L18" s="91">
        <f>SUM(L19:L28)</f>
        <v>61213665</v>
      </c>
      <c r="M18" s="92">
        <f>SUM(M19:M28)</f>
        <v>214485.29</v>
      </c>
      <c r="N18" s="81"/>
      <c r="O18" s="82"/>
      <c r="P18" s="83"/>
      <c r="Q18" s="84"/>
      <c r="R18" s="85"/>
      <c r="S18" s="81"/>
      <c r="U18" s="81"/>
    </row>
    <row r="19" spans="2:53" s="111" customFormat="1" ht="15" x14ac:dyDescent="0.25">
      <c r="B19" s="57" t="s">
        <v>27</v>
      </c>
      <c r="C19" s="93"/>
      <c r="D19" s="94"/>
      <c r="E19" s="95" t="s">
        <v>28</v>
      </c>
      <c r="F19" s="96"/>
      <c r="G19" s="97"/>
      <c r="H19" s="98">
        <v>27228755.25</v>
      </c>
      <c r="I19" s="99">
        <v>157925.66200000001</v>
      </c>
      <c r="J19" s="100">
        <f>IF(L19=0, " ", H19/L19)</f>
        <v>0.9509087338376977</v>
      </c>
      <c r="K19" s="101">
        <f>IF(M19=0, " ",I19/M19)</f>
        <v>1.1116123996086409</v>
      </c>
      <c r="L19" s="102">
        <v>28634457</v>
      </c>
      <c r="M19" s="103">
        <v>142069</v>
      </c>
      <c r="N19" s="104"/>
      <c r="O19" s="105"/>
      <c r="P19" s="106"/>
      <c r="Q19" s="107"/>
      <c r="R19" s="108"/>
      <c r="S19" s="104"/>
      <c r="T19" s="109"/>
      <c r="U19" s="104"/>
      <c r="V19" s="110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</row>
    <row r="20" spans="2:53" s="111" customFormat="1" x14ac:dyDescent="0.25">
      <c r="B20" s="112" t="s">
        <v>29</v>
      </c>
      <c r="C20" s="93"/>
      <c r="D20" s="94"/>
      <c r="E20" s="95" t="s">
        <v>30</v>
      </c>
      <c r="F20" s="96"/>
      <c r="G20" s="97"/>
      <c r="H20" s="98">
        <v>8780716.2199999988</v>
      </c>
      <c r="I20" s="99">
        <v>15831.782999999999</v>
      </c>
      <c r="J20" s="100">
        <f t="shared" ref="J20:J33" si="0">IF(L20=0, " ", H20/L20)</f>
        <v>1.068330492592803</v>
      </c>
      <c r="K20" s="101">
        <f t="shared" ref="K20:K33" si="1">IF(M20=0, " ",I20/M20)</f>
        <v>1.0868252213908147</v>
      </c>
      <c r="L20" s="102">
        <v>8219101</v>
      </c>
      <c r="M20" s="103">
        <v>14567</v>
      </c>
      <c r="N20" s="104"/>
      <c r="O20" s="105"/>
      <c r="P20" s="106"/>
      <c r="Q20" s="107"/>
      <c r="R20" s="108"/>
      <c r="S20" s="104"/>
      <c r="T20" s="109"/>
      <c r="U20" s="104"/>
      <c r="V20" s="113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</row>
    <row r="21" spans="2:53" s="111" customFormat="1" x14ac:dyDescent="0.25">
      <c r="B21" s="112" t="s">
        <v>31</v>
      </c>
      <c r="C21" s="93"/>
      <c r="D21" s="94"/>
      <c r="E21" s="95" t="s">
        <v>32</v>
      </c>
      <c r="F21" s="96"/>
      <c r="G21" s="97"/>
      <c r="H21" s="98">
        <v>1260433.3700000001</v>
      </c>
      <c r="I21" s="99">
        <v>1962.4360000000001</v>
      </c>
      <c r="J21" s="100">
        <f t="shared" si="0"/>
        <v>1.5407854448282861</v>
      </c>
      <c r="K21" s="101">
        <f t="shared" si="1"/>
        <v>1.7169168853893264</v>
      </c>
      <c r="L21" s="102">
        <v>818046</v>
      </c>
      <c r="M21" s="103">
        <v>1143</v>
      </c>
      <c r="N21" s="104"/>
      <c r="O21" s="105"/>
      <c r="P21" s="106"/>
      <c r="Q21" s="107"/>
      <c r="R21" s="108"/>
      <c r="S21" s="104"/>
      <c r="T21" s="109"/>
      <c r="U21" s="104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</row>
    <row r="22" spans="2:53" s="111" customFormat="1" x14ac:dyDescent="0.25">
      <c r="B22" s="112" t="s">
        <v>33</v>
      </c>
      <c r="C22" s="93"/>
      <c r="D22" s="94"/>
      <c r="E22" s="95" t="s">
        <v>34</v>
      </c>
      <c r="F22" s="96"/>
      <c r="G22" s="97"/>
      <c r="H22" s="98">
        <v>4569821.99</v>
      </c>
      <c r="I22" s="99">
        <v>9268.6029999999992</v>
      </c>
      <c r="J22" s="100">
        <f t="shared" si="0"/>
        <v>1.0412212040996094</v>
      </c>
      <c r="K22" s="101">
        <f t="shared" si="1"/>
        <v>1.35387131171487</v>
      </c>
      <c r="L22" s="102">
        <v>4388906</v>
      </c>
      <c r="M22" s="103">
        <v>6846</v>
      </c>
      <c r="N22" s="104"/>
      <c r="O22" s="105"/>
      <c r="P22" s="106"/>
      <c r="Q22" s="107"/>
      <c r="R22" s="108"/>
      <c r="S22" s="104"/>
      <c r="T22" s="109"/>
      <c r="U22" s="104"/>
      <c r="V22" s="113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</row>
    <row r="23" spans="2:53" s="111" customFormat="1" x14ac:dyDescent="0.25">
      <c r="B23" s="112" t="s">
        <v>35</v>
      </c>
      <c r="C23" s="93"/>
      <c r="D23" s="94"/>
      <c r="E23" s="95" t="s">
        <v>36</v>
      </c>
      <c r="F23" s="96"/>
      <c r="G23" s="97"/>
      <c r="H23" s="98">
        <v>9330980.2100000009</v>
      </c>
      <c r="I23" s="99">
        <v>11548.312</v>
      </c>
      <c r="J23" s="100">
        <f t="shared" si="0"/>
        <v>0.80484389307551596</v>
      </c>
      <c r="K23" s="101">
        <f t="shared" si="1"/>
        <v>0.56111520334288911</v>
      </c>
      <c r="L23" s="102">
        <v>11593528</v>
      </c>
      <c r="M23" s="103">
        <v>20581</v>
      </c>
      <c r="N23" s="104"/>
      <c r="O23" s="105"/>
      <c r="P23" s="106"/>
      <c r="Q23" s="107"/>
      <c r="R23" s="108"/>
      <c r="S23" s="104"/>
      <c r="T23" s="109"/>
      <c r="U23" s="104"/>
      <c r="V23" s="109"/>
      <c r="W23" s="109"/>
      <c r="X23" s="109"/>
      <c r="Y23" s="109"/>
      <c r="Z23" s="109"/>
      <c r="AA23" s="114"/>
      <c r="AB23" s="109"/>
      <c r="AC23" s="109"/>
      <c r="AD23" s="109"/>
      <c r="AE23" s="109"/>
      <c r="AF23" s="109"/>
      <c r="AG23" s="109"/>
      <c r="AH23" s="109"/>
      <c r="AI23" s="109"/>
      <c r="AJ23" s="109"/>
    </row>
    <row r="24" spans="2:53" s="111" customFormat="1" x14ac:dyDescent="0.25">
      <c r="B24" s="112" t="s">
        <v>37</v>
      </c>
      <c r="C24" s="93"/>
      <c r="D24" s="94"/>
      <c r="E24" s="95" t="s">
        <v>38</v>
      </c>
      <c r="F24" s="96"/>
      <c r="G24" s="97"/>
      <c r="H24" s="98">
        <v>65272.329999999994</v>
      </c>
      <c r="I24" s="99">
        <v>190.22200000000001</v>
      </c>
      <c r="J24" s="100"/>
      <c r="K24" s="101"/>
      <c r="L24" s="102">
        <v>2847931</v>
      </c>
      <c r="M24" s="103">
        <v>5838</v>
      </c>
      <c r="N24" s="104"/>
      <c r="O24" s="105"/>
      <c r="P24" s="106"/>
      <c r="Q24" s="107"/>
      <c r="R24" s="108"/>
      <c r="S24" s="104"/>
      <c r="T24" s="109"/>
      <c r="U24" s="104"/>
      <c r="V24" s="109"/>
      <c r="W24" s="109"/>
      <c r="X24" s="109"/>
      <c r="Y24" s="109"/>
      <c r="Z24" s="109"/>
      <c r="AA24" s="114"/>
      <c r="AB24" s="109"/>
      <c r="AC24" s="109"/>
      <c r="AD24" s="109"/>
      <c r="AE24" s="109"/>
      <c r="AF24" s="109"/>
      <c r="AG24" s="109"/>
      <c r="AH24" s="109"/>
      <c r="AI24" s="109"/>
      <c r="AJ24" s="109"/>
    </row>
    <row r="25" spans="2:53" s="111" customFormat="1" x14ac:dyDescent="0.25">
      <c r="B25" s="112"/>
      <c r="C25" s="93"/>
      <c r="D25" s="94"/>
      <c r="E25" s="95" t="s">
        <v>39</v>
      </c>
      <c r="F25" s="96"/>
      <c r="G25" s="97"/>
      <c r="H25" s="98">
        <v>605140.02</v>
      </c>
      <c r="I25" s="606">
        <f>1448.798+'Adjustments-Corrections'!I25</f>
        <v>2192.6440000000002</v>
      </c>
      <c r="J25" s="100">
        <f t="shared" si="0"/>
        <v>0.9876289659224442</v>
      </c>
      <c r="K25" s="101">
        <f t="shared" si="1"/>
        <v>1.2928325471698114</v>
      </c>
      <c r="L25" s="102">
        <v>612720</v>
      </c>
      <c r="M25" s="103">
        <v>1696</v>
      </c>
      <c r="N25" s="104"/>
      <c r="O25" s="105"/>
      <c r="P25" s="106"/>
      <c r="Q25" s="107"/>
      <c r="R25" s="108"/>
      <c r="S25" s="104"/>
      <c r="T25" s="109"/>
      <c r="U25" s="104"/>
      <c r="V25" s="109"/>
      <c r="W25" s="109"/>
      <c r="X25" s="109"/>
      <c r="Y25" s="109"/>
      <c r="Z25" s="109"/>
      <c r="AA25" s="114"/>
      <c r="AB25" s="109"/>
      <c r="AC25" s="109"/>
      <c r="AD25" s="109"/>
      <c r="AE25" s="109"/>
      <c r="AF25" s="109"/>
      <c r="AG25" s="109"/>
      <c r="AH25" s="109"/>
      <c r="AI25" s="109"/>
      <c r="AJ25" s="109"/>
    </row>
    <row r="26" spans="2:53" s="111" customFormat="1" x14ac:dyDescent="0.25">
      <c r="B26" s="112" t="s">
        <v>40</v>
      </c>
      <c r="C26" s="93"/>
      <c r="D26" s="94"/>
      <c r="E26" s="95" t="s">
        <v>41</v>
      </c>
      <c r="F26" s="96"/>
      <c r="G26" s="97"/>
      <c r="H26" s="98">
        <v>1154617.1400000001</v>
      </c>
      <c r="I26" s="99">
        <v>11422.098</v>
      </c>
      <c r="J26" s="100">
        <f t="shared" si="0"/>
        <v>0.88253577365961056</v>
      </c>
      <c r="K26" s="101">
        <f t="shared" si="1"/>
        <v>1.1922858037578288</v>
      </c>
      <c r="L26" s="102">
        <v>1308295</v>
      </c>
      <c r="M26" s="103">
        <v>9580</v>
      </c>
      <c r="N26" s="104"/>
      <c r="O26" s="105"/>
      <c r="P26" s="106"/>
      <c r="Q26" s="107"/>
      <c r="R26" s="108"/>
      <c r="S26" s="104"/>
      <c r="T26" s="109"/>
      <c r="U26" s="104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</row>
    <row r="27" spans="2:53" s="111" customFormat="1" x14ac:dyDescent="0.25">
      <c r="B27" s="112" t="s">
        <v>42</v>
      </c>
      <c r="C27" s="93"/>
      <c r="D27" s="94"/>
      <c r="E27" s="95" t="s">
        <v>43</v>
      </c>
      <c r="F27" s="96"/>
      <c r="G27" s="97"/>
      <c r="H27" s="98">
        <v>2166942.9899999998</v>
      </c>
      <c r="I27" s="99">
        <v>4203.451</v>
      </c>
      <c r="J27" s="100">
        <f t="shared" si="0"/>
        <v>0.8459796327094703</v>
      </c>
      <c r="K27" s="101">
        <f t="shared" si="1"/>
        <v>0.65240586683222102</v>
      </c>
      <c r="L27" s="115">
        <v>2561460</v>
      </c>
      <c r="M27" s="103">
        <v>6443</v>
      </c>
      <c r="N27" s="104"/>
      <c r="O27" s="105"/>
      <c r="P27" s="106"/>
      <c r="Q27" s="107"/>
      <c r="R27" s="108"/>
      <c r="S27" s="104"/>
      <c r="T27" s="109"/>
      <c r="U27" s="104"/>
      <c r="V27" s="113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</row>
    <row r="28" spans="2:53" s="124" customFormat="1" x14ac:dyDescent="0.25">
      <c r="B28" s="112" t="s">
        <v>44</v>
      </c>
      <c r="C28" s="93"/>
      <c r="D28" s="116"/>
      <c r="E28" s="95" t="s">
        <v>45</v>
      </c>
      <c r="F28" s="95"/>
      <c r="G28" s="117"/>
      <c r="H28" s="98">
        <v>168828.08</v>
      </c>
      <c r="I28" s="606">
        <f>5722.29+'Adjustments-Corrections'!I28</f>
        <v>6221.3779999999997</v>
      </c>
      <c r="J28" s="100">
        <f t="shared" si="0"/>
        <v>0.73652972458893373</v>
      </c>
      <c r="K28" s="101">
        <f t="shared" si="1"/>
        <v>1.0872182290656363</v>
      </c>
      <c r="L28" s="115">
        <v>229221</v>
      </c>
      <c r="M28" s="103">
        <v>5722.29</v>
      </c>
      <c r="N28" s="118"/>
      <c r="O28" s="119"/>
      <c r="P28" s="120"/>
      <c r="Q28" s="121"/>
      <c r="R28" s="122"/>
      <c r="S28" s="118"/>
      <c r="T28" s="123"/>
      <c r="U28" s="118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53" s="143" customFormat="1" x14ac:dyDescent="0.25">
      <c r="B29" s="112" t="s">
        <v>46</v>
      </c>
      <c r="C29" s="125">
        <v>215</v>
      </c>
      <c r="D29" s="126" t="s">
        <v>47</v>
      </c>
      <c r="E29" s="127"/>
      <c r="F29" s="128"/>
      <c r="G29" s="129"/>
      <c r="H29" s="130">
        <v>91883.609999999986</v>
      </c>
      <c r="I29" s="131">
        <v>0</v>
      </c>
      <c r="J29" s="132">
        <f t="shared" si="0"/>
        <v>0.63390302796155884</v>
      </c>
      <c r="K29" s="133" t="str">
        <f t="shared" si="1"/>
        <v xml:space="preserve"> </v>
      </c>
      <c r="L29" s="134">
        <v>144949</v>
      </c>
      <c r="M29" s="135">
        <v>0</v>
      </c>
      <c r="N29" s="136"/>
      <c r="O29" s="137"/>
      <c r="P29" s="138"/>
      <c r="Q29" s="139"/>
      <c r="R29" s="140"/>
      <c r="S29" s="136"/>
      <c r="T29" s="141"/>
      <c r="U29" s="136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</row>
    <row r="30" spans="2:53" s="143" customFormat="1" x14ac:dyDescent="0.25">
      <c r="B30" s="57" t="s">
        <v>48</v>
      </c>
      <c r="C30" s="70">
        <v>215</v>
      </c>
      <c r="D30" s="144"/>
      <c r="E30" s="145" t="s">
        <v>49</v>
      </c>
      <c r="F30" s="73"/>
      <c r="G30" s="129"/>
      <c r="H30" s="130">
        <v>0</v>
      </c>
      <c r="I30" s="131">
        <v>0</v>
      </c>
      <c r="J30" s="132" t="str">
        <f t="shared" si="0"/>
        <v xml:space="preserve"> </v>
      </c>
      <c r="K30" s="133" t="str">
        <f t="shared" si="1"/>
        <v xml:space="preserve"> </v>
      </c>
      <c r="L30" s="134">
        <v>0</v>
      </c>
      <c r="M30" s="135">
        <v>0</v>
      </c>
      <c r="N30" s="136"/>
      <c r="O30" s="137"/>
      <c r="P30" s="138"/>
      <c r="Q30" s="139"/>
      <c r="R30" s="140"/>
      <c r="S30" s="136"/>
      <c r="T30" s="141"/>
      <c r="U30" s="136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</row>
    <row r="31" spans="2:53" s="143" customFormat="1" x14ac:dyDescent="0.25">
      <c r="B31" s="57" t="s">
        <v>50</v>
      </c>
      <c r="C31" s="70">
        <v>216</v>
      </c>
      <c r="D31" s="86" t="s">
        <v>51</v>
      </c>
      <c r="E31" s="15"/>
      <c r="F31" s="73"/>
      <c r="G31" s="129"/>
      <c r="H31" s="130">
        <v>1631093.25</v>
      </c>
      <c r="I31" s="131">
        <v>3676.0870000000004</v>
      </c>
      <c r="J31" s="132">
        <f t="shared" si="0"/>
        <v>0.97659318986436849</v>
      </c>
      <c r="K31" s="133">
        <f t="shared" si="1"/>
        <v>0.96917664118112323</v>
      </c>
      <c r="L31" s="134">
        <v>1670187</v>
      </c>
      <c r="M31" s="135">
        <v>3793</v>
      </c>
      <c r="N31" s="136"/>
      <c r="O31" s="137"/>
      <c r="P31" s="138"/>
      <c r="Q31" s="139"/>
      <c r="R31" s="140"/>
      <c r="S31" s="136"/>
      <c r="T31" s="141"/>
      <c r="U31" s="136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</row>
    <row r="32" spans="2:53" x14ac:dyDescent="0.25">
      <c r="B32" s="57" t="s">
        <v>52</v>
      </c>
      <c r="C32" s="70">
        <v>217</v>
      </c>
      <c r="D32" s="86" t="s">
        <v>53</v>
      </c>
      <c r="E32" s="146"/>
      <c r="F32" s="73"/>
      <c r="G32" s="87"/>
      <c r="H32" s="130">
        <v>23087830.329999998</v>
      </c>
      <c r="I32" s="131">
        <v>37599.747000000003</v>
      </c>
      <c r="J32" s="132">
        <f t="shared" si="0"/>
        <v>1.1586147832464113</v>
      </c>
      <c r="K32" s="133">
        <f t="shared" si="1"/>
        <v>1.0362053409028276</v>
      </c>
      <c r="L32" s="79">
        <v>19927098</v>
      </c>
      <c r="M32" s="135">
        <v>36286</v>
      </c>
      <c r="N32" s="81"/>
      <c r="O32" s="82"/>
      <c r="P32" s="83"/>
      <c r="Q32" s="84"/>
      <c r="R32" s="85"/>
      <c r="S32" s="81"/>
      <c r="U32" s="81"/>
    </row>
    <row r="33" spans="2:53" x14ac:dyDescent="0.25">
      <c r="B33" s="57" t="s">
        <v>54</v>
      </c>
      <c r="C33" s="125">
        <v>218</v>
      </c>
      <c r="D33" s="147" t="s">
        <v>55</v>
      </c>
      <c r="E33" s="148"/>
      <c r="F33" s="128"/>
      <c r="G33" s="87"/>
      <c r="H33" s="130">
        <v>1224778.48</v>
      </c>
      <c r="I33" s="131">
        <v>2759.2060000000001</v>
      </c>
      <c r="J33" s="132">
        <f t="shared" si="0"/>
        <v>0.8491901628659978</v>
      </c>
      <c r="K33" s="133">
        <f t="shared" si="1"/>
        <v>0.68980150000000007</v>
      </c>
      <c r="L33" s="79">
        <v>1442290</v>
      </c>
      <c r="M33" s="135">
        <v>4000</v>
      </c>
      <c r="N33" s="81"/>
      <c r="O33" s="82"/>
      <c r="P33" s="83"/>
      <c r="Q33" s="84"/>
      <c r="R33" s="85"/>
      <c r="S33" s="81"/>
      <c r="U33" s="81"/>
    </row>
    <row r="34" spans="2:53" x14ac:dyDescent="0.25">
      <c r="B34" s="57"/>
      <c r="C34" s="70"/>
      <c r="D34" s="149"/>
      <c r="E34" s="150"/>
      <c r="F34" s="73"/>
      <c r="G34" s="87"/>
      <c r="H34" s="151"/>
      <c r="I34" s="76"/>
      <c r="J34" s="77"/>
      <c r="K34" s="133"/>
      <c r="L34" s="152"/>
      <c r="M34" s="153"/>
      <c r="N34" s="81"/>
      <c r="O34" s="82"/>
      <c r="P34" s="83"/>
      <c r="Q34" s="84"/>
      <c r="R34" s="85"/>
      <c r="S34" s="81"/>
      <c r="U34" s="81"/>
    </row>
    <row r="35" spans="2:53" x14ac:dyDescent="0.25">
      <c r="B35" s="57" t="s">
        <v>56</v>
      </c>
      <c r="C35" s="70"/>
      <c r="D35" s="14"/>
      <c r="E35" s="14"/>
      <c r="F35" s="154" t="s">
        <v>57</v>
      </c>
      <c r="G35" s="155"/>
      <c r="H35" s="156">
        <f>SUM(H16,H18,H29:H33)</f>
        <v>88986725.010000005</v>
      </c>
      <c r="I35" s="157">
        <f>SUM(I18,I16,I29:I33)</f>
        <v>268616.38</v>
      </c>
      <c r="J35" s="89">
        <f>H35/L35</f>
        <v>0.9761581464892688</v>
      </c>
      <c r="K35" s="90">
        <f>I35/M35</f>
        <v>1.0264863569518943</v>
      </c>
      <c r="L35" s="91">
        <f>SUM(L16,L18,L29:L33)</f>
        <v>91160152</v>
      </c>
      <c r="M35" s="158">
        <f>SUM(M16,M18,M29:M33)</f>
        <v>261685.29</v>
      </c>
      <c r="N35" s="159"/>
      <c r="O35" s="160"/>
      <c r="P35" s="161"/>
      <c r="Q35" s="160"/>
      <c r="R35" s="162"/>
      <c r="S35" s="159"/>
      <c r="T35" s="159"/>
      <c r="U35" s="81"/>
    </row>
    <row r="36" spans="2:53" s="179" customFormat="1" x14ac:dyDescent="0.25">
      <c r="B36" s="57"/>
      <c r="C36" s="163"/>
      <c r="D36" s="164"/>
      <c r="E36" s="164"/>
      <c r="F36" s="165"/>
      <c r="G36" s="166"/>
      <c r="H36" s="167"/>
      <c r="I36" s="168"/>
      <c r="J36" s="169"/>
      <c r="K36" s="170"/>
      <c r="L36" s="171"/>
      <c r="M36" s="172"/>
      <c r="N36" s="173"/>
      <c r="O36" s="174"/>
      <c r="P36" s="175"/>
      <c r="Q36" s="174"/>
      <c r="R36" s="176"/>
      <c r="S36" s="173"/>
      <c r="T36" s="173"/>
      <c r="U36" s="177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</row>
    <row r="37" spans="2:53" x14ac:dyDescent="0.25">
      <c r="B37" s="57" t="s">
        <v>58</v>
      </c>
      <c r="C37" s="180"/>
      <c r="D37" s="181"/>
      <c r="E37" s="181"/>
      <c r="F37" s="182" t="s">
        <v>59</v>
      </c>
      <c r="G37" s="183"/>
      <c r="H37" s="184"/>
      <c r="I37" s="185"/>
      <c r="J37" s="186"/>
      <c r="K37" s="185" t="s">
        <v>60</v>
      </c>
      <c r="L37" s="187"/>
      <c r="M37" s="188"/>
      <c r="N37" s="189"/>
      <c r="O37" s="189"/>
      <c r="P37" s="189"/>
      <c r="Q37" s="189"/>
      <c r="R37" s="189"/>
      <c r="S37" s="189"/>
      <c r="T37" s="189"/>
      <c r="U37" s="81"/>
    </row>
    <row r="38" spans="2:53" x14ac:dyDescent="0.25">
      <c r="B38" s="57" t="s">
        <v>61</v>
      </c>
      <c r="C38" s="70">
        <v>250</v>
      </c>
      <c r="D38" s="190" t="s">
        <v>62</v>
      </c>
      <c r="E38" s="14"/>
      <c r="F38" s="190"/>
      <c r="G38" s="191"/>
      <c r="H38" s="130">
        <v>43453403.909999996</v>
      </c>
      <c r="I38" s="192">
        <v>166771.44899999999</v>
      </c>
      <c r="J38" s="77">
        <f t="shared" ref="J38:K44" si="2">IF(L38=0, " ", H38/L38)</f>
        <v>1.1676136783731839</v>
      </c>
      <c r="K38" s="78">
        <f t="shared" si="2"/>
        <v>1.2482892889221557</v>
      </c>
      <c r="L38" s="79">
        <v>37215566</v>
      </c>
      <c r="M38" s="80">
        <v>133600</v>
      </c>
      <c r="N38" s="81"/>
      <c r="O38" s="81"/>
      <c r="P38" s="81"/>
      <c r="Q38" s="84"/>
      <c r="R38" s="85"/>
      <c r="S38" s="81"/>
      <c r="T38" s="81"/>
      <c r="U38" s="81"/>
      <c r="V38" s="193"/>
    </row>
    <row r="39" spans="2:53" x14ac:dyDescent="0.25">
      <c r="B39" s="57" t="s">
        <v>63</v>
      </c>
      <c r="C39" s="70">
        <v>251</v>
      </c>
      <c r="D39" s="194" t="s">
        <v>64</v>
      </c>
      <c r="E39" s="72"/>
      <c r="F39" s="194"/>
      <c r="G39" s="195"/>
      <c r="H39" s="130">
        <v>8962159.5099999998</v>
      </c>
      <c r="I39" s="192">
        <v>43792.217000000004</v>
      </c>
      <c r="J39" s="196">
        <f>IF(L39=0, " ", H39/L39)</f>
        <v>1.9149974861030536</v>
      </c>
      <c r="K39" s="78">
        <f t="shared" si="2"/>
        <v>2.5625968166656916</v>
      </c>
      <c r="L39" s="79">
        <v>4679985</v>
      </c>
      <c r="M39" s="80">
        <v>17089</v>
      </c>
      <c r="N39" s="81"/>
      <c r="O39" s="81"/>
      <c r="P39" s="81"/>
      <c r="Q39" s="84"/>
      <c r="R39" s="85"/>
      <c r="S39" s="81"/>
      <c r="T39" s="81"/>
      <c r="U39" s="81"/>
    </row>
    <row r="40" spans="2:53" x14ac:dyDescent="0.25">
      <c r="B40" s="57" t="s">
        <v>65</v>
      </c>
      <c r="C40" s="70">
        <v>253</v>
      </c>
      <c r="D40" s="194" t="s">
        <v>66</v>
      </c>
      <c r="E40" s="14"/>
      <c r="F40" s="194"/>
      <c r="G40" s="195"/>
      <c r="H40" s="130">
        <v>3501898.6099999994</v>
      </c>
      <c r="I40" s="192">
        <v>28315.773000000001</v>
      </c>
      <c r="J40" s="77">
        <f t="shared" si="2"/>
        <v>0.77458204868506342</v>
      </c>
      <c r="K40" s="78">
        <f t="shared" si="2"/>
        <v>0.6363095056179775</v>
      </c>
      <c r="L40" s="79">
        <v>4521017</v>
      </c>
      <c r="M40" s="80">
        <v>44500</v>
      </c>
      <c r="N40" s="81"/>
      <c r="O40" s="81"/>
      <c r="P40" s="81"/>
      <c r="Q40" s="84"/>
      <c r="R40" s="85"/>
      <c r="S40" s="81"/>
      <c r="T40" s="81"/>
      <c r="U40" s="81"/>
    </row>
    <row r="41" spans="2:53" x14ac:dyDescent="0.25">
      <c r="B41" s="57" t="s">
        <v>67</v>
      </c>
      <c r="C41" s="70">
        <v>258</v>
      </c>
      <c r="D41" s="71" t="s">
        <v>68</v>
      </c>
      <c r="E41" s="72"/>
      <c r="F41" s="71"/>
      <c r="G41" s="74"/>
      <c r="H41" s="130">
        <v>1954436.65</v>
      </c>
      <c r="I41" s="192">
        <v>2621.2159999999999</v>
      </c>
      <c r="J41" s="77">
        <f>IF(L41=0, " ", H41/L41)</f>
        <v>0.48571551233526267</v>
      </c>
      <c r="K41" s="78">
        <f t="shared" si="2"/>
        <v>0.21770897009966778</v>
      </c>
      <c r="L41" s="79">
        <v>4023830</v>
      </c>
      <c r="M41" s="80">
        <v>12040</v>
      </c>
      <c r="N41" s="81"/>
      <c r="O41" s="81"/>
      <c r="P41" s="81"/>
      <c r="Q41" s="84"/>
      <c r="R41" s="85"/>
      <c r="S41" s="81"/>
      <c r="T41" s="81"/>
      <c r="U41" s="81"/>
    </row>
    <row r="42" spans="2:53" x14ac:dyDescent="0.25">
      <c r="B42" s="57" t="s">
        <v>69</v>
      </c>
      <c r="C42" s="70">
        <v>258</v>
      </c>
      <c r="D42" s="71" t="s">
        <v>70</v>
      </c>
      <c r="E42" s="72"/>
      <c r="F42" s="71"/>
      <c r="G42" s="74"/>
      <c r="H42" s="130">
        <v>9228261.8200000003</v>
      </c>
      <c r="I42" s="192">
        <v>18678.288</v>
      </c>
      <c r="J42" s="197">
        <f>IF(L42=0, " ", H42/L42)</f>
        <v>0.84823588119813687</v>
      </c>
      <c r="K42" s="78">
        <f t="shared" si="2"/>
        <v>0.5735165806927045</v>
      </c>
      <c r="L42" s="79">
        <v>10879358</v>
      </c>
      <c r="M42" s="80">
        <v>32568</v>
      </c>
      <c r="N42" s="81"/>
      <c r="O42" s="81"/>
      <c r="P42" s="81"/>
      <c r="Q42" s="84"/>
      <c r="R42" s="85"/>
      <c r="S42" s="81"/>
      <c r="T42" s="81"/>
      <c r="U42" s="81"/>
    </row>
    <row r="43" spans="2:53" ht="15" x14ac:dyDescent="0.25">
      <c r="B43" s="57" t="s">
        <v>71</v>
      </c>
      <c r="C43" s="70">
        <v>261</v>
      </c>
      <c r="D43" s="71" t="s">
        <v>72</v>
      </c>
      <c r="E43" s="72"/>
      <c r="F43" s="71"/>
      <c r="G43" s="74"/>
      <c r="H43" s="130">
        <v>16732.68</v>
      </c>
      <c r="I43" s="192">
        <v>0</v>
      </c>
      <c r="J43" s="198" t="str">
        <f>IF(L43=0, " ", H43/L43)</f>
        <v xml:space="preserve"> </v>
      </c>
      <c r="K43" s="78"/>
      <c r="L43" s="79">
        <v>0</v>
      </c>
      <c r="M43" s="80">
        <v>0</v>
      </c>
      <c r="N43" s="81"/>
      <c r="O43" s="81"/>
      <c r="P43" s="81"/>
      <c r="Q43" s="84"/>
      <c r="R43" s="85"/>
      <c r="S43" s="81"/>
      <c r="T43" s="81"/>
      <c r="U43" s="81"/>
      <c r="V43" s="199"/>
    </row>
    <row r="44" spans="2:53" x14ac:dyDescent="0.25">
      <c r="B44" s="57" t="s">
        <v>73</v>
      </c>
      <c r="C44" s="70">
        <v>262</v>
      </c>
      <c r="D44" s="194" t="s">
        <v>74</v>
      </c>
      <c r="E44" s="14"/>
      <c r="F44" s="194"/>
      <c r="G44" s="195"/>
      <c r="H44" s="88">
        <f>SUM(H45:H51)</f>
        <v>12319850.909999998</v>
      </c>
      <c r="I44" s="200">
        <f>SUM(I45:I52)</f>
        <v>54899.859000000011</v>
      </c>
      <c r="J44" s="89">
        <f>IF(L44=0, " ", H44/L44)</f>
        <v>0.86080417760589423</v>
      </c>
      <c r="K44" s="90">
        <f t="shared" si="2"/>
        <v>0.91035484031439673</v>
      </c>
      <c r="L44" s="91">
        <f>SUM(L45:L51)</f>
        <v>14312025</v>
      </c>
      <c r="M44" s="92">
        <f>SUM(M45:M51)</f>
        <v>60306</v>
      </c>
      <c r="N44" s="81"/>
      <c r="O44" s="81"/>
      <c r="P44" s="81"/>
      <c r="Q44" s="84"/>
      <c r="R44" s="85"/>
      <c r="S44" s="81"/>
      <c r="T44" s="81"/>
      <c r="U44" s="81"/>
      <c r="V44" s="193"/>
    </row>
    <row r="45" spans="2:53" s="111" customFormat="1" x14ac:dyDescent="0.25">
      <c r="B45" s="57" t="s">
        <v>75</v>
      </c>
      <c r="C45" s="70"/>
      <c r="D45" s="72"/>
      <c r="E45" s="95" t="s">
        <v>76</v>
      </c>
      <c r="F45" s="73"/>
      <c r="G45" s="87"/>
      <c r="H45" s="130">
        <v>3258196.86</v>
      </c>
      <c r="I45" s="192">
        <v>27402.809000000001</v>
      </c>
      <c r="J45" s="132">
        <f t="shared" ref="J45:K50" si="3">H45/L45</f>
        <v>1.2491716245841138</v>
      </c>
      <c r="K45" s="133">
        <f t="shared" si="3"/>
        <v>1.3711688266199651</v>
      </c>
      <c r="L45" s="152">
        <v>2608286</v>
      </c>
      <c r="M45" s="153">
        <v>19985</v>
      </c>
      <c r="N45" s="81"/>
      <c r="O45" s="82"/>
      <c r="P45" s="83"/>
      <c r="Q45" s="84"/>
      <c r="R45" s="85"/>
      <c r="S45" s="81"/>
      <c r="T45" s="16"/>
      <c r="U45" s="81"/>
      <c r="V45" s="16"/>
      <c r="W45" s="16"/>
      <c r="X45" s="16"/>
      <c r="Y45" s="16"/>
      <c r="Z45" s="16"/>
      <c r="AA45" s="201"/>
      <c r="AB45" s="16"/>
      <c r="AC45" s="16"/>
      <c r="AD45" s="16"/>
      <c r="AE45" s="16"/>
      <c r="AF45" s="16"/>
      <c r="AG45" s="16"/>
      <c r="AH45" s="16"/>
      <c r="AI45" s="16"/>
      <c r="AJ45" s="16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</row>
    <row r="46" spans="2:53" s="111" customFormat="1" x14ac:dyDescent="0.25">
      <c r="B46" s="57" t="s">
        <v>77</v>
      </c>
      <c r="C46" s="70"/>
      <c r="D46" s="72"/>
      <c r="E46" s="95" t="s">
        <v>78</v>
      </c>
      <c r="F46" s="73"/>
      <c r="G46" s="87"/>
      <c r="H46" s="130">
        <v>264015.23</v>
      </c>
      <c r="I46" s="192">
        <v>955.1690000000001</v>
      </c>
      <c r="J46" s="132">
        <f t="shared" si="3"/>
        <v>0.56545328961317942</v>
      </c>
      <c r="K46" s="133">
        <f t="shared" si="3"/>
        <v>0.44970291902071569</v>
      </c>
      <c r="L46" s="152">
        <v>466909</v>
      </c>
      <c r="M46" s="153">
        <v>2124</v>
      </c>
      <c r="N46" s="81"/>
      <c r="O46" s="82"/>
      <c r="P46" s="83"/>
      <c r="Q46" s="84"/>
      <c r="R46" s="85"/>
      <c r="S46" s="81"/>
      <c r="T46" s="16"/>
      <c r="U46" s="81"/>
      <c r="V46" s="16"/>
      <c r="W46" s="16"/>
      <c r="X46" s="16"/>
      <c r="Y46" s="16"/>
      <c r="Z46" s="16"/>
      <c r="AA46" s="201"/>
      <c r="AB46" s="16"/>
      <c r="AC46" s="16"/>
      <c r="AD46" s="16"/>
      <c r="AE46" s="16"/>
      <c r="AF46" s="16"/>
      <c r="AG46" s="16"/>
      <c r="AH46" s="16"/>
      <c r="AI46" s="16"/>
      <c r="AJ46" s="16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</row>
    <row r="47" spans="2:53" s="111" customFormat="1" x14ac:dyDescent="0.25">
      <c r="B47" s="57" t="s">
        <v>79</v>
      </c>
      <c r="C47" s="70"/>
      <c r="D47" s="72"/>
      <c r="E47" s="95" t="s">
        <v>80</v>
      </c>
      <c r="F47" s="73"/>
      <c r="G47" s="87"/>
      <c r="H47" s="130">
        <v>1524374.3199999998</v>
      </c>
      <c r="I47" s="192">
        <v>2946.1059999999998</v>
      </c>
      <c r="J47" s="132">
        <f t="shared" si="3"/>
        <v>0.96446119534717445</v>
      </c>
      <c r="K47" s="133">
        <f t="shared" si="3"/>
        <v>0.44202640660165038</v>
      </c>
      <c r="L47" s="152">
        <v>1580545</v>
      </c>
      <c r="M47" s="153">
        <v>6665</v>
      </c>
      <c r="N47" s="81"/>
      <c r="O47" s="82"/>
      <c r="P47" s="83"/>
      <c r="Q47" s="84"/>
      <c r="R47" s="85"/>
      <c r="S47" s="81"/>
      <c r="T47" s="16"/>
      <c r="U47" s="81"/>
      <c r="V47" s="16"/>
      <c r="W47" s="16"/>
      <c r="X47" s="16"/>
      <c r="Y47" s="16"/>
      <c r="Z47" s="16"/>
      <c r="AA47" s="201"/>
      <c r="AB47" s="16"/>
      <c r="AC47" s="16"/>
      <c r="AD47" s="16"/>
      <c r="AE47" s="16"/>
      <c r="AF47" s="16"/>
      <c r="AG47" s="16"/>
      <c r="AH47" s="16"/>
      <c r="AI47" s="16"/>
      <c r="AJ47" s="16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</row>
    <row r="48" spans="2:53" s="111" customFormat="1" x14ac:dyDescent="0.25">
      <c r="B48" s="57" t="s">
        <v>81</v>
      </c>
      <c r="C48" s="70"/>
      <c r="D48" s="72"/>
      <c r="E48" s="95" t="s">
        <v>82</v>
      </c>
      <c r="F48" s="73"/>
      <c r="G48" s="87"/>
      <c r="H48" s="130">
        <v>5805788.0499999989</v>
      </c>
      <c r="I48" s="192">
        <v>16954.929</v>
      </c>
      <c r="J48" s="132">
        <f t="shared" si="3"/>
        <v>0.89882202178863735</v>
      </c>
      <c r="K48" s="133">
        <f t="shared" si="3"/>
        <v>0.75847405386060662</v>
      </c>
      <c r="L48" s="152">
        <v>6459330</v>
      </c>
      <c r="M48" s="153">
        <v>22354</v>
      </c>
      <c r="N48" s="81"/>
      <c r="O48" s="82"/>
      <c r="P48" s="83"/>
      <c r="Q48" s="84"/>
      <c r="R48" s="85"/>
      <c r="S48" s="81"/>
      <c r="T48" s="16"/>
      <c r="U48" s="81"/>
      <c r="V48" s="16"/>
      <c r="W48" s="16"/>
      <c r="X48" s="16"/>
      <c r="Y48" s="16"/>
      <c r="Z48" s="16"/>
      <c r="AA48" s="201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</row>
    <row r="49" spans="2:53" s="111" customFormat="1" x14ac:dyDescent="0.25">
      <c r="B49" s="57" t="s">
        <v>83</v>
      </c>
      <c r="C49" s="70"/>
      <c r="D49" s="72"/>
      <c r="E49" s="95" t="s">
        <v>84</v>
      </c>
      <c r="F49" s="73"/>
      <c r="G49" s="87"/>
      <c r="H49" s="130">
        <v>179402.21000000002</v>
      </c>
      <c r="I49" s="192">
        <v>610.98199999999997</v>
      </c>
      <c r="J49" s="132">
        <f t="shared" si="3"/>
        <v>0.20011490291088863</v>
      </c>
      <c r="K49" s="133">
        <f t="shared" si="3"/>
        <v>0.20393257676902535</v>
      </c>
      <c r="L49" s="152">
        <v>896496</v>
      </c>
      <c r="M49" s="153">
        <v>2996</v>
      </c>
      <c r="N49" s="81"/>
      <c r="O49" s="82"/>
      <c r="P49" s="83"/>
      <c r="Q49" s="84"/>
      <c r="R49" s="85"/>
      <c r="S49" s="81"/>
      <c r="T49" s="16"/>
      <c r="U49" s="81"/>
      <c r="V49" s="16"/>
      <c r="W49" s="16"/>
      <c r="X49" s="16"/>
      <c r="Y49" s="16"/>
      <c r="Z49" s="16"/>
      <c r="AA49" s="201"/>
      <c r="AB49" s="16"/>
      <c r="AC49" s="16"/>
      <c r="AD49" s="16"/>
      <c r="AE49" s="16"/>
      <c r="AF49" s="16"/>
      <c r="AG49" s="16"/>
      <c r="AH49" s="16"/>
      <c r="AI49" s="16"/>
      <c r="AJ49" s="16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</row>
    <row r="50" spans="2:53" s="111" customFormat="1" x14ac:dyDescent="0.25">
      <c r="B50" s="57" t="s">
        <v>85</v>
      </c>
      <c r="C50" s="70"/>
      <c r="D50" s="72"/>
      <c r="E50" s="95" t="s">
        <v>86</v>
      </c>
      <c r="F50" s="73"/>
      <c r="G50" s="87"/>
      <c r="H50" s="130">
        <v>1187515.8700000001</v>
      </c>
      <c r="I50" s="192">
        <v>5484.2110000000002</v>
      </c>
      <c r="J50" s="132">
        <f t="shared" si="3"/>
        <v>0.51620823061832444</v>
      </c>
      <c r="K50" s="133">
        <f t="shared" si="3"/>
        <v>0.88712568747978005</v>
      </c>
      <c r="L50" s="152">
        <v>2300459</v>
      </c>
      <c r="M50" s="153">
        <v>6182</v>
      </c>
      <c r="N50" s="81"/>
      <c r="O50" s="82"/>
      <c r="P50" s="83"/>
      <c r="Q50" s="84"/>
      <c r="R50" s="85"/>
      <c r="S50" s="81"/>
      <c r="T50" s="16"/>
      <c r="U50" s="81"/>
      <c r="V50" s="16"/>
      <c r="W50" s="16"/>
      <c r="X50" s="16"/>
      <c r="Y50" s="16"/>
      <c r="Z50" s="16"/>
      <c r="AA50" s="201"/>
      <c r="AB50" s="16"/>
      <c r="AC50" s="16"/>
      <c r="AD50" s="16"/>
      <c r="AE50" s="16"/>
      <c r="AF50" s="16"/>
      <c r="AG50" s="16"/>
      <c r="AH50" s="16"/>
      <c r="AI50" s="16"/>
      <c r="AJ50" s="16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</row>
    <row r="51" spans="2:53" s="111" customFormat="1" x14ac:dyDescent="0.25">
      <c r="B51" s="57" t="s">
        <v>87</v>
      </c>
      <c r="C51" s="70"/>
      <c r="D51" s="72"/>
      <c r="E51" s="145" t="s">
        <v>88</v>
      </c>
      <c r="F51" s="73"/>
      <c r="G51" s="87"/>
      <c r="H51" s="130">
        <v>100558.37</v>
      </c>
      <c r="I51" s="192">
        <v>545.65300000000002</v>
      </c>
      <c r="J51" s="132"/>
      <c r="K51" s="133"/>
      <c r="L51" s="152">
        <v>0</v>
      </c>
      <c r="M51" s="153">
        <v>0</v>
      </c>
      <c r="N51" s="81"/>
      <c r="O51" s="82"/>
      <c r="P51" s="83"/>
      <c r="Q51" s="84"/>
      <c r="R51" s="85"/>
      <c r="S51" s="81"/>
      <c r="T51" s="16"/>
      <c r="U51" s="81"/>
      <c r="V51" s="16"/>
      <c r="W51" s="16"/>
      <c r="X51" s="16"/>
      <c r="Y51" s="16"/>
      <c r="Z51" s="16"/>
      <c r="AA51" s="201"/>
      <c r="AB51" s="16"/>
      <c r="AC51" s="16"/>
      <c r="AD51" s="16"/>
      <c r="AE51" s="16"/>
      <c r="AF51" s="16"/>
      <c r="AG51" s="16"/>
      <c r="AH51" s="16"/>
      <c r="AI51" s="16"/>
      <c r="AJ51" s="16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</row>
    <row r="52" spans="2:53" x14ac:dyDescent="0.25">
      <c r="B52" s="57"/>
      <c r="C52" s="70"/>
      <c r="D52" s="72"/>
      <c r="E52" s="72"/>
      <c r="F52" s="71"/>
      <c r="G52" s="74"/>
      <c r="H52" s="151"/>
      <c r="I52" s="202"/>
      <c r="J52" s="77"/>
      <c r="K52" s="78" t="str">
        <f t="shared" ref="K52:K53" si="4">IF(M52=0, " ", I52/M52)</f>
        <v xml:space="preserve"> </v>
      </c>
      <c r="L52" s="79"/>
      <c r="M52" s="80"/>
      <c r="N52" s="81"/>
      <c r="O52" s="81"/>
      <c r="P52" s="81"/>
      <c r="Q52" s="84"/>
      <c r="R52" s="85"/>
      <c r="S52" s="81"/>
      <c r="T52" s="81"/>
      <c r="U52" s="81"/>
    </row>
    <row r="53" spans="2:53" x14ac:dyDescent="0.25">
      <c r="B53" s="57" t="s">
        <v>89</v>
      </c>
      <c r="C53" s="70"/>
      <c r="D53" s="14"/>
      <c r="E53" s="14"/>
      <c r="F53" s="154" t="s">
        <v>90</v>
      </c>
      <c r="G53" s="155"/>
      <c r="H53" s="156">
        <f>SUM(H38:H44)</f>
        <v>79436744.089999989</v>
      </c>
      <c r="I53" s="203">
        <f>SUM(I38:I44)</f>
        <v>315078.80200000003</v>
      </c>
      <c r="J53" s="204">
        <f>H53/L53</f>
        <v>1.0503090505035177</v>
      </c>
      <c r="K53" s="90">
        <f t="shared" si="4"/>
        <v>1.0499022069089614</v>
      </c>
      <c r="L53" s="91">
        <f>SUM(L38:L44)</f>
        <v>75631781</v>
      </c>
      <c r="M53" s="158">
        <f>SUM(M38:M44)</f>
        <v>300103</v>
      </c>
      <c r="N53" s="159"/>
      <c r="O53" s="160"/>
      <c r="P53" s="161"/>
      <c r="Q53" s="160"/>
      <c r="R53" s="162"/>
      <c r="S53" s="159"/>
      <c r="T53" s="159"/>
      <c r="U53" s="81"/>
    </row>
    <row r="54" spans="2:53" s="179" customFormat="1" x14ac:dyDescent="0.25">
      <c r="B54" s="205"/>
      <c r="C54" s="163"/>
      <c r="D54" s="164"/>
      <c r="E54" s="164"/>
      <c r="F54" s="206"/>
      <c r="G54" s="166"/>
      <c r="H54" s="207"/>
      <c r="I54" s="208"/>
      <c r="J54" s="169"/>
      <c r="K54" s="170"/>
      <c r="L54" s="171"/>
      <c r="M54" s="172"/>
      <c r="N54" s="173"/>
      <c r="O54" s="174"/>
      <c r="P54" s="175"/>
      <c r="Q54" s="174"/>
      <c r="R54" s="176"/>
      <c r="S54" s="173"/>
      <c r="T54" s="173"/>
      <c r="U54" s="177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</row>
    <row r="55" spans="2:53" x14ac:dyDescent="0.25">
      <c r="B55" s="57" t="s">
        <v>91</v>
      </c>
      <c r="C55" s="209"/>
      <c r="D55" s="210"/>
      <c r="E55" s="210"/>
      <c r="F55" s="211" t="s">
        <v>92</v>
      </c>
      <c r="G55" s="155"/>
      <c r="H55" s="212"/>
      <c r="I55" s="213"/>
      <c r="J55" s="214"/>
      <c r="K55" s="215"/>
      <c r="L55" s="216"/>
      <c r="M55" s="217"/>
      <c r="N55" s="159"/>
      <c r="O55" s="160"/>
      <c r="P55" s="161"/>
      <c r="Q55" s="160"/>
      <c r="R55" s="162"/>
      <c r="S55" s="159"/>
      <c r="T55" s="159"/>
      <c r="U55" s="81"/>
    </row>
    <row r="56" spans="2:53" x14ac:dyDescent="0.25">
      <c r="B56" s="57" t="s">
        <v>93</v>
      </c>
      <c r="C56" s="70">
        <v>249</v>
      </c>
      <c r="D56" s="190" t="s">
        <v>94</v>
      </c>
      <c r="E56" s="14"/>
      <c r="F56" s="190"/>
      <c r="G56" s="155"/>
      <c r="H56" s="75">
        <v>3093251.71</v>
      </c>
      <c r="I56" s="607">
        <f>22670.945+'Adjustments-Corrections'!I56</f>
        <v>20015.895</v>
      </c>
      <c r="J56" s="218">
        <f t="shared" ref="J56:J57" si="5">IF(L56=0, " ", H56/L56)</f>
        <v>3.1663986860463567</v>
      </c>
      <c r="K56" s="78">
        <f>I56/M56</f>
        <v>1.1538534040468094</v>
      </c>
      <c r="L56" s="79">
        <v>976899</v>
      </c>
      <c r="M56" s="219">
        <v>17347</v>
      </c>
      <c r="N56" s="159"/>
      <c r="O56" s="160"/>
      <c r="P56" s="161"/>
      <c r="Q56" s="160"/>
      <c r="R56" s="162"/>
      <c r="S56" s="159"/>
      <c r="T56" s="159"/>
      <c r="U56" s="81"/>
    </row>
    <row r="57" spans="2:53" x14ac:dyDescent="0.25">
      <c r="B57" s="57" t="s">
        <v>95</v>
      </c>
      <c r="C57" s="70">
        <v>249</v>
      </c>
      <c r="D57" s="190" t="s">
        <v>96</v>
      </c>
      <c r="E57" s="14"/>
      <c r="F57" s="190"/>
      <c r="G57" s="155"/>
      <c r="H57" s="75">
        <v>10027.91</v>
      </c>
      <c r="I57" s="76">
        <v>0</v>
      </c>
      <c r="J57" s="220" t="str">
        <f t="shared" si="5"/>
        <v xml:space="preserve"> </v>
      </c>
      <c r="K57" s="78"/>
      <c r="L57" s="79">
        <v>0</v>
      </c>
      <c r="M57" s="219">
        <v>0</v>
      </c>
      <c r="N57" s="159"/>
      <c r="O57" s="160"/>
      <c r="P57" s="161"/>
      <c r="Q57" s="160"/>
      <c r="R57" s="162"/>
      <c r="S57" s="159"/>
      <c r="T57" s="159"/>
      <c r="U57" s="81"/>
    </row>
    <row r="58" spans="2:53" x14ac:dyDescent="0.25">
      <c r="B58" s="205"/>
      <c r="C58" s="70"/>
      <c r="D58" s="14"/>
      <c r="E58" s="14"/>
      <c r="F58" s="190"/>
      <c r="G58" s="155"/>
      <c r="H58" s="151"/>
      <c r="I58" s="221"/>
      <c r="J58" s="218"/>
      <c r="K58" s="78"/>
      <c r="L58" s="79"/>
      <c r="M58" s="219"/>
      <c r="N58" s="159"/>
      <c r="O58" s="160"/>
      <c r="P58" s="161"/>
      <c r="Q58" s="160"/>
      <c r="R58" s="162"/>
      <c r="S58" s="159"/>
      <c r="T58" s="159"/>
      <c r="U58" s="81"/>
    </row>
    <row r="59" spans="2:53" x14ac:dyDescent="0.25">
      <c r="B59" s="57" t="s">
        <v>97</v>
      </c>
      <c r="C59" s="70"/>
      <c r="D59" s="14"/>
      <c r="E59" s="14"/>
      <c r="F59" s="154" t="s">
        <v>98</v>
      </c>
      <c r="G59" s="155"/>
      <c r="H59" s="156">
        <f>SUM(H56:H57)</f>
        <v>3103279.62</v>
      </c>
      <c r="I59" s="157">
        <f>SUM(I56:I58)</f>
        <v>20015.895</v>
      </c>
      <c r="J59" s="204">
        <f>H59/L59</f>
        <v>3.1766637287989856</v>
      </c>
      <c r="K59" s="90">
        <f>I59/M59</f>
        <v>1.1538534040468094</v>
      </c>
      <c r="L59" s="91">
        <f>SUM(L56:L57)</f>
        <v>976899</v>
      </c>
      <c r="M59" s="158">
        <f>SUM(M56:M57)</f>
        <v>17347</v>
      </c>
      <c r="N59" s="159"/>
      <c r="O59" s="160"/>
      <c r="P59" s="161"/>
      <c r="Q59" s="160"/>
      <c r="R59" s="162"/>
      <c r="S59" s="159"/>
      <c r="T59" s="159"/>
      <c r="U59" s="81"/>
    </row>
    <row r="60" spans="2:53" s="179" customFormat="1" x14ac:dyDescent="0.25">
      <c r="B60" s="57"/>
      <c r="C60" s="163"/>
      <c r="D60" s="164"/>
      <c r="E60" s="164"/>
      <c r="F60" s="206"/>
      <c r="G60" s="166"/>
      <c r="H60" s="207"/>
      <c r="I60" s="168"/>
      <c r="J60" s="169"/>
      <c r="K60" s="170"/>
      <c r="L60" s="171"/>
      <c r="M60" s="172"/>
      <c r="N60" s="173"/>
      <c r="O60" s="174"/>
      <c r="P60" s="175"/>
      <c r="Q60" s="174"/>
      <c r="R60" s="176"/>
      <c r="S60" s="173"/>
      <c r="T60" s="17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</row>
    <row r="61" spans="2:53" s="233" customFormat="1" x14ac:dyDescent="0.25">
      <c r="B61" s="57" t="s">
        <v>99</v>
      </c>
      <c r="C61" s="222"/>
      <c r="D61" s="223"/>
      <c r="E61" s="223"/>
      <c r="F61" s="224" t="s">
        <v>100</v>
      </c>
      <c r="G61" s="193"/>
      <c r="H61" s="225"/>
      <c r="I61" s="226"/>
      <c r="J61" s="227"/>
      <c r="K61" s="226"/>
      <c r="L61" s="228"/>
      <c r="M61" s="229"/>
      <c r="N61" s="230"/>
      <c r="O61" s="230"/>
      <c r="P61" s="230"/>
      <c r="Q61" s="230"/>
      <c r="R61" s="230"/>
      <c r="S61" s="230"/>
      <c r="T61" s="230"/>
      <c r="U61" s="81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231"/>
      <c r="AH61" s="231"/>
      <c r="AI61" s="231"/>
      <c r="AJ61" s="231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  <c r="AW61" s="232"/>
      <c r="AX61" s="232"/>
      <c r="AY61" s="232"/>
      <c r="AZ61" s="232"/>
      <c r="BA61" s="232"/>
    </row>
    <row r="62" spans="2:53" s="237" customFormat="1" x14ac:dyDescent="0.25">
      <c r="B62" s="57" t="s">
        <v>101</v>
      </c>
      <c r="C62" s="70">
        <v>254</v>
      </c>
      <c r="D62" s="73" t="s">
        <v>102</v>
      </c>
      <c r="E62" s="14"/>
      <c r="F62" s="73"/>
      <c r="G62" s="16"/>
      <c r="H62" s="75">
        <v>8061209.209999999</v>
      </c>
      <c r="I62" s="607">
        <f>24352.8+'Adjustments-Corrections'!I62</f>
        <v>26078</v>
      </c>
      <c r="J62" s="196">
        <f>IF(L62=0, " ", H62/L62)</f>
        <v>0.77511627019230755</v>
      </c>
      <c r="K62" s="78">
        <f>I62/M62</f>
        <v>1.1449771689497716</v>
      </c>
      <c r="L62" s="79">
        <v>10400000</v>
      </c>
      <c r="M62" s="234">
        <v>22776</v>
      </c>
      <c r="N62" s="83"/>
      <c r="O62" s="83"/>
      <c r="P62" s="83"/>
      <c r="Q62" s="83"/>
      <c r="R62" s="83"/>
      <c r="S62" s="83"/>
      <c r="T62" s="83"/>
      <c r="U62" s="81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235"/>
      <c r="AH62" s="235"/>
      <c r="AI62" s="235"/>
      <c r="AJ62" s="235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</row>
    <row r="63" spans="2:53" s="237" customFormat="1" x14ac:dyDescent="0.25">
      <c r="B63" s="57" t="s">
        <v>103</v>
      </c>
      <c r="C63" s="70"/>
      <c r="D63" s="73" t="s">
        <v>104</v>
      </c>
      <c r="E63" s="14"/>
      <c r="F63" s="73"/>
      <c r="G63" s="16"/>
      <c r="H63" s="75">
        <v>0</v>
      </c>
      <c r="I63" s="76">
        <v>0</v>
      </c>
      <c r="J63" s="196"/>
      <c r="K63" s="78"/>
      <c r="L63" s="79">
        <v>0</v>
      </c>
      <c r="M63" s="234">
        <v>0</v>
      </c>
      <c r="N63" s="83"/>
      <c r="O63" s="83"/>
      <c r="P63" s="83"/>
      <c r="Q63" s="83"/>
      <c r="R63" s="83"/>
      <c r="S63" s="83"/>
      <c r="T63" s="83"/>
      <c r="U63" s="81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235"/>
      <c r="AH63" s="235"/>
      <c r="AI63" s="235"/>
      <c r="AJ63" s="235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</row>
    <row r="64" spans="2:53" s="237" customFormat="1" x14ac:dyDescent="0.25">
      <c r="B64" s="205" t="s">
        <v>105</v>
      </c>
      <c r="C64" s="70">
        <v>292</v>
      </c>
      <c r="D64" s="73" t="s">
        <v>106</v>
      </c>
      <c r="E64" s="14"/>
      <c r="F64" s="73"/>
      <c r="G64" s="16"/>
      <c r="H64" s="75">
        <v>0</v>
      </c>
      <c r="I64" s="76">
        <v>3365.806</v>
      </c>
      <c r="J64" s="196" t="str">
        <f>IF(L64=0, " ", H64/L64)</f>
        <v xml:space="preserve"> </v>
      </c>
      <c r="K64" s="78">
        <f>I64/M64</f>
        <v>1.0258476074367571</v>
      </c>
      <c r="L64" s="79">
        <v>0</v>
      </c>
      <c r="M64" s="234">
        <v>3281</v>
      </c>
      <c r="N64" s="83"/>
      <c r="O64" s="83"/>
      <c r="P64" s="83"/>
      <c r="Q64" s="83"/>
      <c r="R64" s="83"/>
      <c r="S64" s="83"/>
      <c r="T64" s="83"/>
      <c r="U64" s="81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235"/>
      <c r="AH64" s="235"/>
      <c r="AI64" s="235"/>
      <c r="AJ64" s="235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</row>
    <row r="65" spans="1:476" s="237" customFormat="1" ht="11.4" customHeight="1" x14ac:dyDescent="0.25">
      <c r="B65" s="57"/>
      <c r="C65" s="70"/>
      <c r="D65" s="14"/>
      <c r="E65" s="14"/>
      <c r="F65" s="73"/>
      <c r="G65" s="16"/>
      <c r="H65" s="151"/>
      <c r="I65" s="238"/>
      <c r="J65" s="196"/>
      <c r="K65" s="78"/>
      <c r="L65" s="79"/>
      <c r="M65" s="234"/>
      <c r="N65" s="83"/>
      <c r="O65" s="83"/>
      <c r="P65" s="83"/>
      <c r="Q65" s="83"/>
      <c r="R65" s="83"/>
      <c r="S65" s="83"/>
      <c r="T65" s="83"/>
      <c r="U65" s="81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235"/>
      <c r="AH65" s="235"/>
      <c r="AI65" s="235"/>
      <c r="AJ65" s="235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</row>
    <row r="66" spans="1:476" s="237" customFormat="1" ht="13.8" thickBot="1" x14ac:dyDescent="0.3">
      <c r="B66" s="57" t="s">
        <v>105</v>
      </c>
      <c r="C66" s="70"/>
      <c r="D66" s="14"/>
      <c r="E66" s="14"/>
      <c r="F66" s="154" t="s">
        <v>107</v>
      </c>
      <c r="G66" s="16"/>
      <c r="H66" s="156">
        <f>SUM(H62:H64)</f>
        <v>8061209.209999999</v>
      </c>
      <c r="I66" s="157">
        <f>SUM(I62:I64)</f>
        <v>29443.806</v>
      </c>
      <c r="J66" s="239">
        <f>H66/L66</f>
        <v>0.77511627019230755</v>
      </c>
      <c r="K66" s="78">
        <f>I66/M66</f>
        <v>1.1299768200483555</v>
      </c>
      <c r="L66" s="91">
        <f>SUM(L62:L64)</f>
        <v>10400000</v>
      </c>
      <c r="M66" s="240">
        <f>SUM(M62:M64)</f>
        <v>26057</v>
      </c>
      <c r="N66" s="83"/>
      <c r="O66" s="83"/>
      <c r="P66" s="83"/>
      <c r="Q66" s="83"/>
      <c r="R66" s="83"/>
      <c r="S66" s="83"/>
      <c r="T66" s="83"/>
      <c r="U66" s="83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</row>
    <row r="67" spans="1:476" s="255" customFormat="1" ht="13.8" thickBot="1" x14ac:dyDescent="0.3">
      <c r="A67" s="241"/>
      <c r="B67" s="57"/>
      <c r="C67" s="242"/>
      <c r="D67" s="243"/>
      <c r="E67" s="243"/>
      <c r="F67" s="244"/>
      <c r="G67" s="245"/>
      <c r="H67" s="246"/>
      <c r="I67" s="247"/>
      <c r="J67" s="248"/>
      <c r="K67" s="249"/>
      <c r="L67" s="250"/>
      <c r="M67" s="251"/>
      <c r="N67" s="252"/>
      <c r="O67" s="253"/>
      <c r="P67" s="253"/>
      <c r="Q67" s="253"/>
      <c r="R67" s="253"/>
      <c r="S67" s="253"/>
      <c r="T67" s="253"/>
      <c r="U67" s="253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  <c r="AX67" s="241"/>
      <c r="AY67" s="241"/>
      <c r="AZ67" s="241"/>
      <c r="BA67" s="241"/>
      <c r="BB67" s="241"/>
      <c r="BC67" s="241"/>
      <c r="BD67" s="241"/>
      <c r="BE67" s="241"/>
      <c r="BF67" s="241"/>
      <c r="BG67" s="241"/>
      <c r="BH67" s="241"/>
      <c r="BI67" s="241"/>
      <c r="BJ67" s="241"/>
      <c r="BK67" s="241"/>
      <c r="BL67" s="241"/>
      <c r="BM67" s="241"/>
      <c r="BN67" s="241"/>
      <c r="BO67" s="241"/>
      <c r="BP67" s="241"/>
      <c r="BQ67" s="241"/>
      <c r="BR67" s="241"/>
      <c r="BS67" s="241"/>
      <c r="BT67" s="241"/>
      <c r="BU67" s="241"/>
      <c r="BV67" s="241"/>
      <c r="BW67" s="241"/>
      <c r="BX67" s="241"/>
      <c r="BY67" s="241"/>
      <c r="BZ67" s="241"/>
      <c r="CA67" s="241"/>
      <c r="CB67" s="241"/>
      <c r="CC67" s="241"/>
      <c r="CD67" s="241"/>
      <c r="CE67" s="241"/>
      <c r="CF67" s="241"/>
      <c r="CG67" s="241"/>
      <c r="CH67" s="241"/>
      <c r="CI67" s="241"/>
      <c r="CJ67" s="241"/>
      <c r="CK67" s="241"/>
      <c r="CL67" s="241"/>
      <c r="CM67" s="241"/>
      <c r="CN67" s="241"/>
      <c r="CO67" s="241"/>
      <c r="CP67" s="241"/>
      <c r="CQ67" s="241"/>
      <c r="CR67" s="241"/>
      <c r="CS67" s="241"/>
      <c r="CT67" s="241"/>
      <c r="CU67" s="241"/>
      <c r="CV67" s="241"/>
      <c r="CW67" s="241"/>
      <c r="CX67" s="241"/>
      <c r="CY67" s="241"/>
      <c r="CZ67" s="241"/>
      <c r="DA67" s="241"/>
      <c r="DB67" s="241"/>
      <c r="DC67" s="241"/>
      <c r="DD67" s="241"/>
      <c r="DE67" s="241"/>
      <c r="DF67" s="241"/>
      <c r="DG67" s="241"/>
      <c r="DH67" s="241"/>
      <c r="DI67" s="241"/>
      <c r="DJ67" s="241"/>
      <c r="DK67" s="241"/>
      <c r="DL67" s="241"/>
      <c r="DM67" s="241"/>
      <c r="DN67" s="241"/>
      <c r="DO67" s="241"/>
      <c r="DP67" s="241"/>
      <c r="DQ67" s="241"/>
      <c r="DR67" s="241"/>
      <c r="DS67" s="241"/>
      <c r="DT67" s="241"/>
      <c r="DU67" s="241"/>
      <c r="DV67" s="241"/>
      <c r="DW67" s="241"/>
      <c r="DX67" s="241"/>
      <c r="DY67" s="241"/>
      <c r="DZ67" s="241"/>
      <c r="EA67" s="241"/>
      <c r="EB67" s="241"/>
      <c r="EC67" s="241"/>
      <c r="ED67" s="241"/>
      <c r="EE67" s="241"/>
      <c r="EF67" s="241"/>
      <c r="EG67" s="241"/>
      <c r="EH67" s="241"/>
      <c r="EI67" s="241"/>
      <c r="EJ67" s="241"/>
      <c r="EK67" s="241"/>
      <c r="EL67" s="241"/>
      <c r="EM67" s="241"/>
      <c r="EN67" s="241"/>
      <c r="EO67" s="241"/>
      <c r="EP67" s="241"/>
      <c r="EQ67" s="241"/>
      <c r="ER67" s="241"/>
      <c r="ES67" s="241"/>
      <c r="ET67" s="241"/>
      <c r="EU67" s="241"/>
      <c r="EV67" s="241"/>
      <c r="EW67" s="241"/>
      <c r="EX67" s="241"/>
      <c r="EY67" s="241"/>
      <c r="EZ67" s="241"/>
      <c r="FA67" s="241"/>
      <c r="FB67" s="241"/>
      <c r="FC67" s="241"/>
      <c r="FD67" s="241"/>
      <c r="FE67" s="241"/>
      <c r="FF67" s="241"/>
      <c r="FG67" s="241"/>
      <c r="FH67" s="241"/>
      <c r="FI67" s="241"/>
      <c r="FJ67" s="241"/>
      <c r="FK67" s="241"/>
      <c r="FL67" s="241"/>
      <c r="FM67" s="241"/>
      <c r="FN67" s="241"/>
      <c r="FO67" s="241"/>
      <c r="FP67" s="241"/>
      <c r="FQ67" s="241"/>
      <c r="FR67" s="241"/>
      <c r="FS67" s="241"/>
      <c r="FT67" s="241"/>
      <c r="FU67" s="241"/>
      <c r="FV67" s="241"/>
      <c r="FW67" s="241"/>
      <c r="FX67" s="241"/>
      <c r="FY67" s="241"/>
      <c r="FZ67" s="241"/>
      <c r="GA67" s="241"/>
      <c r="GB67" s="241"/>
      <c r="GC67" s="241"/>
      <c r="GD67" s="241"/>
      <c r="GE67" s="241"/>
      <c r="GF67" s="241"/>
      <c r="GG67" s="241"/>
      <c r="GH67" s="241"/>
      <c r="GI67" s="241"/>
      <c r="GJ67" s="241"/>
      <c r="GK67" s="241"/>
      <c r="GL67" s="241"/>
      <c r="GM67" s="241"/>
      <c r="GN67" s="241"/>
      <c r="GO67" s="241"/>
      <c r="GP67" s="241"/>
      <c r="GQ67" s="241"/>
      <c r="GR67" s="241"/>
      <c r="GS67" s="241"/>
      <c r="GT67" s="241"/>
      <c r="GU67" s="241"/>
      <c r="GV67" s="241"/>
      <c r="GW67" s="241"/>
      <c r="GX67" s="241"/>
      <c r="GY67" s="241"/>
      <c r="GZ67" s="241"/>
      <c r="HA67" s="241"/>
      <c r="HB67" s="241"/>
      <c r="HC67" s="241"/>
      <c r="HD67" s="241"/>
      <c r="HE67" s="241"/>
      <c r="HF67" s="241"/>
      <c r="HG67" s="241"/>
      <c r="HH67" s="241"/>
      <c r="HI67" s="241"/>
      <c r="HJ67" s="241"/>
      <c r="HK67" s="241"/>
      <c r="HL67" s="241"/>
      <c r="HM67" s="241"/>
      <c r="HN67" s="241"/>
      <c r="HO67" s="241"/>
      <c r="HP67" s="241"/>
      <c r="HQ67" s="241"/>
      <c r="HR67" s="241"/>
      <c r="HS67" s="241"/>
      <c r="HT67" s="241"/>
      <c r="HU67" s="241"/>
      <c r="HV67" s="241"/>
      <c r="HW67" s="241"/>
      <c r="HX67" s="241"/>
      <c r="HY67" s="241"/>
      <c r="HZ67" s="241"/>
      <c r="IA67" s="241"/>
      <c r="IB67" s="241"/>
      <c r="IC67" s="241"/>
      <c r="ID67" s="241"/>
      <c r="IE67" s="241"/>
      <c r="IF67" s="241"/>
      <c r="IG67" s="241"/>
      <c r="IH67" s="241"/>
      <c r="II67" s="241"/>
      <c r="IJ67" s="241"/>
      <c r="IK67" s="241"/>
      <c r="IL67" s="241"/>
      <c r="IM67" s="241"/>
      <c r="IN67" s="241"/>
      <c r="IO67" s="241"/>
      <c r="IP67" s="241"/>
      <c r="IQ67" s="241"/>
      <c r="IR67" s="241"/>
      <c r="IS67" s="241"/>
      <c r="IT67" s="241"/>
      <c r="IU67" s="241"/>
      <c r="IV67" s="241"/>
      <c r="IW67" s="241"/>
      <c r="IX67" s="241"/>
      <c r="IY67" s="241"/>
      <c r="IZ67" s="241"/>
      <c r="JA67" s="241"/>
      <c r="JB67" s="241"/>
      <c r="JC67" s="241"/>
      <c r="JD67" s="241"/>
      <c r="JE67" s="241"/>
      <c r="JF67" s="241"/>
      <c r="JG67" s="241"/>
      <c r="JH67" s="241"/>
      <c r="JI67" s="241"/>
      <c r="JJ67" s="241"/>
      <c r="JK67" s="241"/>
      <c r="JL67" s="241"/>
      <c r="JM67" s="241"/>
      <c r="JN67" s="241"/>
      <c r="JO67" s="241"/>
      <c r="JP67" s="241"/>
      <c r="JQ67" s="241"/>
      <c r="JR67" s="241"/>
      <c r="JS67" s="241"/>
      <c r="JT67" s="241"/>
      <c r="JU67" s="241"/>
      <c r="JV67" s="241"/>
      <c r="JW67" s="241"/>
      <c r="JX67" s="241"/>
      <c r="JY67" s="241"/>
      <c r="JZ67" s="241"/>
      <c r="KA67" s="241"/>
      <c r="KB67" s="241"/>
      <c r="KC67" s="241"/>
      <c r="KD67" s="241"/>
      <c r="KE67" s="241"/>
      <c r="KF67" s="241"/>
      <c r="KG67" s="241"/>
      <c r="KH67" s="241"/>
      <c r="KI67" s="241"/>
      <c r="KJ67" s="241"/>
      <c r="KK67" s="241"/>
      <c r="KL67" s="241"/>
      <c r="KM67" s="241"/>
      <c r="KN67" s="241"/>
      <c r="KO67" s="241"/>
      <c r="KP67" s="241"/>
      <c r="KQ67" s="241"/>
      <c r="KR67" s="241"/>
      <c r="KS67" s="241"/>
      <c r="KT67" s="241"/>
      <c r="KU67" s="241"/>
      <c r="KV67" s="241"/>
      <c r="KW67" s="241"/>
      <c r="KX67" s="241"/>
      <c r="KY67" s="241"/>
      <c r="KZ67" s="241"/>
      <c r="LA67" s="241"/>
      <c r="LB67" s="241"/>
      <c r="LC67" s="241"/>
      <c r="LD67" s="241"/>
      <c r="LE67" s="241"/>
      <c r="LF67" s="241"/>
      <c r="LG67" s="241"/>
      <c r="LH67" s="241"/>
      <c r="LI67" s="241"/>
      <c r="LJ67" s="241"/>
      <c r="LK67" s="241"/>
      <c r="LL67" s="241"/>
      <c r="LM67" s="241"/>
      <c r="LN67" s="241"/>
      <c r="LO67" s="241"/>
      <c r="LP67" s="241"/>
      <c r="LQ67" s="241"/>
      <c r="LR67" s="241"/>
      <c r="LS67" s="241"/>
      <c r="LT67" s="241"/>
      <c r="LU67" s="241"/>
      <c r="LV67" s="241"/>
      <c r="LW67" s="241"/>
      <c r="LX67" s="241"/>
      <c r="LY67" s="241"/>
      <c r="LZ67" s="241"/>
      <c r="MA67" s="241"/>
      <c r="MB67" s="241"/>
      <c r="MC67" s="241"/>
      <c r="MD67" s="241"/>
      <c r="ME67" s="241"/>
      <c r="MF67" s="241"/>
      <c r="MG67" s="241"/>
      <c r="MH67" s="241"/>
      <c r="MI67" s="241"/>
      <c r="MJ67" s="241"/>
      <c r="MK67" s="241"/>
      <c r="ML67" s="241"/>
      <c r="MM67" s="241"/>
      <c r="MN67" s="241"/>
      <c r="MO67" s="241"/>
      <c r="MP67" s="241"/>
      <c r="MQ67" s="241"/>
      <c r="MR67" s="241"/>
      <c r="MS67" s="241"/>
      <c r="MT67" s="241"/>
      <c r="MU67" s="241"/>
      <c r="MV67" s="241"/>
      <c r="MW67" s="241"/>
      <c r="MX67" s="241"/>
      <c r="MY67" s="241"/>
      <c r="MZ67" s="241"/>
      <c r="NA67" s="241"/>
      <c r="NB67" s="241"/>
      <c r="NC67" s="241"/>
      <c r="ND67" s="241"/>
      <c r="NE67" s="241"/>
      <c r="NF67" s="241"/>
      <c r="NG67" s="241"/>
      <c r="NH67" s="241"/>
      <c r="NI67" s="241"/>
      <c r="NJ67" s="241"/>
      <c r="NK67" s="241"/>
      <c r="NL67" s="241"/>
      <c r="NM67" s="241"/>
      <c r="NN67" s="241"/>
      <c r="NO67" s="241"/>
      <c r="NP67" s="241"/>
      <c r="NQ67" s="241"/>
      <c r="NR67" s="241"/>
      <c r="NS67" s="241"/>
      <c r="NT67" s="241"/>
      <c r="NU67" s="241"/>
      <c r="NV67" s="241"/>
      <c r="NW67" s="241"/>
      <c r="NX67" s="241"/>
      <c r="NY67" s="241"/>
      <c r="NZ67" s="241"/>
      <c r="OA67" s="241"/>
      <c r="OB67" s="241"/>
      <c r="OC67" s="241"/>
      <c r="OD67" s="241"/>
      <c r="OE67" s="241"/>
      <c r="OF67" s="241"/>
      <c r="OG67" s="241"/>
      <c r="OH67" s="241"/>
      <c r="OI67" s="241"/>
      <c r="OJ67" s="241"/>
      <c r="OK67" s="241"/>
      <c r="OL67" s="241"/>
      <c r="OM67" s="241"/>
      <c r="ON67" s="241"/>
      <c r="OO67" s="241"/>
      <c r="OP67" s="241"/>
      <c r="OQ67" s="241"/>
      <c r="OR67" s="241"/>
      <c r="OS67" s="241"/>
      <c r="OT67" s="241"/>
      <c r="OU67" s="241"/>
      <c r="OV67" s="241"/>
      <c r="OW67" s="241"/>
      <c r="OX67" s="241"/>
      <c r="OY67" s="241"/>
      <c r="OZ67" s="241"/>
      <c r="PA67" s="241"/>
      <c r="PB67" s="241"/>
      <c r="PC67" s="241"/>
      <c r="PD67" s="241"/>
      <c r="PE67" s="241"/>
      <c r="PF67" s="241"/>
      <c r="PG67" s="241"/>
      <c r="PH67" s="241"/>
      <c r="PI67" s="241"/>
      <c r="PJ67" s="241"/>
      <c r="PK67" s="241"/>
      <c r="PL67" s="241"/>
      <c r="PM67" s="241"/>
      <c r="PN67" s="241"/>
      <c r="PO67" s="241"/>
      <c r="PP67" s="241"/>
      <c r="PQ67" s="241"/>
      <c r="PR67" s="241"/>
      <c r="PS67" s="241"/>
      <c r="PT67" s="241"/>
      <c r="PU67" s="241"/>
      <c r="PV67" s="241"/>
      <c r="PW67" s="241"/>
      <c r="PX67" s="241"/>
      <c r="PY67" s="241"/>
      <c r="PZ67" s="241"/>
      <c r="QA67" s="241"/>
      <c r="QB67" s="241"/>
      <c r="QC67" s="241"/>
      <c r="QD67" s="241"/>
      <c r="QE67" s="241"/>
      <c r="QF67" s="241"/>
      <c r="QG67" s="241"/>
      <c r="QH67" s="241"/>
      <c r="QI67" s="241"/>
      <c r="QJ67" s="241"/>
      <c r="QK67" s="241"/>
      <c r="QL67" s="241"/>
      <c r="QM67" s="241"/>
      <c r="QN67" s="241"/>
      <c r="QO67" s="241"/>
      <c r="QP67" s="241"/>
      <c r="QQ67" s="241"/>
      <c r="QR67" s="241"/>
      <c r="QS67" s="241"/>
      <c r="QT67" s="241"/>
      <c r="QU67" s="241"/>
      <c r="QV67" s="241"/>
      <c r="QW67" s="241"/>
      <c r="QX67" s="241"/>
      <c r="QY67" s="241"/>
      <c r="QZ67" s="241"/>
      <c r="RA67" s="241"/>
      <c r="RB67" s="241"/>
      <c r="RC67" s="241"/>
      <c r="RD67" s="241"/>
      <c r="RE67" s="241"/>
      <c r="RF67" s="241"/>
      <c r="RG67" s="241"/>
      <c r="RH67" s="241"/>
    </row>
    <row r="68" spans="1:476" s="237" customFormat="1" x14ac:dyDescent="0.25">
      <c r="B68" s="552" t="s">
        <v>108</v>
      </c>
      <c r="C68" s="256"/>
      <c r="D68" s="14"/>
      <c r="E68" s="14"/>
      <c r="F68" s="257"/>
      <c r="G68" s="16"/>
      <c r="H68" s="258"/>
      <c r="I68" s="157"/>
      <c r="J68" s="90"/>
      <c r="K68" s="78"/>
      <c r="L68" s="259"/>
      <c r="M68" s="260"/>
      <c r="N68" s="83"/>
      <c r="O68" s="83"/>
      <c r="P68" s="83"/>
      <c r="Q68" s="83"/>
      <c r="R68" s="83"/>
      <c r="S68" s="83"/>
      <c r="T68" s="83"/>
      <c r="U68" s="83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</row>
    <row r="69" spans="1:476" s="237" customFormat="1" ht="13.8" x14ac:dyDescent="0.25">
      <c r="B69" s="552"/>
      <c r="C69" s="261" t="s">
        <v>109</v>
      </c>
      <c r="D69" s="14"/>
      <c r="E69" s="14"/>
      <c r="F69" s="257"/>
      <c r="G69" s="16"/>
      <c r="H69" s="258"/>
      <c r="I69" s="157"/>
      <c r="J69" s="90"/>
      <c r="K69" s="78"/>
      <c r="L69" s="259"/>
      <c r="M69" s="260"/>
      <c r="N69" s="83"/>
      <c r="O69" s="83"/>
      <c r="P69" s="83"/>
      <c r="Q69" s="83"/>
      <c r="R69" s="83"/>
      <c r="S69" s="83"/>
      <c r="T69" s="83"/>
      <c r="U69" s="83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</row>
    <row r="70" spans="1:476" s="237" customFormat="1" ht="4.5" customHeight="1" thickBot="1" x14ac:dyDescent="0.3">
      <c r="B70" s="552"/>
      <c r="C70" s="262"/>
      <c r="D70" s="263"/>
      <c r="E70" s="263"/>
      <c r="F70" s="264"/>
      <c r="G70" s="16"/>
      <c r="H70" s="265"/>
      <c r="I70" s="266"/>
      <c r="J70" s="267"/>
      <c r="K70" s="268"/>
      <c r="L70" s="269"/>
      <c r="M70" s="270"/>
      <c r="N70" s="83"/>
      <c r="O70" s="83"/>
      <c r="P70" s="83"/>
      <c r="Q70" s="83"/>
      <c r="R70" s="83"/>
      <c r="S70" s="83"/>
      <c r="T70" s="83"/>
      <c r="U70" s="83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</row>
    <row r="71" spans="1:476" ht="18" customHeight="1" x14ac:dyDescent="0.25">
      <c r="B71" s="553"/>
      <c r="C71" s="271"/>
      <c r="D71" s="272"/>
      <c r="E71" s="272"/>
      <c r="F71" s="273" t="s">
        <v>110</v>
      </c>
      <c r="G71" s="274"/>
      <c r="H71" s="275">
        <f>H127</f>
        <v>201939446.11999997</v>
      </c>
      <c r="I71" s="276">
        <f t="shared" ref="I71:L71" si="6">I127</f>
        <v>633154.88300000003</v>
      </c>
      <c r="J71" s="277">
        <f t="shared" si="6"/>
        <v>0</v>
      </c>
      <c r="K71" s="278">
        <f t="shared" si="6"/>
        <v>0</v>
      </c>
      <c r="L71" s="277">
        <f t="shared" si="6"/>
        <v>198984818</v>
      </c>
      <c r="M71" s="279">
        <f>M127</f>
        <v>605192</v>
      </c>
      <c r="N71" s="280"/>
      <c r="O71" s="281"/>
      <c r="P71" s="282"/>
      <c r="Q71" s="281"/>
      <c r="R71" s="282"/>
      <c r="S71" s="280"/>
      <c r="T71" s="280"/>
      <c r="U71" s="280"/>
      <c r="V71" s="283"/>
      <c r="AK71" s="284"/>
    </row>
    <row r="72" spans="1:476" ht="14.25" customHeight="1" x14ac:dyDescent="0.25">
      <c r="B72" s="553"/>
      <c r="C72" s="285"/>
      <c r="D72" s="286"/>
      <c r="E72" s="286"/>
      <c r="F72" s="287" t="s">
        <v>111</v>
      </c>
      <c r="G72" s="155"/>
      <c r="H72" s="288"/>
      <c r="I72" s="289">
        <f>I128</f>
        <v>72.277954680365298</v>
      </c>
      <c r="J72" s="290"/>
      <c r="K72" s="291"/>
      <c r="L72" s="292"/>
      <c r="M72" s="293">
        <f>M128</f>
        <v>69.085844748858449</v>
      </c>
      <c r="N72" s="294"/>
      <c r="O72" s="294"/>
      <c r="P72" s="294"/>
      <c r="Q72" s="294"/>
      <c r="R72" s="294"/>
      <c r="S72" s="294"/>
      <c r="T72" s="294"/>
      <c r="U72" s="294"/>
      <c r="V72" s="283"/>
      <c r="AK72" s="284"/>
    </row>
    <row r="73" spans="1:476" s="295" customFormat="1" ht="15" customHeight="1" x14ac:dyDescent="0.25">
      <c r="B73" s="553"/>
      <c r="C73" s="296"/>
      <c r="D73" s="297"/>
      <c r="E73" s="297"/>
      <c r="F73" s="298"/>
      <c r="G73" s="299"/>
      <c r="H73" s="300">
        <f>H129</f>
        <v>1.0148485103019265</v>
      </c>
      <c r="I73" s="301">
        <f>I129</f>
        <v>1.0462049779243612</v>
      </c>
      <c r="J73" s="302"/>
      <c r="K73" s="303"/>
      <c r="L73" s="304"/>
      <c r="M73" s="305"/>
      <c r="N73" s="306"/>
      <c r="O73" s="306"/>
      <c r="P73" s="306"/>
      <c r="Q73" s="306"/>
      <c r="R73" s="306"/>
      <c r="S73" s="306"/>
      <c r="T73" s="306"/>
      <c r="U73" s="306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8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</row>
    <row r="74" spans="1:476" x14ac:dyDescent="0.25">
      <c r="B74" s="57"/>
      <c r="C74" s="285"/>
      <c r="D74" s="286"/>
      <c r="E74" s="286"/>
      <c r="F74" s="310"/>
      <c r="G74" s="311"/>
      <c r="H74" s="285"/>
      <c r="I74" s="286"/>
      <c r="J74" s="312"/>
      <c r="K74" s="286"/>
      <c r="L74" s="312"/>
      <c r="M74" s="313"/>
      <c r="AB74" s="314"/>
    </row>
    <row r="75" spans="1:476" s="237" customFormat="1" ht="15.6" x14ac:dyDescent="0.25">
      <c r="B75" s="57"/>
      <c r="C75" s="315"/>
      <c r="D75" s="313" t="s">
        <v>112</v>
      </c>
      <c r="E75" s="316"/>
      <c r="F75" s="313"/>
      <c r="G75" s="16"/>
      <c r="H75" s="317"/>
      <c r="I75" s="318"/>
      <c r="J75" s="319"/>
      <c r="K75" s="318"/>
      <c r="L75" s="320"/>
      <c r="M75" s="321"/>
      <c r="N75" s="322"/>
      <c r="O75" s="322"/>
      <c r="P75" s="322"/>
      <c r="Q75" s="322"/>
      <c r="R75" s="322"/>
      <c r="S75" s="322"/>
      <c r="T75" s="322"/>
      <c r="U75" s="322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</row>
    <row r="76" spans="1:476" ht="13.8" thickBot="1" x14ac:dyDescent="0.3">
      <c r="B76" s="57"/>
      <c r="C76" s="323"/>
      <c r="D76" s="324"/>
      <c r="E76" s="324"/>
      <c r="F76" s="325"/>
      <c r="G76" s="326"/>
      <c r="H76" s="327"/>
      <c r="I76" s="328"/>
      <c r="J76" s="329"/>
      <c r="K76" s="330"/>
      <c r="L76" s="331"/>
      <c r="M76" s="332"/>
      <c r="N76" s="333"/>
      <c r="O76" s="333"/>
      <c r="P76" s="333"/>
      <c r="Q76" s="333"/>
      <c r="R76" s="333"/>
      <c r="S76" s="333"/>
      <c r="T76" s="333"/>
      <c r="U76" s="333"/>
      <c r="V76" s="334"/>
    </row>
    <row r="77" spans="1:476" s="237" customFormat="1" x14ac:dyDescent="0.25">
      <c r="B77" s="57"/>
      <c r="C77" s="14"/>
      <c r="D77" s="14"/>
      <c r="E77" s="14"/>
      <c r="F77" s="335"/>
      <c r="G77" s="16"/>
      <c r="H77" s="258"/>
      <c r="I77" s="157"/>
      <c r="J77" s="90"/>
      <c r="K77" s="78"/>
      <c r="L77" s="259"/>
      <c r="M77" s="336"/>
      <c r="N77" s="83"/>
      <c r="O77" s="83"/>
      <c r="P77" s="83"/>
      <c r="Q77" s="83"/>
      <c r="R77" s="83"/>
      <c r="S77" s="83"/>
      <c r="T77" s="83"/>
      <c r="U77" s="83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</row>
    <row r="78" spans="1:476" s="237" customFormat="1" ht="13.8" thickBot="1" x14ac:dyDescent="0.3">
      <c r="B78" s="57"/>
      <c r="C78" s="14"/>
      <c r="D78" s="14"/>
      <c r="E78" s="14"/>
      <c r="F78" s="257"/>
      <c r="G78" s="16"/>
      <c r="H78" s="258"/>
      <c r="I78" s="157"/>
      <c r="J78" s="90"/>
      <c r="K78" s="78"/>
      <c r="L78" s="259"/>
      <c r="M78" s="260"/>
      <c r="N78" s="83"/>
      <c r="O78" s="83"/>
      <c r="P78" s="83"/>
      <c r="Q78" s="83"/>
      <c r="R78" s="83"/>
      <c r="S78" s="83"/>
      <c r="T78" s="83"/>
      <c r="U78" s="83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</row>
    <row r="79" spans="1:476" s="237" customFormat="1" ht="14.25" customHeight="1" x14ac:dyDescent="0.25">
      <c r="B79" s="112" t="s">
        <v>113</v>
      </c>
      <c r="C79" s="337"/>
      <c r="D79" s="338"/>
      <c r="E79" s="338"/>
      <c r="F79" s="339" t="s">
        <v>114</v>
      </c>
      <c r="G79" s="193"/>
      <c r="H79" s="340"/>
      <c r="I79" s="341"/>
      <c r="J79" s="342"/>
      <c r="K79" s="343"/>
      <c r="L79" s="344"/>
      <c r="M79" s="345"/>
      <c r="N79" s="83"/>
      <c r="O79" s="83"/>
      <c r="P79" s="83"/>
      <c r="Q79" s="83"/>
      <c r="R79" s="83"/>
      <c r="S79" s="83"/>
      <c r="T79" s="83"/>
      <c r="U79" s="83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</row>
    <row r="80" spans="1:476" s="237" customFormat="1" x14ac:dyDescent="0.25">
      <c r="B80" s="346" t="s">
        <v>115</v>
      </c>
      <c r="C80" s="70"/>
      <c r="D80" s="73" t="s">
        <v>116</v>
      </c>
      <c r="E80" s="14"/>
      <c r="F80" s="73"/>
      <c r="G80" s="16"/>
      <c r="H80" s="156">
        <f>SUM(H81:H84)</f>
        <v>3015259.2499999995</v>
      </c>
      <c r="I80" s="257"/>
      <c r="J80" s="347">
        <f t="shared" ref="J80:J87" si="7">IF(L80=0, " ", H80/L80)</f>
        <v>0.79079122152970183</v>
      </c>
      <c r="K80" s="257"/>
      <c r="L80" s="348">
        <f>SUM(L81:L84)</f>
        <v>3812965</v>
      </c>
      <c r="M80" s="154" t="s">
        <v>117</v>
      </c>
      <c r="N80" s="322"/>
      <c r="O80" s="82"/>
      <c r="P80" s="322"/>
      <c r="Q80" s="84"/>
      <c r="R80" s="322"/>
      <c r="S80" s="322"/>
      <c r="T80" s="322"/>
      <c r="U80" s="322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6"/>
      <c r="AL80" s="236"/>
      <c r="AM80" s="236"/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</row>
    <row r="81" spans="2:53" s="360" customFormat="1" x14ac:dyDescent="0.25">
      <c r="B81" s="112" t="s">
        <v>118</v>
      </c>
      <c r="C81" s="349"/>
      <c r="D81" s="350"/>
      <c r="E81" s="351" t="s">
        <v>119</v>
      </c>
      <c r="F81" s="352"/>
      <c r="G81" s="353"/>
      <c r="H81" s="98">
        <v>1957675.4599999997</v>
      </c>
      <c r="I81" s="354"/>
      <c r="J81" s="355">
        <f t="shared" si="7"/>
        <v>0.85463230748813435</v>
      </c>
      <c r="K81" s="354"/>
      <c r="L81" s="102">
        <v>2290664</v>
      </c>
      <c r="M81" s="356" t="s">
        <v>117</v>
      </c>
      <c r="N81" s="357"/>
      <c r="O81" s="358"/>
      <c r="P81" s="357"/>
      <c r="Q81" s="359"/>
      <c r="R81" s="357"/>
      <c r="S81" s="357"/>
      <c r="T81" s="357"/>
      <c r="U81" s="357"/>
      <c r="V81" s="353"/>
      <c r="W81" s="353"/>
      <c r="X81" s="353"/>
      <c r="Y81" s="353"/>
      <c r="Z81" s="353"/>
      <c r="AA81" s="353"/>
      <c r="AB81" s="353"/>
      <c r="AC81" s="353"/>
      <c r="AD81" s="353"/>
      <c r="AE81" s="353"/>
      <c r="AF81" s="353"/>
      <c r="AG81" s="353"/>
      <c r="AH81" s="353"/>
      <c r="AI81" s="353"/>
      <c r="AJ81" s="353"/>
    </row>
    <row r="82" spans="2:53" s="360" customFormat="1" x14ac:dyDescent="0.25">
      <c r="B82" s="112" t="s">
        <v>120</v>
      </c>
      <c r="C82" s="349"/>
      <c r="D82" s="350"/>
      <c r="E82" s="361" t="s">
        <v>121</v>
      </c>
      <c r="F82" s="352"/>
      <c r="G82" s="353"/>
      <c r="H82" s="98">
        <v>961711.94</v>
      </c>
      <c r="I82" s="354"/>
      <c r="J82" s="355">
        <f t="shared" si="7"/>
        <v>0.73080302986551315</v>
      </c>
      <c r="K82" s="354"/>
      <c r="L82" s="102">
        <v>1315966</v>
      </c>
      <c r="M82" s="356" t="s">
        <v>117</v>
      </c>
      <c r="N82" s="357"/>
      <c r="O82" s="358"/>
      <c r="P82" s="357"/>
      <c r="Q82" s="359"/>
      <c r="R82" s="357"/>
      <c r="S82" s="357"/>
      <c r="T82" s="357"/>
      <c r="U82" s="357"/>
      <c r="V82" s="353"/>
      <c r="W82" s="353"/>
      <c r="X82" s="353"/>
      <c r="Y82" s="353"/>
      <c r="Z82" s="353"/>
      <c r="AA82" s="353"/>
      <c r="AB82" s="353"/>
      <c r="AC82" s="353"/>
      <c r="AD82" s="353"/>
      <c r="AE82" s="353"/>
      <c r="AF82" s="353"/>
      <c r="AG82" s="353"/>
      <c r="AH82" s="353"/>
      <c r="AI82" s="353"/>
      <c r="AJ82" s="353"/>
    </row>
    <row r="83" spans="2:53" s="360" customFormat="1" x14ac:dyDescent="0.25">
      <c r="B83" s="57" t="s">
        <v>122</v>
      </c>
      <c r="C83" s="349"/>
      <c r="D83" s="350"/>
      <c r="E83" s="351" t="s">
        <v>123</v>
      </c>
      <c r="F83" s="352"/>
      <c r="G83" s="353"/>
      <c r="H83" s="98">
        <v>95871.849999999991</v>
      </c>
      <c r="I83" s="354"/>
      <c r="J83" s="355">
        <f t="shared" si="7"/>
        <v>0.50797069965825092</v>
      </c>
      <c r="K83" s="354"/>
      <c r="L83" s="102">
        <v>188735</v>
      </c>
      <c r="M83" s="356" t="s">
        <v>117</v>
      </c>
      <c r="N83" s="357"/>
      <c r="O83" s="358"/>
      <c r="P83" s="357"/>
      <c r="Q83" s="359"/>
      <c r="R83" s="357"/>
      <c r="S83" s="357"/>
      <c r="T83" s="357"/>
      <c r="U83" s="357"/>
      <c r="V83" s="353"/>
      <c r="W83" s="353"/>
      <c r="X83" s="353"/>
      <c r="Y83" s="353"/>
      <c r="Z83" s="353"/>
      <c r="AA83" s="353"/>
      <c r="AB83" s="353"/>
      <c r="AC83" s="353"/>
      <c r="AD83" s="353"/>
      <c r="AE83" s="353"/>
      <c r="AF83" s="353"/>
      <c r="AG83" s="353"/>
      <c r="AH83" s="353"/>
      <c r="AI83" s="353"/>
      <c r="AJ83" s="353"/>
    </row>
    <row r="84" spans="2:53" s="360" customFormat="1" x14ac:dyDescent="0.25">
      <c r="B84" s="112" t="s">
        <v>124</v>
      </c>
      <c r="C84" s="362">
        <v>202</v>
      </c>
      <c r="D84" s="363"/>
      <c r="E84" s="351" t="s">
        <v>125</v>
      </c>
      <c r="F84" s="352"/>
      <c r="G84" s="353"/>
      <c r="H84" s="98">
        <v>0</v>
      </c>
      <c r="I84" s="99"/>
      <c r="J84" s="355">
        <f t="shared" si="7"/>
        <v>0</v>
      </c>
      <c r="K84" s="354"/>
      <c r="L84" s="102">
        <v>17600</v>
      </c>
      <c r="M84" s="356" t="s">
        <v>117</v>
      </c>
      <c r="N84" s="357"/>
      <c r="O84" s="358"/>
      <c r="P84" s="357"/>
      <c r="Q84" s="359"/>
      <c r="R84" s="357"/>
      <c r="S84" s="357"/>
      <c r="T84" s="357"/>
      <c r="U84" s="357"/>
      <c r="V84" s="353"/>
      <c r="W84" s="353"/>
      <c r="X84" s="353"/>
      <c r="Y84" s="353"/>
      <c r="Z84" s="353"/>
      <c r="AA84" s="353"/>
      <c r="AB84" s="353"/>
      <c r="AC84" s="353"/>
      <c r="AD84" s="353"/>
      <c r="AE84" s="353"/>
      <c r="AF84" s="353"/>
      <c r="AG84" s="353"/>
      <c r="AH84" s="353"/>
      <c r="AI84" s="353"/>
      <c r="AJ84" s="353"/>
    </row>
    <row r="85" spans="2:53" s="237" customFormat="1" ht="18" customHeight="1" x14ac:dyDescent="0.25">
      <c r="B85" s="112" t="s">
        <v>126</v>
      </c>
      <c r="C85" s="364"/>
      <c r="D85" s="86" t="s">
        <v>127</v>
      </c>
      <c r="E85" s="365"/>
      <c r="F85" s="86"/>
      <c r="G85" s="235"/>
      <c r="H85" s="88">
        <f>SUM(H86:H93)</f>
        <v>2221049.5399999996</v>
      </c>
      <c r="I85" s="131"/>
      <c r="J85" s="366"/>
      <c r="K85" s="367"/>
      <c r="L85" s="368">
        <f>SUM(L86:L93)</f>
        <v>2087303</v>
      </c>
      <c r="M85" s="369"/>
      <c r="N85" s="370"/>
      <c r="O85" s="371"/>
      <c r="P85" s="370"/>
      <c r="Q85" s="372"/>
      <c r="R85" s="370"/>
      <c r="S85" s="370"/>
      <c r="T85" s="370"/>
      <c r="U85" s="370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</row>
    <row r="86" spans="2:53" s="360" customFormat="1" x14ac:dyDescent="0.25">
      <c r="B86" s="112" t="s">
        <v>128</v>
      </c>
      <c r="C86" s="373"/>
      <c r="D86" s="374"/>
      <c r="E86" s="375" t="s">
        <v>129</v>
      </c>
      <c r="F86" s="376"/>
      <c r="G86" s="109"/>
      <c r="H86" s="377">
        <v>860051.82</v>
      </c>
      <c r="I86" s="378"/>
      <c r="J86" s="379">
        <f t="shared" si="7"/>
        <v>0.73010731930932604</v>
      </c>
      <c r="K86" s="380"/>
      <c r="L86" s="381">
        <v>1177980</v>
      </c>
      <c r="M86" s="382" t="s">
        <v>117</v>
      </c>
      <c r="N86" s="383"/>
      <c r="O86" s="105"/>
      <c r="P86" s="383"/>
      <c r="Q86" s="107"/>
      <c r="R86" s="383"/>
      <c r="S86" s="383"/>
      <c r="T86" s="383"/>
      <c r="U86" s="383"/>
      <c r="V86" s="353"/>
      <c r="W86" s="353"/>
      <c r="X86" s="353"/>
      <c r="Y86" s="353"/>
      <c r="Z86" s="353"/>
      <c r="AA86" s="353"/>
      <c r="AB86" s="353"/>
      <c r="AC86" s="353"/>
      <c r="AD86" s="353"/>
      <c r="AE86" s="353"/>
      <c r="AF86" s="353"/>
      <c r="AG86" s="353"/>
      <c r="AH86" s="353"/>
      <c r="AI86" s="353"/>
      <c r="AJ86" s="353"/>
    </row>
    <row r="87" spans="2:53" s="360" customFormat="1" ht="15" customHeight="1" x14ac:dyDescent="0.25">
      <c r="B87" s="112" t="s">
        <v>130</v>
      </c>
      <c r="C87" s="349"/>
      <c r="D87" s="350"/>
      <c r="E87" s="375" t="s">
        <v>131</v>
      </c>
      <c r="F87" s="384"/>
      <c r="G87" s="353"/>
      <c r="H87" s="377">
        <v>0</v>
      </c>
      <c r="I87" s="354"/>
      <c r="J87" s="385" t="str">
        <f t="shared" si="7"/>
        <v xml:space="preserve"> </v>
      </c>
      <c r="K87" s="354"/>
      <c r="L87" s="381">
        <v>0</v>
      </c>
      <c r="M87" s="356"/>
      <c r="N87" s="357"/>
      <c r="O87" s="358"/>
      <c r="P87" s="357"/>
      <c r="Q87" s="359"/>
      <c r="R87" s="357"/>
      <c r="S87" s="357"/>
      <c r="T87" s="357"/>
      <c r="U87" s="357"/>
      <c r="V87" s="353"/>
      <c r="W87" s="353"/>
      <c r="X87" s="353"/>
      <c r="Y87" s="353"/>
      <c r="Z87" s="353"/>
      <c r="AA87" s="353"/>
      <c r="AB87" s="353"/>
      <c r="AC87" s="353"/>
      <c r="AD87" s="353"/>
      <c r="AE87" s="353"/>
      <c r="AF87" s="353"/>
      <c r="AG87" s="353"/>
      <c r="AH87" s="353"/>
      <c r="AI87" s="353"/>
      <c r="AJ87" s="353"/>
    </row>
    <row r="88" spans="2:53" s="360" customFormat="1" x14ac:dyDescent="0.25">
      <c r="B88" s="57" t="s">
        <v>132</v>
      </c>
      <c r="C88" s="349"/>
      <c r="D88" s="350"/>
      <c r="E88" s="375" t="s">
        <v>133</v>
      </c>
      <c r="F88" s="384"/>
      <c r="G88" s="353"/>
      <c r="H88" s="377">
        <v>0</v>
      </c>
      <c r="I88" s="99"/>
      <c r="J88" s="355"/>
      <c r="K88" s="354"/>
      <c r="L88" s="381">
        <v>0</v>
      </c>
      <c r="M88" s="356"/>
      <c r="N88" s="357"/>
      <c r="O88" s="358"/>
      <c r="P88" s="357"/>
      <c r="Q88" s="359"/>
      <c r="R88" s="357"/>
      <c r="S88" s="357"/>
      <c r="T88" s="357"/>
      <c r="U88" s="357"/>
      <c r="V88" s="353"/>
      <c r="W88" s="353"/>
      <c r="X88" s="353"/>
      <c r="Y88" s="353"/>
      <c r="Z88" s="353"/>
      <c r="AA88" s="353"/>
      <c r="AB88" s="353"/>
      <c r="AC88" s="353"/>
      <c r="AD88" s="353"/>
      <c r="AE88" s="353"/>
      <c r="AF88" s="353"/>
      <c r="AG88" s="353"/>
      <c r="AH88" s="353"/>
      <c r="AI88" s="353"/>
      <c r="AJ88" s="353"/>
    </row>
    <row r="89" spans="2:53" s="360" customFormat="1" x14ac:dyDescent="0.25">
      <c r="B89" s="112" t="s">
        <v>134</v>
      </c>
      <c r="C89" s="349"/>
      <c r="D89" s="350"/>
      <c r="E89" s="375" t="s">
        <v>135</v>
      </c>
      <c r="F89" s="384"/>
      <c r="G89" s="353"/>
      <c r="H89" s="377">
        <v>0</v>
      </c>
      <c r="I89" s="99"/>
      <c r="J89" s="355"/>
      <c r="K89" s="354"/>
      <c r="L89" s="381">
        <v>0</v>
      </c>
      <c r="M89" s="356"/>
      <c r="N89" s="357"/>
      <c r="O89" s="358"/>
      <c r="P89" s="357"/>
      <c r="Q89" s="359"/>
      <c r="R89" s="357"/>
      <c r="S89" s="357"/>
      <c r="T89" s="357"/>
      <c r="U89" s="357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3"/>
    </row>
    <row r="90" spans="2:53" s="360" customFormat="1" ht="15.75" customHeight="1" x14ac:dyDescent="0.25">
      <c r="B90" s="112" t="s">
        <v>136</v>
      </c>
      <c r="C90" s="70"/>
      <c r="E90" s="375" t="s">
        <v>137</v>
      </c>
      <c r="F90" s="384"/>
      <c r="G90" s="16"/>
      <c r="H90" s="377">
        <v>665935.39999999991</v>
      </c>
      <c r="I90" s="386"/>
      <c r="J90" s="196"/>
      <c r="K90" s="386"/>
      <c r="L90" s="381">
        <v>0</v>
      </c>
      <c r="M90" s="387"/>
      <c r="N90" s="322"/>
      <c r="O90" s="82"/>
      <c r="P90" s="322"/>
      <c r="Q90" s="84"/>
      <c r="R90" s="322"/>
      <c r="S90" s="322"/>
      <c r="T90" s="322"/>
      <c r="U90" s="322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</row>
    <row r="91" spans="2:53" s="360" customFormat="1" ht="15.75" customHeight="1" x14ac:dyDescent="0.25">
      <c r="B91" s="112" t="s">
        <v>138</v>
      </c>
      <c r="C91" s="93"/>
      <c r="D91" s="388"/>
      <c r="E91" s="96" t="s">
        <v>139</v>
      </c>
      <c r="F91" s="384"/>
      <c r="G91" s="109"/>
      <c r="H91" s="377">
        <v>-81820.600000000006</v>
      </c>
      <c r="I91" s="389"/>
      <c r="J91" s="390"/>
      <c r="K91" s="389"/>
      <c r="L91" s="381">
        <v>0</v>
      </c>
      <c r="M91" s="391"/>
      <c r="N91" s="383"/>
      <c r="O91" s="105"/>
      <c r="P91" s="383"/>
      <c r="Q91" s="107"/>
      <c r="R91" s="383"/>
      <c r="S91" s="383"/>
      <c r="T91" s="383"/>
      <c r="U91" s="383"/>
      <c r="V91" s="353"/>
      <c r="W91" s="353"/>
      <c r="X91" s="353"/>
      <c r="Y91" s="353"/>
      <c r="Z91" s="353"/>
      <c r="AA91" s="353"/>
      <c r="AB91" s="353"/>
      <c r="AC91" s="353"/>
      <c r="AD91" s="353"/>
      <c r="AE91" s="353"/>
      <c r="AF91" s="353"/>
      <c r="AG91" s="353"/>
      <c r="AH91" s="353"/>
      <c r="AI91" s="353"/>
      <c r="AJ91" s="353"/>
    </row>
    <row r="92" spans="2:53" s="360" customFormat="1" ht="13.5" customHeight="1" x14ac:dyDescent="0.25">
      <c r="B92" s="57" t="s">
        <v>140</v>
      </c>
      <c r="C92" s="349"/>
      <c r="D92" s="350"/>
      <c r="E92" s="375" t="s">
        <v>141</v>
      </c>
      <c r="F92" s="375"/>
      <c r="G92" s="353"/>
      <c r="H92" s="377">
        <v>463566.1</v>
      </c>
      <c r="I92" s="389"/>
      <c r="J92" s="390">
        <f>IF(L92=0, " ", H92/L92)</f>
        <v>0.70599269588313407</v>
      </c>
      <c r="K92" s="389"/>
      <c r="L92" s="381">
        <v>656616</v>
      </c>
      <c r="M92" s="391" t="s">
        <v>117</v>
      </c>
      <c r="N92" s="357"/>
      <c r="O92" s="358"/>
      <c r="P92" s="357"/>
      <c r="Q92" s="359"/>
      <c r="R92" s="357"/>
      <c r="S92" s="357"/>
      <c r="T92" s="357"/>
      <c r="U92" s="357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</row>
    <row r="93" spans="2:53" s="360" customFormat="1" ht="15.75" customHeight="1" x14ac:dyDescent="0.25">
      <c r="B93" s="392" t="s">
        <v>142</v>
      </c>
      <c r="C93" s="93"/>
      <c r="D93" s="388"/>
      <c r="E93" s="96" t="s">
        <v>143</v>
      </c>
      <c r="F93" s="96"/>
      <c r="G93" s="109"/>
      <c r="H93" s="377">
        <v>313316.81999999995</v>
      </c>
      <c r="I93" s="389"/>
      <c r="J93" s="390"/>
      <c r="K93" s="389"/>
      <c r="L93" s="381">
        <v>252707</v>
      </c>
      <c r="M93" s="391"/>
      <c r="N93" s="383"/>
      <c r="O93" s="105"/>
      <c r="P93" s="383"/>
      <c r="Q93" s="107"/>
      <c r="R93" s="383"/>
      <c r="S93" s="383"/>
      <c r="T93" s="383"/>
      <c r="U93" s="383"/>
      <c r="V93" s="353"/>
      <c r="W93" s="353"/>
      <c r="X93" s="353"/>
      <c r="Y93" s="353"/>
      <c r="Z93" s="353"/>
      <c r="AA93" s="353"/>
      <c r="AB93" s="353"/>
      <c r="AC93" s="353"/>
      <c r="AD93" s="353"/>
      <c r="AE93" s="353"/>
      <c r="AF93" s="353"/>
      <c r="AG93" s="353"/>
      <c r="AH93" s="353"/>
      <c r="AI93" s="353"/>
      <c r="AJ93" s="353"/>
    </row>
    <row r="94" spans="2:53" s="396" customFormat="1" ht="15.75" customHeight="1" x14ac:dyDescent="0.25">
      <c r="B94" s="392" t="s">
        <v>144</v>
      </c>
      <c r="C94" s="393"/>
      <c r="D94" s="86" t="s">
        <v>145</v>
      </c>
      <c r="E94" s="236"/>
      <c r="F94" s="394"/>
      <c r="G94" s="235"/>
      <c r="H94" s="75">
        <v>1050923.23</v>
      </c>
      <c r="I94" s="76"/>
      <c r="J94" s="197"/>
      <c r="K94" s="386"/>
      <c r="L94" s="395">
        <v>1341093</v>
      </c>
      <c r="M94" s="387"/>
      <c r="N94" s="370"/>
      <c r="O94" s="371"/>
      <c r="P94" s="370"/>
      <c r="Q94" s="372"/>
      <c r="R94" s="370"/>
      <c r="S94" s="370"/>
      <c r="T94" s="370"/>
      <c r="U94" s="370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</row>
    <row r="95" spans="2:53" s="237" customFormat="1" ht="16.5" customHeight="1" x14ac:dyDescent="0.25">
      <c r="B95" s="392" t="s">
        <v>146</v>
      </c>
      <c r="C95" s="70"/>
      <c r="D95" s="397" t="s">
        <v>147</v>
      </c>
      <c r="E95" s="311"/>
      <c r="F95" s="397"/>
      <c r="G95" s="16"/>
      <c r="H95" s="75">
        <v>617990.09</v>
      </c>
      <c r="I95" s="386"/>
      <c r="J95" s="196">
        <f>IF(L95=0, " ", H95/L95)</f>
        <v>0.99453014134463269</v>
      </c>
      <c r="K95" s="386"/>
      <c r="L95" s="395">
        <v>621389</v>
      </c>
      <c r="M95" s="387" t="s">
        <v>117</v>
      </c>
      <c r="N95" s="322"/>
      <c r="O95" s="82"/>
      <c r="P95" s="322"/>
      <c r="Q95" s="84"/>
      <c r="R95" s="322"/>
      <c r="S95" s="322"/>
      <c r="T95" s="322"/>
      <c r="U95" s="322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6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</row>
    <row r="96" spans="2:53" s="236" customFormat="1" ht="13.5" customHeight="1" x14ac:dyDescent="0.25">
      <c r="B96" s="57" t="s">
        <v>148</v>
      </c>
      <c r="C96" s="393"/>
      <c r="D96" s="86" t="s">
        <v>149</v>
      </c>
      <c r="F96" s="86"/>
      <c r="G96" s="235"/>
      <c r="H96" s="75">
        <v>1693565.88</v>
      </c>
      <c r="I96" s="386"/>
      <c r="J96" s="196">
        <f>IF(L96=0, " ", H96/L96)</f>
        <v>0.81146630353744331</v>
      </c>
      <c r="K96" s="386"/>
      <c r="L96" s="395">
        <v>2087044</v>
      </c>
      <c r="M96" s="387"/>
      <c r="N96" s="370"/>
      <c r="O96" s="371"/>
      <c r="P96" s="370"/>
      <c r="Q96" s="372"/>
      <c r="R96" s="370"/>
      <c r="S96" s="370"/>
      <c r="T96" s="370"/>
      <c r="U96" s="370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</row>
    <row r="97" spans="2:53" s="236" customFormat="1" ht="13.5" customHeight="1" x14ac:dyDescent="0.25">
      <c r="B97" s="57" t="s">
        <v>150</v>
      </c>
      <c r="C97" s="393"/>
      <c r="E97" s="351" t="s">
        <v>151</v>
      </c>
      <c r="F97" s="398"/>
      <c r="G97" s="235"/>
      <c r="H97" s="75">
        <v>1819363.3000000003</v>
      </c>
      <c r="I97" s="386"/>
      <c r="J97" s="196"/>
      <c r="K97" s="386"/>
      <c r="L97" s="395">
        <v>0</v>
      </c>
      <c r="M97" s="387"/>
      <c r="N97" s="370"/>
      <c r="O97" s="371"/>
      <c r="P97" s="370"/>
      <c r="Q97" s="372"/>
      <c r="R97" s="370"/>
      <c r="S97" s="370"/>
      <c r="T97" s="370"/>
      <c r="U97" s="370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</row>
    <row r="98" spans="2:53" s="399" customFormat="1" ht="15.75" customHeight="1" x14ac:dyDescent="0.25">
      <c r="B98" s="57" t="s">
        <v>152</v>
      </c>
      <c r="C98" s="70"/>
      <c r="D98" s="73" t="s">
        <v>153</v>
      </c>
      <c r="E98" s="14"/>
      <c r="F98" s="73"/>
      <c r="G98" s="16"/>
      <c r="H98" s="75">
        <v>1512800.6699999997</v>
      </c>
      <c r="I98" s="386"/>
      <c r="J98" s="196">
        <f>IF(L98=0, " ", H98/L98)</f>
        <v>0.82857592683471848</v>
      </c>
      <c r="K98" s="386"/>
      <c r="L98" s="395">
        <v>1825784</v>
      </c>
      <c r="M98" s="387" t="s">
        <v>117</v>
      </c>
      <c r="N98" s="322"/>
      <c r="O98" s="82"/>
      <c r="P98" s="322"/>
      <c r="Q98" s="84"/>
      <c r="R98" s="322"/>
      <c r="S98" s="322"/>
      <c r="T98" s="322"/>
      <c r="U98" s="322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6"/>
      <c r="AL98" s="236"/>
      <c r="AM98" s="236"/>
      <c r="AN98" s="236"/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6"/>
      <c r="AZ98" s="236"/>
      <c r="BA98" s="236"/>
    </row>
    <row r="99" spans="2:53" s="237" customFormat="1" x14ac:dyDescent="0.25">
      <c r="B99" s="57" t="s">
        <v>154</v>
      </c>
      <c r="C99" s="70"/>
      <c r="D99" s="73" t="s">
        <v>155</v>
      </c>
      <c r="E99" s="14"/>
      <c r="F99" s="73"/>
      <c r="G99" s="16"/>
      <c r="H99" s="75">
        <v>289030.36</v>
      </c>
      <c r="I99" s="386"/>
      <c r="J99" s="198">
        <f>IF(L99=0, " ", H99/L99)</f>
        <v>1.2282334843321066</v>
      </c>
      <c r="K99" s="386"/>
      <c r="L99" s="395">
        <v>235322</v>
      </c>
      <c r="M99" s="387" t="s">
        <v>117</v>
      </c>
      <c r="N99" s="322"/>
      <c r="O99" s="82"/>
      <c r="P99" s="322"/>
      <c r="Q99" s="84"/>
      <c r="R99" s="322"/>
      <c r="S99" s="322"/>
      <c r="T99" s="322"/>
      <c r="U99" s="322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6"/>
      <c r="AL99" s="236"/>
      <c r="AM99" s="236"/>
      <c r="AN99" s="236"/>
      <c r="AO99" s="236"/>
      <c r="AP99" s="236"/>
      <c r="AQ99" s="236"/>
      <c r="AR99" s="236"/>
      <c r="AS99" s="236"/>
      <c r="AT99" s="236"/>
      <c r="AU99" s="236"/>
      <c r="AV99" s="236"/>
      <c r="AW99" s="236"/>
      <c r="AX99" s="236"/>
      <c r="AY99" s="236"/>
      <c r="AZ99" s="236"/>
      <c r="BA99" s="236"/>
    </row>
    <row r="100" spans="2:53" s="237" customFormat="1" x14ac:dyDescent="0.25">
      <c r="B100" s="57" t="s">
        <v>156</v>
      </c>
      <c r="C100" s="70"/>
      <c r="D100" s="15" t="s">
        <v>157</v>
      </c>
      <c r="E100" s="14"/>
      <c r="F100" s="73"/>
      <c r="G100" s="16"/>
      <c r="H100" s="75">
        <v>-88322.37000000001</v>
      </c>
      <c r="I100" s="386"/>
      <c r="J100" s="198">
        <f>IF(L100=0, " ", H100/L100)</f>
        <v>3.1885332129963904</v>
      </c>
      <c r="K100" s="386"/>
      <c r="L100" s="395">
        <v>-27700</v>
      </c>
      <c r="M100" s="387"/>
      <c r="N100" s="322"/>
      <c r="O100" s="82"/>
      <c r="P100" s="322"/>
      <c r="Q100" s="84"/>
      <c r="R100" s="322"/>
      <c r="S100" s="322"/>
      <c r="T100" s="322"/>
      <c r="U100" s="322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6"/>
      <c r="AL100" s="236"/>
      <c r="AM100" s="236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</row>
    <row r="101" spans="2:53" s="237" customFormat="1" x14ac:dyDescent="0.25">
      <c r="B101" s="57"/>
      <c r="C101" s="70"/>
      <c r="D101" s="15"/>
      <c r="E101" s="14"/>
      <c r="F101" s="73"/>
      <c r="G101" s="16"/>
      <c r="H101" s="151"/>
      <c r="I101" s="386"/>
      <c r="J101" s="198"/>
      <c r="K101" s="386"/>
      <c r="L101" s="79"/>
      <c r="M101" s="387"/>
      <c r="N101" s="322"/>
      <c r="O101" s="82"/>
      <c r="P101" s="322"/>
      <c r="Q101" s="84"/>
      <c r="R101" s="322"/>
      <c r="S101" s="322"/>
      <c r="T101" s="322"/>
      <c r="U101" s="322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6"/>
      <c r="AL101" s="236"/>
      <c r="AM101" s="236"/>
      <c r="AN101" s="236"/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</row>
    <row r="102" spans="2:53" s="237" customFormat="1" x14ac:dyDescent="0.25">
      <c r="B102" s="57" t="s">
        <v>158</v>
      </c>
      <c r="C102" s="70"/>
      <c r="D102" s="14"/>
      <c r="E102" s="14"/>
      <c r="F102" s="154" t="s">
        <v>159</v>
      </c>
      <c r="G102" s="16"/>
      <c r="H102" s="156">
        <f>SUM(H80,H85,H94:H100)</f>
        <v>12131659.949999999</v>
      </c>
      <c r="I102" s="400"/>
      <c r="J102" s="347">
        <f>H102/L102</f>
        <v>1.0123890071099539</v>
      </c>
      <c r="K102" s="257"/>
      <c r="L102" s="348">
        <f>SUM(L80,L85,L94:L100)</f>
        <v>11983200</v>
      </c>
      <c r="M102" s="154" t="s">
        <v>117</v>
      </c>
      <c r="N102" s="322"/>
      <c r="O102" s="82"/>
      <c r="P102" s="322"/>
      <c r="Q102" s="84"/>
      <c r="R102" s="322"/>
      <c r="S102" s="322"/>
      <c r="T102" s="322"/>
      <c r="U102" s="322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6"/>
      <c r="AL102" s="236"/>
      <c r="AM102" s="236"/>
      <c r="AN102" s="236"/>
      <c r="AO102" s="236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36"/>
      <c r="AZ102" s="236"/>
      <c r="BA102" s="236"/>
    </row>
    <row r="103" spans="2:53" s="241" customFormat="1" ht="12.75" customHeight="1" x14ac:dyDescent="0.25">
      <c r="B103" s="57"/>
      <c r="C103" s="163"/>
      <c r="D103" s="164"/>
      <c r="E103" s="164"/>
      <c r="F103" s="401"/>
      <c r="G103" s="178"/>
      <c r="H103" s="207"/>
      <c r="I103" s="402"/>
      <c r="J103" s="403"/>
      <c r="K103" s="402"/>
      <c r="L103" s="404"/>
      <c r="M103" s="405"/>
      <c r="N103" s="406"/>
      <c r="O103" s="407"/>
      <c r="P103" s="406"/>
      <c r="Q103" s="408"/>
      <c r="R103" s="406"/>
      <c r="S103" s="406"/>
      <c r="T103" s="406"/>
      <c r="U103" s="406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</row>
    <row r="104" spans="2:53" s="237" customFormat="1" ht="16.5" customHeight="1" x14ac:dyDescent="0.25">
      <c r="B104" s="57" t="s">
        <v>160</v>
      </c>
      <c r="C104" s="409"/>
      <c r="D104" s="410"/>
      <c r="E104" s="410"/>
      <c r="F104" s="411" t="s">
        <v>161</v>
      </c>
      <c r="G104" s="16"/>
      <c r="H104" s="412"/>
      <c r="I104" s="413"/>
      <c r="J104" s="414"/>
      <c r="K104" s="413"/>
      <c r="L104" s="415"/>
      <c r="M104" s="416"/>
      <c r="N104" s="322"/>
      <c r="O104" s="82"/>
      <c r="P104" s="322"/>
      <c r="Q104" s="84"/>
      <c r="R104" s="322"/>
      <c r="S104" s="322"/>
      <c r="T104" s="322"/>
      <c r="U104" s="322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6"/>
      <c r="AL104" s="236"/>
      <c r="AM104" s="236"/>
      <c r="AN104" s="236"/>
      <c r="AO104" s="236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36"/>
    </row>
    <row r="105" spans="2:53" s="237" customFormat="1" ht="15" customHeight="1" x14ac:dyDescent="0.25">
      <c r="B105" s="57" t="s">
        <v>162</v>
      </c>
      <c r="C105" s="70"/>
      <c r="D105" s="73" t="s">
        <v>163</v>
      </c>
      <c r="E105" s="14"/>
      <c r="F105" s="73"/>
      <c r="G105" s="16"/>
      <c r="H105" s="75">
        <v>739174.79</v>
      </c>
      <c r="I105" s="417"/>
      <c r="J105" s="196">
        <f>IF(L105=0, " ", H105/L105)</f>
        <v>1.1983249951365023</v>
      </c>
      <c r="K105" s="386"/>
      <c r="L105" s="395">
        <v>616840</v>
      </c>
      <c r="M105" s="387" t="s">
        <v>117</v>
      </c>
      <c r="N105" s="322"/>
      <c r="O105" s="82"/>
      <c r="P105" s="322"/>
      <c r="Q105" s="84"/>
      <c r="R105" s="322"/>
      <c r="S105" s="322"/>
      <c r="T105" s="322"/>
      <c r="U105" s="322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6"/>
      <c r="AL105" s="236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</row>
    <row r="106" spans="2:53" s="237" customFormat="1" ht="12.75" customHeight="1" x14ac:dyDescent="0.25">
      <c r="B106" s="57" t="s">
        <v>164</v>
      </c>
      <c r="C106" s="70"/>
      <c r="D106" s="73" t="s">
        <v>165</v>
      </c>
      <c r="E106" s="14"/>
      <c r="F106" s="73"/>
      <c r="G106" s="16"/>
      <c r="H106" s="75">
        <v>809987.04</v>
      </c>
      <c r="I106" s="417"/>
      <c r="J106" s="196">
        <f>IF(L106=0, " ", H106/L106)</f>
        <v>2.8273476611177628</v>
      </c>
      <c r="K106" s="386"/>
      <c r="L106" s="395">
        <v>286483</v>
      </c>
      <c r="M106" s="387" t="s">
        <v>117</v>
      </c>
      <c r="N106" s="322"/>
      <c r="O106" s="82"/>
      <c r="P106" s="322"/>
      <c r="Q106" s="84"/>
      <c r="R106" s="322"/>
      <c r="S106" s="322"/>
      <c r="T106" s="322"/>
      <c r="U106" s="322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6"/>
      <c r="AL106" s="236"/>
      <c r="AM106" s="236"/>
      <c r="AN106" s="236"/>
      <c r="AO106" s="236"/>
      <c r="AP106" s="236"/>
      <c r="AQ106" s="236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</row>
    <row r="107" spans="2:53" s="237" customFormat="1" ht="12.75" customHeight="1" x14ac:dyDescent="0.25">
      <c r="B107" s="392" t="s">
        <v>166</v>
      </c>
      <c r="C107" s="70"/>
      <c r="D107" s="73" t="s">
        <v>167</v>
      </c>
      <c r="E107" s="14"/>
      <c r="F107" s="73"/>
      <c r="G107" s="16"/>
      <c r="H107" s="75">
        <v>394079.52</v>
      </c>
      <c r="I107" s="417"/>
      <c r="J107" s="196"/>
      <c r="K107" s="386"/>
      <c r="L107" s="395">
        <v>572669</v>
      </c>
      <c r="M107" s="387"/>
      <c r="N107" s="322"/>
      <c r="O107" s="82"/>
      <c r="P107" s="322"/>
      <c r="Q107" s="84"/>
      <c r="R107" s="322"/>
      <c r="S107" s="322"/>
      <c r="T107" s="322"/>
      <c r="U107" s="322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</row>
    <row r="108" spans="2:53" s="420" customFormat="1" x14ac:dyDescent="0.25">
      <c r="B108" s="392" t="s">
        <v>168</v>
      </c>
      <c r="C108" s="418"/>
      <c r="D108" s="397" t="s">
        <v>169</v>
      </c>
      <c r="E108" s="311"/>
      <c r="F108" s="397"/>
      <c r="G108" s="16"/>
      <c r="H108" s="75">
        <v>3625259.59</v>
      </c>
      <c r="I108" s="326"/>
      <c r="J108" s="198">
        <f>IF(L108=0, " ", H108/L108)</f>
        <v>0.99866383938778713</v>
      </c>
      <c r="K108" s="322"/>
      <c r="L108" s="395">
        <v>3630110</v>
      </c>
      <c r="M108" s="419" t="s">
        <v>117</v>
      </c>
      <c r="N108" s="322"/>
      <c r="O108" s="82"/>
      <c r="P108" s="322"/>
      <c r="Q108" s="84"/>
      <c r="R108" s="322"/>
      <c r="S108" s="322"/>
      <c r="T108" s="322"/>
      <c r="U108" s="322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235"/>
      <c r="AY108" s="235"/>
      <c r="AZ108" s="235"/>
      <c r="BA108" s="235"/>
    </row>
    <row r="109" spans="2:53" s="420" customFormat="1" ht="15.75" customHeight="1" x14ac:dyDescent="0.25">
      <c r="B109" s="57" t="s">
        <v>164</v>
      </c>
      <c r="C109" s="418"/>
      <c r="D109" s="397" t="s">
        <v>170</v>
      </c>
      <c r="E109" s="311"/>
      <c r="F109" s="397"/>
      <c r="G109" s="16"/>
      <c r="H109" s="75">
        <v>188242.5</v>
      </c>
      <c r="I109" s="326"/>
      <c r="J109" s="198"/>
      <c r="K109" s="322"/>
      <c r="L109" s="395">
        <v>170000</v>
      </c>
      <c r="M109" s="419"/>
      <c r="N109" s="322"/>
      <c r="O109" s="82"/>
      <c r="P109" s="322"/>
      <c r="Q109" s="84"/>
      <c r="R109" s="322"/>
      <c r="S109" s="322"/>
      <c r="T109" s="322"/>
      <c r="U109" s="322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  <c r="AN109" s="235"/>
      <c r="AO109" s="235"/>
      <c r="AP109" s="235"/>
      <c r="AQ109" s="235"/>
      <c r="AR109" s="235"/>
      <c r="AS109" s="235"/>
      <c r="AT109" s="235"/>
      <c r="AU109" s="235"/>
      <c r="AV109" s="235"/>
      <c r="AW109" s="235"/>
      <c r="AX109" s="235"/>
      <c r="AY109" s="235"/>
      <c r="AZ109" s="235"/>
      <c r="BA109" s="235"/>
    </row>
    <row r="110" spans="2:53" s="237" customFormat="1" ht="15.75" customHeight="1" x14ac:dyDescent="0.25">
      <c r="B110" s="57" t="s">
        <v>171</v>
      </c>
      <c r="C110" s="70"/>
      <c r="D110" s="73" t="s">
        <v>172</v>
      </c>
      <c r="E110" s="14"/>
      <c r="F110" s="73"/>
      <c r="G110" s="16"/>
      <c r="H110" s="75">
        <v>851778.23</v>
      </c>
      <c r="I110" s="417"/>
      <c r="J110" s="196">
        <f>IF(L110=0, " ", H110/L110)</f>
        <v>1.0246068671345159</v>
      </c>
      <c r="K110" s="386"/>
      <c r="L110" s="395">
        <v>831322</v>
      </c>
      <c r="M110" s="387" t="s">
        <v>117</v>
      </c>
      <c r="N110" s="322"/>
      <c r="O110" s="82"/>
      <c r="P110" s="322"/>
      <c r="Q110" s="84"/>
      <c r="R110" s="322"/>
      <c r="S110" s="322"/>
      <c r="T110" s="322"/>
      <c r="U110" s="322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236"/>
      <c r="AM110" s="236"/>
      <c r="AN110" s="236"/>
      <c r="AO110" s="236"/>
      <c r="AP110" s="236"/>
      <c r="AQ110" s="236"/>
      <c r="AR110" s="236"/>
      <c r="AS110" s="236"/>
      <c r="AT110" s="236"/>
      <c r="AU110" s="236"/>
      <c r="AV110" s="236"/>
      <c r="AW110" s="236"/>
      <c r="AX110" s="236"/>
      <c r="AY110" s="236"/>
      <c r="AZ110" s="236"/>
      <c r="BA110" s="236"/>
    </row>
    <row r="111" spans="2:53" s="237" customFormat="1" ht="16.5" customHeight="1" x14ac:dyDescent="0.25">
      <c r="B111" s="57"/>
      <c r="C111" s="70"/>
      <c r="D111" s="15"/>
      <c r="E111" s="14"/>
      <c r="F111" s="73"/>
      <c r="G111" s="16"/>
      <c r="H111" s="151"/>
      <c r="I111" s="417"/>
      <c r="J111" s="196"/>
      <c r="K111" s="386"/>
      <c r="L111" s="79"/>
      <c r="M111" s="387"/>
      <c r="N111" s="322"/>
      <c r="O111" s="82"/>
      <c r="P111" s="322"/>
      <c r="Q111" s="84"/>
      <c r="R111" s="322"/>
      <c r="S111" s="322"/>
      <c r="T111" s="322"/>
      <c r="U111" s="322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6"/>
      <c r="AL111" s="236"/>
      <c r="AM111" s="236"/>
      <c r="AN111" s="236"/>
      <c r="AO111" s="236"/>
      <c r="AP111" s="236"/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36"/>
    </row>
    <row r="112" spans="2:53" s="237" customFormat="1" ht="12.75" customHeight="1" x14ac:dyDescent="0.25">
      <c r="B112" s="57" t="s">
        <v>173</v>
      </c>
      <c r="C112" s="70"/>
      <c r="D112" s="14"/>
      <c r="E112" s="14"/>
      <c r="F112" s="154" t="s">
        <v>174</v>
      </c>
      <c r="G112" s="16"/>
      <c r="H112" s="156">
        <f>SUM(H105:H110)</f>
        <v>6608521.6699999999</v>
      </c>
      <c r="I112" s="257"/>
      <c r="J112" s="239">
        <f>H112/L112</f>
        <v>1.0820473034130265</v>
      </c>
      <c r="K112" s="257"/>
      <c r="L112" s="348">
        <f>SUM(L105:L110)</f>
        <v>6107424</v>
      </c>
      <c r="M112" s="154" t="s">
        <v>117</v>
      </c>
      <c r="N112" s="322"/>
      <c r="O112" s="82"/>
      <c r="P112" s="322"/>
      <c r="Q112" s="84"/>
      <c r="R112" s="322"/>
      <c r="S112" s="322"/>
      <c r="T112" s="322"/>
      <c r="U112" s="322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  <c r="AI112" s="235"/>
      <c r="AJ112" s="235"/>
      <c r="AK112" s="236"/>
      <c r="AL112" s="236"/>
      <c r="AM112" s="236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36"/>
    </row>
    <row r="113" spans="2:53" s="241" customFormat="1" ht="12.75" customHeight="1" x14ac:dyDescent="0.25">
      <c r="B113" s="57"/>
      <c r="C113" s="163"/>
      <c r="D113" s="164"/>
      <c r="E113" s="164"/>
      <c r="F113" s="401"/>
      <c r="G113" s="178"/>
      <c r="H113" s="207"/>
      <c r="I113" s="402"/>
      <c r="J113" s="403"/>
      <c r="K113" s="402"/>
      <c r="L113" s="421"/>
      <c r="M113" s="405"/>
      <c r="N113" s="406"/>
      <c r="O113" s="407"/>
      <c r="P113" s="406"/>
      <c r="Q113" s="408"/>
      <c r="R113" s="406"/>
      <c r="S113" s="406"/>
      <c r="T113" s="406"/>
      <c r="U113" s="406"/>
      <c r="V113" s="254"/>
      <c r="W113" s="254"/>
      <c r="X113" s="254"/>
      <c r="Y113" s="254"/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254"/>
      <c r="AJ113" s="254"/>
    </row>
    <row r="114" spans="2:53" ht="15" x14ac:dyDescent="0.25">
      <c r="B114" s="57" t="s">
        <v>175</v>
      </c>
      <c r="C114" s="422"/>
      <c r="D114" s="423"/>
      <c r="E114" s="423"/>
      <c r="F114" s="424" t="s">
        <v>176</v>
      </c>
      <c r="G114" s="274"/>
      <c r="H114" s="425">
        <f>SUM(H35,H53,H66,H102,H112,H59)</f>
        <v>198328139.54999998</v>
      </c>
      <c r="I114" s="426">
        <f>SUM(I35,I53,I59,I66)</f>
        <v>633154.88300000003</v>
      </c>
      <c r="J114" s="427"/>
      <c r="K114" s="428"/>
      <c r="L114" s="429">
        <f>SUM(L35,L53,L59,L66,L102,L112)</f>
        <v>196259456</v>
      </c>
      <c r="M114" s="430">
        <f>SUM(M35,M53,M59,M66)</f>
        <v>605192.29</v>
      </c>
      <c r="N114" s="280"/>
      <c r="O114" s="281"/>
      <c r="P114" s="282"/>
      <c r="Q114" s="281"/>
      <c r="R114" s="282"/>
      <c r="S114" s="280"/>
      <c r="T114" s="280"/>
      <c r="U114" s="280"/>
      <c r="AK114" s="284"/>
    </row>
    <row r="115" spans="2:53" ht="19.5" customHeight="1" x14ac:dyDescent="0.25">
      <c r="B115" s="57" t="s">
        <v>177</v>
      </c>
      <c r="C115" s="70"/>
      <c r="D115" s="14"/>
      <c r="E115" s="14"/>
      <c r="F115" s="431"/>
      <c r="G115" s="432"/>
      <c r="H115" s="433">
        <f>H114/L114</f>
        <v>1.0105405547949751</v>
      </c>
      <c r="I115" s="434">
        <f>I114/M114</f>
        <v>1.0462044765970169</v>
      </c>
      <c r="J115" s="435"/>
      <c r="K115" s="436"/>
      <c r="L115" s="437"/>
      <c r="M115" s="438"/>
      <c r="N115" s="439"/>
      <c r="O115" s="439"/>
      <c r="P115" s="439"/>
      <c r="Q115" s="439"/>
      <c r="R115" s="439"/>
      <c r="S115" s="439"/>
      <c r="T115" s="439"/>
      <c r="U115" s="439"/>
      <c r="AK115" s="284"/>
    </row>
    <row r="116" spans="2:53" x14ac:dyDescent="0.25">
      <c r="B116" s="57" t="s">
        <v>178</v>
      </c>
      <c r="C116" s="440"/>
      <c r="F116" s="154" t="s">
        <v>111</v>
      </c>
      <c r="G116" s="155"/>
      <c r="H116" s="441"/>
      <c r="I116" s="442">
        <f>I114/8760</f>
        <v>72.277954680365298</v>
      </c>
      <c r="J116" s="443"/>
      <c r="K116" s="257"/>
      <c r="L116" s="444"/>
      <c r="M116" s="445">
        <f>M114/8760</f>
        <v>69.085877853881286</v>
      </c>
      <c r="N116" s="294"/>
      <c r="O116" s="294"/>
      <c r="P116" s="294"/>
      <c r="Q116" s="294"/>
      <c r="R116" s="294"/>
      <c r="S116" s="294"/>
      <c r="T116" s="294"/>
      <c r="U116" s="294"/>
      <c r="V116" s="283"/>
      <c r="AK116" s="284"/>
    </row>
    <row r="117" spans="2:53" s="237" customFormat="1" ht="14.4" x14ac:dyDescent="0.25">
      <c r="B117" s="57" t="s">
        <v>179</v>
      </c>
      <c r="C117" s="446"/>
      <c r="D117" s="447"/>
      <c r="E117" s="447"/>
      <c r="F117" s="448" t="s">
        <v>180</v>
      </c>
      <c r="G117" s="231"/>
      <c r="H117" s="449"/>
      <c r="I117" s="450"/>
      <c r="J117" s="451"/>
      <c r="K117" s="452"/>
      <c r="L117" s="453"/>
      <c r="M117" s="454"/>
      <c r="N117" s="83"/>
      <c r="O117" s="83"/>
      <c r="P117" s="83"/>
      <c r="Q117" s="83"/>
      <c r="R117" s="83"/>
      <c r="S117" s="83"/>
      <c r="T117" s="83"/>
      <c r="U117" s="83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6"/>
      <c r="AL117" s="236"/>
      <c r="AM117" s="236"/>
      <c r="AN117" s="236"/>
      <c r="AO117" s="236"/>
      <c r="AP117" s="236"/>
      <c r="AQ117" s="236"/>
      <c r="AR117" s="236"/>
      <c r="AS117" s="236"/>
      <c r="AT117" s="236"/>
      <c r="AU117" s="236"/>
      <c r="AV117" s="236"/>
      <c r="AW117" s="236"/>
      <c r="AX117" s="236"/>
      <c r="AY117" s="236"/>
      <c r="AZ117" s="236"/>
      <c r="BA117" s="236"/>
    </row>
    <row r="118" spans="2:53" s="237" customFormat="1" x14ac:dyDescent="0.25">
      <c r="B118" s="57" t="s">
        <v>181</v>
      </c>
      <c r="C118" s="70">
        <v>150</v>
      </c>
      <c r="D118" s="73" t="s">
        <v>182</v>
      </c>
      <c r="E118" s="14"/>
      <c r="F118" s="73"/>
      <c r="G118" s="16"/>
      <c r="H118" s="75">
        <v>2218299.2400000002</v>
      </c>
      <c r="I118" s="386"/>
      <c r="J118" s="196">
        <f>IF(L118=0, " ", H118/L118)</f>
        <v>1.1851915070952301</v>
      </c>
      <c r="K118" s="386" t="s">
        <v>117</v>
      </c>
      <c r="L118" s="79">
        <v>1871680</v>
      </c>
      <c r="M118" s="387" t="s">
        <v>117</v>
      </c>
      <c r="N118" s="322"/>
      <c r="O118" s="322"/>
      <c r="P118" s="322"/>
      <c r="Q118" s="322"/>
      <c r="R118" s="322"/>
      <c r="S118" s="322"/>
      <c r="T118" s="322"/>
      <c r="U118" s="322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6"/>
      <c r="AL118" s="236"/>
      <c r="AM118" s="236"/>
      <c r="AN118" s="236"/>
      <c r="AO118" s="236"/>
      <c r="AP118" s="236"/>
      <c r="AQ118" s="236"/>
      <c r="AR118" s="236"/>
      <c r="AS118" s="236"/>
      <c r="AT118" s="236"/>
      <c r="AU118" s="236"/>
      <c r="AV118" s="236"/>
      <c r="AW118" s="236"/>
      <c r="AX118" s="236"/>
      <c r="AY118" s="236"/>
      <c r="AZ118" s="236"/>
      <c r="BA118" s="236"/>
    </row>
    <row r="119" spans="2:53" s="237" customFormat="1" ht="15.6" hidden="1" x14ac:dyDescent="0.25">
      <c r="B119" s="57" t="s">
        <v>181</v>
      </c>
      <c r="C119" s="455">
        <v>248</v>
      </c>
      <c r="D119" s="456" t="s">
        <v>183</v>
      </c>
      <c r="E119" s="457"/>
      <c r="F119" s="456"/>
      <c r="G119" s="16"/>
      <c r="H119" s="75">
        <v>0</v>
      </c>
      <c r="I119" s="386"/>
      <c r="J119" s="198" t="str">
        <f>IF(L119=0, " ", H119/L119)</f>
        <v xml:space="preserve"> </v>
      </c>
      <c r="K119" s="386" t="s">
        <v>117</v>
      </c>
      <c r="L119" s="79">
        <v>0</v>
      </c>
      <c r="M119" s="387">
        <v>0</v>
      </c>
      <c r="N119" s="322"/>
      <c r="O119" s="322"/>
      <c r="P119" s="322"/>
      <c r="Q119" s="322"/>
      <c r="R119" s="322"/>
      <c r="S119" s="322"/>
      <c r="T119" s="322"/>
      <c r="U119" s="322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6"/>
      <c r="AL119" s="236"/>
      <c r="AM119" s="236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</row>
    <row r="120" spans="2:53" s="237" customFormat="1" x14ac:dyDescent="0.25">
      <c r="B120" s="57" t="s">
        <v>184</v>
      </c>
      <c r="C120" s="70">
        <v>195</v>
      </c>
      <c r="D120" s="73" t="s">
        <v>185</v>
      </c>
      <c r="E120" s="14"/>
      <c r="F120" s="73"/>
      <c r="G120" s="16"/>
      <c r="H120" s="75">
        <v>901911.84999999986</v>
      </c>
      <c r="I120" s="386"/>
      <c r="J120" s="198"/>
      <c r="K120" s="386"/>
      <c r="L120" s="79">
        <v>853682</v>
      </c>
      <c r="M120" s="387"/>
      <c r="N120" s="322"/>
      <c r="O120" s="322"/>
      <c r="P120" s="322"/>
      <c r="Q120" s="322"/>
      <c r="R120" s="322"/>
      <c r="S120" s="322"/>
      <c r="T120" s="322"/>
      <c r="U120" s="322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6"/>
      <c r="AL120" s="236"/>
      <c r="AM120" s="236"/>
      <c r="AN120" s="236"/>
      <c r="AO120" s="236"/>
      <c r="AP120" s="236"/>
      <c r="AQ120" s="236"/>
      <c r="AR120" s="236"/>
      <c r="AS120" s="236"/>
      <c r="AT120" s="236"/>
      <c r="AU120" s="236"/>
      <c r="AV120" s="236"/>
      <c r="AW120" s="236"/>
      <c r="AX120" s="236"/>
      <c r="AY120" s="236"/>
      <c r="AZ120" s="236"/>
      <c r="BA120" s="236"/>
    </row>
    <row r="121" spans="2:53" s="237" customFormat="1" ht="14.25" hidden="1" customHeight="1" x14ac:dyDescent="0.25">
      <c r="B121" s="57" t="s">
        <v>184</v>
      </c>
      <c r="C121" s="455">
        <v>271</v>
      </c>
      <c r="D121" s="73" t="s">
        <v>186</v>
      </c>
      <c r="E121" s="457"/>
      <c r="F121" s="456"/>
      <c r="G121" s="16"/>
      <c r="H121" s="75">
        <v>0</v>
      </c>
      <c r="I121" s="386"/>
      <c r="J121" s="196" t="str">
        <f>IF(L121=0, " ", H121/L121)</f>
        <v xml:space="preserve"> </v>
      </c>
      <c r="K121" s="386" t="s">
        <v>117</v>
      </c>
      <c r="L121" s="79">
        <v>0</v>
      </c>
      <c r="M121" s="387" t="s">
        <v>117</v>
      </c>
      <c r="N121" s="322"/>
      <c r="O121" s="322"/>
      <c r="P121" s="322"/>
      <c r="Q121" s="322"/>
      <c r="R121" s="322"/>
      <c r="S121" s="322"/>
      <c r="T121" s="322"/>
      <c r="U121" s="322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6"/>
      <c r="AL121" s="236"/>
      <c r="AM121" s="236"/>
      <c r="AN121" s="236"/>
      <c r="AO121" s="236"/>
      <c r="AP121" s="236"/>
      <c r="AQ121" s="236"/>
      <c r="AR121" s="236"/>
      <c r="AS121" s="236"/>
      <c r="AT121" s="236"/>
      <c r="AU121" s="236"/>
      <c r="AV121" s="236"/>
      <c r="AW121" s="236"/>
      <c r="AX121" s="236"/>
      <c r="AY121" s="236"/>
      <c r="AZ121" s="236"/>
      <c r="BA121" s="236"/>
    </row>
    <row r="122" spans="2:53" s="237" customFormat="1" ht="16.5" hidden="1" customHeight="1" x14ac:dyDescent="0.25">
      <c r="B122" s="205"/>
      <c r="C122" s="455" t="s">
        <v>187</v>
      </c>
      <c r="D122" s="73" t="s">
        <v>188</v>
      </c>
      <c r="E122" s="457"/>
      <c r="F122" s="456"/>
      <c r="G122" s="16"/>
      <c r="H122" s="75">
        <v>0</v>
      </c>
      <c r="I122" s="386"/>
      <c r="J122" s="196" t="str">
        <f>IF(L122=0, " ", H122/L122)</f>
        <v xml:space="preserve"> </v>
      </c>
      <c r="K122" s="386" t="s">
        <v>117</v>
      </c>
      <c r="L122" s="79">
        <v>0</v>
      </c>
      <c r="M122" s="387" t="s">
        <v>117</v>
      </c>
      <c r="N122" s="322"/>
      <c r="O122" s="322"/>
      <c r="P122" s="322"/>
      <c r="Q122" s="322"/>
      <c r="R122" s="322"/>
      <c r="S122" s="322"/>
      <c r="T122" s="322"/>
      <c r="U122" s="322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6"/>
      <c r="AL122" s="236"/>
      <c r="AM122" s="236"/>
      <c r="AN122" s="236"/>
      <c r="AO122" s="236"/>
      <c r="AP122" s="236"/>
      <c r="AQ122" s="236"/>
      <c r="AR122" s="236"/>
      <c r="AS122" s="236"/>
      <c r="AT122" s="236"/>
      <c r="AU122" s="236"/>
      <c r="AV122" s="236"/>
      <c r="AW122" s="236"/>
      <c r="AX122" s="236"/>
      <c r="AY122" s="236"/>
      <c r="AZ122" s="236"/>
      <c r="BA122" s="236"/>
    </row>
    <row r="123" spans="2:53" s="237" customFormat="1" x14ac:dyDescent="0.25">
      <c r="B123" s="57" t="s">
        <v>189</v>
      </c>
      <c r="C123" s="70"/>
      <c r="D123" s="73" t="s">
        <v>190</v>
      </c>
      <c r="E123" s="14"/>
      <c r="F123" s="73"/>
      <c r="G123" s="16"/>
      <c r="H123" s="75">
        <v>491095.4800000001</v>
      </c>
      <c r="I123" s="386"/>
      <c r="J123" s="196" t="str">
        <f>IF(L123=0, " ", H123/L123)</f>
        <v xml:space="preserve"> </v>
      </c>
      <c r="K123" s="386"/>
      <c r="L123" s="79">
        <v>0</v>
      </c>
      <c r="M123" s="387"/>
      <c r="N123" s="322"/>
      <c r="O123" s="322"/>
      <c r="P123" s="322"/>
      <c r="Q123" s="322"/>
      <c r="R123" s="322"/>
      <c r="S123" s="322"/>
      <c r="T123" s="322"/>
      <c r="U123" s="322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6"/>
      <c r="AL123" s="236"/>
      <c r="AM123" s="236"/>
      <c r="AN123" s="236"/>
      <c r="AO123" s="236"/>
      <c r="AP123" s="236"/>
      <c r="AQ123" s="236"/>
      <c r="AR123" s="236"/>
      <c r="AS123" s="236"/>
      <c r="AT123" s="236"/>
      <c r="AU123" s="236"/>
      <c r="AV123" s="236"/>
      <c r="AW123" s="236"/>
      <c r="AX123" s="236"/>
      <c r="AY123" s="236"/>
      <c r="AZ123" s="236"/>
      <c r="BA123" s="236"/>
    </row>
    <row r="124" spans="2:53" s="237" customFormat="1" x14ac:dyDescent="0.25">
      <c r="B124" s="57"/>
      <c r="C124" s="70"/>
      <c r="D124" s="15"/>
      <c r="E124" s="14"/>
      <c r="F124" s="73"/>
      <c r="G124" s="16"/>
      <c r="H124" s="151"/>
      <c r="I124" s="386"/>
      <c r="J124" s="196"/>
      <c r="K124" s="386"/>
      <c r="L124" s="79"/>
      <c r="M124" s="387"/>
      <c r="N124" s="322"/>
      <c r="O124" s="322"/>
      <c r="P124" s="322"/>
      <c r="Q124" s="322"/>
      <c r="R124" s="322"/>
      <c r="S124" s="322"/>
      <c r="T124" s="322"/>
      <c r="U124" s="322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6"/>
      <c r="AL124" s="236"/>
      <c r="AM124" s="236"/>
      <c r="AN124" s="236"/>
      <c r="AO124" s="236"/>
      <c r="AP124" s="236"/>
      <c r="AQ124" s="236"/>
      <c r="AR124" s="236"/>
      <c r="AS124" s="236"/>
      <c r="AT124" s="236"/>
      <c r="AU124" s="236"/>
      <c r="AV124" s="236"/>
      <c r="AW124" s="236"/>
      <c r="AX124" s="236"/>
      <c r="AY124" s="236"/>
      <c r="AZ124" s="236"/>
      <c r="BA124" s="236"/>
    </row>
    <row r="125" spans="2:53" x14ac:dyDescent="0.25">
      <c r="B125" s="57" t="s">
        <v>191</v>
      </c>
      <c r="C125" s="70"/>
      <c r="D125" s="14"/>
      <c r="E125" s="14"/>
      <c r="F125" s="154" t="s">
        <v>192</v>
      </c>
      <c r="G125" s="155"/>
      <c r="H125" s="156">
        <f>SUM(H118:H123)</f>
        <v>3611306.57</v>
      </c>
      <c r="I125" s="157">
        <f>SUM(I122:I123)</f>
        <v>0</v>
      </c>
      <c r="J125" s="239">
        <f>H125/L125</f>
        <v>1.325074089240255</v>
      </c>
      <c r="K125" s="90">
        <f>SUM(K122:K123)</f>
        <v>0</v>
      </c>
      <c r="L125" s="91">
        <f>SUM(L118:L123)</f>
        <v>2725362</v>
      </c>
      <c r="M125" s="158"/>
      <c r="N125" s="159"/>
      <c r="O125" s="159"/>
      <c r="P125" s="159"/>
      <c r="Q125" s="159"/>
      <c r="R125" s="159"/>
      <c r="S125" s="159"/>
      <c r="T125" s="159"/>
      <c r="U125" s="159"/>
      <c r="V125" s="334"/>
    </row>
    <row r="126" spans="2:53" s="179" customFormat="1" x14ac:dyDescent="0.25">
      <c r="B126" s="57"/>
      <c r="C126" s="458"/>
      <c r="D126" s="459"/>
      <c r="E126" s="459"/>
      <c r="F126" s="460"/>
      <c r="G126" s="461"/>
      <c r="H126" s="207"/>
      <c r="I126" s="462"/>
      <c r="J126" s="463"/>
      <c r="K126" s="464"/>
      <c r="L126" s="465"/>
      <c r="M126" s="466"/>
      <c r="N126" s="467"/>
      <c r="O126" s="467"/>
      <c r="P126" s="467"/>
      <c r="Q126" s="467"/>
      <c r="R126" s="467"/>
      <c r="S126" s="467"/>
      <c r="T126" s="467"/>
      <c r="U126" s="467"/>
      <c r="V126" s="46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</row>
    <row r="127" spans="2:53" ht="18" customHeight="1" x14ac:dyDescent="0.25">
      <c r="B127" s="57" t="s">
        <v>193</v>
      </c>
      <c r="C127" s="422"/>
      <c r="D127" s="423"/>
      <c r="E127" s="423"/>
      <c r="F127" s="424" t="s">
        <v>110</v>
      </c>
      <c r="G127" s="274"/>
      <c r="H127" s="425">
        <f>SUM(H125+H114)</f>
        <v>201939446.11999997</v>
      </c>
      <c r="I127" s="426">
        <f>SUM(I114,I125)</f>
        <v>633154.88300000003</v>
      </c>
      <c r="J127" s="427"/>
      <c r="K127" s="428"/>
      <c r="L127" s="469">
        <f>SUM(L114,L125)</f>
        <v>198984818</v>
      </c>
      <c r="M127" s="430">
        <f>ROUND(SUM(M114,M125),0)</f>
        <v>605192</v>
      </c>
      <c r="N127" s="280"/>
      <c r="O127" s="281"/>
      <c r="P127" s="282"/>
      <c r="Q127" s="281"/>
      <c r="R127" s="282"/>
      <c r="S127" s="280"/>
      <c r="T127" s="280"/>
      <c r="U127" s="280"/>
      <c r="V127" s="283"/>
      <c r="AK127" s="284"/>
    </row>
    <row r="128" spans="2:53" x14ac:dyDescent="0.25">
      <c r="B128" s="57" t="s">
        <v>194</v>
      </c>
      <c r="C128" s="440"/>
      <c r="F128" s="154" t="s">
        <v>111</v>
      </c>
      <c r="G128" s="155"/>
      <c r="H128" s="470"/>
      <c r="I128" s="442">
        <f>I127/8760</f>
        <v>72.277954680365298</v>
      </c>
      <c r="J128" s="443"/>
      <c r="K128" s="257"/>
      <c r="L128" s="444"/>
      <c r="M128" s="471">
        <f>M127/8760</f>
        <v>69.085844748858449</v>
      </c>
      <c r="N128" s="294"/>
      <c r="O128" s="294"/>
      <c r="P128" s="294"/>
      <c r="Q128" s="294"/>
      <c r="R128" s="294"/>
      <c r="S128" s="294"/>
      <c r="T128" s="294"/>
      <c r="U128" s="294"/>
      <c r="V128" s="283"/>
      <c r="AK128" s="284"/>
    </row>
    <row r="129" spans="2:53" s="295" customFormat="1" ht="15" customHeight="1" x14ac:dyDescent="0.25">
      <c r="B129" s="57" t="s">
        <v>195</v>
      </c>
      <c r="C129" s="472"/>
      <c r="D129" s="473"/>
      <c r="E129" s="473"/>
      <c r="F129" s="474"/>
      <c r="G129" s="299"/>
      <c r="H129" s="475">
        <f>H127/L127</f>
        <v>1.0148485103019265</v>
      </c>
      <c r="I129" s="476">
        <f>I127/M127</f>
        <v>1.0462049779243612</v>
      </c>
      <c r="J129" s="477"/>
      <c r="K129" s="478"/>
      <c r="L129" s="479"/>
      <c r="M129" s="480"/>
      <c r="N129" s="306"/>
      <c r="O129" s="306"/>
      <c r="P129" s="306"/>
      <c r="Q129" s="306"/>
      <c r="R129" s="306"/>
      <c r="S129" s="306"/>
      <c r="T129" s="306"/>
      <c r="U129" s="306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8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09"/>
      <c r="AX129" s="309"/>
      <c r="AY129" s="309"/>
      <c r="AZ129" s="309"/>
      <c r="BA129" s="309"/>
    </row>
    <row r="130" spans="2:53" x14ac:dyDescent="0.25">
      <c r="B130" s="57"/>
      <c r="C130" s="481"/>
      <c r="D130" s="16"/>
      <c r="E130" s="16"/>
      <c r="F130" s="482"/>
      <c r="G130" s="311"/>
      <c r="H130" s="440"/>
      <c r="J130" s="483"/>
      <c r="L130" s="483"/>
      <c r="M130" s="73"/>
      <c r="AB130" s="314"/>
    </row>
    <row r="131" spans="2:53" s="237" customFormat="1" ht="14.4" x14ac:dyDescent="0.25">
      <c r="B131" s="57" t="s">
        <v>196</v>
      </c>
      <c r="C131" s="70"/>
      <c r="D131" s="73" t="s">
        <v>197</v>
      </c>
      <c r="E131" s="14"/>
      <c r="F131" s="73"/>
      <c r="G131" s="16"/>
      <c r="H131" s="151"/>
      <c r="I131" s="386"/>
      <c r="J131" s="196"/>
      <c r="K131" s="386"/>
      <c r="L131" s="79"/>
      <c r="M131" s="387"/>
      <c r="N131" s="322"/>
      <c r="O131" s="322"/>
      <c r="P131" s="322"/>
      <c r="Q131" s="322"/>
      <c r="R131" s="322"/>
      <c r="S131" s="322"/>
      <c r="T131" s="322"/>
      <c r="U131" s="322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6"/>
      <c r="AL131" s="236"/>
      <c r="AM131" s="236"/>
      <c r="AN131" s="236"/>
      <c r="AO131" s="236"/>
      <c r="AP131" s="236"/>
      <c r="AQ131" s="236"/>
      <c r="AR131" s="236"/>
      <c r="AS131" s="236"/>
      <c r="AT131" s="236"/>
      <c r="AU131" s="236"/>
      <c r="AV131" s="236"/>
      <c r="AW131" s="236"/>
      <c r="AX131" s="236"/>
      <c r="AY131" s="236"/>
      <c r="AZ131" s="236"/>
      <c r="BA131" s="236"/>
    </row>
    <row r="132" spans="2:53" s="237" customFormat="1" x14ac:dyDescent="0.25">
      <c r="B132" s="57"/>
      <c r="C132" s="70"/>
      <c r="D132" s="15"/>
      <c r="E132" s="14"/>
      <c r="F132" s="73"/>
      <c r="G132" s="16"/>
      <c r="H132" s="151"/>
      <c r="I132" s="386"/>
      <c r="J132" s="196"/>
      <c r="K132" s="386"/>
      <c r="L132" s="79"/>
      <c r="M132" s="387"/>
      <c r="N132" s="322"/>
      <c r="O132" s="322"/>
      <c r="P132" s="322"/>
      <c r="Q132" s="322"/>
      <c r="R132" s="322"/>
      <c r="S132" s="322"/>
      <c r="T132" s="322"/>
      <c r="U132" s="322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  <c r="AI132" s="235"/>
      <c r="AJ132" s="235"/>
      <c r="AK132" s="236"/>
      <c r="AL132" s="236"/>
      <c r="AM132" s="236"/>
      <c r="AN132" s="236"/>
      <c r="AO132" s="236"/>
      <c r="AP132" s="236"/>
      <c r="AQ132" s="236"/>
      <c r="AR132" s="236"/>
      <c r="AS132" s="236"/>
      <c r="AT132" s="236"/>
      <c r="AU132" s="236"/>
      <c r="AV132" s="236"/>
      <c r="AW132" s="236"/>
      <c r="AX132" s="236"/>
      <c r="AY132" s="236"/>
      <c r="AZ132" s="236"/>
      <c r="BA132" s="236"/>
    </row>
    <row r="133" spans="2:53" s="237" customFormat="1" ht="57.6" customHeight="1" x14ac:dyDescent="0.25">
      <c r="B133" s="57" t="s">
        <v>198</v>
      </c>
      <c r="C133" s="484"/>
      <c r="D133" s="485"/>
      <c r="E133" s="486"/>
      <c r="F133" s="487" t="s">
        <v>199</v>
      </c>
      <c r="G133" s="488"/>
      <c r="H133" s="489"/>
      <c r="I133" s="490"/>
      <c r="J133" s="491" t="s">
        <v>200</v>
      </c>
      <c r="K133" s="490"/>
      <c r="L133" s="492" t="s">
        <v>201</v>
      </c>
      <c r="M133" s="493"/>
      <c r="N133" s="494"/>
      <c r="O133" s="322"/>
      <c r="P133" s="322"/>
      <c r="Q133" s="322"/>
      <c r="R133" s="322"/>
      <c r="S133" s="322"/>
      <c r="T133" s="322"/>
      <c r="U133" s="322"/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  <c r="AH133" s="235"/>
      <c r="AI133" s="235"/>
      <c r="AJ133" s="235"/>
      <c r="AK133" s="236"/>
      <c r="AL133" s="236"/>
      <c r="AM133" s="236"/>
      <c r="AN133" s="236"/>
      <c r="AO133" s="236"/>
      <c r="AP133" s="236"/>
      <c r="AQ133" s="236"/>
      <c r="AR133" s="236"/>
      <c r="AS133" s="236"/>
      <c r="AT133" s="236"/>
      <c r="AU133" s="236"/>
      <c r="AV133" s="236"/>
      <c r="AW133" s="236"/>
      <c r="AX133" s="236"/>
      <c r="AY133" s="236"/>
      <c r="AZ133" s="236"/>
      <c r="BA133" s="236"/>
    </row>
    <row r="134" spans="2:53" s="237" customFormat="1" ht="17.399999999999999" customHeight="1" x14ac:dyDescent="0.25">
      <c r="B134" s="57" t="s">
        <v>202</v>
      </c>
      <c r="C134" s="70"/>
      <c r="D134" s="14"/>
      <c r="E134" s="14"/>
      <c r="F134" s="387" t="s">
        <v>203</v>
      </c>
      <c r="G134" s="16"/>
      <c r="H134" s="151"/>
      <c r="I134" s="495">
        <f>I127</f>
        <v>633154.88300000003</v>
      </c>
      <c r="J134" s="196"/>
      <c r="K134" s="386"/>
      <c r="L134" s="496" t="s">
        <v>204</v>
      </c>
      <c r="M134" s="387"/>
      <c r="N134" s="322"/>
      <c r="O134" s="322"/>
      <c r="P134" s="322"/>
      <c r="Q134" s="322"/>
      <c r="R134" s="322"/>
      <c r="S134" s="322"/>
      <c r="T134" s="322"/>
      <c r="U134" s="322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  <c r="AK134" s="236"/>
      <c r="AL134" s="236"/>
      <c r="AM134" s="236"/>
      <c r="AN134" s="236"/>
      <c r="AO134" s="236"/>
      <c r="AP134" s="236"/>
      <c r="AQ134" s="236"/>
      <c r="AR134" s="236"/>
      <c r="AS134" s="236"/>
      <c r="AT134" s="236"/>
      <c r="AU134" s="236"/>
      <c r="AV134" s="236"/>
      <c r="AW134" s="236"/>
      <c r="AX134" s="236"/>
      <c r="AY134" s="236"/>
      <c r="AZ134" s="236"/>
      <c r="BA134" s="236"/>
    </row>
    <row r="135" spans="2:53" s="237" customFormat="1" ht="17.399999999999999" customHeight="1" x14ac:dyDescent="0.4">
      <c r="B135" s="57" t="s">
        <v>205</v>
      </c>
      <c r="C135" s="70"/>
      <c r="D135" s="14"/>
      <c r="E135" s="14"/>
      <c r="F135" s="387" t="s">
        <v>206</v>
      </c>
      <c r="G135" s="16"/>
      <c r="H135" s="151"/>
      <c r="I135" s="497">
        <f>'[2]Verified 2016-2017 Savings'!$F$24</f>
        <v>1146.9537480000035</v>
      </c>
      <c r="J135" s="196"/>
      <c r="K135" s="386"/>
      <c r="L135" s="554" t="s">
        <v>207</v>
      </c>
      <c r="M135" s="555"/>
      <c r="N135" s="322"/>
      <c r="O135" s="322"/>
      <c r="P135" s="322"/>
      <c r="Q135" s="322"/>
      <c r="R135" s="322"/>
      <c r="S135" s="322"/>
      <c r="T135" s="322"/>
      <c r="U135" s="322"/>
      <c r="V135" s="235"/>
      <c r="W135" s="235"/>
      <c r="X135" s="235"/>
      <c r="Y135" s="235"/>
      <c r="Z135" s="235"/>
      <c r="AA135" s="235"/>
      <c r="AB135" s="235"/>
      <c r="AC135" s="235"/>
      <c r="AD135" s="235"/>
      <c r="AE135" s="235"/>
      <c r="AF135" s="235"/>
      <c r="AG135" s="235"/>
      <c r="AH135" s="235"/>
      <c r="AI135" s="235"/>
      <c r="AJ135" s="235"/>
      <c r="AK135" s="236"/>
      <c r="AL135" s="236"/>
      <c r="AM135" s="236"/>
      <c r="AN135" s="236"/>
      <c r="AO135" s="236"/>
      <c r="AP135" s="236"/>
      <c r="AQ135" s="236"/>
      <c r="AR135" s="236"/>
      <c r="AS135" s="236"/>
      <c r="AT135" s="236"/>
      <c r="AU135" s="236"/>
      <c r="AV135" s="236"/>
      <c r="AW135" s="236"/>
      <c r="AX135" s="236"/>
      <c r="AY135" s="236"/>
      <c r="AZ135" s="236"/>
      <c r="BA135" s="236"/>
    </row>
    <row r="136" spans="2:53" s="233" customFormat="1" ht="15.6" customHeight="1" x14ac:dyDescent="0.25">
      <c r="B136" s="57" t="s">
        <v>208</v>
      </c>
      <c r="C136" s="498"/>
      <c r="D136" s="499"/>
      <c r="E136" s="499"/>
      <c r="F136" s="154"/>
      <c r="G136" s="193"/>
      <c r="H136" s="156"/>
      <c r="I136" s="500">
        <f>I134+I135</f>
        <v>634301.836748</v>
      </c>
      <c r="J136" s="239"/>
      <c r="K136" s="257"/>
      <c r="L136" s="554"/>
      <c r="M136" s="555"/>
      <c r="N136" s="155"/>
      <c r="O136" s="155"/>
      <c r="P136" s="155"/>
      <c r="Q136" s="155"/>
      <c r="R136" s="155"/>
      <c r="S136" s="155"/>
      <c r="T136" s="155"/>
      <c r="U136" s="155"/>
      <c r="V136" s="231"/>
      <c r="W136" s="231"/>
      <c r="X136" s="231"/>
      <c r="Y136" s="231"/>
      <c r="Z136" s="231"/>
      <c r="AA136" s="231"/>
      <c r="AB136" s="231"/>
      <c r="AC136" s="231"/>
      <c r="AD136" s="231"/>
      <c r="AE136" s="231"/>
      <c r="AF136" s="231"/>
      <c r="AG136" s="231"/>
      <c r="AH136" s="231"/>
      <c r="AI136" s="231"/>
      <c r="AJ136" s="231"/>
      <c r="AK136" s="232"/>
      <c r="AL136" s="232"/>
      <c r="AM136" s="232"/>
      <c r="AN136" s="232"/>
      <c r="AO136" s="232"/>
      <c r="AP136" s="232"/>
      <c r="AQ136" s="232"/>
      <c r="AR136" s="232"/>
      <c r="AS136" s="232"/>
      <c r="AT136" s="232"/>
      <c r="AU136" s="232"/>
      <c r="AV136" s="232"/>
      <c r="AW136" s="232"/>
      <c r="AX136" s="232"/>
      <c r="AY136" s="232"/>
      <c r="AZ136" s="232"/>
      <c r="BA136" s="232"/>
    </row>
    <row r="137" spans="2:53" s="237" customFormat="1" x14ac:dyDescent="0.25">
      <c r="B137" s="57" t="s">
        <v>209</v>
      </c>
      <c r="C137" s="70"/>
      <c r="D137" s="15"/>
      <c r="E137" s="14"/>
      <c r="F137" s="501"/>
      <c r="G137" s="502"/>
      <c r="H137" s="503"/>
      <c r="I137" s="504"/>
      <c r="J137" s="196"/>
      <c r="K137" s="386"/>
      <c r="L137" s="554"/>
      <c r="M137" s="555"/>
      <c r="N137" s="322"/>
      <c r="O137" s="322"/>
      <c r="P137" s="322"/>
      <c r="Q137" s="322"/>
      <c r="R137" s="322"/>
      <c r="S137" s="322"/>
      <c r="T137" s="322"/>
      <c r="U137" s="322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6"/>
      <c r="AL137" s="236"/>
      <c r="AM137" s="236"/>
      <c r="AN137" s="236"/>
      <c r="AO137" s="236"/>
      <c r="AP137" s="236"/>
      <c r="AQ137" s="236"/>
      <c r="AR137" s="236"/>
      <c r="AS137" s="236"/>
      <c r="AT137" s="236"/>
      <c r="AU137" s="236"/>
      <c r="AV137" s="236"/>
      <c r="AW137" s="236"/>
      <c r="AX137" s="236"/>
      <c r="AY137" s="236"/>
      <c r="AZ137" s="236"/>
      <c r="BA137" s="236"/>
    </row>
    <row r="138" spans="2:53" s="237" customFormat="1" ht="15" customHeight="1" x14ac:dyDescent="0.25">
      <c r="B138" s="505" t="s">
        <v>210</v>
      </c>
      <c r="C138" s="506"/>
      <c r="D138" s="507"/>
      <c r="E138" s="508"/>
      <c r="F138" s="509"/>
      <c r="G138" s="16"/>
      <c r="H138" s="510"/>
      <c r="I138" s="511"/>
      <c r="J138" s="512"/>
      <c r="K138" s="513"/>
      <c r="L138" s="514"/>
      <c r="M138" s="509"/>
      <c r="N138" s="322"/>
      <c r="O138" s="322"/>
      <c r="P138" s="322"/>
      <c r="Q138" s="322"/>
      <c r="R138" s="322"/>
      <c r="S138" s="322"/>
      <c r="T138" s="322"/>
      <c r="U138" s="322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6"/>
      <c r="AL138" s="236"/>
      <c r="AM138" s="236"/>
      <c r="AN138" s="236"/>
      <c r="AO138" s="236"/>
      <c r="AP138" s="236"/>
      <c r="AQ138" s="236"/>
      <c r="AR138" s="236"/>
      <c r="AS138" s="236"/>
      <c r="AT138" s="236"/>
      <c r="AU138" s="236"/>
      <c r="AV138" s="236"/>
      <c r="AW138" s="236"/>
      <c r="AX138" s="236"/>
      <c r="AY138" s="236"/>
      <c r="AZ138" s="236"/>
      <c r="BA138" s="236"/>
    </row>
    <row r="139" spans="2:53" s="237" customFormat="1" ht="15" customHeight="1" x14ac:dyDescent="0.4">
      <c r="B139" s="57" t="s">
        <v>211</v>
      </c>
      <c r="C139" s="70"/>
      <c r="D139" s="15"/>
      <c r="E139" s="14"/>
      <c r="F139" s="501"/>
      <c r="G139" s="502"/>
      <c r="H139" s="503"/>
      <c r="I139" s="515"/>
      <c r="J139" s="196"/>
      <c r="K139" s="386"/>
      <c r="L139" s="516"/>
      <c r="M139" s="387"/>
      <c r="N139" s="322"/>
      <c r="O139" s="322"/>
      <c r="P139" s="322"/>
      <c r="Q139" s="322"/>
      <c r="R139" s="322"/>
      <c r="S139" s="322"/>
      <c r="T139" s="322"/>
      <c r="U139" s="322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6"/>
      <c r="AL139" s="236"/>
      <c r="AM139" s="236"/>
      <c r="AN139" s="236"/>
      <c r="AO139" s="236"/>
      <c r="AP139" s="236"/>
      <c r="AQ139" s="236"/>
      <c r="AR139" s="236"/>
      <c r="AS139" s="236"/>
      <c r="AT139" s="236"/>
      <c r="AU139" s="236"/>
      <c r="AV139" s="236"/>
      <c r="AW139" s="236"/>
      <c r="AX139" s="236"/>
      <c r="AY139" s="236"/>
      <c r="AZ139" s="236"/>
      <c r="BA139" s="236"/>
    </row>
    <row r="140" spans="2:53" s="526" customFormat="1" ht="27" customHeight="1" x14ac:dyDescent="0.2">
      <c r="B140" s="57" t="s">
        <v>212</v>
      </c>
      <c r="C140" s="541"/>
      <c r="D140" s="542"/>
      <c r="E140" s="542"/>
      <c r="F140" s="543"/>
      <c r="G140" s="30"/>
      <c r="H140" s="517"/>
      <c r="I140" s="518"/>
      <c r="J140" s="519"/>
      <c r="K140" s="520"/>
      <c r="L140" s="521"/>
      <c r="M140" s="522"/>
      <c r="N140" s="523"/>
      <c r="O140" s="523"/>
      <c r="P140" s="523"/>
      <c r="Q140" s="523"/>
      <c r="R140" s="523"/>
      <c r="S140" s="523"/>
      <c r="T140" s="523"/>
      <c r="U140" s="523"/>
      <c r="V140" s="524"/>
      <c r="W140" s="524"/>
      <c r="X140" s="524"/>
      <c r="Y140" s="524"/>
      <c r="Z140" s="524"/>
      <c r="AA140" s="524"/>
      <c r="AB140" s="524"/>
      <c r="AC140" s="524"/>
      <c r="AD140" s="524"/>
      <c r="AE140" s="524"/>
      <c r="AF140" s="524"/>
      <c r="AG140" s="524"/>
      <c r="AH140" s="524"/>
      <c r="AI140" s="524"/>
      <c r="AJ140" s="524"/>
      <c r="AK140" s="525"/>
      <c r="AL140" s="525"/>
      <c r="AM140" s="525"/>
      <c r="AN140" s="525"/>
      <c r="AO140" s="525"/>
      <c r="AP140" s="525"/>
      <c r="AQ140" s="525"/>
      <c r="AR140" s="525"/>
      <c r="AS140" s="525"/>
      <c r="AT140" s="525"/>
      <c r="AU140" s="525"/>
      <c r="AV140" s="525"/>
      <c r="AW140" s="525"/>
      <c r="AX140" s="525"/>
      <c r="AY140" s="525"/>
      <c r="AZ140" s="525"/>
      <c r="BA140" s="525"/>
    </row>
    <row r="141" spans="2:53" s="237" customFormat="1" x14ac:dyDescent="0.25">
      <c r="B141" s="57" t="s">
        <v>213</v>
      </c>
      <c r="C141" s="70"/>
      <c r="D141" s="14"/>
      <c r="E141" s="14"/>
      <c r="F141" s="387"/>
      <c r="G141" s="16"/>
      <c r="H141" s="151"/>
      <c r="I141" s="495"/>
      <c r="J141" s="196"/>
      <c r="K141" s="386"/>
      <c r="L141" s="79"/>
      <c r="M141" s="387"/>
      <c r="N141" s="322"/>
      <c r="O141" s="322"/>
      <c r="P141" s="322"/>
      <c r="Q141" s="322"/>
      <c r="R141" s="322"/>
      <c r="S141" s="322"/>
      <c r="T141" s="322"/>
      <c r="U141" s="322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6"/>
      <c r="AL141" s="236"/>
      <c r="AM141" s="236"/>
      <c r="AN141" s="236"/>
      <c r="AO141" s="236"/>
      <c r="AP141" s="236"/>
      <c r="AQ141" s="236"/>
      <c r="AR141" s="236"/>
      <c r="AS141" s="236"/>
      <c r="AT141" s="236"/>
      <c r="AU141" s="236"/>
      <c r="AV141" s="236"/>
      <c r="AW141" s="236"/>
      <c r="AX141" s="236"/>
      <c r="AY141" s="236"/>
      <c r="AZ141" s="236"/>
      <c r="BA141" s="236"/>
    </row>
    <row r="142" spans="2:53" ht="13.8" thickBot="1" x14ac:dyDescent="0.3">
      <c r="B142" s="57"/>
      <c r="C142" s="527"/>
      <c r="D142" s="263"/>
      <c r="E142" s="263"/>
      <c r="F142" s="528"/>
      <c r="G142" s="326"/>
      <c r="H142" s="529"/>
      <c r="I142" s="530"/>
      <c r="J142" s="531"/>
      <c r="K142" s="268"/>
      <c r="L142" s="532"/>
      <c r="M142" s="533"/>
      <c r="N142" s="333"/>
      <c r="O142" s="333"/>
      <c r="P142" s="333"/>
      <c r="Q142" s="333"/>
      <c r="R142" s="333"/>
      <c r="S142" s="333"/>
      <c r="T142" s="333"/>
      <c r="U142" s="333"/>
      <c r="V142" s="334"/>
    </row>
    <row r="143" spans="2:53" x14ac:dyDescent="0.25">
      <c r="B143" s="57"/>
      <c r="C143" s="72"/>
      <c r="D143" s="72"/>
      <c r="E143" s="72"/>
      <c r="F143" s="14"/>
      <c r="G143" s="311"/>
      <c r="I143" s="534"/>
    </row>
    <row r="144" spans="2:53" x14ac:dyDescent="0.25">
      <c r="B144" s="57"/>
    </row>
    <row r="145" spans="2:53" ht="15" customHeight="1" x14ac:dyDescent="0.25">
      <c r="B145" s="57"/>
      <c r="C145" s="544" t="s">
        <v>214</v>
      </c>
      <c r="D145" s="545"/>
      <c r="E145" s="545"/>
      <c r="F145" s="546"/>
      <c r="G145" s="535"/>
    </row>
    <row r="146" spans="2:53" x14ac:dyDescent="0.25">
      <c r="B146" s="57"/>
      <c r="C146" s="386">
        <v>1</v>
      </c>
      <c r="D146" s="386"/>
      <c r="E146" s="386"/>
      <c r="F146" s="15" t="s">
        <v>215</v>
      </c>
      <c r="H146" s="284"/>
      <c r="I146" s="284"/>
    </row>
    <row r="147" spans="2:53" x14ac:dyDescent="0.25">
      <c r="B147" s="57"/>
      <c r="C147" s="386">
        <v>2</v>
      </c>
      <c r="D147" s="386"/>
      <c r="E147" s="386"/>
      <c r="F147" s="417" t="s">
        <v>216</v>
      </c>
      <c r="G147" s="326"/>
      <c r="O147" s="536"/>
      <c r="P147" s="536"/>
      <c r="Q147" s="536"/>
      <c r="R147" s="536"/>
      <c r="S147" s="536"/>
      <c r="T147" s="536"/>
      <c r="U147" s="536"/>
      <c r="V147" s="536"/>
      <c r="W147" s="536"/>
      <c r="X147" s="536"/>
      <c r="Y147" s="536"/>
      <c r="Z147" s="536"/>
      <c r="AA147" s="536"/>
      <c r="AB147" s="536"/>
      <c r="AC147" s="536"/>
      <c r="AD147" s="536"/>
      <c r="AE147" s="536"/>
      <c r="AF147" s="536"/>
      <c r="AG147" s="536"/>
      <c r="AH147" s="536"/>
      <c r="AI147" s="536"/>
      <c r="AJ147" s="536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</row>
    <row r="148" spans="2:53" x14ac:dyDescent="0.25">
      <c r="B148" s="57"/>
      <c r="C148" s="386">
        <v>3</v>
      </c>
      <c r="D148" s="386"/>
      <c r="E148" s="386"/>
      <c r="F148" s="417" t="s">
        <v>217</v>
      </c>
      <c r="G148" s="326"/>
      <c r="O148" s="536"/>
      <c r="P148" s="536"/>
      <c r="Q148" s="536"/>
      <c r="R148" s="536"/>
      <c r="S148" s="536"/>
      <c r="T148" s="536"/>
      <c r="U148" s="536"/>
      <c r="V148" s="536"/>
      <c r="W148" s="536"/>
      <c r="X148" s="536"/>
      <c r="Y148" s="536"/>
      <c r="Z148" s="536"/>
      <c r="AA148" s="536"/>
      <c r="AB148" s="536"/>
      <c r="AC148" s="536"/>
      <c r="AD148" s="536"/>
      <c r="AE148" s="536"/>
      <c r="AF148" s="536"/>
      <c r="AG148" s="536"/>
      <c r="AH148" s="536"/>
      <c r="AI148" s="536"/>
      <c r="AJ148" s="536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</row>
    <row r="149" spans="2:53" x14ac:dyDescent="0.25">
      <c r="B149" s="57"/>
      <c r="C149" s="386"/>
      <c r="D149" s="386"/>
      <c r="E149" s="386"/>
      <c r="F149" s="417"/>
      <c r="G149" s="326"/>
      <c r="I149" s="537"/>
      <c r="O149" s="536"/>
      <c r="P149" s="536"/>
      <c r="Q149" s="536"/>
      <c r="R149" s="536"/>
      <c r="S149" s="536"/>
      <c r="T149" s="536"/>
      <c r="U149" s="536"/>
      <c r="V149" s="536"/>
      <c r="W149" s="536"/>
      <c r="X149" s="536"/>
      <c r="Y149" s="536"/>
      <c r="Z149" s="536"/>
      <c r="AA149" s="536"/>
      <c r="AB149" s="536"/>
      <c r="AC149" s="536"/>
      <c r="AD149" s="536"/>
      <c r="AE149" s="536"/>
      <c r="AF149" s="536"/>
      <c r="AG149" s="536"/>
      <c r="AH149" s="536"/>
      <c r="AI149" s="536"/>
      <c r="AJ149" s="536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</row>
    <row r="150" spans="2:53" x14ac:dyDescent="0.25">
      <c r="B150" s="57"/>
      <c r="C150" s="386"/>
      <c r="D150" s="538"/>
      <c r="E150" s="538"/>
      <c r="F150" s="417"/>
      <c r="G150" s="326"/>
      <c r="O150" s="536"/>
      <c r="P150" s="536"/>
      <c r="Q150" s="536"/>
      <c r="R150" s="536"/>
      <c r="S150" s="536"/>
      <c r="T150" s="536"/>
      <c r="U150" s="536"/>
      <c r="V150" s="536"/>
      <c r="W150" s="536"/>
      <c r="X150" s="536"/>
      <c r="Y150" s="536"/>
      <c r="Z150" s="536"/>
      <c r="AA150" s="536"/>
      <c r="AB150" s="536"/>
      <c r="AC150" s="536"/>
      <c r="AD150" s="536"/>
      <c r="AE150" s="536"/>
      <c r="AF150" s="536"/>
      <c r="AG150" s="536"/>
      <c r="AH150" s="536"/>
      <c r="AI150" s="536"/>
      <c r="AJ150" s="536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</row>
    <row r="151" spans="2:53" x14ac:dyDescent="0.25">
      <c r="B151" s="57"/>
      <c r="G151" s="326"/>
      <c r="O151" s="536"/>
      <c r="P151" s="536"/>
      <c r="Q151" s="536"/>
      <c r="R151" s="536"/>
      <c r="S151" s="536"/>
      <c r="T151" s="536"/>
      <c r="U151" s="536"/>
      <c r="V151" s="536"/>
      <c r="W151" s="536"/>
      <c r="X151" s="536"/>
      <c r="Y151" s="536"/>
      <c r="Z151" s="536"/>
      <c r="AA151" s="536"/>
      <c r="AB151" s="536"/>
      <c r="AC151" s="536"/>
      <c r="AD151" s="536"/>
      <c r="AE151" s="536"/>
      <c r="AF151" s="536"/>
      <c r="AG151" s="536"/>
      <c r="AH151" s="536"/>
      <c r="AI151" s="536"/>
      <c r="AJ151" s="536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</row>
    <row r="152" spans="2:53" x14ac:dyDescent="0.25">
      <c r="B152" s="57"/>
    </row>
    <row r="153" spans="2:53" x14ac:dyDescent="0.25">
      <c r="B153" s="57"/>
      <c r="H153" s="539"/>
      <c r="O153" s="536"/>
      <c r="P153" s="536"/>
      <c r="Q153" s="536"/>
      <c r="R153" s="536"/>
      <c r="S153" s="536"/>
      <c r="T153" s="536"/>
      <c r="U153" s="536"/>
      <c r="V153" s="536"/>
      <c r="W153" s="536"/>
      <c r="X153" s="536"/>
      <c r="Y153" s="536"/>
      <c r="Z153" s="536"/>
      <c r="AA153" s="536"/>
      <c r="AB153" s="536"/>
      <c r="AC153" s="536"/>
      <c r="AD153" s="536"/>
      <c r="AE153" s="536"/>
      <c r="AF153" s="536"/>
      <c r="AG153" s="536"/>
      <c r="AH153" s="536"/>
      <c r="AI153" s="536"/>
      <c r="AJ153" s="536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</row>
    <row r="154" spans="2:53" x14ac:dyDescent="0.25">
      <c r="H154" s="540"/>
      <c r="O154" s="536"/>
      <c r="P154" s="536"/>
      <c r="Q154" s="536"/>
      <c r="R154" s="536"/>
      <c r="S154" s="536"/>
      <c r="T154" s="536"/>
      <c r="U154" s="536"/>
      <c r="V154" s="536"/>
      <c r="W154" s="536"/>
      <c r="X154" s="536"/>
      <c r="Y154" s="536"/>
      <c r="Z154" s="536"/>
      <c r="AA154" s="536"/>
      <c r="AB154" s="536"/>
      <c r="AC154" s="536"/>
      <c r="AD154" s="536"/>
      <c r="AE154" s="536"/>
      <c r="AF154" s="536"/>
      <c r="AG154" s="536"/>
      <c r="AH154" s="536"/>
      <c r="AI154" s="536"/>
      <c r="AJ154" s="536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</row>
  </sheetData>
  <mergeCells count="14">
    <mergeCell ref="C140:F140"/>
    <mergeCell ref="C145:F145"/>
    <mergeCell ref="O11:P11"/>
    <mergeCell ref="Q11:R11"/>
    <mergeCell ref="H12:M12"/>
    <mergeCell ref="U13:AA13"/>
    <mergeCell ref="B68:B73"/>
    <mergeCell ref="L135:M137"/>
    <mergeCell ref="H10:M10"/>
    <mergeCell ref="C11:C12"/>
    <mergeCell ref="D11:F12"/>
    <mergeCell ref="H11:I11"/>
    <mergeCell ref="J11:K11"/>
    <mergeCell ref="L11:M11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Between" id="{E68EC286-D1F6-4872-A94E-A30F78AF0110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H127</xm:sqref>
        </x14:conditionalFormatting>
        <x14:conditionalFormatting xmlns:xm="http://schemas.microsoft.com/office/excel/2006/main">
          <x14:cfRule type="cellIs" priority="2" operator="notBetween" id="{17871C11-14F0-4B4F-9E7C-A04A6FF41F16}">
            <xm:f>(('C:\2-Budget &amp; Administration\Tracking\2017 Program Tracking\TRACKING\[2017 Energy Efficiency Program Tracking - MASTER.xlsx]kWh Data Entry'!#REF!)/1000)+3</xm:f>
            <xm:f>(('C:\2-Budget &amp; Administration\Tracking\2017 Program Tracking\TRACKING\[2017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I127</xm:sqref>
        </x14:conditionalFormatting>
        <x14:conditionalFormatting xmlns:xm="http://schemas.microsoft.com/office/excel/2006/main">
          <x14:cfRule type="cellIs" priority="1" operator="notBetween" id="{29ECF412-1986-4349-94AC-D4E3C731A874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1873B4-7BDF-4CE6-819A-79BED3CD7BAF}"/>
</file>

<file path=customXml/itemProps2.xml><?xml version="1.0" encoding="utf-8"?>
<ds:datastoreItem xmlns:ds="http://schemas.openxmlformats.org/officeDocument/2006/customXml" ds:itemID="{AD093FF3-B86B-4D68-95F2-8CF672E78EB7}"/>
</file>

<file path=customXml/itemProps3.xml><?xml version="1.0" encoding="utf-8"?>
<ds:datastoreItem xmlns:ds="http://schemas.openxmlformats.org/officeDocument/2006/customXml" ds:itemID="{1803A88B-BC01-4304-BBFD-170C78AAD1B4}"/>
</file>

<file path=customXml/itemProps4.xml><?xml version="1.0" encoding="utf-8"?>
<ds:datastoreItem xmlns:ds="http://schemas.openxmlformats.org/officeDocument/2006/customXml" ds:itemID="{5058035D-1165-407F-B1A1-6EDE415077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As-Reported 2016-2017 Exhibit 1</vt:lpstr>
      <vt:lpstr>Adjustments-Corrections</vt:lpstr>
      <vt:lpstr>Final 2016-2017 Exhibit 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dcterms:created xsi:type="dcterms:W3CDTF">2018-05-02T15:40:30Z</dcterms:created>
  <dcterms:modified xsi:type="dcterms:W3CDTF">2018-05-07T17:26:31Z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