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nyder\Documents\"/>
    </mc:Choice>
  </mc:AlternateContent>
  <bookViews>
    <workbookView xWindow="-12" yWindow="12" windowWidth="17832" windowHeight="5712" firstSheet="1" activeTab="5"/>
  </bookViews>
  <sheets>
    <sheet name="Instructions" sheetId="6" r:id="rId1"/>
    <sheet name="Main" sheetId="1" r:id="rId2"/>
    <sheet name="A standard power purchases" sheetId="4" r:id="rId3"/>
    <sheet name="B eligible renewables" sheetId="3" r:id="rId4"/>
    <sheet name="C RECs" sheetId="2" r:id="rId5"/>
    <sheet name="D BPA block" sheetId="5" r:id="rId6"/>
  </sheets>
  <calcPr calcId="152511"/>
</workbook>
</file>

<file path=xl/calcChain.xml><?xml version="1.0" encoding="utf-8"?>
<calcChain xmlns="http://schemas.openxmlformats.org/spreadsheetml/2006/main">
  <c r="P68" i="4" l="1"/>
  <c r="P6" i="4"/>
  <c r="Z4" i="4" l="1"/>
  <c r="Z5" i="4"/>
  <c r="P67" i="4"/>
  <c r="P66" i="4"/>
  <c r="P42" i="4" l="1"/>
  <c r="P43" i="4"/>
  <c r="P44" i="4"/>
  <c r="P2" i="4" l="1"/>
  <c r="P3" i="4"/>
  <c r="P4" i="4"/>
  <c r="P5"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5" i="4"/>
  <c r="P46" i="4"/>
  <c r="P47" i="4"/>
  <c r="P48" i="4"/>
  <c r="P49" i="4"/>
  <c r="P50" i="4"/>
  <c r="P51" i="4"/>
  <c r="P52" i="4"/>
  <c r="P53" i="4"/>
  <c r="P54" i="4"/>
  <c r="P55" i="4"/>
  <c r="P56" i="4"/>
  <c r="P57" i="4"/>
  <c r="P58" i="4"/>
  <c r="P59" i="4"/>
  <c r="B24" i="3" l="1"/>
  <c r="B3" i="5" l="1"/>
  <c r="B21" i="2" l="1"/>
  <c r="D2" i="2" s="1"/>
  <c r="B9" i="1" l="1"/>
  <c r="C60" i="4" l="1"/>
  <c r="B7" i="1" s="1"/>
  <c r="B14" i="1" s="1"/>
  <c r="B13" i="1"/>
  <c r="B21" i="1"/>
  <c r="B17" i="1" l="1"/>
  <c r="E25" i="4" s="1"/>
  <c r="F25" i="4" s="1"/>
  <c r="E18" i="4"/>
  <c r="F18" i="4" s="1"/>
  <c r="E21" i="4"/>
  <c r="F21" i="4" s="1"/>
  <c r="E31" i="4"/>
  <c r="F31" i="4" s="1"/>
  <c r="E32" i="4"/>
  <c r="F32" i="4" s="1"/>
  <c r="E28" i="4"/>
  <c r="F28" i="4" s="1"/>
  <c r="E42" i="4"/>
  <c r="F42" i="4" s="1"/>
  <c r="E45" i="4"/>
  <c r="F45" i="4" s="1"/>
  <c r="E49" i="4"/>
  <c r="F49" i="4" s="1"/>
  <c r="E52" i="4"/>
  <c r="F52" i="4" s="1"/>
  <c r="E55" i="4"/>
  <c r="F55" i="4" s="1"/>
  <c r="E58" i="4"/>
  <c r="F58" i="4" s="1"/>
  <c r="E13" i="4"/>
  <c r="F13" i="4" s="1"/>
  <c r="E2" i="4"/>
  <c r="F2" i="4" s="1"/>
  <c r="E14" i="4"/>
  <c r="F14" i="4" s="1"/>
  <c r="E3" i="4" l="1"/>
  <c r="F3" i="4" s="1"/>
  <c r="Z3" i="4" s="1"/>
  <c r="E50" i="4"/>
  <c r="F50" i="4" s="1"/>
  <c r="V50" i="4" s="1"/>
  <c r="E38" i="4"/>
  <c r="F38" i="4" s="1"/>
  <c r="T38" i="4" s="1"/>
  <c r="E20" i="4"/>
  <c r="F20" i="4" s="1"/>
  <c r="V20" i="4" s="1"/>
  <c r="E16" i="4"/>
  <c r="F16" i="4" s="1"/>
  <c r="V16" i="4" s="1"/>
  <c r="E15" i="4"/>
  <c r="F15" i="4" s="1"/>
  <c r="S15" i="4" s="1"/>
  <c r="E51" i="4"/>
  <c r="F51" i="4" s="1"/>
  <c r="S51" i="4" s="1"/>
  <c r="E39" i="4"/>
  <c r="F39" i="4" s="1"/>
  <c r="W39" i="4" s="1"/>
  <c r="E33" i="4"/>
  <c r="F33" i="4" s="1"/>
  <c r="Q33" i="4" s="1"/>
  <c r="E23" i="4"/>
  <c r="F23" i="4" s="1"/>
  <c r="X23" i="4" s="1"/>
  <c r="E6" i="4"/>
  <c r="F6" i="4" s="1"/>
  <c r="Y6" i="4" s="1"/>
  <c r="E12" i="4"/>
  <c r="F12" i="4" s="1"/>
  <c r="V12" i="4" s="1"/>
  <c r="E54" i="4"/>
  <c r="F54" i="4" s="1"/>
  <c r="V54" i="4" s="1"/>
  <c r="E47" i="4"/>
  <c r="F47" i="4" s="1"/>
  <c r="U47" i="4" s="1"/>
  <c r="E36" i="4"/>
  <c r="F36" i="4" s="1"/>
  <c r="T36" i="4" s="1"/>
  <c r="E37" i="4"/>
  <c r="F37" i="4" s="1"/>
  <c r="Q37" i="4" s="1"/>
  <c r="E29" i="4"/>
  <c r="F29" i="4" s="1"/>
  <c r="U29" i="4" s="1"/>
  <c r="E22" i="4"/>
  <c r="F22" i="4" s="1"/>
  <c r="U22" i="4" s="1"/>
  <c r="E11" i="4"/>
  <c r="F11" i="4" s="1"/>
  <c r="R11" i="4" s="1"/>
  <c r="E7" i="4"/>
  <c r="F7" i="4" s="1"/>
  <c r="V7" i="4" s="1"/>
  <c r="E57" i="4"/>
  <c r="F57" i="4" s="1"/>
  <c r="R57" i="4" s="1"/>
  <c r="E48" i="4"/>
  <c r="F48" i="4" s="1"/>
  <c r="X48" i="4" s="1"/>
  <c r="E53" i="4"/>
  <c r="F53" i="4" s="1"/>
  <c r="Q53" i="4" s="1"/>
  <c r="E43" i="4"/>
  <c r="F43" i="4" s="1"/>
  <c r="Q43" i="4" s="1"/>
  <c r="E34" i="4"/>
  <c r="F34" i="4" s="1"/>
  <c r="R34" i="4" s="1"/>
  <c r="E27" i="4"/>
  <c r="F27" i="4" s="1"/>
  <c r="S27" i="4" s="1"/>
  <c r="E24" i="4"/>
  <c r="F24" i="4" s="1"/>
  <c r="S24" i="4" s="1"/>
  <c r="E19" i="4"/>
  <c r="F19" i="4" s="1"/>
  <c r="T19" i="4" s="1"/>
  <c r="E10" i="4"/>
  <c r="F10" i="4" s="1"/>
  <c r="X10" i="4" s="1"/>
  <c r="E8" i="4"/>
  <c r="F8" i="4" s="1"/>
  <c r="Y8" i="4" s="1"/>
  <c r="E9" i="4"/>
  <c r="F9" i="4" s="1"/>
  <c r="W9" i="4" s="1"/>
  <c r="E56" i="4"/>
  <c r="F56" i="4" s="1"/>
  <c r="Q56" i="4" s="1"/>
  <c r="E59" i="4"/>
  <c r="F59" i="4" s="1"/>
  <c r="R59" i="4" s="1"/>
  <c r="E44" i="4"/>
  <c r="F44" i="4" s="1"/>
  <c r="T44" i="4" s="1"/>
  <c r="E46" i="4"/>
  <c r="F46" i="4" s="1"/>
  <c r="V46" i="4" s="1"/>
  <c r="E40" i="4"/>
  <c r="F40" i="4" s="1"/>
  <c r="R40" i="4" s="1"/>
  <c r="E35" i="4"/>
  <c r="F35" i="4" s="1"/>
  <c r="Q35" i="4" s="1"/>
  <c r="E41" i="4"/>
  <c r="F41" i="4" s="1"/>
  <c r="Q41" i="4" s="1"/>
  <c r="E30" i="4"/>
  <c r="F30" i="4" s="1"/>
  <c r="X30" i="4" s="1"/>
  <c r="E26" i="4"/>
  <c r="F26" i="4" s="1"/>
  <c r="U26" i="4" s="1"/>
  <c r="E17" i="4"/>
  <c r="F17" i="4" s="1"/>
  <c r="S17" i="4" s="1"/>
  <c r="U6" i="4"/>
  <c r="W6" i="4"/>
  <c r="U9" i="4"/>
  <c r="R54" i="4"/>
  <c r="Y54" i="4"/>
  <c r="R50" i="4"/>
  <c r="Q50" i="4"/>
  <c r="Y39" i="4"/>
  <c r="Y33" i="4"/>
  <c r="V33" i="4"/>
  <c r="S20" i="4"/>
  <c r="T20" i="4"/>
  <c r="S58" i="4"/>
  <c r="W58" i="4"/>
  <c r="Q58" i="4"/>
  <c r="U58" i="4"/>
  <c r="Y58" i="4"/>
  <c r="T58" i="4"/>
  <c r="V58" i="4"/>
  <c r="X58" i="4"/>
  <c r="R58" i="4"/>
  <c r="Q25" i="4"/>
  <c r="U25" i="4"/>
  <c r="Y25" i="4"/>
  <c r="R25" i="4"/>
  <c r="V25" i="4"/>
  <c r="S25" i="4"/>
  <c r="T25" i="4"/>
  <c r="W25" i="4"/>
  <c r="X25" i="4"/>
  <c r="S14" i="4"/>
  <c r="W14" i="4"/>
  <c r="T14" i="4"/>
  <c r="Y14" i="4"/>
  <c r="U14" i="4"/>
  <c r="Q14" i="4"/>
  <c r="V14" i="4"/>
  <c r="R14" i="4"/>
  <c r="X14" i="4"/>
  <c r="T13" i="4"/>
  <c r="X13" i="4"/>
  <c r="R13" i="4"/>
  <c r="W13" i="4"/>
  <c r="S13" i="4"/>
  <c r="Y13" i="4"/>
  <c r="U13" i="4"/>
  <c r="Q13" i="4"/>
  <c r="V13" i="4"/>
  <c r="S55" i="4"/>
  <c r="W55" i="4"/>
  <c r="Q55" i="4"/>
  <c r="U55" i="4"/>
  <c r="Y55" i="4"/>
  <c r="X55" i="4"/>
  <c r="R55" i="4"/>
  <c r="T55" i="4"/>
  <c r="V55" i="4"/>
  <c r="Q51" i="4"/>
  <c r="U51" i="4"/>
  <c r="V51" i="4"/>
  <c r="X51" i="4"/>
  <c r="S53" i="4"/>
  <c r="R36" i="4"/>
  <c r="Q36" i="4"/>
  <c r="U36" i="4"/>
  <c r="T42" i="4"/>
  <c r="X42" i="4"/>
  <c r="R42" i="4"/>
  <c r="V42" i="4"/>
  <c r="U42" i="4"/>
  <c r="W42" i="4"/>
  <c r="Y42" i="4"/>
  <c r="Q42" i="4"/>
  <c r="S42" i="4"/>
  <c r="U27" i="4"/>
  <c r="S31" i="4"/>
  <c r="W31" i="4"/>
  <c r="Q31" i="4"/>
  <c r="U31" i="4"/>
  <c r="Y31" i="4"/>
  <c r="T31" i="4"/>
  <c r="V31" i="4"/>
  <c r="R31" i="4"/>
  <c r="X31" i="4"/>
  <c r="Q21" i="4"/>
  <c r="U21" i="4"/>
  <c r="Y21" i="4"/>
  <c r="R21" i="4"/>
  <c r="V21" i="4"/>
  <c r="W21" i="4"/>
  <c r="X21" i="4"/>
  <c r="S21" i="4"/>
  <c r="T21" i="4"/>
  <c r="Q45" i="4"/>
  <c r="U45" i="4"/>
  <c r="Y45" i="4"/>
  <c r="S45" i="4"/>
  <c r="W45" i="4"/>
  <c r="R45" i="4"/>
  <c r="T45" i="4"/>
  <c r="V45" i="4"/>
  <c r="X45" i="4"/>
  <c r="T34" i="4"/>
  <c r="X34" i="4"/>
  <c r="W34" i="4"/>
  <c r="Q29" i="4"/>
  <c r="R29" i="4"/>
  <c r="T29" i="4"/>
  <c r="W16" i="4"/>
  <c r="Q16" i="4"/>
  <c r="Q59" i="4"/>
  <c r="R46" i="4"/>
  <c r="S46" i="4"/>
  <c r="Y35" i="4"/>
  <c r="X35" i="4"/>
  <c r="T30" i="4"/>
  <c r="V17" i="4"/>
  <c r="W17" i="4"/>
  <c r="U10" i="4"/>
  <c r="V10" i="4"/>
  <c r="T57" i="4"/>
  <c r="X57" i="4"/>
  <c r="Y57" i="4"/>
  <c r="R52" i="4"/>
  <c r="V52" i="4"/>
  <c r="T52" i="4"/>
  <c r="X52" i="4"/>
  <c r="S52" i="4"/>
  <c r="U52" i="4"/>
  <c r="Q52" i="4"/>
  <c r="W52" i="4"/>
  <c r="Y52" i="4"/>
  <c r="Q49" i="4"/>
  <c r="U49" i="4"/>
  <c r="Y49" i="4"/>
  <c r="S49" i="4"/>
  <c r="W49" i="4"/>
  <c r="V49" i="4"/>
  <c r="X49" i="4"/>
  <c r="R49" i="4"/>
  <c r="T49" i="4"/>
  <c r="R38" i="4"/>
  <c r="V38" i="4"/>
  <c r="S38" i="4"/>
  <c r="U38" i="4"/>
  <c r="R28" i="4"/>
  <c r="V28" i="4"/>
  <c r="T28" i="4"/>
  <c r="X28" i="4"/>
  <c r="W28" i="4"/>
  <c r="Q28" i="4"/>
  <c r="Y28" i="4"/>
  <c r="S28" i="4"/>
  <c r="U28" i="4"/>
  <c r="R32" i="4"/>
  <c r="V32" i="4"/>
  <c r="T32" i="4"/>
  <c r="X32" i="4"/>
  <c r="S32" i="4"/>
  <c r="U32" i="4"/>
  <c r="W32" i="4"/>
  <c r="Y32" i="4"/>
  <c r="Q32" i="4"/>
  <c r="T24" i="4"/>
  <c r="X22" i="4"/>
  <c r="T18" i="4"/>
  <c r="X18" i="4"/>
  <c r="Q18" i="4"/>
  <c r="V18" i="4"/>
  <c r="R18" i="4"/>
  <c r="W18" i="4"/>
  <c r="Y18" i="4"/>
  <c r="S18" i="4"/>
  <c r="U18" i="4"/>
  <c r="Z2" i="4"/>
  <c r="R20" i="4" l="1"/>
  <c r="Y38" i="4"/>
  <c r="X38" i="4"/>
  <c r="W36" i="4"/>
  <c r="Y53" i="4"/>
  <c r="T51" i="4"/>
  <c r="W51" i="4"/>
  <c r="S11" i="4"/>
  <c r="X20" i="4"/>
  <c r="S9" i="4"/>
  <c r="T6" i="4"/>
  <c r="Y20" i="4"/>
  <c r="U24" i="4"/>
  <c r="W38" i="4"/>
  <c r="Z38" i="4" s="1"/>
  <c r="Q38" i="4"/>
  <c r="V36" i="4"/>
  <c r="R51" i="4"/>
  <c r="Y51" i="4"/>
  <c r="T11" i="4"/>
  <c r="U20" i="4"/>
  <c r="W20" i="4"/>
  <c r="V6" i="4"/>
  <c r="Q23" i="4"/>
  <c r="W27" i="4"/>
  <c r="S41" i="4"/>
  <c r="W50" i="4"/>
  <c r="X50" i="4"/>
  <c r="W57" i="4"/>
  <c r="X15" i="4"/>
  <c r="R10" i="4"/>
  <c r="Q17" i="4"/>
  <c r="S35" i="4"/>
  <c r="U59" i="4"/>
  <c r="R16" i="4"/>
  <c r="W29" i="4"/>
  <c r="Y34" i="4"/>
  <c r="T23" i="4"/>
  <c r="R44" i="4"/>
  <c r="T33" i="4"/>
  <c r="Y50" i="4"/>
  <c r="U50" i="4"/>
  <c r="T50" i="4"/>
  <c r="X54" i="4"/>
  <c r="W22" i="4"/>
  <c r="Y47" i="4"/>
  <c r="U57" i="4"/>
  <c r="Y15" i="4"/>
  <c r="W10" i="4"/>
  <c r="V59" i="4"/>
  <c r="X16" i="4"/>
  <c r="S29" i="4"/>
  <c r="Q34" i="4"/>
  <c r="Y48" i="4"/>
  <c r="Q20" i="4"/>
  <c r="S33" i="4"/>
  <c r="S50" i="4"/>
  <c r="Z50" i="4" s="1"/>
  <c r="S54" i="4"/>
  <c r="Y12" i="4"/>
  <c r="S40" i="4"/>
  <c r="V39" i="4"/>
  <c r="U39" i="4"/>
  <c r="U7" i="4"/>
  <c r="T39" i="4"/>
  <c r="Q39" i="4"/>
  <c r="V37" i="4"/>
  <c r="R56" i="4"/>
  <c r="S37" i="4"/>
  <c r="Q26" i="4"/>
  <c r="R39" i="4"/>
  <c r="S39" i="4"/>
  <c r="V22" i="4"/>
  <c r="T22" i="4"/>
  <c r="V47" i="4"/>
  <c r="Q47" i="4"/>
  <c r="V15" i="4"/>
  <c r="U15" i="4"/>
  <c r="W8" i="4"/>
  <c r="W48" i="4"/>
  <c r="V23" i="4"/>
  <c r="W23" i="4"/>
  <c r="R27" i="4"/>
  <c r="Y22" i="4"/>
  <c r="R47" i="4"/>
  <c r="W47" i="4"/>
  <c r="S57" i="4"/>
  <c r="V57" i="4"/>
  <c r="T15" i="4"/>
  <c r="W15" i="4"/>
  <c r="Q15" i="4"/>
  <c r="V8" i="4"/>
  <c r="Y10" i="4"/>
  <c r="S10" i="4"/>
  <c r="Y17" i="4"/>
  <c r="V35" i="4"/>
  <c r="U35" i="4"/>
  <c r="X59" i="4"/>
  <c r="Y16" i="4"/>
  <c r="U16" i="4"/>
  <c r="T16" i="4"/>
  <c r="X29" i="4"/>
  <c r="Y29" i="4"/>
  <c r="U34" i="4"/>
  <c r="V34" i="4"/>
  <c r="T48" i="4"/>
  <c r="R23" i="4"/>
  <c r="U23" i="4"/>
  <c r="S23" i="4"/>
  <c r="X27" i="4"/>
  <c r="Q44" i="4"/>
  <c r="R33" i="4"/>
  <c r="U33" i="4"/>
  <c r="W54" i="4"/>
  <c r="Q54" i="4"/>
  <c r="T54" i="4"/>
  <c r="S22" i="4"/>
  <c r="Q22" i="4"/>
  <c r="W43" i="4"/>
  <c r="X47" i="4"/>
  <c r="S47" i="4"/>
  <c r="Q57" i="4"/>
  <c r="R15" i="4"/>
  <c r="S12" i="4"/>
  <c r="Q8" i="4"/>
  <c r="T10" i="4"/>
  <c r="X17" i="4"/>
  <c r="U17" i="4"/>
  <c r="T35" i="4"/>
  <c r="W35" i="4"/>
  <c r="W59" i="4"/>
  <c r="T59" i="4"/>
  <c r="S16" i="4"/>
  <c r="Q19" i="4"/>
  <c r="V29" i="4"/>
  <c r="S34" i="4"/>
  <c r="U48" i="4"/>
  <c r="V48" i="4"/>
  <c r="Y23" i="4"/>
  <c r="T27" i="4"/>
  <c r="X41" i="4"/>
  <c r="S44" i="4"/>
  <c r="X33" i="4"/>
  <c r="W33" i="4"/>
  <c r="X39" i="4"/>
  <c r="U54" i="4"/>
  <c r="W12" i="4"/>
  <c r="U12" i="4"/>
  <c r="X7" i="4"/>
  <c r="W19" i="4"/>
  <c r="S56" i="4"/>
  <c r="T37" i="4"/>
  <c r="Y37" i="4"/>
  <c r="X40" i="4"/>
  <c r="V24" i="4"/>
  <c r="T12" i="4"/>
  <c r="R12" i="4"/>
  <c r="Q12" i="4"/>
  <c r="R7" i="4"/>
  <c r="R37" i="4"/>
  <c r="U37" i="4"/>
  <c r="S36" i="4"/>
  <c r="X36" i="4"/>
  <c r="V53" i="4"/>
  <c r="W11" i="4"/>
  <c r="Q6" i="4"/>
  <c r="S6" i="4"/>
  <c r="X6" i="4"/>
  <c r="R22" i="4"/>
  <c r="Y24" i="4"/>
  <c r="R24" i="4"/>
  <c r="T43" i="4"/>
  <c r="T47" i="4"/>
  <c r="X12" i="4"/>
  <c r="T8" i="4"/>
  <c r="Q48" i="4"/>
  <c r="R48" i="4"/>
  <c r="Y27" i="4"/>
  <c r="X37" i="4"/>
  <c r="W37" i="4"/>
  <c r="Y36" i="4"/>
  <c r="T53" i="4"/>
  <c r="Y11" i="4"/>
  <c r="S26" i="4"/>
  <c r="Y41" i="4"/>
  <c r="U44" i="4"/>
  <c r="R6" i="4"/>
  <c r="X43" i="4"/>
  <c r="Y43" i="4"/>
  <c r="S43" i="4"/>
  <c r="T7" i="4"/>
  <c r="W7" i="4"/>
  <c r="Y19" i="4"/>
  <c r="R19" i="4"/>
  <c r="X56" i="4"/>
  <c r="Y56" i="4"/>
  <c r="R26" i="4"/>
  <c r="X26" i="4"/>
  <c r="Y40" i="4"/>
  <c r="T40" i="4"/>
  <c r="Q24" i="4"/>
  <c r="W24" i="4"/>
  <c r="R43" i="4"/>
  <c r="U43" i="4"/>
  <c r="S30" i="4"/>
  <c r="Y7" i="4"/>
  <c r="S7" i="4"/>
  <c r="V19" i="4"/>
  <c r="X19" i="4"/>
  <c r="S19" i="4"/>
  <c r="V56" i="4"/>
  <c r="U56" i="4"/>
  <c r="R53" i="4"/>
  <c r="U53" i="4"/>
  <c r="Q11" i="4"/>
  <c r="V11" i="4"/>
  <c r="W26" i="4"/>
  <c r="Y26" i="4"/>
  <c r="T26" i="4"/>
  <c r="Q40" i="4"/>
  <c r="V40" i="4"/>
  <c r="X24" i="4"/>
  <c r="V43" i="4"/>
  <c r="U8" i="4"/>
  <c r="U30" i="4"/>
  <c r="Q7" i="4"/>
  <c r="U19" i="4"/>
  <c r="S48" i="4"/>
  <c r="T56" i="4"/>
  <c r="W56" i="4"/>
  <c r="V27" i="4"/>
  <c r="Q27" i="4"/>
  <c r="X53" i="4"/>
  <c r="W53" i="4"/>
  <c r="X11" i="4"/>
  <c r="U11" i="4"/>
  <c r="V26" i="4"/>
  <c r="R41" i="4"/>
  <c r="U40" i="4"/>
  <c r="W40" i="4"/>
  <c r="V44" i="4"/>
  <c r="R9" i="4"/>
  <c r="Q30" i="4"/>
  <c r="V30" i="4"/>
  <c r="Y46" i="4"/>
  <c r="X46" i="4"/>
  <c r="Y9" i="4"/>
  <c r="X9" i="4"/>
  <c r="S8" i="4"/>
  <c r="R8" i="4"/>
  <c r="Y30" i="4"/>
  <c r="R30" i="4"/>
  <c r="W46" i="4"/>
  <c r="Q46" i="4"/>
  <c r="T46" i="4"/>
  <c r="V41" i="4"/>
  <c r="U41" i="4"/>
  <c r="Y44" i="4"/>
  <c r="X44" i="4"/>
  <c r="Q9" i="4"/>
  <c r="T9" i="4"/>
  <c r="F60" i="4"/>
  <c r="F62" i="4" s="1"/>
  <c r="X8" i="4"/>
  <c r="Q10" i="4"/>
  <c r="R17" i="4"/>
  <c r="T17" i="4"/>
  <c r="W30" i="4"/>
  <c r="R35" i="4"/>
  <c r="U46" i="4"/>
  <c r="Y59" i="4"/>
  <c r="S59" i="4"/>
  <c r="T41" i="4"/>
  <c r="W41" i="4"/>
  <c r="W44" i="4"/>
  <c r="V9" i="4"/>
  <c r="Z42" i="4"/>
  <c r="Z31" i="4"/>
  <c r="Z13" i="4"/>
  <c r="Z18" i="4"/>
  <c r="Z28" i="4"/>
  <c r="Z49" i="4"/>
  <c r="Z58" i="4"/>
  <c r="Z20" i="4"/>
  <c r="Z52" i="4"/>
  <c r="Z21" i="4"/>
  <c r="Z55" i="4"/>
  <c r="Z51" i="4"/>
  <c r="Z25" i="4"/>
  <c r="Z32" i="4"/>
  <c r="Z45" i="4"/>
  <c r="Z14" i="4"/>
  <c r="Z34" i="4" l="1"/>
  <c r="Z29" i="4"/>
  <c r="Z47" i="4"/>
  <c r="Z54" i="4"/>
  <c r="Z57" i="4"/>
  <c r="Z22" i="4"/>
  <c r="Z37" i="4"/>
  <c r="Z39" i="4"/>
  <c r="Z16" i="4"/>
  <c r="Z23" i="4"/>
  <c r="Z15" i="4"/>
  <c r="Z33" i="4"/>
  <c r="Z19" i="4"/>
  <c r="Z35" i="4"/>
  <c r="Z10" i="4"/>
  <c r="Z27" i="4"/>
  <c r="Z26" i="4"/>
  <c r="Z48" i="4"/>
  <c r="Z12" i="4"/>
  <c r="Z59" i="4"/>
  <c r="Z44" i="4"/>
  <c r="Z11" i="4"/>
  <c r="Z36" i="4"/>
  <c r="V61" i="4"/>
  <c r="C32" i="1" s="1"/>
  <c r="X61" i="4"/>
  <c r="C34" i="1" s="1"/>
  <c r="Z40" i="4"/>
  <c r="Z56" i="4"/>
  <c r="Z43" i="4"/>
  <c r="Z46" i="4"/>
  <c r="Z8" i="4"/>
  <c r="Z7" i="4"/>
  <c r="Z53" i="4"/>
  <c r="Z24" i="4"/>
  <c r="Z30" i="4"/>
  <c r="B20" i="1"/>
  <c r="B22" i="1" s="1"/>
  <c r="W61" i="4"/>
  <c r="C33" i="1" s="1"/>
  <c r="Z17" i="4"/>
  <c r="Z9" i="4"/>
  <c r="S61" i="4"/>
  <c r="C29" i="1" s="1"/>
  <c r="Y61" i="4"/>
  <c r="W64" i="4" s="1"/>
  <c r="Z41" i="4"/>
  <c r="Q61" i="4"/>
  <c r="C27" i="1" s="1"/>
  <c r="R61" i="4"/>
  <c r="C28" i="1" s="1"/>
  <c r="T61" i="4"/>
  <c r="C30" i="1" s="1"/>
  <c r="Z6" i="4"/>
  <c r="U61" i="4"/>
  <c r="C31" i="1" s="1"/>
  <c r="T64" i="4" l="1"/>
  <c r="X64" i="4"/>
  <c r="D34" i="1" s="1"/>
  <c r="E34" i="1" s="1"/>
  <c r="T65" i="4"/>
  <c r="T68" i="4" s="1"/>
  <c r="H30" i="1" s="1"/>
  <c r="I30" i="1" s="1"/>
  <c r="D30" i="1"/>
  <c r="E30" i="1" s="1"/>
  <c r="C36" i="1"/>
  <c r="W65" i="4"/>
  <c r="W68" i="4" s="1"/>
  <c r="H33" i="1" s="1"/>
  <c r="I33" i="1" s="1"/>
  <c r="D33" i="1"/>
  <c r="E33" i="1" s="1"/>
  <c r="X65" i="4"/>
  <c r="X68" i="4" s="1"/>
  <c r="H34" i="1" s="1"/>
  <c r="I34" i="1" s="1"/>
  <c r="R64" i="4"/>
  <c r="V64" i="4"/>
  <c r="Q64" i="4"/>
  <c r="S64" i="4"/>
  <c r="D29" i="1" s="1"/>
  <c r="E29" i="1" s="1"/>
  <c r="U64" i="4"/>
  <c r="Z61" i="4"/>
  <c r="V65" i="4" l="1"/>
  <c r="V68" i="4" s="1"/>
  <c r="H32" i="1" s="1"/>
  <c r="I32" i="1" s="1"/>
  <c r="D32" i="1"/>
  <c r="E32" i="1" s="1"/>
  <c r="U65" i="4"/>
  <c r="U68" i="4" s="1"/>
  <c r="H31" i="1" s="1"/>
  <c r="I31" i="1" s="1"/>
  <c r="D31" i="1"/>
  <c r="E31" i="1" s="1"/>
  <c r="R65" i="4"/>
  <c r="R68" i="4" s="1"/>
  <c r="H28" i="1" s="1"/>
  <c r="I28" i="1" s="1"/>
  <c r="D28" i="1"/>
  <c r="E28" i="1" s="1"/>
  <c r="Q65" i="4"/>
  <c r="Q68" i="4" s="1"/>
  <c r="H27" i="1" s="1"/>
  <c r="I27" i="1" s="1"/>
  <c r="D27" i="1"/>
  <c r="Y64" i="4"/>
  <c r="S65" i="4"/>
  <c r="W62" i="4"/>
  <c r="B33" i="1" s="1"/>
  <c r="R62" i="4"/>
  <c r="B28" i="1" s="1"/>
  <c r="V62" i="4"/>
  <c r="B32" i="1" s="1"/>
  <c r="Q62" i="4"/>
  <c r="B27" i="1" s="1"/>
  <c r="Y62" i="4"/>
  <c r="B35" i="1" s="1"/>
  <c r="X62" i="4"/>
  <c r="S62" i="4"/>
  <c r="B29" i="1" s="1"/>
  <c r="T62" i="4"/>
  <c r="B30" i="1" s="1"/>
  <c r="U62" i="4"/>
  <c r="B31" i="1" s="1"/>
  <c r="B34" i="1"/>
  <c r="Y65" i="4" l="1"/>
  <c r="X66" i="4" s="1"/>
  <c r="D36" i="1"/>
  <c r="E27" i="1"/>
  <c r="S66" i="4"/>
  <c r="R66" i="4"/>
  <c r="S68" i="4"/>
  <c r="Q66" i="4"/>
  <c r="U66" i="4"/>
  <c r="T66" i="4"/>
  <c r="W66" i="4"/>
  <c r="V66" i="4"/>
  <c r="B36" i="1"/>
  <c r="Z62" i="4"/>
  <c r="E36" i="1" l="1"/>
  <c r="F27" i="1"/>
  <c r="Y68" i="4"/>
  <c r="H36" i="1" s="1"/>
  <c r="H29" i="1"/>
  <c r="I29" i="1" s="1"/>
  <c r="I36" i="1" s="1"/>
  <c r="Y66" i="4"/>
  <c r="F34" i="1" l="1"/>
  <c r="F29" i="1"/>
  <c r="F33" i="1"/>
  <c r="F30" i="1"/>
  <c r="F31" i="1"/>
  <c r="F32" i="1"/>
  <c r="F28" i="1"/>
  <c r="F36" i="1" s="1"/>
</calcChain>
</file>

<file path=xl/sharedStrings.xml><?xml version="1.0" encoding="utf-8"?>
<sst xmlns="http://schemas.openxmlformats.org/spreadsheetml/2006/main" count="193" uniqueCount="144">
  <si>
    <t>Retail Load Total</t>
  </si>
  <si>
    <t>megawatt hours</t>
  </si>
  <si>
    <t>Total</t>
  </si>
  <si>
    <t xml:space="preserve"> </t>
  </si>
  <si>
    <t>Total Claims</t>
  </si>
  <si>
    <t>Total Power Resources</t>
  </si>
  <si>
    <t>Eligible Renew, RECs, BPA Block</t>
  </si>
  <si>
    <t>Resources Excepted from the Av Syst Mix Method</t>
  </si>
  <si>
    <t>Combined Total of Tabs B, C, D</t>
  </si>
  <si>
    <t>Combined Total of Tabs A, B, C, D</t>
  </si>
  <si>
    <t>Removing Excepted Resources from Av Syst Mix Calculation</t>
  </si>
  <si>
    <t>Adjusted Load (Load minus Exceptions)</t>
  </si>
  <si>
    <t>Adjusted Power (Power minus Exceptions)</t>
  </si>
  <si>
    <t>Load divided by Power</t>
  </si>
  <si>
    <t>Standard Power Purchases Claim Total (see Tab A)</t>
  </si>
  <si>
    <t>Figuring Claims</t>
  </si>
  <si>
    <t>Claims to Report (MWh)</t>
  </si>
  <si>
    <t>MWh (megawatt hours)</t>
  </si>
  <si>
    <t>Spot Market Purchase Total</t>
  </si>
  <si>
    <t>BPA Slice Total</t>
  </si>
  <si>
    <t>Block</t>
  </si>
  <si>
    <t>Renewable Energy Credits from Plants</t>
  </si>
  <si>
    <t>Fuel Mix Disclosure Workbook</t>
  </si>
  <si>
    <t>You must enter the figure into this box.</t>
  </si>
  <si>
    <t>The blue portions of this sheet will self-populate after Resource have been entered into Tabs A, B, C, D, where applicable.</t>
  </si>
  <si>
    <t>When all claims have been entered, this number should equal the Retail Load Total in Line 4.</t>
  </si>
  <si>
    <t>Tab B, C, D claims at full value.</t>
  </si>
  <si>
    <t>Tab A claims total multiplied by Average System Mix Ratio</t>
  </si>
  <si>
    <t>List by plant name. Use abbreviations or acronymns, etc. This is for your records only.</t>
  </si>
  <si>
    <t>Standard Power Purchases</t>
  </si>
  <si>
    <t>BPA Block Purchase</t>
  </si>
  <si>
    <t>Eligible Renewable Power</t>
  </si>
  <si>
    <t>Units (1 REC= 1 MWh)</t>
  </si>
  <si>
    <t>Standard Power Purchases: Plant Resources (owned or purchased)</t>
  </si>
  <si>
    <t>Total Standard Power Purchases</t>
  </si>
  <si>
    <t>Include Distributed Generation Wind and Solar sources here.</t>
  </si>
  <si>
    <t>Hydropower, Gas, Coal, Nuclear, Cogen, etc. Include Distributed Generation Hydro resources here. Use abbreviations or acronymns, etc. This is for your records only.</t>
  </si>
  <si>
    <t xml:space="preserve">BPA customers: </t>
  </si>
  <si>
    <t>Slice Customers: Enter your BPA purchase on Tab A.</t>
  </si>
  <si>
    <t>Only one utility in Washington is a BPA block customer as defined by BPA.</t>
  </si>
  <si>
    <t>Load Following/Full Requirements  (100% BPA served): your information is being supplied directly by BPA.</t>
  </si>
  <si>
    <t xml:space="preserve">This workbook is for your use only.  You do not need to submit it. </t>
  </si>
  <si>
    <t>Step 3: Review the figures that have self-populated on the Main tab.  The figure in Line 22 should match the figure in Line 4. If it does not, review your entries to see where there may be an error.</t>
  </si>
  <si>
    <t xml:space="preserve">It may be especially helpful to utilities that have used renewables to serve load or purchased RECs . </t>
  </si>
  <si>
    <t>(sales + losses)</t>
  </si>
  <si>
    <t>It is designed to help you determine the appropriate number of claims per resource which you then report using the online Fuel Mix Disclosure  form. The calculation methods used in this workbook are in alignment with those described in the Fuel Mix Disclosure Guidelines.</t>
  </si>
  <si>
    <t>Step 1: Enter  your retail load in the empty block on the red Main tab.  The blue fields will self-populate as you enter power resources into Tabs A, B, C and/or D.</t>
  </si>
  <si>
    <t>Step 2: Enter all power resources and RECs using the appropriate tabs (A, B, C and/or D).  See notes on each tab to decide where to enter resources.</t>
  </si>
  <si>
    <t>Questions? Workbook error? Contact Angela Burrell, 360-725-3125 or Angela.Burrell@commerce.wa.gov</t>
  </si>
  <si>
    <t>bpa purchases minus recs</t>
  </si>
  <si>
    <t>need to have a space to do this in the sheet so they know what to enter for bpa purchase</t>
  </si>
  <si>
    <t>instructions should say:Enter RECs after entering purchase total on main page</t>
  </si>
  <si>
    <t>BPA system claims after REC retirements are applied</t>
  </si>
  <si>
    <t>need to set this up for BPA full requirements customers.</t>
  </si>
  <si>
    <t>Colstrip 3 &amp; 4</t>
  </si>
  <si>
    <t>BC Hydro</t>
  </si>
  <si>
    <t>Bonneville Power Administration</t>
  </si>
  <si>
    <t>Columbia Storage Power Exchange</t>
  </si>
  <si>
    <t>Eugene Water &amp; Electric Board</t>
  </si>
  <si>
    <t>Seattle City Light</t>
  </si>
  <si>
    <t>Hydro</t>
  </si>
  <si>
    <t>Coal</t>
  </si>
  <si>
    <t>Nuclear</t>
  </si>
  <si>
    <t>Cogen</t>
  </si>
  <si>
    <t>CCCT - Gas</t>
  </si>
  <si>
    <t>Simple-Cycle Gas</t>
  </si>
  <si>
    <t>Biomass</t>
  </si>
  <si>
    <t>Other</t>
  </si>
  <si>
    <t>Unknown/Market</t>
  </si>
  <si>
    <t>http://www2.cieedac.sfu.ca/media/publications/BC2012_report__10_data__Final_April_12,_201-3.pdf</t>
  </si>
  <si>
    <t>BPA</t>
  </si>
  <si>
    <t xml:space="preserve">Resource Allocation </t>
  </si>
  <si>
    <t>Resource Allocation (Load/Power)</t>
  </si>
  <si>
    <t>Fuel Mix</t>
  </si>
  <si>
    <t>Fuel Category</t>
  </si>
  <si>
    <t>Utility Mix</t>
  </si>
  <si>
    <t>Confid Level/Bucket</t>
  </si>
  <si>
    <t>Centralia 1 &amp; 2</t>
  </si>
  <si>
    <t>Northeast</t>
  </si>
  <si>
    <t>Kettle Falls Boiler</t>
  </si>
  <si>
    <t>Monroe Street</t>
  </si>
  <si>
    <t>Post Falls</t>
  </si>
  <si>
    <t>Nine Mile</t>
  </si>
  <si>
    <t>Little Falls</t>
  </si>
  <si>
    <t>Long Lake</t>
  </si>
  <si>
    <t>Upper Falls</t>
  </si>
  <si>
    <t>Cabinet Gorge</t>
  </si>
  <si>
    <t>Noxon Rapids</t>
  </si>
  <si>
    <t>British Columbia Hydro &amp; Power Authority</t>
  </si>
  <si>
    <t>Chelan County Public Utilities District No. 1</t>
  </si>
  <si>
    <t>Colockum Transmission Company</t>
  </si>
  <si>
    <t>Cowlitz County Public Utility District</t>
  </si>
  <si>
    <t>Douglas County Public Utility District</t>
  </si>
  <si>
    <t>Gordon Foster (PURPA Agmt)</t>
  </si>
  <si>
    <t>Grant County Public Utility District No. 2</t>
  </si>
  <si>
    <t>Idaho Power Company</t>
  </si>
  <si>
    <t>Jim Ford Creek Hydro (PURPA)</t>
  </si>
  <si>
    <t>John Day Hydro (PURPA)</t>
  </si>
  <si>
    <t>Ernest Lindquist (PURPA)</t>
  </si>
  <si>
    <t>Los Angeles Department of Water &amp; Power</t>
  </si>
  <si>
    <t>Montana Power Company</t>
  </si>
  <si>
    <t>Pacific Power &amp; Light Company</t>
  </si>
  <si>
    <t>Pacific Northwest Generating Company</t>
  </si>
  <si>
    <t>Pend Oreille County Public Utility District No. 1</t>
  </si>
  <si>
    <t>Phillips Ranch (small hydro unit)</t>
  </si>
  <si>
    <t>Portland General Electric Company</t>
  </si>
  <si>
    <t>Puget Sound Power &amp; Light Company</t>
  </si>
  <si>
    <t>Sheep Creek Hydro (PURPA)</t>
  </si>
  <si>
    <t>Snohomish County Public Utilities District</t>
  </si>
  <si>
    <t>Southern California Edison Company</t>
  </si>
  <si>
    <t>City of Tacoma</t>
  </si>
  <si>
    <t>City of Spokane - Upriver (PURPA)</t>
  </si>
  <si>
    <t>Utah Power &amp; Light Company</t>
  </si>
  <si>
    <t>Vaagen Brothers Lumber Company (PURPA)</t>
  </si>
  <si>
    <t>West Kootenay Power, Limited</t>
  </si>
  <si>
    <t>Wood Power Incorporated</t>
  </si>
  <si>
    <t>Mix Assumptions</t>
  </si>
  <si>
    <t>Net NWPP/Market Mix</t>
  </si>
  <si>
    <t>REFERENCES</t>
  </si>
  <si>
    <t>Net NWPP/Market Mix Methodology (for power showing in the Unknown blue category above)</t>
  </si>
  <si>
    <t>BPA Staff</t>
  </si>
  <si>
    <t>Commerce Imputed the 1990 NW Power Pool Net System Mix based on 1990 NW Power Pool Generation from the EIA and 2000 NW Power Pool Net System Mix from the NW Conservation Council</t>
  </si>
  <si>
    <t>plus renewables</t>
  </si>
  <si>
    <t>Claims Mix</t>
  </si>
  <si>
    <t>CO2 Emissons (short tons per MWh)</t>
  </si>
  <si>
    <t>Fuel Mix Percentage</t>
  </si>
  <si>
    <t>Emissions Rates</t>
  </si>
  <si>
    <t>Using 2000 Emissions Rates per the Commerce Fuel Mix Disclosure Program based on EIA Annual Outloook Appendices Table A3</t>
  </si>
  <si>
    <t>Sales from Designated Unit: LU or IU</t>
  </si>
  <si>
    <t>Claims and Mix</t>
  </si>
  <si>
    <t>Unspecified/Market</t>
  </si>
  <si>
    <t>Specified Claims MWh</t>
  </si>
  <si>
    <t>Unspecified Claims MWh</t>
  </si>
  <si>
    <t>Carbon Emissions</t>
  </si>
  <si>
    <t>Total Claims MWh</t>
  </si>
  <si>
    <t>CO2 Emissions Factor (short tons/MWh)</t>
  </si>
  <si>
    <t>Emissions (short tons)</t>
  </si>
  <si>
    <t>Emissions (metric tons)</t>
  </si>
  <si>
    <t>Claims for Resources not in Ratio (line 9)</t>
  </si>
  <si>
    <t>Assignment of Unspecified Power to Fuel Categories of the NW NWPP</t>
  </si>
  <si>
    <t>Unspecified plus Specified</t>
  </si>
  <si>
    <t>Emissions Rates (short tons/per MWh)</t>
  </si>
  <si>
    <t>Claims by Percent</t>
  </si>
  <si>
    <t>1990 Fuel Mix Disclosure Workbook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</si>
</sst>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sz val="10"/>
      <color rgb="FF0070C0"/>
      <name val="Calibri"/>
      <family val="2"/>
      <scheme val="minor"/>
    </font>
    <font>
      <sz val="11"/>
      <color rgb="FFC00000"/>
      <name val="Tw Cen MT Condensed Extra Bold"/>
      <family val="2"/>
    </font>
    <font>
      <sz val="11"/>
      <color theme="9" tint="-0.249977111117893"/>
      <name val="Tw Cen MT Condensed Extra Bold"/>
      <family val="2"/>
    </font>
    <font>
      <b/>
      <sz val="11"/>
      <color theme="0"/>
      <name val="Calibri"/>
      <family val="2"/>
      <scheme val="minor"/>
    </font>
    <font>
      <sz val="12"/>
      <color theme="0"/>
      <name val="Calibri"/>
      <family val="2"/>
      <scheme val="minor"/>
    </font>
    <font>
      <b/>
      <sz val="12"/>
      <color theme="0"/>
      <name val="Calibri"/>
      <family val="2"/>
      <scheme val="minor"/>
    </font>
    <font>
      <sz val="11"/>
      <color rgb="FF000000"/>
      <name val="Calibri"/>
      <family val="2"/>
      <scheme val="minor"/>
    </font>
    <font>
      <sz val="11"/>
      <color rgb="FF0070C0"/>
      <name val="Calibri"/>
      <family val="2"/>
      <scheme val="minor"/>
    </font>
    <font>
      <sz val="9"/>
      <color theme="1"/>
      <name val="Calibri"/>
      <family val="2"/>
      <scheme val="minor"/>
    </font>
    <font>
      <sz val="8"/>
      <color rgb="FFFF0000"/>
      <name val="Calibri"/>
      <family val="2"/>
      <scheme val="minor"/>
    </font>
    <font>
      <sz val="10"/>
      <name val="Arial"/>
      <family val="2"/>
    </font>
    <font>
      <sz val="11"/>
      <color rgb="FFFF0000"/>
      <name val="Calibri"/>
      <family val="2"/>
      <scheme val="minor"/>
    </font>
    <font>
      <sz val="11"/>
      <name val="Calibri"/>
      <family val="2"/>
      <scheme val="minor"/>
    </font>
    <font>
      <sz val="12"/>
      <color theme="1"/>
      <name val="Calibri"/>
      <family val="2"/>
      <scheme val="minor"/>
    </font>
    <font>
      <sz val="10"/>
      <name val="Arial"/>
      <family val="2"/>
    </font>
    <font>
      <sz val="8"/>
      <color theme="0"/>
      <name val="Calibri"/>
      <family val="2"/>
      <scheme val="minor"/>
    </font>
    <font>
      <sz val="8"/>
      <color theme="1"/>
      <name val="Calibri"/>
      <family val="2"/>
      <scheme val="minor"/>
    </font>
    <font>
      <b/>
      <sz val="8"/>
      <color theme="1"/>
      <name val="Calibri"/>
      <family val="2"/>
      <scheme val="minor"/>
    </font>
    <font>
      <b/>
      <sz val="8"/>
      <color theme="0"/>
      <name val="Calibri"/>
      <family val="2"/>
      <scheme val="minor"/>
    </font>
    <font>
      <b/>
      <sz val="8"/>
      <color theme="9" tint="-0.249977111117893"/>
      <name val="Calibri"/>
      <family val="2"/>
      <scheme val="minor"/>
    </font>
    <font>
      <sz val="8"/>
      <name val="Calibri"/>
      <family val="2"/>
      <scheme val="minor"/>
    </font>
    <font>
      <b/>
      <sz val="8"/>
      <name val="Calibri"/>
      <family val="2"/>
      <scheme val="minor"/>
    </font>
    <font>
      <sz val="11"/>
      <color theme="0"/>
      <name val="Calibri"/>
      <family val="2"/>
      <scheme val="minor"/>
    </font>
    <font>
      <sz val="11"/>
      <color theme="0" tint="-0.499984740745262"/>
      <name val="Calibri"/>
      <family val="2"/>
      <scheme val="minor"/>
    </font>
    <font>
      <b/>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top style="thin">
        <color indexed="64"/>
      </top>
      <bottom/>
      <diagonal/>
    </border>
    <border>
      <left style="thin">
        <color auto="1"/>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1"/>
      </top>
      <bottom style="thin">
        <color theme="1"/>
      </bottom>
      <diagonal/>
    </border>
    <border>
      <left/>
      <right/>
      <top style="thick">
        <color rgb="FF00B0F0"/>
      </top>
      <bottom/>
      <diagonal/>
    </border>
    <border>
      <left/>
      <right style="thin">
        <color indexed="64"/>
      </right>
      <top style="thick">
        <color rgb="FF00B0F0"/>
      </top>
      <bottom/>
      <diagonal/>
    </border>
    <border>
      <left style="hair">
        <color auto="1"/>
      </left>
      <right style="hair">
        <color auto="1"/>
      </right>
      <top style="hair">
        <color auto="1"/>
      </top>
      <bottom style="hair">
        <color auto="1"/>
      </bottom>
      <diagonal/>
    </border>
    <border>
      <left style="thin">
        <color auto="1"/>
      </left>
      <right/>
      <top style="thick">
        <color rgb="FF00B0F0"/>
      </top>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43" fontId="15" fillId="0" borderId="0" applyFont="0" applyFill="0" applyBorder="0" applyAlignment="0" applyProtection="0"/>
    <xf numFmtId="0" fontId="19" fillId="0" borderId="0"/>
    <xf numFmtId="43" fontId="19" fillId="0" borderId="0" applyFont="0" applyFill="0" applyBorder="0" applyAlignment="0" applyProtection="0"/>
    <xf numFmtId="0" fontId="15" fillId="0" borderId="0"/>
    <xf numFmtId="43" fontId="15" fillId="0" borderId="0" applyFont="0" applyFill="0" applyBorder="0" applyAlignment="0" applyProtection="0"/>
  </cellStyleXfs>
  <cellXfs count="213">
    <xf numFmtId="0" fontId="0" fillId="0" borderId="0" xfId="0"/>
    <xf numFmtId="0" fontId="7" fillId="0" borderId="0" xfId="0" applyFont="1" applyProtection="1">
      <protection locked="0"/>
    </xf>
    <xf numFmtId="0" fontId="0" fillId="0" borderId="0" xfId="0" applyProtection="1">
      <protection locked="0"/>
    </xf>
    <xf numFmtId="43" fontId="0" fillId="0" borderId="0" xfId="0" applyNumberFormat="1" applyProtection="1">
      <protection locked="0"/>
    </xf>
    <xf numFmtId="164" fontId="0" fillId="3" borderId="0" xfId="1" applyNumberFormat="1" applyFont="1" applyFill="1" applyBorder="1" applyProtection="1"/>
    <xf numFmtId="164" fontId="0" fillId="0" borderId="0" xfId="1" applyNumberFormat="1" applyFont="1" applyFill="1" applyBorder="1" applyProtection="1"/>
    <xf numFmtId="164" fontId="0" fillId="0" borderId="0" xfId="1" applyNumberFormat="1" applyFont="1" applyFill="1" applyProtection="1"/>
    <xf numFmtId="164" fontId="4" fillId="0" borderId="0" xfId="1" applyNumberFormat="1" applyFont="1" applyFill="1" applyBorder="1" applyAlignment="1" applyProtection="1">
      <alignment horizontal="center"/>
    </xf>
    <xf numFmtId="43" fontId="0" fillId="3" borderId="0" xfId="1" applyNumberFormat="1" applyFont="1" applyFill="1" applyBorder="1" applyProtection="1"/>
    <xf numFmtId="164" fontId="0" fillId="3" borderId="2" xfId="1" applyNumberFormat="1" applyFont="1" applyFill="1" applyBorder="1" applyProtection="1"/>
    <xf numFmtId="0" fontId="3" fillId="0" borderId="0" xfId="0" applyFont="1" applyProtection="1">
      <protection locked="0"/>
    </xf>
    <xf numFmtId="0" fontId="3" fillId="3" borderId="0" xfId="0" applyFont="1" applyFill="1" applyProtection="1"/>
    <xf numFmtId="0" fontId="7" fillId="0" borderId="0" xfId="0" applyFont="1" applyFill="1" applyProtection="1">
      <protection locked="0"/>
    </xf>
    <xf numFmtId="43" fontId="3" fillId="0" borderId="7" xfId="1" applyFont="1" applyBorder="1" applyProtection="1">
      <protection locked="0"/>
    </xf>
    <xf numFmtId="43" fontId="3" fillId="3" borderId="7" xfId="1" applyFont="1" applyFill="1" applyBorder="1" applyProtection="1"/>
    <xf numFmtId="0" fontId="3" fillId="0" borderId="8" xfId="0" applyFont="1" applyBorder="1" applyProtection="1">
      <protection locked="0"/>
    </xf>
    <xf numFmtId="0" fontId="3" fillId="3" borderId="8" xfId="0" applyFont="1" applyFill="1" applyBorder="1" applyProtection="1"/>
    <xf numFmtId="0" fontId="3" fillId="3" borderId="10" xfId="0" applyFont="1" applyFill="1" applyBorder="1" applyProtection="1"/>
    <xf numFmtId="0" fontId="3" fillId="2" borderId="3" xfId="0" applyFont="1" applyFill="1" applyBorder="1" applyProtection="1">
      <protection locked="0"/>
    </xf>
    <xf numFmtId="0" fontId="3" fillId="3" borderId="4" xfId="0" applyFont="1" applyFill="1" applyBorder="1" applyProtection="1"/>
    <xf numFmtId="0" fontId="3" fillId="0" borderId="5" xfId="0" applyFont="1" applyBorder="1" applyAlignment="1" applyProtection="1">
      <alignment horizontal="center"/>
      <protection locked="0"/>
    </xf>
    <xf numFmtId="0" fontId="11" fillId="0" borderId="0" xfId="0" applyFont="1" applyProtection="1">
      <protection locked="0"/>
    </xf>
    <xf numFmtId="0" fontId="3" fillId="2" borderId="9" xfId="0" applyFont="1" applyFill="1" applyBorder="1" applyProtection="1"/>
    <xf numFmtId="0" fontId="9" fillId="5" borderId="0" xfId="0" applyFont="1" applyFill="1" applyProtection="1"/>
    <xf numFmtId="0" fontId="3" fillId="0" borderId="0" xfId="0" applyFont="1" applyProtection="1"/>
    <xf numFmtId="0" fontId="9" fillId="5" borderId="1" xfId="0" applyFont="1" applyFill="1" applyBorder="1" applyProtection="1"/>
    <xf numFmtId="0" fontId="3" fillId="0" borderId="1" xfId="0" applyFont="1" applyBorder="1" applyAlignment="1" applyProtection="1">
      <alignment horizontal="center"/>
    </xf>
    <xf numFmtId="0" fontId="3" fillId="0" borderId="7" xfId="0" applyFont="1" applyBorder="1" applyAlignment="1" applyProtection="1">
      <alignment horizontal="center"/>
    </xf>
    <xf numFmtId="0" fontId="0" fillId="0" borderId="0" xfId="0" applyProtection="1"/>
    <xf numFmtId="0" fontId="10" fillId="5" borderId="0" xfId="0" applyFont="1" applyFill="1" applyProtection="1"/>
    <xf numFmtId="0" fontId="2" fillId="0" borderId="0" xfId="0" applyFont="1" applyFill="1" applyProtection="1"/>
    <xf numFmtId="0" fontId="0" fillId="0" borderId="0" xfId="0" applyFill="1" applyProtection="1"/>
    <xf numFmtId="0" fontId="0" fillId="0" borderId="0" xfId="0" applyFill="1" applyBorder="1" applyAlignment="1" applyProtection="1">
      <alignment horizontal="left" indent="1"/>
    </xf>
    <xf numFmtId="0" fontId="2" fillId="0" borderId="0" xfId="0" applyFont="1" applyFill="1" applyBorder="1" applyProtection="1"/>
    <xf numFmtId="0" fontId="0" fillId="0" borderId="0" xfId="0" applyFont="1" applyFill="1" applyBorder="1" applyAlignment="1" applyProtection="1">
      <alignment horizontal="left" indent="1"/>
    </xf>
    <xf numFmtId="0" fontId="0" fillId="0" borderId="0" xfId="0" applyFill="1" applyBorder="1" applyProtection="1"/>
    <xf numFmtId="0" fontId="0" fillId="0" borderId="0" xfId="0" applyFont="1" applyFill="1" applyAlignment="1" applyProtection="1">
      <alignment horizontal="left" indent="1"/>
    </xf>
    <xf numFmtId="0" fontId="0" fillId="0" borderId="0" xfId="0" applyFill="1" applyAlignment="1" applyProtection="1">
      <alignment horizontal="left" indent="2"/>
    </xf>
    <xf numFmtId="0" fontId="0" fillId="0" borderId="0" xfId="0" applyFont="1" applyFill="1" applyAlignment="1" applyProtection="1">
      <alignment horizontal="left" indent="2"/>
    </xf>
    <xf numFmtId="0" fontId="2" fillId="0" borderId="2" xfId="0" applyFont="1" applyFill="1" applyBorder="1" applyAlignment="1" applyProtection="1">
      <alignment horizontal="left" indent="2"/>
    </xf>
    <xf numFmtId="164" fontId="0" fillId="0" borderId="0" xfId="1" applyNumberFormat="1" applyFont="1" applyBorder="1" applyProtection="1"/>
    <xf numFmtId="164" fontId="0" fillId="0" borderId="0" xfId="1" applyNumberFormat="1" applyFont="1" applyProtection="1"/>
    <xf numFmtId="0" fontId="7" fillId="0" borderId="0" xfId="0" applyFont="1" applyProtection="1"/>
    <xf numFmtId="0" fontId="5" fillId="0" borderId="0" xfId="0" applyFont="1" applyProtection="1"/>
    <xf numFmtId="0" fontId="6" fillId="0" borderId="0" xfId="0" applyFont="1" applyProtection="1"/>
    <xf numFmtId="0" fontId="8" fillId="5" borderId="0" xfId="0" applyFont="1" applyFill="1" applyProtection="1"/>
    <xf numFmtId="0" fontId="2" fillId="0" borderId="0" xfId="0" applyFont="1" applyProtection="1"/>
    <xf numFmtId="0" fontId="11" fillId="0" borderId="0" xfId="0" applyFont="1" applyProtection="1"/>
    <xf numFmtId="0" fontId="11" fillId="0" borderId="0" xfId="0" applyFont="1" applyAlignment="1" applyProtection="1">
      <alignment wrapText="1"/>
    </xf>
    <xf numFmtId="0" fontId="12" fillId="0" borderId="0" xfId="0" applyFont="1" applyAlignment="1" applyProtection="1">
      <alignment horizontal="left" wrapText="1" indent="1"/>
    </xf>
    <xf numFmtId="0" fontId="12" fillId="0" borderId="0" xfId="0" applyFont="1" applyAlignment="1" applyProtection="1">
      <alignment horizontal="left" indent="1"/>
    </xf>
    <xf numFmtId="0" fontId="0" fillId="0" borderId="0" xfId="0" applyAlignment="1" applyProtection="1">
      <alignment horizontal="center"/>
    </xf>
    <xf numFmtId="43" fontId="7" fillId="0" borderId="0" xfId="0" applyNumberFormat="1" applyFont="1" applyFill="1" applyProtection="1">
      <protection locked="0"/>
    </xf>
    <xf numFmtId="0" fontId="13" fillId="0" borderId="0" xfId="0" applyFont="1" applyAlignment="1" applyProtection="1">
      <alignment horizontal="left"/>
      <protection locked="0"/>
    </xf>
    <xf numFmtId="164" fontId="13" fillId="0" borderId="0" xfId="1" applyNumberFormat="1" applyFont="1" applyAlignment="1" applyProtection="1">
      <alignment vertical="center"/>
      <protection locked="0"/>
    </xf>
    <xf numFmtId="164" fontId="17" fillId="0" borderId="0" xfId="1" applyNumberFormat="1" applyFont="1"/>
    <xf numFmtId="0" fontId="13" fillId="0" borderId="0" xfId="0" applyFont="1" applyProtection="1">
      <protection locked="0"/>
    </xf>
    <xf numFmtId="0" fontId="0" fillId="0" borderId="0" xfId="0" applyFont="1" applyProtection="1">
      <protection locked="0"/>
    </xf>
    <xf numFmtId="0" fontId="0" fillId="0" borderId="15" xfId="0" applyFont="1" applyFill="1" applyBorder="1" applyAlignment="1">
      <alignment horizontal="center"/>
    </xf>
    <xf numFmtId="0" fontId="0" fillId="0" borderId="15" xfId="0" applyFont="1" applyFill="1" applyBorder="1" applyProtection="1">
      <protection locked="0"/>
    </xf>
    <xf numFmtId="9" fontId="0" fillId="0" borderId="15" xfId="0" applyNumberFormat="1" applyFont="1" applyFill="1" applyBorder="1" applyAlignment="1" applyProtection="1">
      <alignment horizontal="center"/>
      <protection locked="0"/>
    </xf>
    <xf numFmtId="164" fontId="0" fillId="0" borderId="15" xfId="1" applyNumberFormat="1" applyFont="1" applyFill="1" applyBorder="1" applyAlignment="1" applyProtection="1">
      <alignment horizontal="center"/>
      <protection locked="0"/>
    </xf>
    <xf numFmtId="164" fontId="14" fillId="0" borderId="0" xfId="1" applyNumberFormat="1" applyFont="1"/>
    <xf numFmtId="0" fontId="14" fillId="0" borderId="0" xfId="0" applyFont="1" applyProtection="1">
      <protection locked="0"/>
    </xf>
    <xf numFmtId="0" fontId="16" fillId="0" borderId="0" xfId="0" applyFont="1" applyProtection="1">
      <protection locked="0"/>
    </xf>
    <xf numFmtId="0" fontId="18" fillId="0" borderId="0" xfId="0" applyFont="1" applyProtection="1">
      <protection locked="0"/>
    </xf>
    <xf numFmtId="0" fontId="0" fillId="0" borderId="0" xfId="0" applyAlignment="1" applyProtection="1">
      <alignment horizontal="left"/>
      <protection locked="0"/>
    </xf>
    <xf numFmtId="164" fontId="17" fillId="0" borderId="0" xfId="1" applyNumberFormat="1" applyFont="1" applyProtection="1">
      <protection locked="0"/>
    </xf>
    <xf numFmtId="164" fontId="18" fillId="0" borderId="0" xfId="1" applyNumberFormat="1" applyFont="1" applyProtection="1">
      <protection locked="0"/>
    </xf>
    <xf numFmtId="0" fontId="0" fillId="0" borderId="0" xfId="0" applyFill="1" applyProtection="1">
      <protection locked="0"/>
    </xf>
    <xf numFmtId="164" fontId="0" fillId="0" borderId="1" xfId="1" applyNumberFormat="1" applyFont="1" applyFill="1" applyBorder="1" applyProtection="1">
      <protection locked="0"/>
    </xf>
    <xf numFmtId="0" fontId="4" fillId="0" borderId="0" xfId="0" applyFont="1"/>
    <xf numFmtId="43" fontId="13" fillId="0" borderId="0" xfId="1" applyFont="1"/>
    <xf numFmtId="0" fontId="21" fillId="0" borderId="0" xfId="0" applyFont="1" applyProtection="1">
      <protection locked="0"/>
    </xf>
    <xf numFmtId="0" fontId="21" fillId="0" borderId="9" xfId="0" applyFont="1" applyBorder="1" applyProtection="1"/>
    <xf numFmtId="0" fontId="21" fillId="0" borderId="3" xfId="0" applyNumberFormat="1" applyFont="1" applyBorder="1" applyAlignment="1" applyProtection="1">
      <alignment horizontal="center"/>
    </xf>
    <xf numFmtId="37" fontId="21" fillId="0" borderId="6" xfId="1" applyNumberFormat="1" applyFont="1" applyBorder="1" applyProtection="1">
      <protection locked="0"/>
    </xf>
    <xf numFmtId="37" fontId="21" fillId="0" borderId="0" xfId="1" applyNumberFormat="1" applyFont="1" applyBorder="1" applyProtection="1">
      <protection locked="0"/>
    </xf>
    <xf numFmtId="4" fontId="21" fillId="3" borderId="0" xfId="0" applyNumberFormat="1" applyFont="1" applyFill="1" applyBorder="1" applyProtection="1"/>
    <xf numFmtId="3" fontId="21" fillId="3" borderId="8" xfId="1" applyNumberFormat="1" applyFont="1" applyFill="1" applyBorder="1" applyProtection="1"/>
    <xf numFmtId="9" fontId="21" fillId="0" borderId="0" xfId="2" applyFont="1"/>
    <xf numFmtId="164" fontId="21" fillId="0" borderId="0" xfId="0" applyNumberFormat="1" applyFont="1" applyBorder="1" applyProtection="1">
      <protection locked="0"/>
    </xf>
    <xf numFmtId="0" fontId="21" fillId="0" borderId="10" xfId="0" applyFont="1" applyBorder="1" applyProtection="1"/>
    <xf numFmtId="0" fontId="21" fillId="0" borderId="7" xfId="0" applyNumberFormat="1" applyFont="1" applyBorder="1" applyAlignment="1" applyProtection="1">
      <alignment horizontal="center"/>
    </xf>
    <xf numFmtId="0" fontId="23" fillId="9" borderId="0" xfId="0" applyFont="1" applyFill="1" applyProtection="1"/>
    <xf numFmtId="0" fontId="23" fillId="9" borderId="7" xfId="0" applyNumberFormat="1" applyFont="1" applyFill="1" applyBorder="1" applyAlignment="1" applyProtection="1">
      <alignment horizontal="center"/>
    </xf>
    <xf numFmtId="164" fontId="20" fillId="9" borderId="5" xfId="1" applyNumberFormat="1" applyFont="1" applyFill="1" applyBorder="1" applyProtection="1"/>
    <xf numFmtId="164" fontId="20" fillId="0" borderId="0" xfId="1" applyNumberFormat="1" applyFont="1" applyFill="1" applyBorder="1" applyProtection="1"/>
    <xf numFmtId="4" fontId="20" fillId="0" borderId="0" xfId="1" applyNumberFormat="1" applyFont="1" applyFill="1" applyBorder="1" applyProtection="1"/>
    <xf numFmtId="3" fontId="20" fillId="0" borderId="8" xfId="1" applyNumberFormat="1" applyFont="1" applyFill="1" applyBorder="1" applyProtection="1"/>
    <xf numFmtId="0" fontId="21" fillId="4" borderId="0" xfId="0" applyFont="1" applyFill="1" applyProtection="1">
      <protection locked="0"/>
    </xf>
    <xf numFmtId="0" fontId="20" fillId="4" borderId="0" xfId="0" applyFont="1" applyFill="1" applyProtection="1">
      <protection locked="0"/>
    </xf>
    <xf numFmtId="0" fontId="24" fillId="2" borderId="0" xfId="0" applyFont="1" applyFill="1" applyProtection="1"/>
    <xf numFmtId="0" fontId="24" fillId="2" borderId="7" xfId="0" applyNumberFormat="1" applyFont="1" applyFill="1" applyBorder="1" applyAlignment="1" applyProtection="1">
      <alignment horizontal="center"/>
    </xf>
    <xf numFmtId="0" fontId="21" fillId="0" borderId="11" xfId="0" applyFont="1" applyBorder="1" applyProtection="1"/>
    <xf numFmtId="0" fontId="21" fillId="0" borderId="0" xfId="0" applyFont="1" applyBorder="1" applyProtection="1"/>
    <xf numFmtId="4" fontId="21" fillId="0" borderId="0" xfId="0" applyNumberFormat="1" applyFont="1" applyBorder="1" applyProtection="1"/>
    <xf numFmtId="0" fontId="21" fillId="0" borderId="8" xfId="0" applyFont="1" applyBorder="1" applyProtection="1"/>
    <xf numFmtId="164" fontId="21" fillId="0" borderId="0" xfId="1" applyNumberFormat="1" applyFont="1" applyProtection="1">
      <protection locked="0"/>
    </xf>
    <xf numFmtId="164" fontId="21" fillId="0" borderId="0" xfId="1" applyNumberFormat="1" applyFont="1"/>
    <xf numFmtId="0" fontId="25" fillId="0" borderId="0" xfId="0" applyFont="1"/>
    <xf numFmtId="0" fontId="21" fillId="0" borderId="7" xfId="0" applyNumberFormat="1" applyFont="1" applyBorder="1" applyAlignment="1">
      <alignment horizontal="center"/>
    </xf>
    <xf numFmtId="164" fontId="25" fillId="0" borderId="0" xfId="1" applyNumberFormat="1" applyFont="1"/>
    <xf numFmtId="164" fontId="21" fillId="0" borderId="0" xfId="1" applyNumberFormat="1" applyFont="1" applyAlignment="1">
      <alignment vertical="center"/>
    </xf>
    <xf numFmtId="9" fontId="21" fillId="0" borderId="0" xfId="2" applyFont="1" applyProtection="1">
      <protection locked="0"/>
    </xf>
    <xf numFmtId="9" fontId="21" fillId="4" borderId="0" xfId="2" applyFont="1" applyFill="1" applyProtection="1">
      <protection locked="0"/>
    </xf>
    <xf numFmtId="0" fontId="21" fillId="0" borderId="0" xfId="0" applyFont="1" applyAlignment="1">
      <alignment horizontal="left"/>
    </xf>
    <xf numFmtId="0" fontId="21" fillId="0" borderId="13" xfId="0" applyFont="1" applyBorder="1"/>
    <xf numFmtId="0" fontId="21" fillId="0" borderId="16" xfId="1" applyNumberFormat="1" applyFont="1" applyBorder="1" applyAlignment="1">
      <alignment horizontal="center"/>
    </xf>
    <xf numFmtId="164" fontId="21" fillId="0" borderId="13" xfId="1" applyNumberFormat="1" applyFont="1" applyBorder="1" applyAlignment="1">
      <alignment vertical="center"/>
    </xf>
    <xf numFmtId="4" fontId="21" fillId="3" borderId="13" xfId="1" applyNumberFormat="1" applyFont="1" applyFill="1" applyBorder="1" applyProtection="1"/>
    <xf numFmtId="3" fontId="21" fillId="3" borderId="14" xfId="1" applyNumberFormat="1" applyFont="1" applyFill="1" applyBorder="1" applyProtection="1"/>
    <xf numFmtId="9" fontId="21" fillId="0" borderId="13" xfId="2" applyFont="1" applyBorder="1"/>
    <xf numFmtId="9" fontId="21" fillId="0" borderId="13" xfId="2" applyFont="1" applyBorder="1" applyProtection="1">
      <protection locked="0"/>
    </xf>
    <xf numFmtId="0" fontId="21" fillId="0" borderId="13" xfId="0" applyFont="1" applyBorder="1" applyProtection="1">
      <protection locked="0"/>
    </xf>
    <xf numFmtId="0" fontId="21" fillId="0" borderId="0" xfId="0" applyFont="1"/>
    <xf numFmtId="0" fontId="21" fillId="0" borderId="5" xfId="1" applyNumberFormat="1" applyFont="1" applyBorder="1" applyAlignment="1">
      <alignment horizontal="center"/>
    </xf>
    <xf numFmtId="4" fontId="21" fillId="3" borderId="0" xfId="1" applyNumberFormat="1" applyFont="1" applyFill="1" applyBorder="1" applyProtection="1"/>
    <xf numFmtId="0" fontId="25" fillId="0" borderId="5" xfId="1" applyNumberFormat="1" applyFont="1" applyBorder="1" applyAlignment="1">
      <alignment horizontal="center"/>
    </xf>
    <xf numFmtId="164" fontId="25" fillId="0" borderId="0" xfId="1" applyNumberFormat="1" applyFont="1" applyAlignment="1">
      <alignment vertical="center"/>
    </xf>
    <xf numFmtId="4" fontId="25" fillId="3" borderId="0" xfId="1" applyNumberFormat="1" applyFont="1" applyFill="1" applyBorder="1" applyProtection="1"/>
    <xf numFmtId="3" fontId="25" fillId="3" borderId="8" xfId="1" applyNumberFormat="1" applyFont="1" applyFill="1" applyBorder="1" applyProtection="1"/>
    <xf numFmtId="9" fontId="25" fillId="0" borderId="0" xfId="2" applyNumberFormat="1" applyFont="1" applyBorder="1" applyProtection="1">
      <protection locked="0"/>
    </xf>
    <xf numFmtId="9" fontId="25" fillId="0" borderId="0" xfId="2" applyNumberFormat="1" applyFont="1" applyBorder="1"/>
    <xf numFmtId="9" fontId="25" fillId="4" borderId="0" xfId="2" applyFont="1" applyFill="1" applyProtection="1">
      <protection locked="0"/>
    </xf>
    <xf numFmtId="0" fontId="25" fillId="0" borderId="0" xfId="0" applyFont="1" applyProtection="1">
      <protection locked="0"/>
    </xf>
    <xf numFmtId="9" fontId="25" fillId="0" borderId="0" xfId="2" applyFont="1" applyProtection="1">
      <protection locked="0"/>
    </xf>
    <xf numFmtId="0" fontId="21" fillId="0" borderId="5" xfId="1" applyNumberFormat="1" applyFont="1" applyFill="1" applyBorder="1" applyAlignment="1">
      <alignment horizontal="center"/>
    </xf>
    <xf numFmtId="0" fontId="21" fillId="10" borderId="5" xfId="1" applyNumberFormat="1" applyFont="1" applyFill="1" applyBorder="1" applyAlignment="1">
      <alignment horizontal="center"/>
    </xf>
    <xf numFmtId="9" fontId="21" fillId="0" borderId="0" xfId="0" applyNumberFormat="1" applyFont="1" applyProtection="1">
      <protection locked="0"/>
    </xf>
    <xf numFmtId="0" fontId="22" fillId="3" borderId="0" xfId="0" applyFont="1" applyFill="1" applyBorder="1" applyProtection="1"/>
    <xf numFmtId="0" fontId="22" fillId="3" borderId="7" xfId="0" applyNumberFormat="1" applyFont="1" applyFill="1" applyBorder="1" applyAlignment="1" applyProtection="1">
      <alignment horizontal="center"/>
    </xf>
    <xf numFmtId="43" fontId="21" fillId="3" borderId="8" xfId="1" applyFont="1" applyFill="1" applyBorder="1" applyProtection="1"/>
    <xf numFmtId="43" fontId="21" fillId="3" borderId="0" xfId="1" applyFont="1" applyFill="1" applyBorder="1" applyProtection="1"/>
    <xf numFmtId="0" fontId="21" fillId="0" borderId="0" xfId="0" applyNumberFormat="1" applyFont="1" applyBorder="1" applyAlignment="1" applyProtection="1">
      <alignment horizontal="center"/>
      <protection locked="0"/>
    </xf>
    <xf numFmtId="0" fontId="21" fillId="0" borderId="0" xfId="0" applyFont="1" applyBorder="1" applyProtection="1">
      <protection locked="0"/>
    </xf>
    <xf numFmtId="164" fontId="21" fillId="0" borderId="0" xfId="0" applyNumberFormat="1" applyFont="1" applyProtection="1">
      <protection locked="0"/>
    </xf>
    <xf numFmtId="3" fontId="21" fillId="0" borderId="0" xfId="0" applyNumberFormat="1" applyFont="1" applyProtection="1">
      <protection locked="0"/>
    </xf>
    <xf numFmtId="9" fontId="21" fillId="0" borderId="1" xfId="2" applyFont="1" applyBorder="1" applyAlignment="1" applyProtection="1">
      <alignment horizontal="center"/>
      <protection locked="0"/>
    </xf>
    <xf numFmtId="9" fontId="21" fillId="0" borderId="1" xfId="0" applyNumberFormat="1" applyFont="1" applyBorder="1" applyAlignment="1" applyProtection="1">
      <alignment horizontal="center"/>
      <protection locked="0"/>
    </xf>
    <xf numFmtId="0" fontId="22" fillId="0" borderId="9" xfId="0" applyFont="1" applyBorder="1" applyProtection="1">
      <protection locked="0"/>
    </xf>
    <xf numFmtId="0" fontId="21" fillId="0" borderId="6" xfId="0" applyFont="1" applyBorder="1"/>
    <xf numFmtId="0" fontId="21" fillId="0" borderId="5" xfId="0" applyFont="1" applyBorder="1" applyProtection="1">
      <protection locked="0"/>
    </xf>
    <xf numFmtId="0" fontId="21" fillId="0" borderId="0" xfId="0" applyFont="1" applyBorder="1"/>
    <xf numFmtId="165" fontId="21" fillId="0" borderId="0" xfId="0" applyNumberFormat="1" applyFont="1" applyBorder="1" applyProtection="1">
      <protection locked="0"/>
    </xf>
    <xf numFmtId="165" fontId="21" fillId="0" borderId="0" xfId="0" applyNumberFormat="1" applyFont="1" applyBorder="1"/>
    <xf numFmtId="165" fontId="21" fillId="0" borderId="0" xfId="2" applyNumberFormat="1" applyFont="1" applyBorder="1" applyProtection="1">
      <protection locked="0"/>
    </xf>
    <xf numFmtId="165" fontId="21" fillId="0" borderId="0" xfId="2" applyNumberFormat="1" applyFont="1" applyBorder="1"/>
    <xf numFmtId="0" fontId="21" fillId="0" borderId="10" xfId="0" applyFont="1" applyBorder="1" applyProtection="1">
      <protection locked="0"/>
    </xf>
    <xf numFmtId="0" fontId="21" fillId="0" borderId="11" xfId="0" applyFont="1" applyBorder="1"/>
    <xf numFmtId="0" fontId="22" fillId="0" borderId="0" xfId="0" applyFont="1" applyProtection="1">
      <protection locked="0"/>
    </xf>
    <xf numFmtId="16" fontId="21" fillId="0" borderId="0" xfId="0" applyNumberFormat="1" applyFont="1" applyProtection="1">
      <protection locked="0"/>
    </xf>
    <xf numFmtId="0" fontId="21" fillId="0" borderId="7" xfId="0" applyNumberFormat="1" applyFont="1" applyBorder="1" applyAlignment="1" applyProtection="1">
      <alignment horizontal="center"/>
      <protection locked="0"/>
    </xf>
    <xf numFmtId="0" fontId="21" fillId="0" borderId="8" xfId="0" applyFont="1" applyBorder="1" applyProtection="1">
      <protection locked="0"/>
    </xf>
    <xf numFmtId="0" fontId="21" fillId="0" borderId="5" xfId="0" applyNumberFormat="1" applyFont="1" applyBorder="1" applyAlignment="1" applyProtection="1">
      <alignment horizontal="center"/>
      <protection locked="0"/>
    </xf>
    <xf numFmtId="164" fontId="21" fillId="0" borderId="5" xfId="0" applyNumberFormat="1" applyFont="1" applyBorder="1" applyProtection="1">
      <protection locked="0"/>
    </xf>
    <xf numFmtId="3" fontId="21" fillId="3" borderId="0" xfId="0" applyNumberFormat="1" applyFont="1" applyFill="1" applyProtection="1"/>
    <xf numFmtId="164" fontId="0" fillId="0" borderId="0" xfId="0" applyNumberFormat="1" applyProtection="1">
      <protection locked="0"/>
    </xf>
    <xf numFmtId="164" fontId="21" fillId="0" borderId="0" xfId="0" applyNumberFormat="1" applyFont="1" applyAlignment="1" applyProtection="1">
      <alignment vertical="center"/>
      <protection locked="0"/>
    </xf>
    <xf numFmtId="4" fontId="21" fillId="3" borderId="0" xfId="0" applyNumberFormat="1" applyFont="1" applyFill="1" applyProtection="1"/>
    <xf numFmtId="164" fontId="0" fillId="0" borderId="0" xfId="0" applyNumberFormat="1" applyFont="1" applyProtection="1">
      <protection locked="0"/>
    </xf>
    <xf numFmtId="10" fontId="21" fillId="0" borderId="0" xfId="0" applyNumberFormat="1" applyFont="1" applyProtection="1">
      <protection locked="0"/>
    </xf>
    <xf numFmtId="0" fontId="21" fillId="0" borderId="0" xfId="0" applyNumberFormat="1" applyFont="1" applyAlignment="1">
      <alignment horizontal="left" vertical="top"/>
    </xf>
    <xf numFmtId="0" fontId="21" fillId="0" borderId="6" xfId="0" applyFont="1" applyBorder="1" applyAlignment="1">
      <alignment horizontal="center"/>
    </xf>
    <xf numFmtId="165" fontId="21" fillId="0" borderId="0" xfId="0" applyNumberFormat="1" applyFont="1" applyBorder="1" applyAlignment="1">
      <alignment horizontal="center"/>
    </xf>
    <xf numFmtId="164" fontId="21" fillId="0" borderId="1" xfId="1" applyNumberFormat="1" applyFont="1" applyBorder="1" applyProtection="1">
      <protection locked="0"/>
    </xf>
    <xf numFmtId="43" fontId="21" fillId="0" borderId="1" xfId="0" applyNumberFormat="1" applyFont="1" applyBorder="1" applyProtection="1">
      <protection locked="0"/>
    </xf>
    <xf numFmtId="164" fontId="21" fillId="0" borderId="1" xfId="1" applyNumberFormat="1" applyFont="1" applyBorder="1"/>
    <xf numFmtId="164" fontId="21" fillId="0" borderId="1" xfId="0" applyNumberFormat="1" applyFont="1" applyBorder="1"/>
    <xf numFmtId="9" fontId="21" fillId="0" borderId="1" xfId="2" applyFont="1" applyBorder="1"/>
    <xf numFmtId="0" fontId="21" fillId="0" borderId="1" xfId="0" applyFont="1" applyBorder="1"/>
    <xf numFmtId="43" fontId="21" fillId="0" borderId="1" xfId="1" applyFont="1" applyBorder="1"/>
    <xf numFmtId="0" fontId="22" fillId="7" borderId="1" xfId="0" applyFont="1" applyFill="1" applyBorder="1" applyAlignment="1">
      <alignment horizontal="center"/>
    </xf>
    <xf numFmtId="3" fontId="22" fillId="7" borderId="1" xfId="0" applyNumberFormat="1" applyFont="1" applyFill="1" applyBorder="1" applyAlignment="1" applyProtection="1">
      <alignment horizontal="center"/>
      <protection locked="0"/>
    </xf>
    <xf numFmtId="0" fontId="21" fillId="0" borderId="0" xfId="0" applyFont="1" applyFill="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xf>
    <xf numFmtId="0" fontId="21" fillId="0" borderId="0" xfId="0" applyFont="1" applyAlignment="1" applyProtection="1">
      <alignment horizontal="center" vertical="center" wrapText="1"/>
    </xf>
    <xf numFmtId="0" fontId="20" fillId="5" borderId="0" xfId="0" applyFont="1" applyFill="1" applyAlignment="1" applyProtection="1">
      <alignment horizontal="center" vertical="center"/>
    </xf>
    <xf numFmtId="0" fontId="21" fillId="0" borderId="0" xfId="0" applyFont="1" applyAlignment="1" applyProtection="1">
      <alignment horizontal="center" vertical="center"/>
      <protection locked="0"/>
    </xf>
    <xf numFmtId="0" fontId="22" fillId="6" borderId="0" xfId="0" applyFont="1" applyFill="1" applyAlignment="1" applyProtection="1">
      <alignment horizontal="center" vertical="center"/>
      <protection locked="0"/>
    </xf>
    <xf numFmtId="0" fontId="22" fillId="8" borderId="12" xfId="0" applyFont="1" applyFill="1" applyBorder="1" applyAlignment="1">
      <alignment horizontal="center" vertical="center"/>
    </xf>
    <xf numFmtId="9" fontId="22" fillId="8" borderId="0" xfId="2" applyFont="1" applyFill="1" applyAlignment="1">
      <alignment horizontal="center" vertical="center"/>
    </xf>
    <xf numFmtId="0" fontId="22" fillId="8" borderId="0" xfId="0" applyFont="1" applyFill="1" applyAlignment="1" applyProtection="1">
      <alignment horizontal="center" vertical="center"/>
      <protection locked="0"/>
    </xf>
    <xf numFmtId="164" fontId="26" fillId="0" borderId="5" xfId="1" applyNumberFormat="1" applyFont="1" applyBorder="1"/>
    <xf numFmtId="164" fontId="21" fillId="0" borderId="13" xfId="1" applyNumberFormat="1" applyFont="1" applyBorder="1"/>
    <xf numFmtId="164" fontId="21" fillId="0" borderId="13" xfId="1" applyNumberFormat="1" applyFont="1" applyBorder="1" applyProtection="1">
      <protection locked="0"/>
    </xf>
    <xf numFmtId="164" fontId="21" fillId="0" borderId="13" xfId="0" applyNumberFormat="1" applyFont="1" applyBorder="1" applyProtection="1">
      <protection locked="0"/>
    </xf>
    <xf numFmtId="164" fontId="25" fillId="0" borderId="0" xfId="1" applyNumberFormat="1" applyFont="1" applyBorder="1" applyAlignment="1">
      <alignment vertical="center"/>
    </xf>
    <xf numFmtId="164" fontId="21" fillId="0" borderId="0" xfId="1" applyNumberFormat="1" applyFont="1" applyBorder="1" applyAlignment="1">
      <alignment vertical="center"/>
    </xf>
    <xf numFmtId="0" fontId="0" fillId="0" borderId="0" xfId="0" applyFill="1" applyBorder="1" applyAlignment="1" applyProtection="1">
      <alignment horizontal="left" indent="2"/>
    </xf>
    <xf numFmtId="0" fontId="0" fillId="0" borderId="15" xfId="0" applyFont="1" applyFill="1" applyBorder="1" applyAlignment="1" applyProtection="1">
      <alignment horizontal="center"/>
      <protection locked="0"/>
    </xf>
    <xf numFmtId="9" fontId="1" fillId="0" borderId="15" xfId="2" applyNumberFormat="1" applyFont="1" applyFill="1" applyBorder="1" applyAlignment="1" applyProtection="1">
      <alignment horizontal="center"/>
      <protection locked="0"/>
    </xf>
    <xf numFmtId="9" fontId="0" fillId="0" borderId="15" xfId="2" applyFont="1" applyFill="1" applyBorder="1" applyAlignment="1">
      <alignment horizontal="center"/>
    </xf>
    <xf numFmtId="164" fontId="1" fillId="0" borderId="15" xfId="1" applyNumberFormat="1" applyFont="1" applyFill="1" applyBorder="1" applyAlignment="1" applyProtection="1">
      <alignment horizontal="center"/>
      <protection locked="0"/>
    </xf>
    <xf numFmtId="164" fontId="28" fillId="11" borderId="15" xfId="1" applyNumberFormat="1" applyFont="1" applyFill="1" applyBorder="1" applyAlignment="1" applyProtection="1">
      <alignment horizontal="center"/>
      <protection locked="0"/>
    </xf>
    <xf numFmtId="0" fontId="28" fillId="11" borderId="15" xfId="0" applyFont="1" applyFill="1" applyBorder="1" applyAlignment="1" applyProtection="1">
      <alignment horizontal="center"/>
      <protection locked="0"/>
    </xf>
    <xf numFmtId="0" fontId="8" fillId="5" borderId="15" xfId="0" applyFont="1" applyFill="1" applyBorder="1" applyAlignment="1" applyProtection="1">
      <alignment horizontal="left"/>
      <protection locked="0"/>
    </xf>
    <xf numFmtId="0" fontId="27" fillId="5" borderId="15" xfId="0" applyFont="1" applyFill="1" applyBorder="1" applyProtection="1">
      <protection locked="0"/>
    </xf>
    <xf numFmtId="0" fontId="8" fillId="5" borderId="15" xfId="0" applyFont="1" applyFill="1" applyBorder="1" applyProtection="1">
      <protection locked="0"/>
    </xf>
    <xf numFmtId="0" fontId="8" fillId="12" borderId="15" xfId="0" applyFont="1" applyFill="1" applyBorder="1" applyProtection="1">
      <protection locked="0"/>
    </xf>
    <xf numFmtId="0" fontId="27" fillId="12" borderId="15" xfId="0" applyFont="1" applyFill="1" applyBorder="1" applyProtection="1">
      <protection locked="0"/>
    </xf>
    <xf numFmtId="43" fontId="0" fillId="0" borderId="15" xfId="1" applyFont="1" applyFill="1" applyBorder="1" applyAlignment="1">
      <alignment horizontal="center"/>
    </xf>
    <xf numFmtId="0" fontId="29" fillId="0" borderId="15" xfId="0" applyFont="1" applyBorder="1" applyAlignment="1" applyProtection="1">
      <alignment horizontal="center" wrapText="1"/>
      <protection locked="0"/>
    </xf>
    <xf numFmtId="0" fontId="29" fillId="0" borderId="15" xfId="0" applyFont="1" applyBorder="1" applyAlignment="1" applyProtection="1">
      <alignment horizontal="center"/>
      <protection locked="0"/>
    </xf>
    <xf numFmtId="165" fontId="21" fillId="0" borderId="11" xfId="2" applyNumberFormat="1" applyFont="1" applyBorder="1" applyProtection="1">
      <protection locked="0"/>
    </xf>
    <xf numFmtId="165" fontId="21" fillId="0" borderId="11" xfId="2" applyNumberFormat="1" applyFont="1" applyBorder="1"/>
    <xf numFmtId="165" fontId="21" fillId="0" borderId="11" xfId="0" applyNumberFormat="1" applyFont="1" applyBorder="1" applyAlignment="1">
      <alignment horizontal="center"/>
    </xf>
    <xf numFmtId="164" fontId="21" fillId="0" borderId="17" xfId="1" applyNumberFormat="1" applyFont="1" applyBorder="1" applyProtection="1">
      <protection locked="0"/>
    </xf>
    <xf numFmtId="164" fontId="21" fillId="0" borderId="17" xfId="0" applyNumberFormat="1" applyFont="1" applyBorder="1" applyProtection="1">
      <protection locked="0"/>
    </xf>
    <xf numFmtId="0" fontId="21" fillId="3" borderId="0" xfId="0" applyFont="1" applyFill="1" applyProtection="1">
      <protection locked="0"/>
    </xf>
    <xf numFmtId="164" fontId="21" fillId="3" borderId="0" xfId="1" applyNumberFormat="1" applyFont="1" applyFill="1" applyProtection="1">
      <protection locked="0"/>
    </xf>
    <xf numFmtId="164" fontId="21" fillId="3" borderId="0" xfId="0" applyNumberFormat="1" applyFont="1" applyFill="1" applyBorder="1" applyProtection="1">
      <protection locked="0"/>
    </xf>
    <xf numFmtId="9" fontId="0" fillId="0" borderId="15" xfId="2" applyFont="1" applyFill="1" applyBorder="1" applyAlignment="1" applyProtection="1">
      <alignment horizontal="center"/>
      <protection locked="0"/>
    </xf>
  </cellXfs>
  <cellStyles count="9">
    <cellStyle name="Comma" xfId="1" builtinId="3"/>
    <cellStyle name="Comma 2" xfId="4"/>
    <cellStyle name="Comma 2 2" xfId="6"/>
    <cellStyle name="Comma 3" xfId="8"/>
    <cellStyle name="Normal" xfId="0" builtinId="0"/>
    <cellStyle name="Normal 2" xfId="3"/>
    <cellStyle name="Normal 2 2" xfId="5"/>
    <cellStyle name="Normal 3" xfId="7"/>
    <cellStyle name="Percent" xfId="2" builtinId="5"/>
  </cellStyles>
  <dxfs count="51">
    <dxf>
      <font>
        <strike val="0"/>
        <outline val="0"/>
        <shadow val="0"/>
        <u val="none"/>
        <vertAlign val="baseline"/>
        <sz val="10"/>
        <color theme="1"/>
        <name val="Calibri"/>
        <scheme val="minor"/>
      </font>
      <numFmt numFmtId="0" formatCode="General"/>
      <border diagonalUp="0" diagonalDown="0">
        <left style="thin">
          <color indexed="64"/>
        </left>
        <right/>
        <top/>
        <bottom/>
        <vertical/>
        <horizontal/>
      </border>
      <protection locked="0" hidden="0"/>
    </dxf>
    <dxf>
      <font>
        <strike val="0"/>
        <outline val="0"/>
        <shadow val="0"/>
        <u val="none"/>
        <vertAlign val="baseline"/>
        <sz val="10"/>
        <color theme="1"/>
        <name val="Calibri"/>
        <scheme val="minor"/>
      </font>
      <border diagonalUp="0" diagonalDown="0">
        <left style="thin">
          <color indexed="64"/>
        </left>
        <right/>
        <top/>
        <bottom/>
        <vertical/>
        <horizontal/>
      </border>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border diagonalUp="0" diagonalDown="0">
        <left style="thin">
          <color auto="1"/>
        </left>
        <right style="thin">
          <color indexed="64"/>
        </right>
        <top/>
        <bottom/>
        <vertical/>
        <horizontal/>
      </border>
      <protection locked="0" hidden="0"/>
    </dxf>
    <dxf>
      <font>
        <strike val="0"/>
        <outline val="0"/>
        <shadow val="0"/>
        <u val="none"/>
        <vertAlign val="baseline"/>
        <sz val="10"/>
        <color theme="1"/>
        <name val="Calibri"/>
        <scheme val="minor"/>
      </font>
      <border diagonalUp="0" diagonalDown="0">
        <left/>
        <right style="thin">
          <color auto="1"/>
        </right>
        <top/>
        <bottom/>
        <vertical/>
        <horizontal/>
      </border>
      <protection locked="0" hidden="0"/>
    </dxf>
    <dxf>
      <border diagonalUp="0" diagonalDown="0">
        <left style="thin">
          <color indexed="64"/>
        </left>
        <top/>
        <bottom/>
      </border>
    </dxf>
    <dxf>
      <font>
        <strike val="0"/>
        <outline val="0"/>
        <shadow val="0"/>
        <u val="none"/>
        <vertAlign val="baseline"/>
        <sz val="10"/>
        <color theme="1"/>
        <name val="Calibri"/>
        <scheme val="minor"/>
      </font>
      <protection locked="0" hidden="0"/>
    </dxf>
    <dxf>
      <border>
        <bottom style="thin">
          <color indexed="64"/>
        </bottom>
      </border>
    </dxf>
    <dxf>
      <font>
        <strike val="0"/>
        <outline val="0"/>
        <shadow val="0"/>
        <u val="none"/>
        <vertAlign val="baseline"/>
        <sz val="10"/>
        <color theme="1"/>
        <name val="Calibri"/>
        <scheme val="minor"/>
      </font>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10"/>
        <color theme="1"/>
        <name val="Calibri"/>
        <scheme val="minor"/>
      </font>
      <border diagonalUp="0" diagonalDown="0">
        <left style="thin">
          <color auto="1"/>
        </left>
        <right style="thin">
          <color indexed="64"/>
        </right>
        <top/>
        <bottom/>
        <vertical/>
        <horizontal/>
      </border>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protection locked="0" hidden="0"/>
    </dxf>
    <dxf>
      <font>
        <strike val="0"/>
        <outline val="0"/>
        <shadow val="0"/>
        <u val="none"/>
        <vertAlign val="baseline"/>
        <sz val="10"/>
        <color theme="1"/>
        <name val="Calibri"/>
        <scheme val="minor"/>
      </font>
      <protection locked="0" hidden="0"/>
    </dxf>
    <dxf>
      <font>
        <b val="0"/>
        <i val="0"/>
        <strike val="0"/>
        <condense val="0"/>
        <extend val="0"/>
        <outline val="0"/>
        <shadow val="0"/>
        <u val="none"/>
        <vertAlign val="baseline"/>
        <sz val="8"/>
        <color theme="1"/>
        <name val="Calibri"/>
        <scheme val="minor"/>
      </font>
      <numFmt numFmtId="164" formatCode="_(* #,##0_);_(* \(#,##0\);_(* &quot;-&quot;??_);_(@_)"/>
      <protection locked="0" hidden="0"/>
    </dxf>
    <dxf>
      <font>
        <strike val="0"/>
        <outline val="0"/>
        <shadow val="0"/>
        <u val="none"/>
        <vertAlign val="baseline"/>
        <sz val="8"/>
        <color theme="1"/>
        <name val="Calibri"/>
        <scheme val="minor"/>
      </font>
      <numFmt numFmtId="0" formatCode="General"/>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protection locked="0" hidden="0"/>
    </dxf>
    <dxf>
      <font>
        <b val="0"/>
        <i val="0"/>
        <strike val="0"/>
        <condense val="0"/>
        <extend val="0"/>
        <outline val="0"/>
        <shadow val="0"/>
        <u val="none"/>
        <vertAlign val="baseline"/>
        <sz val="8"/>
        <color theme="1"/>
        <name val="Calibri"/>
        <scheme val="minor"/>
      </font>
      <numFmt numFmtId="3" formatCode="#,##0"/>
      <fill>
        <patternFill patternType="solid">
          <fgColor indexed="64"/>
          <bgColor theme="8" tint="0.79998168889431442"/>
        </patternFill>
      </fill>
      <protection locked="1" hidden="0"/>
    </dxf>
    <dxf>
      <font>
        <strike val="0"/>
        <outline val="0"/>
        <shadow val="0"/>
        <u val="none"/>
        <vertAlign val="baseline"/>
        <sz val="8"/>
        <color theme="1"/>
        <name val="Calibri"/>
        <scheme val="minor"/>
      </font>
      <numFmt numFmtId="3" formatCode="#,##0"/>
      <fill>
        <patternFill patternType="solid">
          <fgColor indexed="64"/>
          <bgColor theme="8" tint="0.79998168889431442"/>
        </patternFill>
      </fill>
      <protection locked="1" hidden="0"/>
    </dxf>
    <dxf>
      <font>
        <b val="0"/>
        <i val="0"/>
        <strike val="0"/>
        <condense val="0"/>
        <extend val="0"/>
        <outline val="0"/>
        <shadow val="0"/>
        <u val="none"/>
        <vertAlign val="baseline"/>
        <sz val="8"/>
        <color theme="1"/>
        <name val="Calibri"/>
        <scheme val="minor"/>
      </font>
      <numFmt numFmtId="4" formatCode="#,##0.00"/>
      <fill>
        <patternFill patternType="solid">
          <fgColor indexed="64"/>
          <bgColor theme="8" tint="0.79998168889431442"/>
        </patternFill>
      </fill>
      <protection locked="1" hidden="0"/>
    </dxf>
    <dxf>
      <font>
        <b val="0"/>
        <i val="0"/>
        <strike val="0"/>
        <condense val="0"/>
        <extend val="0"/>
        <outline val="0"/>
        <shadow val="0"/>
        <u val="none"/>
        <vertAlign val="baseline"/>
        <sz val="8"/>
        <color theme="1"/>
        <name val="Calibri"/>
        <scheme val="minor"/>
      </font>
      <numFmt numFmtId="4" formatCode="#,##0.00"/>
      <fill>
        <patternFill patternType="solid">
          <fgColor indexed="64"/>
          <bgColor theme="8" tint="0.79998168889431442"/>
        </patternFill>
      </fill>
      <protection locked="1" hidden="0"/>
    </dxf>
    <dxf>
      <font>
        <b val="0"/>
        <i val="0"/>
        <strike val="0"/>
        <condense val="0"/>
        <extend val="0"/>
        <outline val="0"/>
        <shadow val="0"/>
        <u val="none"/>
        <vertAlign val="baseline"/>
        <sz val="8"/>
        <color theme="1"/>
        <name val="Calibri"/>
        <scheme val="minor"/>
      </font>
      <numFmt numFmtId="164" formatCode="_(* #,##0_);_(* \(#,##0\);_(* &quot;-&quot;??_);_(@_)"/>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theme="1"/>
        <name val="Calibri"/>
        <scheme val="minor"/>
      </font>
      <numFmt numFmtId="164" formatCode="_(* #,##0_);_(* \(#,##0\);_(* &quot;-&quot;??_);_(@_)"/>
      <alignment horizontal="general" vertical="center" textRotation="0" wrapText="0" indent="0" justifyLastLine="0" shrinkToFit="0" readingOrder="0"/>
    </dxf>
    <dxf>
      <font>
        <b val="0"/>
        <i val="0"/>
        <strike val="0"/>
        <condense val="0"/>
        <extend val="0"/>
        <outline val="0"/>
        <shadow val="0"/>
        <u val="none"/>
        <vertAlign val="baseline"/>
        <sz val="8"/>
        <color theme="1"/>
        <name val="Calibri"/>
        <scheme val="minor"/>
      </font>
      <numFmt numFmtId="164" formatCode="_(* #,##0_);_(* \(#,##0\);_(* &quot;-&quot;??_);_(@_)"/>
      <border diagonalUp="0" diagonalDown="0" outline="0">
        <left style="thin">
          <color auto="1"/>
        </left>
        <right/>
        <top/>
        <bottom/>
      </border>
      <protection locked="0" hidden="0"/>
    </dxf>
    <dxf>
      <font>
        <strike val="0"/>
        <outline val="0"/>
        <shadow val="0"/>
        <u val="none"/>
        <vertAlign val="baseline"/>
        <sz val="8"/>
        <color theme="1"/>
        <name val="Calibri"/>
        <scheme val="minor"/>
      </font>
      <numFmt numFmtId="164" formatCode="_(* #,##0_);_(* \(#,##0\);_(* &quot;-&quot;??_);_(@_)"/>
      <border outline="0">
        <left style="thin">
          <color indexed="64"/>
        </left>
      </border>
      <protection locked="0" hidden="0"/>
    </dxf>
    <dxf>
      <font>
        <b val="0"/>
        <i val="0"/>
        <strike val="0"/>
        <condense val="0"/>
        <extend val="0"/>
        <outline val="0"/>
        <shadow val="0"/>
        <u val="none"/>
        <vertAlign val="baseline"/>
        <sz val="8"/>
        <color theme="1"/>
        <name val="Calibri"/>
        <scheme val="minor"/>
      </font>
      <numFmt numFmtId="0" formatCode="General"/>
      <alignment horizontal="center" vertical="bottom" textRotation="0" wrapText="0" indent="0" justifyLastLine="0" shrinkToFit="0" readingOrder="0"/>
      <border diagonalUp="0" diagonalDown="0" outline="0">
        <left style="thin">
          <color auto="1"/>
        </left>
        <right/>
        <top/>
        <bottom/>
      </border>
      <protection locked="0" hidden="0"/>
    </dxf>
    <dxf>
      <font>
        <b val="0"/>
        <i val="0"/>
        <strike val="0"/>
        <condense val="0"/>
        <extend val="0"/>
        <outline val="0"/>
        <shadow val="0"/>
        <u val="none"/>
        <vertAlign val="baseline"/>
        <sz val="8"/>
        <color theme="1"/>
        <name val="Calibri"/>
        <scheme val="minor"/>
      </font>
      <numFmt numFmtId="0" formatCode="Genera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theme="1"/>
        <name val="Calibri"/>
        <scheme val="minor"/>
      </font>
      <border diagonalUp="0" diagonalDown="0" outline="0">
        <left/>
        <right style="thin">
          <color indexed="64"/>
        </right>
        <top/>
        <bottom/>
      </border>
      <protection locked="0" hidden="0"/>
    </dxf>
    <dxf>
      <font>
        <strike val="0"/>
        <outline val="0"/>
        <shadow val="0"/>
        <u val="none"/>
        <vertAlign val="baseline"/>
        <sz val="8"/>
        <color theme="1"/>
        <name val="Calibri"/>
        <scheme val="minor"/>
      </font>
      <border outline="0">
        <right style="thin">
          <color indexed="64"/>
        </right>
      </border>
      <protection locked="0" hidden="0"/>
    </dxf>
    <dxf>
      <font>
        <strike val="0"/>
        <outline val="0"/>
        <shadow val="0"/>
        <u val="none"/>
        <vertAlign val="baseline"/>
        <sz val="8"/>
        <name val="Calibri"/>
        <scheme val="minor"/>
      </font>
    </dxf>
    <dxf>
      <font>
        <strike val="0"/>
        <outline val="0"/>
        <shadow val="0"/>
        <u val="none"/>
        <vertAlign val="baseline"/>
        <sz val="8"/>
        <color theme="1"/>
        <name val="Calibri"/>
        <scheme val="minor"/>
      </font>
      <protection locked="0" hidden="0"/>
    </dxf>
    <dxf>
      <font>
        <strike val="0"/>
        <outline val="0"/>
        <shadow val="0"/>
        <u val="none"/>
        <vertAlign val="baseline"/>
        <sz val="8"/>
        <color theme="1"/>
        <name val="Calibri"/>
        <scheme val="minor"/>
      </font>
      <alignment horizontal="center" vertical="center" textRotation="0" indent="0" justifyLastLine="0" shrinkToFit="0" readingOrder="0"/>
      <protection locked="0" hidden="0"/>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id="1" name="Table1" displayName="Table1" ref="A1:P61" totalsRowCount="1" headerRowDxfId="48" dataDxfId="47" totalsRowDxfId="46">
  <autoFilter ref="A1:P60"/>
  <tableColumns count="16">
    <tableColumn id="1" name="Standard Power Purchases" dataDxfId="45" totalsRowDxfId="44"/>
    <tableColumn id="15" name="Confid Level/Bucket" dataDxfId="43" totalsRowDxfId="42"/>
    <tableColumn id="2" name="MWh (megawatt hours)" dataDxfId="41" totalsRowDxfId="40"/>
    <tableColumn id="14" name="Sales from Designated Unit: LU or IU" dataDxfId="39" totalsRowDxfId="38" dataCellStyle="Comma"/>
    <tableColumn id="4" name="Resource Allocation (Load/Power)" dataDxfId="37" totalsRowDxfId="36" dataCellStyle="Comma">
      <calculatedColumnFormula>Main!$B$17</calculatedColumnFormula>
    </tableColumn>
    <tableColumn id="3" name="Claims to Report (MWh)" dataDxfId="35" totalsRowDxfId="34">
      <calculatedColumnFormula>Table1[[#This Row],[Standard Power Purchases]]*Main!#REF!</calculatedColumnFormula>
    </tableColumn>
    <tableColumn id="5" name="Hydro" dataDxfId="33" totalsRowDxfId="32"/>
    <tableColumn id="6" name="Coal" dataDxfId="31" totalsRowDxfId="30"/>
    <tableColumn id="7" name="Nuclear" dataDxfId="29" totalsRowDxfId="28"/>
    <tableColumn id="8" name="Cogen" dataDxfId="27" totalsRowDxfId="26"/>
    <tableColumn id="9" name="CCCT - Gas" dataDxfId="25" totalsRowDxfId="24"/>
    <tableColumn id="10" name="Simple-Cycle Gas" dataDxfId="23" totalsRowDxfId="22"/>
    <tableColumn id="11" name="Biomass" dataDxfId="21" totalsRowDxfId="20"/>
    <tableColumn id="12" name="Other" dataDxfId="19" totalsRowDxfId="18"/>
    <tableColumn id="13" name="Unknown/Market" dataDxfId="17" totalsRowDxfId="16"/>
    <tableColumn id="16" name="Total" dataDxfId="15" totalsRowDxfId="14">
      <calculatedColumnFormula>SUM(Table1[[#This Row],[Hydro]:[Unknown/Market]])</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13" displayName="Table13" ref="A1:B24" totalsRowShown="0" headerRowDxfId="13" dataDxfId="12">
  <autoFilter ref="A1:B24"/>
  <tableColumns count="2">
    <tableColumn id="1" name="Eligible Renewable Power" dataDxfId="11"/>
    <tableColumn id="2" name="MWh (megawatt hours)" dataDxfId="10" dataCellStyle="Comma"/>
  </tableColumns>
  <tableStyleInfo name="TableStyleLight1" showFirstColumn="0" showLastColumn="0" showRowStripes="1" showColumnStripes="0"/>
</table>
</file>

<file path=xl/tables/table3.xml><?xml version="1.0" encoding="utf-8"?>
<table xmlns="http://schemas.openxmlformats.org/spreadsheetml/2006/main" id="3" name="Table14" displayName="Table14" ref="A1:B21" totalsRowShown="0" headerRowDxfId="9" dataDxfId="7" headerRowBorderDxfId="8" tableBorderDxfId="6">
  <autoFilter ref="A1:B21"/>
  <tableColumns count="2">
    <tableColumn id="1" name="Renewable Energy Credits from Plants" dataDxfId="5"/>
    <tableColumn id="2" name="Units (1 REC= 1 MWh)" dataDxfId="4" dataCellStyle="Comma"/>
  </tableColumns>
  <tableStyleInfo name="TableStyleLight1" showFirstColumn="0" showLastColumn="0" showRowStripes="1" showColumnStripes="0"/>
</table>
</file>

<file path=xl/tables/table4.xml><?xml version="1.0" encoding="utf-8"?>
<table xmlns="http://schemas.openxmlformats.org/spreadsheetml/2006/main" id="4" name="Table15" displayName="Table15" ref="A1:B3" totalsRowShown="0" headerRowDxfId="3" dataDxfId="2">
  <autoFilter ref="A1:B3"/>
  <tableColumns count="2">
    <tableColumn id="1" name="BPA Block Purchase" dataDxfId="1"/>
    <tableColumn id="2" name="MWh (megawatt hours)" dataDxfId="0">
      <calculatedColumnFormula>B1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election activeCell="D1" sqref="D1"/>
    </sheetView>
  </sheetViews>
  <sheetFormatPr defaultColWidth="9.109375" defaultRowHeight="14.4" x14ac:dyDescent="0.3"/>
  <cols>
    <col min="1" max="1" width="94.5546875" style="2" customWidth="1"/>
    <col min="2" max="16384" width="9.109375" style="2"/>
  </cols>
  <sheetData>
    <row r="1" spans="1:2" x14ac:dyDescent="0.3">
      <c r="A1" s="45" t="s">
        <v>22</v>
      </c>
    </row>
    <row r="2" spans="1:2" x14ac:dyDescent="0.3">
      <c r="A2" s="46"/>
    </row>
    <row r="3" spans="1:2" x14ac:dyDescent="0.3">
      <c r="A3" s="47" t="s">
        <v>41</v>
      </c>
      <c r="B3" s="21"/>
    </row>
    <row r="4" spans="1:2" x14ac:dyDescent="0.3">
      <c r="A4" s="28"/>
    </row>
    <row r="5" spans="1:2" ht="43.2" x14ac:dyDescent="0.3">
      <c r="A5" s="48" t="s">
        <v>45</v>
      </c>
    </row>
    <row r="6" spans="1:2" x14ac:dyDescent="0.3">
      <c r="A6" s="28"/>
    </row>
    <row r="7" spans="1:2" x14ac:dyDescent="0.3">
      <c r="A7" s="47" t="s">
        <v>43</v>
      </c>
    </row>
    <row r="8" spans="1:2" x14ac:dyDescent="0.3">
      <c r="A8" s="28"/>
    </row>
    <row r="9" spans="1:2" ht="28.8" x14ac:dyDescent="0.3">
      <c r="A9" s="49" t="s">
        <v>46</v>
      </c>
    </row>
    <row r="10" spans="1:2" x14ac:dyDescent="0.3">
      <c r="A10" s="50"/>
    </row>
    <row r="11" spans="1:2" ht="28.8" x14ac:dyDescent="0.3">
      <c r="A11" s="49" t="s">
        <v>47</v>
      </c>
    </row>
    <row r="12" spans="1:2" x14ac:dyDescent="0.3">
      <c r="A12" s="50"/>
    </row>
    <row r="13" spans="1:2" ht="28.8" x14ac:dyDescent="0.3">
      <c r="A13" s="49" t="s">
        <v>42</v>
      </c>
    </row>
    <row r="14" spans="1:2" x14ac:dyDescent="0.3">
      <c r="A14" s="28"/>
    </row>
    <row r="15" spans="1:2" x14ac:dyDescent="0.3">
      <c r="A15" s="28"/>
    </row>
    <row r="16" spans="1:2" x14ac:dyDescent="0.3">
      <c r="A16" s="28" t="s">
        <v>3</v>
      </c>
    </row>
    <row r="17" spans="1:1" x14ac:dyDescent="0.3">
      <c r="A17" s="28"/>
    </row>
    <row r="18" spans="1:1" x14ac:dyDescent="0.3">
      <c r="A18" s="42" t="s">
        <v>48</v>
      </c>
    </row>
  </sheetData>
  <sheetProtection password="DF62"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7"/>
  <sheetViews>
    <sheetView showGridLines="0" topLeftCell="A18" zoomScale="70" zoomScaleNormal="70" workbookViewId="0">
      <selection activeCell="K28" sqref="K28"/>
    </sheetView>
  </sheetViews>
  <sheetFormatPr defaultColWidth="12.6640625" defaultRowHeight="14.4" x14ac:dyDescent="0.3"/>
  <cols>
    <col min="1" max="1" width="47.44140625" style="2" customWidth="1"/>
    <col min="2" max="2" width="20.44140625" style="2" customWidth="1"/>
    <col min="3" max="3" width="17.33203125" style="2" customWidth="1"/>
    <col min="4" max="4" width="18.109375" style="2" customWidth="1"/>
    <col min="5" max="5" width="14.5546875" style="2" customWidth="1"/>
    <col min="6" max="6" width="17.109375" style="2" customWidth="1"/>
    <col min="7" max="7" width="15.33203125" style="2" customWidth="1"/>
    <col min="8" max="8" width="13" style="2" customWidth="1"/>
    <col min="9" max="9" width="14.5546875" style="2" bestFit="1" customWidth="1"/>
    <col min="10" max="16384" width="12.6640625" style="2"/>
  </cols>
  <sheetData>
    <row r="1" spans="1:9" ht="15.6" x14ac:dyDescent="0.3">
      <c r="A1" s="29" t="s">
        <v>143</v>
      </c>
      <c r="B1" s="42" t="s">
        <v>24</v>
      </c>
    </row>
    <row r="2" spans="1:9" x14ac:dyDescent="0.3">
      <c r="A2" s="31" t="s">
        <v>75</v>
      </c>
      <c r="B2" s="28"/>
      <c r="C2" s="62"/>
      <c r="D2" s="63"/>
      <c r="E2" s="64"/>
      <c r="F2" s="64"/>
      <c r="G2" s="64"/>
    </row>
    <row r="3" spans="1:9" x14ac:dyDescent="0.3">
      <c r="B3" s="51" t="s">
        <v>1</v>
      </c>
    </row>
    <row r="4" spans="1:9" x14ac:dyDescent="0.3">
      <c r="A4" s="30" t="s">
        <v>0</v>
      </c>
      <c r="B4" s="70">
        <v>4371233</v>
      </c>
      <c r="D4" s="43" t="s">
        <v>23</v>
      </c>
      <c r="F4" s="69"/>
      <c r="H4" s="56"/>
      <c r="I4" s="55"/>
    </row>
    <row r="5" spans="1:9" x14ac:dyDescent="0.3">
      <c r="A5" s="36" t="s">
        <v>44</v>
      </c>
      <c r="B5" s="40"/>
      <c r="D5" s="44"/>
    </row>
    <row r="6" spans="1:9" x14ac:dyDescent="0.3">
      <c r="A6" s="31"/>
      <c r="B6" s="41"/>
      <c r="D6" s="28"/>
    </row>
    <row r="7" spans="1:9" x14ac:dyDescent="0.3">
      <c r="A7" s="30" t="s">
        <v>5</v>
      </c>
      <c r="B7" s="4">
        <f>'A standard power purchases'!C60+'B eligible renewables'!B24+'C RECs'!B21+'D BPA block'!B3</f>
        <v>10807759</v>
      </c>
      <c r="D7" s="43" t="s">
        <v>9</v>
      </c>
    </row>
    <row r="8" spans="1:9" x14ac:dyDescent="0.3">
      <c r="A8" s="32"/>
      <c r="B8" s="5"/>
      <c r="D8" s="43"/>
    </row>
    <row r="9" spans="1:9" x14ac:dyDescent="0.3">
      <c r="A9" s="33" t="s">
        <v>7</v>
      </c>
      <c r="B9" s="4">
        <f>'B eligible renewables'!B24+'C RECs'!B21+'D BPA block'!B3</f>
        <v>411705</v>
      </c>
      <c r="D9" s="43" t="s">
        <v>8</v>
      </c>
    </row>
    <row r="10" spans="1:9" x14ac:dyDescent="0.3">
      <c r="A10" s="34" t="s">
        <v>6</v>
      </c>
      <c r="B10" s="6"/>
      <c r="D10" s="43"/>
    </row>
    <row r="11" spans="1:9" x14ac:dyDescent="0.3">
      <c r="A11" s="35"/>
      <c r="B11" s="6"/>
      <c r="D11" s="43"/>
    </row>
    <row r="12" spans="1:9" x14ac:dyDescent="0.3">
      <c r="A12" s="33" t="s">
        <v>10</v>
      </c>
      <c r="B12" s="7"/>
      <c r="D12" s="43"/>
    </row>
    <row r="13" spans="1:9" x14ac:dyDescent="0.3">
      <c r="A13" s="34" t="s">
        <v>11</v>
      </c>
      <c r="B13" s="4">
        <f>B4-B9</f>
        <v>3959528</v>
      </c>
      <c r="C13" s="157"/>
      <c r="D13" s="43"/>
    </row>
    <row r="14" spans="1:9" x14ac:dyDescent="0.3">
      <c r="A14" s="36" t="s">
        <v>12</v>
      </c>
      <c r="B14" s="4">
        <f>B7-B9</f>
        <v>10396054</v>
      </c>
      <c r="D14" s="43"/>
    </row>
    <row r="15" spans="1:9" x14ac:dyDescent="0.3">
      <c r="A15" s="31"/>
      <c r="B15" s="5"/>
      <c r="D15" s="43" t="s">
        <v>3</v>
      </c>
    </row>
    <row r="16" spans="1:9" x14ac:dyDescent="0.3">
      <c r="A16" s="30" t="s">
        <v>71</v>
      </c>
      <c r="B16" s="5"/>
      <c r="D16" s="43"/>
    </row>
    <row r="17" spans="1:11" x14ac:dyDescent="0.3">
      <c r="A17" s="37" t="s">
        <v>13</v>
      </c>
      <c r="B17" s="8">
        <f>B13/B14</f>
        <v>0.38086835639753314</v>
      </c>
      <c r="D17" s="43"/>
    </row>
    <row r="18" spans="1:11" x14ac:dyDescent="0.3">
      <c r="A18" s="189"/>
      <c r="B18" s="5"/>
      <c r="D18" s="43"/>
    </row>
    <row r="19" spans="1:11" x14ac:dyDescent="0.3">
      <c r="A19" s="30" t="s">
        <v>15</v>
      </c>
      <c r="B19" s="5"/>
      <c r="C19" s="3"/>
      <c r="D19" s="43"/>
    </row>
    <row r="20" spans="1:11" x14ac:dyDescent="0.3">
      <c r="A20" s="37" t="s">
        <v>14</v>
      </c>
      <c r="B20" s="4">
        <f>'A standard power purchases'!F60</f>
        <v>3959528.0000000009</v>
      </c>
      <c r="D20" s="43" t="s">
        <v>27</v>
      </c>
    </row>
    <row r="21" spans="1:11" x14ac:dyDescent="0.3">
      <c r="A21" s="38" t="s">
        <v>138</v>
      </c>
      <c r="B21" s="5">
        <f>B9</f>
        <v>411705</v>
      </c>
      <c r="D21" s="43" t="s">
        <v>26</v>
      </c>
    </row>
    <row r="22" spans="1:11" ht="15" thickBot="1" x14ac:dyDescent="0.35">
      <c r="A22" s="39" t="s">
        <v>4</v>
      </c>
      <c r="B22" s="9">
        <f>B20+B21</f>
        <v>4371233.0000000009</v>
      </c>
      <c r="D22" s="43" t="s">
        <v>25</v>
      </c>
    </row>
    <row r="23" spans="1:11" ht="15" thickTop="1" x14ac:dyDescent="0.3">
      <c r="B23" s="3"/>
    </row>
    <row r="25" spans="1:11" s="57" customFormat="1" x14ac:dyDescent="0.3">
      <c r="A25" s="196" t="s">
        <v>129</v>
      </c>
      <c r="B25" s="197"/>
      <c r="C25" s="197"/>
      <c r="D25" s="198"/>
      <c r="E25" s="198"/>
      <c r="F25" s="198"/>
      <c r="G25" s="199" t="s">
        <v>133</v>
      </c>
      <c r="H25" s="200"/>
      <c r="I25" s="200"/>
      <c r="K25" s="160"/>
    </row>
    <row r="26" spans="1:11" s="57" customFormat="1" ht="41.25" customHeight="1" x14ac:dyDescent="0.3">
      <c r="A26" s="203" t="s">
        <v>74</v>
      </c>
      <c r="B26" s="203" t="s">
        <v>142</v>
      </c>
      <c r="C26" s="202" t="s">
        <v>131</v>
      </c>
      <c r="D26" s="202" t="s">
        <v>132</v>
      </c>
      <c r="E26" s="202" t="s">
        <v>134</v>
      </c>
      <c r="F26" s="202" t="s">
        <v>73</v>
      </c>
      <c r="G26" s="202" t="s">
        <v>135</v>
      </c>
      <c r="H26" s="202" t="s">
        <v>136</v>
      </c>
      <c r="I26" s="202" t="s">
        <v>137</v>
      </c>
    </row>
    <row r="27" spans="1:11" s="57" customFormat="1" x14ac:dyDescent="0.3">
      <c r="A27" s="58" t="s">
        <v>60</v>
      </c>
      <c r="B27" s="60">
        <f>'A standard power purchases'!$Q$62</f>
        <v>0.62257434035434012</v>
      </c>
      <c r="C27" s="61">
        <f>'A standard power purchases'!Q61</f>
        <v>2721417.5015101233</v>
      </c>
      <c r="D27" s="61">
        <f>'A standard power purchases'!Q64</f>
        <v>165793.95951037807</v>
      </c>
      <c r="E27" s="61">
        <f>SUM(C27:D27)</f>
        <v>2887211.4610205013</v>
      </c>
      <c r="F27" s="212">
        <f>E27/$E$36</f>
        <v>0.66050275998110852</v>
      </c>
      <c r="G27" s="190">
        <v>0</v>
      </c>
      <c r="H27" s="61">
        <f>'A standard power purchases'!Q68</f>
        <v>0</v>
      </c>
      <c r="I27" s="61">
        <f>H27*0.907</f>
        <v>0</v>
      </c>
      <c r="J27" s="71"/>
    </row>
    <row r="28" spans="1:11" s="57" customFormat="1" x14ac:dyDescent="0.3">
      <c r="A28" s="58" t="s">
        <v>61</v>
      </c>
      <c r="B28" s="60">
        <f>'A standard power purchases'!$R$62</f>
        <v>0.19416193220454339</v>
      </c>
      <c r="C28" s="61">
        <f>'A standard power purchases'!R61</f>
        <v>848727.04539626278</v>
      </c>
      <c r="D28" s="61">
        <f>'A standard power purchases'!R64</f>
        <v>145952.49173935919</v>
      </c>
      <c r="E28" s="61">
        <f t="shared" ref="E28:E34" si="0">SUM(C28:D28)</f>
        <v>994679.537135622</v>
      </c>
      <c r="F28" s="212">
        <f t="shared" ref="F28:F34" si="1">E28/$E$36</f>
        <v>0.22755125090234765</v>
      </c>
      <c r="G28" s="201">
        <v>1.1338426008459657</v>
      </c>
      <c r="H28" s="61">
        <f>'A standard power purchases'!R68</f>
        <v>1127810.033394115</v>
      </c>
      <c r="I28" s="61">
        <f t="shared" ref="I28:I34" si="2">H28*0.907</f>
        <v>1022923.7002884623</v>
      </c>
      <c r="J28" s="72"/>
    </row>
    <row r="29" spans="1:11" s="57" customFormat="1" x14ac:dyDescent="0.3">
      <c r="A29" s="58" t="s">
        <v>62</v>
      </c>
      <c r="B29" s="60">
        <f>'A standard power purchases'!$S$62</f>
        <v>1.0599969390932157E-2</v>
      </c>
      <c r="C29" s="61">
        <f>'A standard power purchases'!S61</f>
        <v>46334.936000632544</v>
      </c>
      <c r="D29" s="61">
        <f>'A standard power purchases'!S64</f>
        <v>15133.322876200837</v>
      </c>
      <c r="E29" s="61">
        <f t="shared" si="0"/>
        <v>61468.258876833381</v>
      </c>
      <c r="F29" s="212">
        <f t="shared" si="1"/>
        <v>1.4061995523192969E-2</v>
      </c>
      <c r="G29" s="190">
        <v>0</v>
      </c>
      <c r="H29" s="61">
        <f>'A standard power purchases'!S68</f>
        <v>0</v>
      </c>
      <c r="I29" s="61">
        <f t="shared" si="2"/>
        <v>0</v>
      </c>
      <c r="J29" s="72"/>
    </row>
    <row r="30" spans="1:11" s="57" customFormat="1" x14ac:dyDescent="0.3">
      <c r="A30" s="58" t="s">
        <v>63</v>
      </c>
      <c r="B30" s="60">
        <f>'A standard power purchases'!$T$62</f>
        <v>0</v>
      </c>
      <c r="C30" s="61">
        <f>'A standard power purchases'!T61</f>
        <v>0</v>
      </c>
      <c r="D30" s="61">
        <f>'A standard power purchases'!T64</f>
        <v>0</v>
      </c>
      <c r="E30" s="61">
        <f t="shared" si="0"/>
        <v>0</v>
      </c>
      <c r="F30" s="212">
        <f t="shared" si="1"/>
        <v>0</v>
      </c>
      <c r="G30" s="190">
        <v>0</v>
      </c>
      <c r="H30" s="61">
        <f>'A standard power purchases'!T68</f>
        <v>0</v>
      </c>
      <c r="I30" s="61">
        <f t="shared" si="2"/>
        <v>0</v>
      </c>
      <c r="J30" s="72"/>
    </row>
    <row r="31" spans="1:11" s="57" customFormat="1" x14ac:dyDescent="0.3">
      <c r="A31" s="58" t="s">
        <v>64</v>
      </c>
      <c r="B31" s="191">
        <f>'A standard power purchases'!$U$62</f>
        <v>0</v>
      </c>
      <c r="C31" s="193">
        <f>'A standard power purchases'!U61</f>
        <v>0</v>
      </c>
      <c r="D31" s="193">
        <f>'A standard power purchases'!U64</f>
        <v>0</v>
      </c>
      <c r="E31" s="61">
        <f t="shared" si="0"/>
        <v>0</v>
      </c>
      <c r="F31" s="212">
        <f t="shared" si="1"/>
        <v>0</v>
      </c>
      <c r="G31" s="190">
        <v>0</v>
      </c>
      <c r="H31" s="61">
        <f>'A standard power purchases'!U68</f>
        <v>0</v>
      </c>
      <c r="I31" s="61">
        <f t="shared" si="2"/>
        <v>0</v>
      </c>
      <c r="J31" s="72"/>
    </row>
    <row r="32" spans="1:11" s="57" customFormat="1" x14ac:dyDescent="0.3">
      <c r="A32" s="58" t="s">
        <v>65</v>
      </c>
      <c r="B32" s="60">
        <f>'A standard power purchases'!$V$62</f>
        <v>1.1989612583470739E-3</v>
      </c>
      <c r="C32" s="61">
        <f>'A standard power purchases'!V61</f>
        <v>5240.9390182082552</v>
      </c>
      <c r="D32" s="61">
        <f>'A standard power purchases'!V64</f>
        <v>3026.6645752401673</v>
      </c>
      <c r="E32" s="61">
        <f t="shared" si="0"/>
        <v>8267.6035934484225</v>
      </c>
      <c r="F32" s="212">
        <f t="shared" si="1"/>
        <v>1.8913664847992364E-3</v>
      </c>
      <c r="G32" s="201">
        <v>0.50154160988887397</v>
      </c>
      <c r="H32" s="61">
        <f>'A standard power purchases'!V68</f>
        <v>4146.5472161811613</v>
      </c>
      <c r="I32" s="61">
        <f t="shared" si="2"/>
        <v>3760.9183250763135</v>
      </c>
      <c r="J32" s="72"/>
    </row>
    <row r="33" spans="1:10" s="57" customFormat="1" x14ac:dyDescent="0.3">
      <c r="A33" s="58" t="s">
        <v>66</v>
      </c>
      <c r="B33" s="60">
        <f>'A standard power purchases'!$W$62</f>
        <v>9.4530882741596989E-2</v>
      </c>
      <c r="C33" s="61">
        <f>'A standard power purchases'!W61</f>
        <v>413216.51415919926</v>
      </c>
      <c r="D33" s="61">
        <f>'A standard power purchases'!W64</f>
        <v>6389.6252143959091</v>
      </c>
      <c r="E33" s="61">
        <f t="shared" si="0"/>
        <v>419606.13937359519</v>
      </c>
      <c r="F33" s="212">
        <f t="shared" si="1"/>
        <v>9.599262710855154E-2</v>
      </c>
      <c r="G33" s="201">
        <v>0</v>
      </c>
      <c r="H33" s="61">
        <f>'A standard power purchases'!W68</f>
        <v>0</v>
      </c>
      <c r="I33" s="61">
        <f t="shared" si="2"/>
        <v>0</v>
      </c>
      <c r="J33" s="72"/>
    </row>
    <row r="34" spans="1:10" s="57" customFormat="1" x14ac:dyDescent="0.3">
      <c r="A34" s="58" t="s">
        <v>67</v>
      </c>
      <c r="B34" s="60">
        <f>'A standard power purchases'!$X$62</f>
        <v>0</v>
      </c>
      <c r="C34" s="61">
        <f>'A standard power purchases'!X61</f>
        <v>0</v>
      </c>
      <c r="D34" s="61">
        <f>'A standard power purchases'!X64</f>
        <v>0</v>
      </c>
      <c r="E34" s="61">
        <f t="shared" si="0"/>
        <v>0</v>
      </c>
      <c r="F34" s="212">
        <f t="shared" si="1"/>
        <v>0</v>
      </c>
      <c r="G34" s="190">
        <v>0</v>
      </c>
      <c r="H34" s="61">
        <f>'A standard power purchases'!X68</f>
        <v>0</v>
      </c>
      <c r="I34" s="61">
        <f t="shared" si="2"/>
        <v>0</v>
      </c>
    </row>
    <row r="35" spans="1:10" s="57" customFormat="1" x14ac:dyDescent="0.3">
      <c r="A35" s="192" t="s">
        <v>130</v>
      </c>
      <c r="B35" s="60">
        <f>'A standard power purchases'!$Y$62</f>
        <v>7.6933914050240332E-2</v>
      </c>
      <c r="C35" s="194"/>
      <c r="D35" s="194"/>
      <c r="E35" s="194"/>
      <c r="F35" s="194"/>
      <c r="G35" s="195"/>
      <c r="H35" s="194"/>
      <c r="I35" s="194"/>
    </row>
    <row r="36" spans="1:10" s="57" customFormat="1" x14ac:dyDescent="0.3">
      <c r="A36" s="59"/>
      <c r="B36" s="60">
        <f>SUM(B27:B35)</f>
        <v>1</v>
      </c>
      <c r="C36" s="61">
        <f>SUM(C27:C35)</f>
        <v>4034936.936084426</v>
      </c>
      <c r="D36" s="61">
        <f>SUM(D27:D35)</f>
        <v>336296.06391557422</v>
      </c>
      <c r="E36" s="61">
        <f>SUM(E27:E35)</f>
        <v>4371233.0000000009</v>
      </c>
      <c r="F36" s="212">
        <f>SUM(F27:F35)</f>
        <v>0.99999999999999989</v>
      </c>
      <c r="G36" s="190"/>
      <c r="H36" s="61">
        <f>'A standard power purchases'!Y68</f>
        <v>1131956.5806102962</v>
      </c>
      <c r="I36" s="61">
        <f>SUM(I28:I35)</f>
        <v>1026684.6186135387</v>
      </c>
    </row>
    <row r="37" spans="1:10" x14ac:dyDescent="0.3">
      <c r="G37" s="157"/>
    </row>
  </sheetData>
  <sheetProtection selectLockedCell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716"/>
  <sheetViews>
    <sheetView zoomScale="80" zoomScaleNormal="80" workbookViewId="0">
      <pane xSplit="2" ySplit="1" topLeftCell="P2" activePane="bottomRight" state="frozen"/>
      <selection pane="topRight" activeCell="C1" sqref="C1"/>
      <selection pane="bottomLeft" activeCell="A2" sqref="A2"/>
      <selection pane="bottomRight" activeCell="Z64" sqref="Z64:Z68"/>
    </sheetView>
  </sheetViews>
  <sheetFormatPr defaultColWidth="9.109375" defaultRowHeight="10.199999999999999" x14ac:dyDescent="0.2"/>
  <cols>
    <col min="1" max="1" width="43.6640625" style="73" customWidth="1"/>
    <col min="2" max="2" width="14.6640625" style="152" customWidth="1"/>
    <col min="3" max="3" width="14" style="73" customWidth="1"/>
    <col min="4" max="4" width="24.6640625" style="73" customWidth="1"/>
    <col min="5" max="5" width="15.88671875" style="73" customWidth="1"/>
    <col min="6" max="6" width="15.33203125" style="73" customWidth="1"/>
    <col min="7" max="15" width="9.109375" style="73"/>
    <col min="16" max="16" width="16.44140625" style="73" customWidth="1"/>
    <col min="17" max="17" width="10.88671875" style="73" bestFit="1" customWidth="1"/>
    <col min="18" max="18" width="11" style="73" bestFit="1" customWidth="1"/>
    <col min="19" max="22" width="9.44140625" style="73" bestFit="1" customWidth="1"/>
    <col min="23" max="23" width="10" style="73" bestFit="1" customWidth="1"/>
    <col min="24" max="24" width="9.44140625" style="73" bestFit="1" customWidth="1"/>
    <col min="25" max="25" width="14" style="73" customWidth="1"/>
    <col min="26" max="26" width="13.109375" style="73" customWidth="1"/>
    <col min="27" max="16384" width="9.109375" style="73"/>
  </cols>
  <sheetData>
    <row r="1" spans="1:26" s="178" customFormat="1" ht="33" customHeight="1" x14ac:dyDescent="0.3">
      <c r="A1" s="177" t="s">
        <v>29</v>
      </c>
      <c r="B1" s="175" t="s">
        <v>76</v>
      </c>
      <c r="C1" s="178" t="s">
        <v>17</v>
      </c>
      <c r="D1" s="174" t="s">
        <v>128</v>
      </c>
      <c r="E1" s="176" t="s">
        <v>72</v>
      </c>
      <c r="F1" s="176" t="s">
        <v>16</v>
      </c>
      <c r="G1" s="179" t="s">
        <v>60</v>
      </c>
      <c r="H1" s="179" t="s">
        <v>61</v>
      </c>
      <c r="I1" s="179" t="s">
        <v>62</v>
      </c>
      <c r="J1" s="179" t="s">
        <v>63</v>
      </c>
      <c r="K1" s="179" t="s">
        <v>64</v>
      </c>
      <c r="L1" s="179" t="s">
        <v>65</v>
      </c>
      <c r="M1" s="179" t="s">
        <v>66</v>
      </c>
      <c r="N1" s="179" t="s">
        <v>67</v>
      </c>
      <c r="O1" s="179" t="s">
        <v>68</v>
      </c>
      <c r="P1" s="179" t="s">
        <v>2</v>
      </c>
      <c r="Q1" s="180" t="s">
        <v>60</v>
      </c>
      <c r="R1" s="180" t="s">
        <v>61</v>
      </c>
      <c r="S1" s="180" t="s">
        <v>62</v>
      </c>
      <c r="T1" s="180" t="s">
        <v>63</v>
      </c>
      <c r="U1" s="180" t="s">
        <v>64</v>
      </c>
      <c r="V1" s="180" t="s">
        <v>65</v>
      </c>
      <c r="W1" s="180" t="s">
        <v>66</v>
      </c>
      <c r="X1" s="180" t="s">
        <v>67</v>
      </c>
      <c r="Y1" s="181" t="s">
        <v>68</v>
      </c>
      <c r="Z1" s="182" t="s">
        <v>2</v>
      </c>
    </row>
    <row r="2" spans="1:26" ht="12.75" customHeight="1" x14ac:dyDescent="0.2">
      <c r="A2" s="74" t="s">
        <v>19</v>
      </c>
      <c r="B2" s="75"/>
      <c r="C2" s="76"/>
      <c r="D2" s="77"/>
      <c r="E2" s="78">
        <f>Main!$B$17</f>
        <v>0.38086835639753314</v>
      </c>
      <c r="F2" s="79">
        <f>Table1[[#This Row],[MWh (megawatt hours)]]*Table1[[#This Row],[Resource Allocation (Load/Power)]]</f>
        <v>0</v>
      </c>
      <c r="G2" s="80"/>
      <c r="H2" s="80"/>
      <c r="I2" s="80"/>
      <c r="J2" s="80"/>
      <c r="K2" s="80"/>
      <c r="L2" s="80"/>
      <c r="M2" s="80"/>
      <c r="P2" s="73">
        <f>SUM(Table1[[#This Row],[Hydro]:[Unknown/Market]])</f>
        <v>0</v>
      </c>
      <c r="U2" s="80"/>
      <c r="V2" s="80"/>
      <c r="W2" s="80"/>
      <c r="X2" s="80"/>
      <c r="Y2" s="80"/>
      <c r="Z2" s="81">
        <f>SUM(Q2:Y2)-F2</f>
        <v>0</v>
      </c>
    </row>
    <row r="3" spans="1:26" ht="12.75" customHeight="1" x14ac:dyDescent="0.2">
      <c r="A3" s="82" t="s">
        <v>18</v>
      </c>
      <c r="B3" s="83"/>
      <c r="C3" s="77">
        <v>0</v>
      </c>
      <c r="D3" s="77"/>
      <c r="E3" s="78">
        <f>Main!$B$17</f>
        <v>0.38086835639753314</v>
      </c>
      <c r="F3" s="79">
        <f>Table1[[#This Row],[MWh (megawatt hours)]]*Table1[[#This Row],[Resource Allocation (Load/Power)]]</f>
        <v>0</v>
      </c>
      <c r="G3" s="80"/>
      <c r="H3" s="80"/>
      <c r="I3" s="80"/>
      <c r="J3" s="80"/>
      <c r="K3" s="80"/>
      <c r="L3" s="80"/>
      <c r="M3" s="80"/>
      <c r="P3" s="73">
        <f>SUM(Table1[[#This Row],[Hydro]:[Unknown/Market]])</f>
        <v>0</v>
      </c>
      <c r="U3" s="80"/>
      <c r="V3" s="80"/>
      <c r="W3" s="80"/>
      <c r="X3" s="80"/>
      <c r="Y3" s="80"/>
      <c r="Z3" s="81">
        <f>SUM(Q3:Y3)-F3</f>
        <v>0</v>
      </c>
    </row>
    <row r="4" spans="1:26" s="91" customFormat="1" ht="18" customHeight="1" x14ac:dyDescent="0.2">
      <c r="A4" s="84" t="s">
        <v>33</v>
      </c>
      <c r="B4" s="85"/>
      <c r="C4" s="86"/>
      <c r="D4" s="87"/>
      <c r="E4" s="88"/>
      <c r="F4" s="89"/>
      <c r="G4" s="80"/>
      <c r="H4" s="80"/>
      <c r="I4" s="80"/>
      <c r="J4" s="80"/>
      <c r="K4" s="80"/>
      <c r="L4" s="80"/>
      <c r="M4" s="80"/>
      <c r="N4" s="90"/>
      <c r="O4" s="90"/>
      <c r="P4" s="90">
        <f>SUM(Table1[[#This Row],[Hydro]:[Unknown/Market]])</f>
        <v>0</v>
      </c>
      <c r="U4" s="80"/>
      <c r="V4" s="80"/>
      <c r="W4" s="80"/>
      <c r="X4" s="80"/>
      <c r="Y4" s="80"/>
      <c r="Z4" s="81">
        <f>SUM(Q4:Y4)-F4</f>
        <v>0</v>
      </c>
    </row>
    <row r="5" spans="1:26" x14ac:dyDescent="0.2">
      <c r="A5" s="92" t="s">
        <v>36</v>
      </c>
      <c r="B5" s="93"/>
      <c r="C5" s="94"/>
      <c r="D5" s="95"/>
      <c r="E5" s="96"/>
      <c r="F5" s="97"/>
      <c r="G5" s="80"/>
      <c r="H5" s="80"/>
      <c r="I5" s="80"/>
      <c r="J5" s="80"/>
      <c r="K5" s="80"/>
      <c r="L5" s="80"/>
      <c r="M5" s="80"/>
      <c r="P5" s="73">
        <f>SUM(Table1[[#This Row],[Hydro]:[Unknown/Market]])</f>
        <v>0</v>
      </c>
      <c r="Q5" s="98"/>
      <c r="R5" s="98"/>
      <c r="S5" s="98"/>
      <c r="T5" s="98"/>
      <c r="U5" s="99"/>
      <c r="V5" s="99"/>
      <c r="W5" s="99"/>
      <c r="X5" s="99"/>
      <c r="Y5" s="99"/>
      <c r="Z5" s="81">
        <f>SUM(Q5:Y5)-F5</f>
        <v>0</v>
      </c>
    </row>
    <row r="6" spans="1:26" x14ac:dyDescent="0.2">
      <c r="A6" s="100" t="s">
        <v>77</v>
      </c>
      <c r="B6" s="101">
        <v>1</v>
      </c>
      <c r="C6" s="102">
        <v>1160682</v>
      </c>
      <c r="D6" s="103"/>
      <c r="E6" s="78">
        <f>Main!$B$17</f>
        <v>0.38086835639753314</v>
      </c>
      <c r="F6" s="79">
        <f>Table1[[#This Row],[MWh (megawatt hours)]]*Table1[[#This Row],[Resource Allocation (Load/Power)]]</f>
        <v>442067.04564020154</v>
      </c>
      <c r="G6" s="80"/>
      <c r="H6" s="80">
        <v>1</v>
      </c>
      <c r="I6" s="80"/>
      <c r="J6" s="80"/>
      <c r="K6" s="80"/>
      <c r="L6" s="80"/>
      <c r="M6" s="80"/>
      <c r="P6" s="104">
        <f>SUM(Table1[[#This Row],[Hydro]:[Unknown/Market]])</f>
        <v>1</v>
      </c>
      <c r="Q6" s="98">
        <f t="shared" ref="Q6:Q37" si="0">F6*G6</f>
        <v>0</v>
      </c>
      <c r="R6" s="98">
        <f t="shared" ref="R6:R37" si="1">H6*F6</f>
        <v>442067.04564020154</v>
      </c>
      <c r="S6" s="98">
        <f t="shared" ref="S6:S37" si="2">I6*F6</f>
        <v>0</v>
      </c>
      <c r="T6" s="98">
        <f t="shared" ref="T6:T37" si="3">J6*F6</f>
        <v>0</v>
      </c>
      <c r="U6" s="98">
        <f t="shared" ref="U6:U37" si="4">K6*F6</f>
        <v>0</v>
      </c>
      <c r="V6" s="98">
        <f t="shared" ref="V6:V37" si="5">L6*F6</f>
        <v>0</v>
      </c>
      <c r="W6" s="98">
        <f t="shared" ref="W6:W37" si="6">M6*F6</f>
        <v>0</v>
      </c>
      <c r="X6" s="98">
        <f t="shared" ref="X6:X37" si="7">N6*F6</f>
        <v>0</v>
      </c>
      <c r="Y6" s="99">
        <f t="shared" ref="Y6:Y37" si="8">O6*F6</f>
        <v>0</v>
      </c>
      <c r="Z6" s="81">
        <f t="shared" ref="Z6:Z26" si="9">SUM(Q6:Y6)</f>
        <v>442067.04564020154</v>
      </c>
    </row>
    <row r="7" spans="1:26" x14ac:dyDescent="0.2">
      <c r="A7" s="100" t="s">
        <v>54</v>
      </c>
      <c r="B7" s="101">
        <v>1</v>
      </c>
      <c r="C7" s="102">
        <v>1067718</v>
      </c>
      <c r="D7" s="103"/>
      <c r="E7" s="78">
        <f>Main!$B$17</f>
        <v>0.38086835639753314</v>
      </c>
      <c r="F7" s="79">
        <f>Table1[[#This Row],[MWh (megawatt hours)]]*Table1[[#This Row],[Resource Allocation (Load/Power)]]</f>
        <v>406659.9997560613</v>
      </c>
      <c r="G7" s="80"/>
      <c r="H7" s="80">
        <v>1</v>
      </c>
      <c r="I7" s="80"/>
      <c r="J7" s="80"/>
      <c r="K7" s="80"/>
      <c r="L7" s="80"/>
      <c r="M7" s="80"/>
      <c r="P7" s="104">
        <f>SUM(Table1[[#This Row],[Hydro]:[Unknown/Market]])</f>
        <v>1</v>
      </c>
      <c r="Q7" s="98">
        <f t="shared" si="0"/>
        <v>0</v>
      </c>
      <c r="R7" s="98">
        <f t="shared" si="1"/>
        <v>406659.9997560613</v>
      </c>
      <c r="S7" s="98">
        <f t="shared" si="2"/>
        <v>0</v>
      </c>
      <c r="T7" s="98">
        <f t="shared" si="3"/>
        <v>0</v>
      </c>
      <c r="U7" s="98">
        <f t="shared" si="4"/>
        <v>0</v>
      </c>
      <c r="V7" s="98">
        <f t="shared" si="5"/>
        <v>0</v>
      </c>
      <c r="W7" s="98">
        <f t="shared" si="6"/>
        <v>0</v>
      </c>
      <c r="X7" s="98">
        <f t="shared" si="7"/>
        <v>0</v>
      </c>
      <c r="Y7" s="99">
        <f t="shared" si="8"/>
        <v>0</v>
      </c>
      <c r="Z7" s="81">
        <f t="shared" si="9"/>
        <v>406659.9997560613</v>
      </c>
    </row>
    <row r="8" spans="1:26" x14ac:dyDescent="0.2">
      <c r="A8" s="100" t="s">
        <v>78</v>
      </c>
      <c r="B8" s="101">
        <v>1</v>
      </c>
      <c r="C8" s="102">
        <v>3839</v>
      </c>
      <c r="D8" s="103"/>
      <c r="E8" s="78">
        <f>Main!$B$17</f>
        <v>0.38086835639753314</v>
      </c>
      <c r="F8" s="79">
        <f>Table1[[#This Row],[MWh (megawatt hours)]]*Table1[[#This Row],[Resource Allocation (Load/Power)]]</f>
        <v>1462.1536202101297</v>
      </c>
      <c r="G8" s="80"/>
      <c r="H8" s="80"/>
      <c r="I8" s="80"/>
      <c r="J8" s="80"/>
      <c r="K8" s="80"/>
      <c r="L8" s="80">
        <v>1</v>
      </c>
      <c r="M8" s="80"/>
      <c r="N8" s="90"/>
      <c r="O8" s="90"/>
      <c r="P8" s="105">
        <f>SUM(Table1[[#This Row],[Hydro]:[Unknown/Market]])</f>
        <v>1</v>
      </c>
      <c r="Q8" s="98">
        <f t="shared" si="0"/>
        <v>0</v>
      </c>
      <c r="R8" s="98">
        <f t="shared" si="1"/>
        <v>0</v>
      </c>
      <c r="S8" s="98">
        <f t="shared" si="2"/>
        <v>0</v>
      </c>
      <c r="T8" s="98">
        <f t="shared" si="3"/>
        <v>0</v>
      </c>
      <c r="U8" s="98">
        <f t="shared" si="4"/>
        <v>0</v>
      </c>
      <c r="V8" s="98">
        <f t="shared" si="5"/>
        <v>1462.1536202101297</v>
      </c>
      <c r="W8" s="98">
        <f t="shared" si="6"/>
        <v>0</v>
      </c>
      <c r="X8" s="98">
        <f t="shared" si="7"/>
        <v>0</v>
      </c>
      <c r="Y8" s="99">
        <f t="shared" si="8"/>
        <v>0</v>
      </c>
      <c r="Z8" s="81">
        <f t="shared" si="9"/>
        <v>1462.1536202101297</v>
      </c>
    </row>
    <row r="9" spans="1:26" x14ac:dyDescent="0.2">
      <c r="A9" s="106" t="s">
        <v>80</v>
      </c>
      <c r="B9" s="101">
        <v>1</v>
      </c>
      <c r="C9" s="102">
        <v>21439</v>
      </c>
      <c r="D9" s="103"/>
      <c r="E9" s="78">
        <f>Main!$B$17</f>
        <v>0.38086835639753314</v>
      </c>
      <c r="F9" s="79">
        <f>Table1[[#This Row],[MWh (megawatt hours)]]*Table1[[#This Row],[Resource Allocation (Load/Power)]]</f>
        <v>8165.4366928067129</v>
      </c>
      <c r="G9" s="80">
        <v>1</v>
      </c>
      <c r="H9" s="80"/>
      <c r="I9" s="80"/>
      <c r="J9" s="80"/>
      <c r="K9" s="80"/>
      <c r="L9" s="80"/>
      <c r="M9" s="80"/>
      <c r="P9" s="104">
        <f>SUM(Table1[[#This Row],[Hydro]:[Unknown/Market]])</f>
        <v>1</v>
      </c>
      <c r="Q9" s="98">
        <f t="shared" si="0"/>
        <v>8165.4366928067129</v>
      </c>
      <c r="R9" s="98">
        <f t="shared" si="1"/>
        <v>0</v>
      </c>
      <c r="S9" s="98">
        <f t="shared" si="2"/>
        <v>0</v>
      </c>
      <c r="T9" s="98">
        <f t="shared" si="3"/>
        <v>0</v>
      </c>
      <c r="U9" s="98">
        <f t="shared" si="4"/>
        <v>0</v>
      </c>
      <c r="V9" s="98">
        <f t="shared" si="5"/>
        <v>0</v>
      </c>
      <c r="W9" s="98">
        <f t="shared" si="6"/>
        <v>0</v>
      </c>
      <c r="X9" s="98">
        <f t="shared" si="7"/>
        <v>0</v>
      </c>
      <c r="Y9" s="99">
        <f t="shared" si="8"/>
        <v>0</v>
      </c>
      <c r="Z9" s="81">
        <f t="shared" si="9"/>
        <v>8165.4366928067129</v>
      </c>
    </row>
    <row r="10" spans="1:26" x14ac:dyDescent="0.2">
      <c r="A10" s="106" t="s">
        <v>81</v>
      </c>
      <c r="B10" s="101">
        <v>1</v>
      </c>
      <c r="C10" s="102">
        <v>97148</v>
      </c>
      <c r="D10" s="103"/>
      <c r="E10" s="78">
        <f>Main!$B$17</f>
        <v>0.38086835639753314</v>
      </c>
      <c r="F10" s="79">
        <f>Table1[[#This Row],[MWh (megawatt hours)]]*Table1[[#This Row],[Resource Allocation (Load/Power)]]</f>
        <v>37000.59908730755</v>
      </c>
      <c r="G10" s="80">
        <v>1</v>
      </c>
      <c r="H10" s="80"/>
      <c r="I10" s="80"/>
      <c r="J10" s="80"/>
      <c r="K10" s="80"/>
      <c r="L10" s="80"/>
      <c r="M10" s="80"/>
      <c r="P10" s="104">
        <f>SUM(Table1[[#This Row],[Hydro]:[Unknown/Market]])</f>
        <v>1</v>
      </c>
      <c r="Q10" s="98">
        <f t="shared" si="0"/>
        <v>37000.59908730755</v>
      </c>
      <c r="R10" s="98">
        <f t="shared" si="1"/>
        <v>0</v>
      </c>
      <c r="S10" s="98">
        <f t="shared" si="2"/>
        <v>0</v>
      </c>
      <c r="T10" s="98">
        <f t="shared" si="3"/>
        <v>0</v>
      </c>
      <c r="U10" s="98">
        <f t="shared" si="4"/>
        <v>0</v>
      </c>
      <c r="V10" s="98">
        <f t="shared" si="5"/>
        <v>0</v>
      </c>
      <c r="W10" s="98">
        <f t="shared" si="6"/>
        <v>0</v>
      </c>
      <c r="X10" s="98">
        <f t="shared" si="7"/>
        <v>0</v>
      </c>
      <c r="Y10" s="99">
        <f t="shared" si="8"/>
        <v>0</v>
      </c>
      <c r="Z10" s="81">
        <f t="shared" si="9"/>
        <v>37000.59908730755</v>
      </c>
    </row>
    <row r="11" spans="1:26" x14ac:dyDescent="0.2">
      <c r="A11" s="106" t="s">
        <v>82</v>
      </c>
      <c r="B11" s="101">
        <v>1</v>
      </c>
      <c r="C11" s="102">
        <v>114933</v>
      </c>
      <c r="D11" s="103"/>
      <c r="E11" s="78">
        <f>Main!$B$17</f>
        <v>0.38086835639753314</v>
      </c>
      <c r="F11" s="79">
        <f>Table1[[#This Row],[MWh (megawatt hours)]]*Table1[[#This Row],[Resource Allocation (Load/Power)]]</f>
        <v>43774.342805837674</v>
      </c>
      <c r="G11" s="80">
        <v>1</v>
      </c>
      <c r="H11" s="80"/>
      <c r="I11" s="80"/>
      <c r="J11" s="80"/>
      <c r="K11" s="80"/>
      <c r="L11" s="80"/>
      <c r="M11" s="80"/>
      <c r="P11" s="104">
        <f>SUM(Table1[[#This Row],[Hydro]:[Unknown/Market]])</f>
        <v>1</v>
      </c>
      <c r="Q11" s="98">
        <f t="shared" si="0"/>
        <v>43774.342805837674</v>
      </c>
      <c r="R11" s="98">
        <f t="shared" si="1"/>
        <v>0</v>
      </c>
      <c r="S11" s="98">
        <f t="shared" si="2"/>
        <v>0</v>
      </c>
      <c r="T11" s="98">
        <f t="shared" si="3"/>
        <v>0</v>
      </c>
      <c r="U11" s="98">
        <f t="shared" si="4"/>
        <v>0</v>
      </c>
      <c r="V11" s="98">
        <f t="shared" si="5"/>
        <v>0</v>
      </c>
      <c r="W11" s="98">
        <f t="shared" si="6"/>
        <v>0</v>
      </c>
      <c r="X11" s="98">
        <f t="shared" si="7"/>
        <v>0</v>
      </c>
      <c r="Y11" s="99">
        <f t="shared" si="8"/>
        <v>0</v>
      </c>
      <c r="Z11" s="81">
        <f t="shared" si="9"/>
        <v>43774.342805837674</v>
      </c>
    </row>
    <row r="12" spans="1:26" x14ac:dyDescent="0.2">
      <c r="A12" s="106" t="s">
        <v>83</v>
      </c>
      <c r="B12" s="101">
        <v>1</v>
      </c>
      <c r="C12" s="102">
        <v>216169</v>
      </c>
      <c r="D12" s="103"/>
      <c r="E12" s="78">
        <f>Main!$B$17</f>
        <v>0.38086835639753314</v>
      </c>
      <c r="F12" s="79">
        <f>Table1[[#This Row],[MWh (megawatt hours)]]*Table1[[#This Row],[Resource Allocation (Load/Power)]]</f>
        <v>82331.93173409834</v>
      </c>
      <c r="G12" s="80">
        <v>1</v>
      </c>
      <c r="H12" s="80"/>
      <c r="I12" s="80"/>
      <c r="J12" s="80"/>
      <c r="K12" s="80"/>
      <c r="L12" s="80"/>
      <c r="M12" s="80"/>
      <c r="N12" s="104"/>
      <c r="O12" s="104"/>
      <c r="P12" s="104">
        <f>SUM(Table1[[#This Row],[Hydro]:[Unknown/Market]])</f>
        <v>1</v>
      </c>
      <c r="Q12" s="98">
        <f t="shared" si="0"/>
        <v>82331.93173409834</v>
      </c>
      <c r="R12" s="98">
        <f t="shared" si="1"/>
        <v>0</v>
      </c>
      <c r="S12" s="98">
        <f t="shared" si="2"/>
        <v>0</v>
      </c>
      <c r="T12" s="98">
        <f t="shared" si="3"/>
        <v>0</v>
      </c>
      <c r="U12" s="98">
        <f t="shared" si="4"/>
        <v>0</v>
      </c>
      <c r="V12" s="98">
        <f t="shared" si="5"/>
        <v>0</v>
      </c>
      <c r="W12" s="98">
        <f t="shared" si="6"/>
        <v>0</v>
      </c>
      <c r="X12" s="98">
        <f t="shared" si="7"/>
        <v>0</v>
      </c>
      <c r="Y12" s="99">
        <f t="shared" si="8"/>
        <v>0</v>
      </c>
      <c r="Z12" s="81">
        <f t="shared" si="9"/>
        <v>82331.93173409834</v>
      </c>
    </row>
    <row r="13" spans="1:26" x14ac:dyDescent="0.2">
      <c r="A13" s="106" t="s">
        <v>84</v>
      </c>
      <c r="B13" s="101">
        <v>1</v>
      </c>
      <c r="C13" s="102">
        <v>458553</v>
      </c>
      <c r="D13" s="103"/>
      <c r="E13" s="78">
        <f>Main!$B$17</f>
        <v>0.38086835639753314</v>
      </c>
      <c r="F13" s="79">
        <f>Table1[[#This Row],[MWh (megawatt hours)]]*Table1[[#This Row],[Resource Allocation (Load/Power)]]</f>
        <v>174648.32743115802</v>
      </c>
      <c r="G13" s="80">
        <v>1</v>
      </c>
      <c r="H13" s="80"/>
      <c r="I13" s="80"/>
      <c r="J13" s="80"/>
      <c r="K13" s="80"/>
      <c r="L13" s="80"/>
      <c r="M13" s="80"/>
      <c r="N13" s="104"/>
      <c r="O13" s="104"/>
      <c r="P13" s="104">
        <f>SUM(Table1[[#This Row],[Hydro]:[Unknown/Market]])</f>
        <v>1</v>
      </c>
      <c r="Q13" s="98">
        <f t="shared" si="0"/>
        <v>174648.32743115802</v>
      </c>
      <c r="R13" s="98">
        <f t="shared" si="1"/>
        <v>0</v>
      </c>
      <c r="S13" s="98">
        <f t="shared" si="2"/>
        <v>0</v>
      </c>
      <c r="T13" s="98">
        <f t="shared" si="3"/>
        <v>0</v>
      </c>
      <c r="U13" s="98">
        <f t="shared" si="4"/>
        <v>0</v>
      </c>
      <c r="V13" s="98">
        <f t="shared" si="5"/>
        <v>0</v>
      </c>
      <c r="W13" s="98">
        <f t="shared" si="6"/>
        <v>0</v>
      </c>
      <c r="X13" s="98">
        <f t="shared" si="7"/>
        <v>0</v>
      </c>
      <c r="Y13" s="99">
        <f t="shared" si="8"/>
        <v>0</v>
      </c>
      <c r="Z13" s="81">
        <f t="shared" si="9"/>
        <v>174648.32743115802</v>
      </c>
    </row>
    <row r="14" spans="1:26" x14ac:dyDescent="0.2">
      <c r="A14" s="106" t="s">
        <v>85</v>
      </c>
      <c r="B14" s="101">
        <v>1</v>
      </c>
      <c r="C14" s="102">
        <v>76780</v>
      </c>
      <c r="D14" s="103"/>
      <c r="E14" s="78">
        <f>Main!$B$17</f>
        <v>0.38086835639753314</v>
      </c>
      <c r="F14" s="79">
        <f>Table1[[#This Row],[MWh (megawatt hours)]]*Table1[[#This Row],[Resource Allocation (Load/Power)]]</f>
        <v>29243.072404202594</v>
      </c>
      <c r="G14" s="80">
        <v>1</v>
      </c>
      <c r="H14" s="80"/>
      <c r="I14" s="80"/>
      <c r="J14" s="80"/>
      <c r="K14" s="80"/>
      <c r="L14" s="80"/>
      <c r="M14" s="80"/>
      <c r="N14" s="104"/>
      <c r="O14" s="104"/>
      <c r="P14" s="104">
        <f>SUM(Table1[[#This Row],[Hydro]:[Unknown/Market]])</f>
        <v>1</v>
      </c>
      <c r="Q14" s="98">
        <f t="shared" si="0"/>
        <v>29243.072404202594</v>
      </c>
      <c r="R14" s="98">
        <f t="shared" si="1"/>
        <v>0</v>
      </c>
      <c r="S14" s="98">
        <f t="shared" si="2"/>
        <v>0</v>
      </c>
      <c r="T14" s="98">
        <f t="shared" si="3"/>
        <v>0</v>
      </c>
      <c r="U14" s="98">
        <f t="shared" si="4"/>
        <v>0</v>
      </c>
      <c r="V14" s="98">
        <f t="shared" si="5"/>
        <v>0</v>
      </c>
      <c r="W14" s="98">
        <f t="shared" si="6"/>
        <v>0</v>
      </c>
      <c r="X14" s="98">
        <f t="shared" si="7"/>
        <v>0</v>
      </c>
      <c r="Y14" s="99">
        <f t="shared" si="8"/>
        <v>0</v>
      </c>
      <c r="Z14" s="81">
        <f t="shared" si="9"/>
        <v>29243.072404202594</v>
      </c>
    </row>
    <row r="15" spans="1:26" x14ac:dyDescent="0.2">
      <c r="A15" s="106" t="s">
        <v>86</v>
      </c>
      <c r="B15" s="101">
        <v>1</v>
      </c>
      <c r="C15" s="102">
        <v>1200099</v>
      </c>
      <c r="D15" s="103"/>
      <c r="E15" s="78">
        <f>Main!$B$17</f>
        <v>0.38086835639753314</v>
      </c>
      <c r="F15" s="79">
        <f>Table1[[#This Row],[MWh (megawatt hours)]]*Table1[[#This Row],[Resource Allocation (Load/Power)]]</f>
        <v>457079.73364432313</v>
      </c>
      <c r="G15" s="80">
        <v>1</v>
      </c>
      <c r="H15" s="80"/>
      <c r="I15" s="80"/>
      <c r="J15" s="80"/>
      <c r="K15" s="80"/>
      <c r="L15" s="80"/>
      <c r="M15" s="80"/>
      <c r="N15" s="104"/>
      <c r="O15" s="104"/>
      <c r="P15" s="104">
        <f>SUM(Table1[[#This Row],[Hydro]:[Unknown/Market]])</f>
        <v>1</v>
      </c>
      <c r="Q15" s="98">
        <f t="shared" si="0"/>
        <v>457079.73364432313</v>
      </c>
      <c r="R15" s="98">
        <f t="shared" si="1"/>
        <v>0</v>
      </c>
      <c r="S15" s="98">
        <f t="shared" si="2"/>
        <v>0</v>
      </c>
      <c r="T15" s="98">
        <f t="shared" si="3"/>
        <v>0</v>
      </c>
      <c r="U15" s="98">
        <f t="shared" si="4"/>
        <v>0</v>
      </c>
      <c r="V15" s="98">
        <f t="shared" si="5"/>
        <v>0</v>
      </c>
      <c r="W15" s="98">
        <f t="shared" si="6"/>
        <v>0</v>
      </c>
      <c r="X15" s="98">
        <f t="shared" si="7"/>
        <v>0</v>
      </c>
      <c r="Y15" s="99">
        <f t="shared" si="8"/>
        <v>0</v>
      </c>
      <c r="Z15" s="81">
        <f t="shared" si="9"/>
        <v>457079.73364432313</v>
      </c>
    </row>
    <row r="16" spans="1:26" ht="10.8" thickBot="1" x14ac:dyDescent="0.25">
      <c r="A16" s="106" t="s">
        <v>87</v>
      </c>
      <c r="B16" s="101">
        <v>1</v>
      </c>
      <c r="C16" s="183">
        <v>2039433</v>
      </c>
      <c r="D16" s="103"/>
      <c r="E16" s="78">
        <f>Main!$B$17</f>
        <v>0.38086835639753314</v>
      </c>
      <c r="F16" s="79">
        <f>Table1[[#This Row],[MWh (megawatt hours)]]*Table1[[#This Row],[Resource Allocation (Load/Power)]]</f>
        <v>776755.49469289021</v>
      </c>
      <c r="G16" s="80">
        <v>1</v>
      </c>
      <c r="H16" s="80"/>
      <c r="I16" s="80"/>
      <c r="J16" s="80"/>
      <c r="K16" s="80"/>
      <c r="L16" s="80"/>
      <c r="M16" s="80"/>
      <c r="N16" s="104"/>
      <c r="O16" s="104"/>
      <c r="P16" s="104">
        <f>SUM(Table1[[#This Row],[Hydro]:[Unknown/Market]])</f>
        <v>1</v>
      </c>
      <c r="Q16" s="98">
        <f t="shared" si="0"/>
        <v>776755.49469289021</v>
      </c>
      <c r="R16" s="98">
        <f t="shared" si="1"/>
        <v>0</v>
      </c>
      <c r="S16" s="98">
        <f t="shared" si="2"/>
        <v>0</v>
      </c>
      <c r="T16" s="98">
        <f t="shared" si="3"/>
        <v>0</v>
      </c>
      <c r="U16" s="98">
        <f t="shared" si="4"/>
        <v>0</v>
      </c>
      <c r="V16" s="98">
        <f t="shared" si="5"/>
        <v>0</v>
      </c>
      <c r="W16" s="98">
        <f t="shared" si="6"/>
        <v>0</v>
      </c>
      <c r="X16" s="98">
        <f t="shared" si="7"/>
        <v>0</v>
      </c>
      <c r="Y16" s="99">
        <f t="shared" si="8"/>
        <v>0</v>
      </c>
      <c r="Z16" s="81">
        <f t="shared" si="9"/>
        <v>776755.49469289021</v>
      </c>
    </row>
    <row r="17" spans="1:26" s="114" customFormat="1" ht="10.8" thickTop="1" x14ac:dyDescent="0.2">
      <c r="A17" s="107" t="s">
        <v>88</v>
      </c>
      <c r="B17" s="108">
        <v>2</v>
      </c>
      <c r="C17" s="184">
        <v>52030</v>
      </c>
      <c r="D17" s="109"/>
      <c r="E17" s="110">
        <f>Main!$B$17</f>
        <v>0.38086835639753314</v>
      </c>
      <c r="F17" s="111">
        <f>Table1[[#This Row],[MWh (megawatt hours)]]*Table1[[#This Row],[Resource Allocation (Load/Power)]]</f>
        <v>19816.580583363648</v>
      </c>
      <c r="G17" s="112">
        <v>0.93</v>
      </c>
      <c r="H17" s="112"/>
      <c r="I17" s="112"/>
      <c r="J17" s="112"/>
      <c r="K17" s="112"/>
      <c r="L17" s="112">
        <v>0.05</v>
      </c>
      <c r="M17" s="112">
        <v>0.02</v>
      </c>
      <c r="N17" s="113"/>
      <c r="O17" s="113"/>
      <c r="P17" s="113">
        <f>SUM(Table1[[#This Row],[Hydro]:[Unknown/Market]])</f>
        <v>1</v>
      </c>
      <c r="Q17" s="185">
        <f t="shared" si="0"/>
        <v>18429.419942528195</v>
      </c>
      <c r="R17" s="185">
        <f t="shared" si="1"/>
        <v>0</v>
      </c>
      <c r="S17" s="185">
        <f t="shared" si="2"/>
        <v>0</v>
      </c>
      <c r="T17" s="185">
        <f t="shared" si="3"/>
        <v>0</v>
      </c>
      <c r="U17" s="185">
        <f t="shared" si="4"/>
        <v>0</v>
      </c>
      <c r="V17" s="185">
        <f t="shared" si="5"/>
        <v>990.82902916818239</v>
      </c>
      <c r="W17" s="185">
        <f t="shared" si="6"/>
        <v>396.33161166727297</v>
      </c>
      <c r="X17" s="185">
        <f t="shared" si="7"/>
        <v>0</v>
      </c>
      <c r="Y17" s="184">
        <f t="shared" si="8"/>
        <v>0</v>
      </c>
      <c r="Z17" s="186">
        <f t="shared" si="9"/>
        <v>19816.580583363648</v>
      </c>
    </row>
    <row r="18" spans="1:26" x14ac:dyDescent="0.2">
      <c r="A18" s="115" t="s">
        <v>88</v>
      </c>
      <c r="B18" s="116">
        <v>2</v>
      </c>
      <c r="C18" s="99">
        <v>146400</v>
      </c>
      <c r="D18" s="103"/>
      <c r="E18" s="117">
        <f>Main!$B$17</f>
        <v>0.38086835639753314</v>
      </c>
      <c r="F18" s="79">
        <f>Table1[[#This Row],[MWh (megawatt hours)]]*Table1[[#This Row],[Resource Allocation (Load/Power)]]</f>
        <v>55759.127376598852</v>
      </c>
      <c r="G18" s="80">
        <v>0.93</v>
      </c>
      <c r="H18" s="80"/>
      <c r="I18" s="80"/>
      <c r="J18" s="80"/>
      <c r="K18" s="80"/>
      <c r="L18" s="80">
        <v>0.05</v>
      </c>
      <c r="M18" s="80">
        <v>0.02</v>
      </c>
      <c r="N18" s="104"/>
      <c r="O18" s="104"/>
      <c r="P18" s="104">
        <f>SUM(Table1[[#This Row],[Hydro]:[Unknown/Market]])</f>
        <v>1</v>
      </c>
      <c r="Q18" s="98">
        <f t="shared" si="0"/>
        <v>51855.988460236935</v>
      </c>
      <c r="R18" s="98">
        <f t="shared" si="1"/>
        <v>0</v>
      </c>
      <c r="S18" s="98">
        <f t="shared" si="2"/>
        <v>0</v>
      </c>
      <c r="T18" s="98">
        <f t="shared" si="3"/>
        <v>0</v>
      </c>
      <c r="U18" s="98">
        <f t="shared" si="4"/>
        <v>0</v>
      </c>
      <c r="V18" s="98">
        <f t="shared" si="5"/>
        <v>2787.9563688299427</v>
      </c>
      <c r="W18" s="98">
        <f t="shared" si="6"/>
        <v>1115.182547531977</v>
      </c>
      <c r="X18" s="98">
        <f t="shared" si="7"/>
        <v>0</v>
      </c>
      <c r="Y18" s="99">
        <f t="shared" si="8"/>
        <v>0</v>
      </c>
      <c r="Z18" s="81">
        <f t="shared" si="9"/>
        <v>55759.127376598859</v>
      </c>
    </row>
    <row r="19" spans="1:26" s="125" customFormat="1" x14ac:dyDescent="0.2">
      <c r="A19" s="100" t="s">
        <v>56</v>
      </c>
      <c r="B19" s="118">
        <v>2</v>
      </c>
      <c r="C19" s="102">
        <v>62406</v>
      </c>
      <c r="D19" s="119"/>
      <c r="E19" s="120">
        <f>Main!$B$17</f>
        <v>0.38086835639753314</v>
      </c>
      <c r="F19" s="121">
        <f>Table1[[#This Row],[MWh (megawatt hours)]]*Table1[[#This Row],[Resource Allocation (Load/Power)]]</f>
        <v>23768.470649344454</v>
      </c>
      <c r="G19" s="122">
        <v>0.86</v>
      </c>
      <c r="H19" s="123"/>
      <c r="I19" s="123">
        <v>0.11</v>
      </c>
      <c r="J19" s="123"/>
      <c r="K19" s="123"/>
      <c r="L19" s="122"/>
      <c r="M19" s="122"/>
      <c r="N19" s="123"/>
      <c r="O19" s="123">
        <v>0.03</v>
      </c>
      <c r="P19" s="124">
        <f>SUM(Table1[[#This Row],[Hydro]:[Unknown/Market]])</f>
        <v>1</v>
      </c>
      <c r="Q19" s="98">
        <f t="shared" si="0"/>
        <v>20440.88475843623</v>
      </c>
      <c r="R19" s="98">
        <f t="shared" si="1"/>
        <v>0</v>
      </c>
      <c r="S19" s="98">
        <f t="shared" si="2"/>
        <v>2614.5317714278899</v>
      </c>
      <c r="T19" s="98">
        <f t="shared" si="3"/>
        <v>0</v>
      </c>
      <c r="U19" s="98">
        <f t="shared" si="4"/>
        <v>0</v>
      </c>
      <c r="V19" s="98">
        <f t="shared" si="5"/>
        <v>0</v>
      </c>
      <c r="W19" s="98">
        <f t="shared" si="6"/>
        <v>0</v>
      </c>
      <c r="X19" s="98">
        <f t="shared" si="7"/>
        <v>0</v>
      </c>
      <c r="Y19" s="99">
        <f t="shared" si="8"/>
        <v>713.05411948033361</v>
      </c>
      <c r="Z19" s="81">
        <f t="shared" si="9"/>
        <v>23768.470649344454</v>
      </c>
    </row>
    <row r="20" spans="1:26" s="125" customFormat="1" x14ac:dyDescent="0.2">
      <c r="A20" s="100" t="s">
        <v>56</v>
      </c>
      <c r="B20" s="118">
        <v>2</v>
      </c>
      <c r="C20" s="102">
        <v>590026</v>
      </c>
      <c r="D20" s="119"/>
      <c r="E20" s="120">
        <f>Main!$B$17</f>
        <v>0.38086835639753314</v>
      </c>
      <c r="F20" s="121">
        <f>Table1[[#This Row],[MWh (megawatt hours)]]*Table1[[#This Row],[Resource Allocation (Load/Power)]]</f>
        <v>224722.2328518109</v>
      </c>
      <c r="G20" s="122">
        <v>0.86</v>
      </c>
      <c r="H20" s="123"/>
      <c r="I20" s="123">
        <v>0.11</v>
      </c>
      <c r="J20" s="123"/>
      <c r="K20" s="123"/>
      <c r="L20" s="122"/>
      <c r="M20" s="122"/>
      <c r="N20" s="123"/>
      <c r="O20" s="123">
        <v>0.03</v>
      </c>
      <c r="P20" s="126">
        <f>SUM(Table1[[#This Row],[Hydro]:[Unknown/Market]])</f>
        <v>1</v>
      </c>
      <c r="Q20" s="98">
        <f t="shared" si="0"/>
        <v>193261.12025255736</v>
      </c>
      <c r="R20" s="98">
        <f t="shared" si="1"/>
        <v>0</v>
      </c>
      <c r="S20" s="98">
        <f t="shared" si="2"/>
        <v>24719.445613699198</v>
      </c>
      <c r="T20" s="98">
        <f t="shared" si="3"/>
        <v>0</v>
      </c>
      <c r="U20" s="98">
        <f t="shared" si="4"/>
        <v>0</v>
      </c>
      <c r="V20" s="98">
        <f t="shared" si="5"/>
        <v>0</v>
      </c>
      <c r="W20" s="98">
        <f t="shared" si="6"/>
        <v>0</v>
      </c>
      <c r="X20" s="98">
        <f t="shared" si="7"/>
        <v>0</v>
      </c>
      <c r="Y20" s="99">
        <f t="shared" si="8"/>
        <v>6741.6669855543269</v>
      </c>
      <c r="Z20" s="81">
        <f t="shared" si="9"/>
        <v>224722.2328518109</v>
      </c>
    </row>
    <row r="21" spans="1:26" s="125" customFormat="1" x14ac:dyDescent="0.2">
      <c r="A21" s="100" t="s">
        <v>56</v>
      </c>
      <c r="B21" s="118">
        <v>2</v>
      </c>
      <c r="C21" s="102">
        <v>235075</v>
      </c>
      <c r="D21" s="119"/>
      <c r="E21" s="120">
        <f>Main!$B$17</f>
        <v>0.38086835639753314</v>
      </c>
      <c r="F21" s="121">
        <f>Table1[[#This Row],[MWh (megawatt hours)]]*Table1[[#This Row],[Resource Allocation (Load/Power)]]</f>
        <v>89532.628880150107</v>
      </c>
      <c r="G21" s="122">
        <v>0.86</v>
      </c>
      <c r="H21" s="123"/>
      <c r="I21" s="123">
        <v>0.11</v>
      </c>
      <c r="J21" s="123"/>
      <c r="K21" s="123"/>
      <c r="L21" s="122"/>
      <c r="M21" s="122"/>
      <c r="N21" s="123"/>
      <c r="O21" s="123">
        <v>0.03</v>
      </c>
      <c r="P21" s="126">
        <f>SUM(Table1[[#This Row],[Hydro]:[Unknown/Market]])</f>
        <v>1</v>
      </c>
      <c r="Q21" s="98">
        <f t="shared" si="0"/>
        <v>76998.060836929086</v>
      </c>
      <c r="R21" s="98">
        <f t="shared" si="1"/>
        <v>0</v>
      </c>
      <c r="S21" s="98">
        <f t="shared" si="2"/>
        <v>9848.5891768165111</v>
      </c>
      <c r="T21" s="98">
        <f t="shared" si="3"/>
        <v>0</v>
      </c>
      <c r="U21" s="98">
        <f t="shared" si="4"/>
        <v>0</v>
      </c>
      <c r="V21" s="98">
        <f t="shared" si="5"/>
        <v>0</v>
      </c>
      <c r="W21" s="98">
        <f t="shared" si="6"/>
        <v>0</v>
      </c>
      <c r="X21" s="98">
        <f t="shared" si="7"/>
        <v>0</v>
      </c>
      <c r="Y21" s="99">
        <f t="shared" si="8"/>
        <v>2685.9788664045032</v>
      </c>
      <c r="Z21" s="81">
        <f t="shared" si="9"/>
        <v>89532.628880150107</v>
      </c>
    </row>
    <row r="22" spans="1:26" s="125" customFormat="1" x14ac:dyDescent="0.2">
      <c r="A22" s="100" t="s">
        <v>56</v>
      </c>
      <c r="B22" s="118">
        <v>2</v>
      </c>
      <c r="C22" s="102">
        <v>218457</v>
      </c>
      <c r="D22" s="187"/>
      <c r="E22" s="120">
        <f>Main!$B$17</f>
        <v>0.38086835639753314</v>
      </c>
      <c r="F22" s="121">
        <f>Table1[[#This Row],[MWh (megawatt hours)]]*Table1[[#This Row],[Resource Allocation (Load/Power)]]</f>
        <v>83203.358533535895</v>
      </c>
      <c r="G22" s="122">
        <v>0.86</v>
      </c>
      <c r="H22" s="123"/>
      <c r="I22" s="123">
        <v>0.11</v>
      </c>
      <c r="J22" s="123"/>
      <c r="K22" s="123"/>
      <c r="L22" s="122"/>
      <c r="M22" s="122"/>
      <c r="N22" s="123"/>
      <c r="O22" s="123">
        <v>0.03</v>
      </c>
      <c r="P22" s="126">
        <f>SUM(Table1[[#This Row],[Hydro]:[Unknown/Market]])</f>
        <v>1</v>
      </c>
      <c r="Q22" s="98">
        <f t="shared" si="0"/>
        <v>71554.888338840872</v>
      </c>
      <c r="R22" s="98">
        <f t="shared" si="1"/>
        <v>0</v>
      </c>
      <c r="S22" s="98">
        <f t="shared" si="2"/>
        <v>9152.3694386889492</v>
      </c>
      <c r="T22" s="98">
        <f t="shared" si="3"/>
        <v>0</v>
      </c>
      <c r="U22" s="98">
        <f t="shared" si="4"/>
        <v>0</v>
      </c>
      <c r="V22" s="98">
        <f t="shared" si="5"/>
        <v>0</v>
      </c>
      <c r="W22" s="98">
        <f t="shared" si="6"/>
        <v>0</v>
      </c>
      <c r="X22" s="98">
        <f t="shared" si="7"/>
        <v>0</v>
      </c>
      <c r="Y22" s="99">
        <f t="shared" si="8"/>
        <v>2496.1007560060766</v>
      </c>
      <c r="Z22" s="81">
        <f t="shared" si="9"/>
        <v>83203.358533535909</v>
      </c>
    </row>
    <row r="23" spans="1:26" x14ac:dyDescent="0.2">
      <c r="A23" s="115" t="s">
        <v>89</v>
      </c>
      <c r="B23" s="127">
        <v>2</v>
      </c>
      <c r="C23" s="99">
        <v>80133</v>
      </c>
      <c r="D23" s="188"/>
      <c r="E23" s="117">
        <f>Main!$B$17</f>
        <v>0.38086835639753314</v>
      </c>
      <c r="F23" s="79">
        <f>Table1[[#This Row],[MWh (megawatt hours)]]*Table1[[#This Row],[Resource Allocation (Load/Power)]]</f>
        <v>30520.124003203524</v>
      </c>
      <c r="G23" s="80"/>
      <c r="H23" s="80"/>
      <c r="I23" s="80"/>
      <c r="J23" s="80"/>
      <c r="K23" s="80"/>
      <c r="L23" s="80"/>
      <c r="M23" s="80"/>
      <c r="N23" s="104"/>
      <c r="O23" s="104">
        <v>1</v>
      </c>
      <c r="P23" s="104">
        <f>SUM(Table1[[#This Row],[Hydro]:[Unknown/Market]])</f>
        <v>1</v>
      </c>
      <c r="Q23" s="98">
        <f t="shared" si="0"/>
        <v>0</v>
      </c>
      <c r="R23" s="98">
        <f t="shared" si="1"/>
        <v>0</v>
      </c>
      <c r="S23" s="98">
        <f t="shared" si="2"/>
        <v>0</v>
      </c>
      <c r="T23" s="98">
        <f t="shared" si="3"/>
        <v>0</v>
      </c>
      <c r="U23" s="98">
        <f t="shared" si="4"/>
        <v>0</v>
      </c>
      <c r="V23" s="98">
        <f t="shared" si="5"/>
        <v>0</v>
      </c>
      <c r="W23" s="98">
        <f t="shared" si="6"/>
        <v>0</v>
      </c>
      <c r="X23" s="98">
        <f t="shared" si="7"/>
        <v>0</v>
      </c>
      <c r="Y23" s="99">
        <f t="shared" si="8"/>
        <v>30520.124003203524</v>
      </c>
      <c r="Z23" s="81">
        <f t="shared" si="9"/>
        <v>30520.124003203524</v>
      </c>
    </row>
    <row r="24" spans="1:26" x14ac:dyDescent="0.2">
      <c r="A24" s="115" t="s">
        <v>89</v>
      </c>
      <c r="B24" s="116">
        <v>1</v>
      </c>
      <c r="C24" s="99">
        <v>451675</v>
      </c>
      <c r="D24" s="103"/>
      <c r="E24" s="117">
        <f>Main!$B$17</f>
        <v>0.38086835639753314</v>
      </c>
      <c r="F24" s="79">
        <f>Table1[[#This Row],[MWh (megawatt hours)]]*Table1[[#This Row],[Resource Allocation (Load/Power)]]</f>
        <v>172028.71487585577</v>
      </c>
      <c r="G24" s="80">
        <v>1</v>
      </c>
      <c r="H24" s="80"/>
      <c r="I24" s="80"/>
      <c r="J24" s="80"/>
      <c r="K24" s="80"/>
      <c r="L24" s="80"/>
      <c r="M24" s="80"/>
      <c r="N24" s="104"/>
      <c r="O24" s="104"/>
      <c r="P24" s="104">
        <f>SUM(Table1[[#This Row],[Hydro]:[Unknown/Market]])</f>
        <v>1</v>
      </c>
      <c r="Q24" s="98">
        <f t="shared" si="0"/>
        <v>172028.71487585577</v>
      </c>
      <c r="R24" s="98">
        <f t="shared" si="1"/>
        <v>0</v>
      </c>
      <c r="S24" s="98">
        <f t="shared" si="2"/>
        <v>0</v>
      </c>
      <c r="T24" s="98">
        <f t="shared" si="3"/>
        <v>0</v>
      </c>
      <c r="U24" s="98">
        <f t="shared" si="4"/>
        <v>0</v>
      </c>
      <c r="V24" s="98">
        <f t="shared" si="5"/>
        <v>0</v>
      </c>
      <c r="W24" s="98">
        <f t="shared" si="6"/>
        <v>0</v>
      </c>
      <c r="X24" s="98">
        <f t="shared" si="7"/>
        <v>0</v>
      </c>
      <c r="Y24" s="99">
        <f t="shared" si="8"/>
        <v>0</v>
      </c>
      <c r="Z24" s="81">
        <f t="shared" si="9"/>
        <v>172028.71487585577</v>
      </c>
    </row>
    <row r="25" spans="1:26" x14ac:dyDescent="0.2">
      <c r="A25" s="115" t="s">
        <v>89</v>
      </c>
      <c r="B25" s="116">
        <v>1</v>
      </c>
      <c r="C25" s="99">
        <v>205763</v>
      </c>
      <c r="D25" s="103"/>
      <c r="E25" s="117">
        <f>Main!$B$17</f>
        <v>0.38086835639753314</v>
      </c>
      <c r="F25" s="79">
        <f>Table1[[#This Row],[MWh (megawatt hours)]]*Table1[[#This Row],[Resource Allocation (Load/Power)]]</f>
        <v>78368.615617425618</v>
      </c>
      <c r="G25" s="80">
        <v>1</v>
      </c>
      <c r="H25" s="80"/>
      <c r="I25" s="80"/>
      <c r="J25" s="80"/>
      <c r="K25" s="80"/>
      <c r="L25" s="80"/>
      <c r="M25" s="80"/>
      <c r="N25" s="104"/>
      <c r="O25" s="104"/>
      <c r="P25" s="104">
        <f>SUM(Table1[[#This Row],[Hydro]:[Unknown/Market]])</f>
        <v>1</v>
      </c>
      <c r="Q25" s="98">
        <f t="shared" si="0"/>
        <v>78368.615617425618</v>
      </c>
      <c r="R25" s="98">
        <f t="shared" si="1"/>
        <v>0</v>
      </c>
      <c r="S25" s="98">
        <f t="shared" si="2"/>
        <v>0</v>
      </c>
      <c r="T25" s="98">
        <f t="shared" si="3"/>
        <v>0</v>
      </c>
      <c r="U25" s="98">
        <f t="shared" si="4"/>
        <v>0</v>
      </c>
      <c r="V25" s="98">
        <f t="shared" si="5"/>
        <v>0</v>
      </c>
      <c r="W25" s="98">
        <f t="shared" si="6"/>
        <v>0</v>
      </c>
      <c r="X25" s="98">
        <f t="shared" si="7"/>
        <v>0</v>
      </c>
      <c r="Y25" s="99">
        <f t="shared" si="8"/>
        <v>0</v>
      </c>
      <c r="Z25" s="81">
        <f t="shared" si="9"/>
        <v>78368.615617425618</v>
      </c>
    </row>
    <row r="26" spans="1:26" x14ac:dyDescent="0.2">
      <c r="A26" s="115" t="s">
        <v>90</v>
      </c>
      <c r="B26" s="116">
        <v>4</v>
      </c>
      <c r="C26" s="99">
        <v>4061</v>
      </c>
      <c r="D26" s="103"/>
      <c r="E26" s="117">
        <f>Main!$B$17</f>
        <v>0.38086835639753314</v>
      </c>
      <c r="F26" s="79">
        <f>Table1[[#This Row],[MWh (megawatt hours)]]*Table1[[#This Row],[Resource Allocation (Load/Power)]]</f>
        <v>1546.7063953303821</v>
      </c>
      <c r="G26" s="80"/>
      <c r="H26" s="80"/>
      <c r="I26" s="80"/>
      <c r="J26" s="80"/>
      <c r="K26" s="80"/>
      <c r="L26" s="80"/>
      <c r="M26" s="80"/>
      <c r="N26" s="104"/>
      <c r="O26" s="104">
        <v>1</v>
      </c>
      <c r="P26" s="104">
        <f>SUM(Table1[[#This Row],[Hydro]:[Unknown/Market]])</f>
        <v>1</v>
      </c>
      <c r="Q26" s="98">
        <f t="shared" si="0"/>
        <v>0</v>
      </c>
      <c r="R26" s="98">
        <f t="shared" si="1"/>
        <v>0</v>
      </c>
      <c r="S26" s="98">
        <f t="shared" si="2"/>
        <v>0</v>
      </c>
      <c r="T26" s="98">
        <f t="shared" si="3"/>
        <v>0</v>
      </c>
      <c r="U26" s="98">
        <f t="shared" si="4"/>
        <v>0</v>
      </c>
      <c r="V26" s="98">
        <f t="shared" si="5"/>
        <v>0</v>
      </c>
      <c r="W26" s="98">
        <f t="shared" si="6"/>
        <v>0</v>
      </c>
      <c r="X26" s="98">
        <f t="shared" si="7"/>
        <v>0</v>
      </c>
      <c r="Y26" s="99">
        <f t="shared" si="8"/>
        <v>1546.7063953303821</v>
      </c>
      <c r="Z26" s="81">
        <f t="shared" si="9"/>
        <v>1546.7063953303821</v>
      </c>
    </row>
    <row r="27" spans="1:26" x14ac:dyDescent="0.2">
      <c r="A27" s="115" t="s">
        <v>57</v>
      </c>
      <c r="B27" s="116">
        <v>1</v>
      </c>
      <c r="C27" s="99">
        <v>142146</v>
      </c>
      <c r="D27" s="103"/>
      <c r="E27" s="117">
        <f>Main!$B$17</f>
        <v>0.38086835639753314</v>
      </c>
      <c r="F27" s="79">
        <f>Table1[[#This Row],[MWh (megawatt hours)]]*Table1[[#This Row],[Resource Allocation (Load/Power)]]</f>
        <v>54138.913388483743</v>
      </c>
      <c r="G27" s="80">
        <v>1</v>
      </c>
      <c r="H27" s="80"/>
      <c r="I27" s="80"/>
      <c r="J27" s="80"/>
      <c r="K27" s="80"/>
      <c r="L27" s="80"/>
      <c r="M27" s="80"/>
      <c r="N27" s="104"/>
      <c r="O27" s="104"/>
      <c r="P27" s="104">
        <f>SUM(Table1[[#This Row],[Hydro]:[Unknown/Market]])</f>
        <v>1</v>
      </c>
      <c r="Q27" s="98">
        <f t="shared" si="0"/>
        <v>54138.913388483743</v>
      </c>
      <c r="R27" s="98">
        <f t="shared" si="1"/>
        <v>0</v>
      </c>
      <c r="S27" s="98">
        <f t="shared" si="2"/>
        <v>0</v>
      </c>
      <c r="T27" s="98">
        <f t="shared" si="3"/>
        <v>0</v>
      </c>
      <c r="U27" s="98">
        <f t="shared" si="4"/>
        <v>0</v>
      </c>
      <c r="V27" s="98">
        <f t="shared" si="5"/>
        <v>0</v>
      </c>
      <c r="W27" s="98">
        <f t="shared" si="6"/>
        <v>0</v>
      </c>
      <c r="X27" s="98">
        <f t="shared" si="7"/>
        <v>0</v>
      </c>
      <c r="Y27" s="99">
        <f t="shared" si="8"/>
        <v>0</v>
      </c>
      <c r="Z27" s="81">
        <f>SUM(Q27:Y27)</f>
        <v>54138.913388483743</v>
      </c>
    </row>
    <row r="28" spans="1:26" x14ac:dyDescent="0.2">
      <c r="A28" s="115" t="s">
        <v>91</v>
      </c>
      <c r="B28" s="116">
        <v>4</v>
      </c>
      <c r="C28" s="99">
        <v>1321</v>
      </c>
      <c r="D28" s="103"/>
      <c r="E28" s="117">
        <f>Main!$B$17</f>
        <v>0.38086835639753314</v>
      </c>
      <c r="F28" s="79">
        <f>Table1[[#This Row],[MWh (megawatt hours)]]*Table1[[#This Row],[Resource Allocation (Load/Power)]]</f>
        <v>503.1270988011413</v>
      </c>
      <c r="G28" s="80"/>
      <c r="H28" s="80"/>
      <c r="I28" s="80"/>
      <c r="J28" s="80"/>
      <c r="K28" s="80"/>
      <c r="L28" s="80"/>
      <c r="M28" s="80"/>
      <c r="N28" s="104"/>
      <c r="O28" s="104">
        <v>1</v>
      </c>
      <c r="P28" s="104">
        <f>SUM(Table1[[#This Row],[Hydro]:[Unknown/Market]])</f>
        <v>1</v>
      </c>
      <c r="Q28" s="98">
        <f t="shared" si="0"/>
        <v>0</v>
      </c>
      <c r="R28" s="98">
        <f t="shared" si="1"/>
        <v>0</v>
      </c>
      <c r="S28" s="98">
        <f t="shared" si="2"/>
        <v>0</v>
      </c>
      <c r="T28" s="98">
        <f t="shared" si="3"/>
        <v>0</v>
      </c>
      <c r="U28" s="98">
        <f t="shared" si="4"/>
        <v>0</v>
      </c>
      <c r="V28" s="98">
        <f t="shared" si="5"/>
        <v>0</v>
      </c>
      <c r="W28" s="98">
        <f t="shared" si="6"/>
        <v>0</v>
      </c>
      <c r="X28" s="98">
        <f t="shared" si="7"/>
        <v>0</v>
      </c>
      <c r="Y28" s="99">
        <f t="shared" si="8"/>
        <v>503.1270988011413</v>
      </c>
      <c r="Z28" s="81">
        <f t="shared" ref="Z28:Z59" si="10">SUM(Q28:Y28)</f>
        <v>503.1270988011413</v>
      </c>
    </row>
    <row r="29" spans="1:26" x14ac:dyDescent="0.2">
      <c r="A29" s="115" t="s">
        <v>92</v>
      </c>
      <c r="B29" s="116">
        <v>1</v>
      </c>
      <c r="C29" s="99">
        <v>151034</v>
      </c>
      <c r="D29" s="103"/>
      <c r="E29" s="117">
        <f>Main!$B$17</f>
        <v>0.38086835639753314</v>
      </c>
      <c r="F29" s="79">
        <f>Table1[[#This Row],[MWh (megawatt hours)]]*Table1[[#This Row],[Resource Allocation (Load/Power)]]</f>
        <v>57524.071340145019</v>
      </c>
      <c r="G29" s="80">
        <v>1</v>
      </c>
      <c r="H29" s="80"/>
      <c r="I29" s="80"/>
      <c r="J29" s="80"/>
      <c r="K29" s="80"/>
      <c r="L29" s="80"/>
      <c r="M29" s="80"/>
      <c r="N29" s="104"/>
      <c r="O29" s="104"/>
      <c r="P29" s="104">
        <f>SUM(Table1[[#This Row],[Hydro]:[Unknown/Market]])</f>
        <v>1</v>
      </c>
      <c r="Q29" s="98">
        <f t="shared" si="0"/>
        <v>57524.071340145019</v>
      </c>
      <c r="R29" s="98">
        <f t="shared" si="1"/>
        <v>0</v>
      </c>
      <c r="S29" s="98">
        <f t="shared" si="2"/>
        <v>0</v>
      </c>
      <c r="T29" s="98">
        <f t="shared" si="3"/>
        <v>0</v>
      </c>
      <c r="U29" s="98">
        <f t="shared" si="4"/>
        <v>0</v>
      </c>
      <c r="V29" s="98">
        <f t="shared" si="5"/>
        <v>0</v>
      </c>
      <c r="W29" s="98">
        <f t="shared" si="6"/>
        <v>0</v>
      </c>
      <c r="X29" s="98">
        <f t="shared" si="7"/>
        <v>0</v>
      </c>
      <c r="Y29" s="99">
        <f t="shared" si="8"/>
        <v>0</v>
      </c>
      <c r="Z29" s="81">
        <f t="shared" si="10"/>
        <v>57524.071340145019</v>
      </c>
    </row>
    <row r="30" spans="1:26" x14ac:dyDescent="0.2">
      <c r="A30" s="115" t="s">
        <v>92</v>
      </c>
      <c r="B30" s="128">
        <v>1</v>
      </c>
      <c r="C30" s="99">
        <v>41262</v>
      </c>
      <c r="D30" s="103"/>
      <c r="E30" s="117">
        <f>Main!$B$17</f>
        <v>0.38086835639753314</v>
      </c>
      <c r="F30" s="79">
        <f>Table1[[#This Row],[MWh (megawatt hours)]]*Table1[[#This Row],[Resource Allocation (Load/Power)]]</f>
        <v>15715.390121675013</v>
      </c>
      <c r="G30" s="80"/>
      <c r="H30" s="80"/>
      <c r="I30" s="80"/>
      <c r="J30" s="80"/>
      <c r="K30" s="80"/>
      <c r="L30" s="80"/>
      <c r="M30" s="80"/>
      <c r="N30" s="104"/>
      <c r="O30" s="104">
        <v>1</v>
      </c>
      <c r="P30" s="104">
        <f>SUM(Table1[[#This Row],[Hydro]:[Unknown/Market]])</f>
        <v>1</v>
      </c>
      <c r="Q30" s="98">
        <f t="shared" si="0"/>
        <v>0</v>
      </c>
      <c r="R30" s="98">
        <f t="shared" si="1"/>
        <v>0</v>
      </c>
      <c r="S30" s="98">
        <f t="shared" si="2"/>
        <v>0</v>
      </c>
      <c r="T30" s="98">
        <f t="shared" si="3"/>
        <v>0</v>
      </c>
      <c r="U30" s="98">
        <f t="shared" si="4"/>
        <v>0</v>
      </c>
      <c r="V30" s="98">
        <f t="shared" si="5"/>
        <v>0</v>
      </c>
      <c r="W30" s="98">
        <f t="shared" si="6"/>
        <v>0</v>
      </c>
      <c r="X30" s="98">
        <f t="shared" si="7"/>
        <v>0</v>
      </c>
      <c r="Y30" s="99">
        <f t="shared" si="8"/>
        <v>15715.390121675013</v>
      </c>
      <c r="Z30" s="81">
        <f t="shared" si="10"/>
        <v>15715.390121675013</v>
      </c>
    </row>
    <row r="31" spans="1:26" x14ac:dyDescent="0.2">
      <c r="A31" s="115" t="s">
        <v>92</v>
      </c>
      <c r="B31" s="128">
        <v>1</v>
      </c>
      <c r="C31" s="99">
        <v>1974</v>
      </c>
      <c r="D31" s="103"/>
      <c r="E31" s="117">
        <f>Main!$B$17</f>
        <v>0.38086835639753314</v>
      </c>
      <c r="F31" s="79">
        <f>Table1[[#This Row],[MWh (megawatt hours)]]*Table1[[#This Row],[Resource Allocation (Load/Power)]]</f>
        <v>751.83413552873037</v>
      </c>
      <c r="G31" s="80"/>
      <c r="H31" s="80"/>
      <c r="I31" s="80"/>
      <c r="J31" s="80"/>
      <c r="K31" s="80"/>
      <c r="L31" s="80"/>
      <c r="M31" s="80"/>
      <c r="O31" s="129">
        <v>1</v>
      </c>
      <c r="P31" s="104">
        <f>SUM(Table1[[#This Row],[Hydro]:[Unknown/Market]])</f>
        <v>1</v>
      </c>
      <c r="Q31" s="98">
        <f t="shared" si="0"/>
        <v>0</v>
      </c>
      <c r="R31" s="98">
        <f t="shared" si="1"/>
        <v>0</v>
      </c>
      <c r="S31" s="98">
        <f t="shared" si="2"/>
        <v>0</v>
      </c>
      <c r="T31" s="98">
        <f t="shared" si="3"/>
        <v>0</v>
      </c>
      <c r="U31" s="98">
        <f t="shared" si="4"/>
        <v>0</v>
      </c>
      <c r="V31" s="98">
        <f t="shared" si="5"/>
        <v>0</v>
      </c>
      <c r="W31" s="98">
        <f t="shared" si="6"/>
        <v>0</v>
      </c>
      <c r="X31" s="98">
        <f t="shared" si="7"/>
        <v>0</v>
      </c>
      <c r="Y31" s="99">
        <f t="shared" si="8"/>
        <v>751.83413552873037</v>
      </c>
      <c r="Z31" s="81">
        <f t="shared" si="10"/>
        <v>751.83413552873037</v>
      </c>
    </row>
    <row r="32" spans="1:26" x14ac:dyDescent="0.2">
      <c r="A32" s="115" t="s">
        <v>58</v>
      </c>
      <c r="B32" s="116">
        <v>4</v>
      </c>
      <c r="C32" s="99">
        <v>7605</v>
      </c>
      <c r="D32" s="103"/>
      <c r="E32" s="117">
        <f>Main!$B$17</f>
        <v>0.38086835639753314</v>
      </c>
      <c r="F32" s="79">
        <f>Table1[[#This Row],[MWh (megawatt hours)]]*Table1[[#This Row],[Resource Allocation (Load/Power)]]</f>
        <v>2896.5038504032395</v>
      </c>
      <c r="G32" s="80"/>
      <c r="H32" s="80"/>
      <c r="I32" s="80"/>
      <c r="J32" s="80"/>
      <c r="K32" s="80"/>
      <c r="L32" s="80"/>
      <c r="M32" s="80"/>
      <c r="O32" s="104">
        <v>1</v>
      </c>
      <c r="P32" s="104">
        <f>SUM(Table1[[#This Row],[Hydro]:[Unknown/Market]])</f>
        <v>1</v>
      </c>
      <c r="Q32" s="98">
        <f t="shared" si="0"/>
        <v>0</v>
      </c>
      <c r="R32" s="98">
        <f t="shared" si="1"/>
        <v>0</v>
      </c>
      <c r="S32" s="98">
        <f t="shared" si="2"/>
        <v>0</v>
      </c>
      <c r="T32" s="98">
        <f t="shared" si="3"/>
        <v>0</v>
      </c>
      <c r="U32" s="98">
        <f t="shared" si="4"/>
        <v>0</v>
      </c>
      <c r="V32" s="98">
        <f t="shared" si="5"/>
        <v>0</v>
      </c>
      <c r="W32" s="98">
        <f t="shared" si="6"/>
        <v>0</v>
      </c>
      <c r="X32" s="98">
        <f t="shared" si="7"/>
        <v>0</v>
      </c>
      <c r="Y32" s="99">
        <f t="shared" si="8"/>
        <v>2896.5038504032395</v>
      </c>
      <c r="Z32" s="81">
        <f t="shared" si="10"/>
        <v>2896.5038504032395</v>
      </c>
    </row>
    <row r="33" spans="1:26" x14ac:dyDescent="0.2">
      <c r="A33" s="115" t="s">
        <v>93</v>
      </c>
      <c r="B33" s="116">
        <v>1</v>
      </c>
      <c r="C33" s="99">
        <v>1081</v>
      </c>
      <c r="D33" s="103"/>
      <c r="E33" s="117">
        <f>Main!$B$17</f>
        <v>0.38086835639753314</v>
      </c>
      <c r="F33" s="79">
        <f>Table1[[#This Row],[MWh (megawatt hours)]]*Table1[[#This Row],[Resource Allocation (Load/Power)]]</f>
        <v>411.71869326573329</v>
      </c>
      <c r="G33" s="80">
        <v>1</v>
      </c>
      <c r="H33" s="80"/>
      <c r="I33" s="80"/>
      <c r="J33" s="80"/>
      <c r="K33" s="80"/>
      <c r="L33" s="80"/>
      <c r="M33" s="80"/>
      <c r="P33" s="104">
        <f>SUM(Table1[[#This Row],[Hydro]:[Unknown/Market]])</f>
        <v>1</v>
      </c>
      <c r="Q33" s="98">
        <f t="shared" si="0"/>
        <v>411.71869326573329</v>
      </c>
      <c r="R33" s="98">
        <f t="shared" si="1"/>
        <v>0</v>
      </c>
      <c r="S33" s="98">
        <f t="shared" si="2"/>
        <v>0</v>
      </c>
      <c r="T33" s="98">
        <f t="shared" si="3"/>
        <v>0</v>
      </c>
      <c r="U33" s="98">
        <f t="shared" si="4"/>
        <v>0</v>
      </c>
      <c r="V33" s="98">
        <f t="shared" si="5"/>
        <v>0</v>
      </c>
      <c r="W33" s="98">
        <f t="shared" si="6"/>
        <v>0</v>
      </c>
      <c r="X33" s="98">
        <f t="shared" si="7"/>
        <v>0</v>
      </c>
      <c r="Y33" s="99">
        <f t="shared" si="8"/>
        <v>0</v>
      </c>
      <c r="Z33" s="81">
        <f t="shared" si="10"/>
        <v>411.71869326573329</v>
      </c>
    </row>
    <row r="34" spans="1:26" x14ac:dyDescent="0.2">
      <c r="A34" s="115" t="s">
        <v>94</v>
      </c>
      <c r="B34" s="116">
        <v>1</v>
      </c>
      <c r="C34" s="99">
        <v>359907</v>
      </c>
      <c r="D34" s="103"/>
      <c r="E34" s="117">
        <f>Main!$B$17</f>
        <v>0.38086835639753314</v>
      </c>
      <c r="F34" s="79">
        <f>Table1[[#This Row],[MWh (megawatt hours)]]*Table1[[#This Row],[Resource Allocation (Load/Power)]]</f>
        <v>137077.18754596697</v>
      </c>
      <c r="G34" s="80">
        <v>1</v>
      </c>
      <c r="H34" s="80"/>
      <c r="I34" s="80"/>
      <c r="J34" s="80"/>
      <c r="K34" s="80"/>
      <c r="L34" s="80"/>
      <c r="M34" s="80"/>
      <c r="N34" s="104"/>
      <c r="O34" s="104"/>
      <c r="P34" s="104">
        <f>SUM(Table1[[#This Row],[Hydro]:[Unknown/Market]])</f>
        <v>1</v>
      </c>
      <c r="Q34" s="98">
        <f t="shared" si="0"/>
        <v>137077.18754596697</v>
      </c>
      <c r="R34" s="98">
        <f t="shared" si="1"/>
        <v>0</v>
      </c>
      <c r="S34" s="98">
        <f t="shared" si="2"/>
        <v>0</v>
      </c>
      <c r="T34" s="98">
        <f t="shared" si="3"/>
        <v>0</v>
      </c>
      <c r="U34" s="98">
        <f t="shared" si="4"/>
        <v>0</v>
      </c>
      <c r="V34" s="98">
        <f t="shared" si="5"/>
        <v>0</v>
      </c>
      <c r="W34" s="98">
        <f t="shared" si="6"/>
        <v>0</v>
      </c>
      <c r="X34" s="98">
        <f t="shared" si="7"/>
        <v>0</v>
      </c>
      <c r="Y34" s="99">
        <f t="shared" si="8"/>
        <v>0</v>
      </c>
      <c r="Z34" s="81">
        <f t="shared" si="10"/>
        <v>137077.18754596697</v>
      </c>
    </row>
    <row r="35" spans="1:26" x14ac:dyDescent="0.2">
      <c r="A35" s="115" t="s">
        <v>94</v>
      </c>
      <c r="B35" s="116">
        <v>1</v>
      </c>
      <c r="C35" s="99">
        <v>325068</v>
      </c>
      <c r="D35" s="103"/>
      <c r="E35" s="117">
        <f>Main!$B$17</f>
        <v>0.38086835639753314</v>
      </c>
      <c r="F35" s="79">
        <f>Table1[[#This Row],[MWh (megawatt hours)]]*Table1[[#This Row],[Resource Allocation (Load/Power)]]</f>
        <v>123808.1148774333</v>
      </c>
      <c r="G35" s="80">
        <v>1</v>
      </c>
      <c r="H35" s="80"/>
      <c r="I35" s="80"/>
      <c r="J35" s="80"/>
      <c r="K35" s="80"/>
      <c r="L35" s="80"/>
      <c r="M35" s="80"/>
      <c r="N35" s="104"/>
      <c r="O35" s="104"/>
      <c r="P35" s="104">
        <f>SUM(Table1[[#This Row],[Hydro]:[Unknown/Market]])</f>
        <v>1</v>
      </c>
      <c r="Q35" s="98">
        <f t="shared" si="0"/>
        <v>123808.1148774333</v>
      </c>
      <c r="R35" s="98">
        <f t="shared" si="1"/>
        <v>0</v>
      </c>
      <c r="S35" s="98">
        <f t="shared" si="2"/>
        <v>0</v>
      </c>
      <c r="T35" s="98">
        <f t="shared" si="3"/>
        <v>0</v>
      </c>
      <c r="U35" s="98">
        <f t="shared" si="4"/>
        <v>0</v>
      </c>
      <c r="V35" s="98">
        <f t="shared" si="5"/>
        <v>0</v>
      </c>
      <c r="W35" s="98">
        <f t="shared" si="6"/>
        <v>0</v>
      </c>
      <c r="X35" s="98">
        <f t="shared" si="7"/>
        <v>0</v>
      </c>
      <c r="Y35" s="99">
        <f t="shared" si="8"/>
        <v>0</v>
      </c>
      <c r="Z35" s="81">
        <f t="shared" si="10"/>
        <v>123808.1148774333</v>
      </c>
    </row>
    <row r="36" spans="1:26" x14ac:dyDescent="0.2">
      <c r="A36" s="115" t="s">
        <v>94</v>
      </c>
      <c r="B36" s="127">
        <v>2</v>
      </c>
      <c r="C36" s="99">
        <v>249437</v>
      </c>
      <c r="D36" s="103"/>
      <c r="E36" s="117">
        <f>Main!$B$17</f>
        <v>0.38086835639753314</v>
      </c>
      <c r="F36" s="79">
        <f>Table1[[#This Row],[MWh (megawatt hours)]]*Table1[[#This Row],[Resource Allocation (Load/Power)]]</f>
        <v>95002.66021473147</v>
      </c>
      <c r="G36" s="80"/>
      <c r="H36" s="80"/>
      <c r="I36" s="80"/>
      <c r="J36" s="80"/>
      <c r="K36" s="80"/>
      <c r="L36" s="80"/>
      <c r="M36" s="80"/>
      <c r="N36" s="104"/>
      <c r="O36" s="104">
        <v>1</v>
      </c>
      <c r="P36" s="104">
        <f>SUM(Table1[[#This Row],[Hydro]:[Unknown/Market]])</f>
        <v>1</v>
      </c>
      <c r="Q36" s="98">
        <f t="shared" si="0"/>
        <v>0</v>
      </c>
      <c r="R36" s="98">
        <f t="shared" si="1"/>
        <v>0</v>
      </c>
      <c r="S36" s="98">
        <f t="shared" si="2"/>
        <v>0</v>
      </c>
      <c r="T36" s="98">
        <f t="shared" si="3"/>
        <v>0</v>
      </c>
      <c r="U36" s="98">
        <f t="shared" si="4"/>
        <v>0</v>
      </c>
      <c r="V36" s="98">
        <f t="shared" si="5"/>
        <v>0</v>
      </c>
      <c r="W36" s="98">
        <f t="shared" si="6"/>
        <v>0</v>
      </c>
      <c r="X36" s="98">
        <f t="shared" si="7"/>
        <v>0</v>
      </c>
      <c r="Y36" s="99">
        <f t="shared" si="8"/>
        <v>95002.66021473147</v>
      </c>
      <c r="Z36" s="81">
        <f t="shared" si="10"/>
        <v>95002.66021473147</v>
      </c>
    </row>
    <row r="37" spans="1:26" x14ac:dyDescent="0.2">
      <c r="A37" s="115" t="s">
        <v>94</v>
      </c>
      <c r="B37" s="127">
        <v>2</v>
      </c>
      <c r="C37" s="99">
        <v>6720</v>
      </c>
      <c r="D37" s="103"/>
      <c r="E37" s="117">
        <f>Main!$B$17</f>
        <v>0.38086835639753314</v>
      </c>
      <c r="F37" s="79">
        <f>Table1[[#This Row],[MWh (megawatt hours)]]*Table1[[#This Row],[Resource Allocation (Load/Power)]]</f>
        <v>2559.4353549914226</v>
      </c>
      <c r="G37" s="80"/>
      <c r="H37" s="80"/>
      <c r="I37" s="80"/>
      <c r="J37" s="80"/>
      <c r="K37" s="80"/>
      <c r="L37" s="80"/>
      <c r="M37" s="80"/>
      <c r="N37" s="104"/>
      <c r="O37" s="104">
        <v>1</v>
      </c>
      <c r="P37" s="104">
        <f>SUM(Table1[[#This Row],[Hydro]:[Unknown/Market]])</f>
        <v>1</v>
      </c>
      <c r="Q37" s="98">
        <f t="shared" si="0"/>
        <v>0</v>
      </c>
      <c r="R37" s="98">
        <f t="shared" si="1"/>
        <v>0</v>
      </c>
      <c r="S37" s="98">
        <f t="shared" si="2"/>
        <v>0</v>
      </c>
      <c r="T37" s="98">
        <f t="shared" si="3"/>
        <v>0</v>
      </c>
      <c r="U37" s="98">
        <f t="shared" si="4"/>
        <v>0</v>
      </c>
      <c r="V37" s="98">
        <f t="shared" si="5"/>
        <v>0</v>
      </c>
      <c r="W37" s="98">
        <f t="shared" si="6"/>
        <v>0</v>
      </c>
      <c r="X37" s="98">
        <f t="shared" si="7"/>
        <v>0</v>
      </c>
      <c r="Y37" s="99">
        <f t="shared" si="8"/>
        <v>2559.4353549914226</v>
      </c>
      <c r="Z37" s="81">
        <f t="shared" si="10"/>
        <v>2559.4353549914226</v>
      </c>
    </row>
    <row r="38" spans="1:26" x14ac:dyDescent="0.2">
      <c r="A38" s="115" t="s">
        <v>95</v>
      </c>
      <c r="B38" s="116">
        <v>4</v>
      </c>
      <c r="C38" s="99">
        <v>40463</v>
      </c>
      <c r="D38" s="103"/>
      <c r="E38" s="117">
        <f>Main!$B$17</f>
        <v>0.38086835639753314</v>
      </c>
      <c r="F38" s="79">
        <f>Table1[[#This Row],[MWh (megawatt hours)]]*Table1[[#This Row],[Resource Allocation (Load/Power)]]</f>
        <v>15411.076304913384</v>
      </c>
      <c r="G38" s="80"/>
      <c r="H38" s="80"/>
      <c r="I38" s="80"/>
      <c r="J38" s="80"/>
      <c r="K38" s="80"/>
      <c r="L38" s="80"/>
      <c r="M38" s="80"/>
      <c r="N38" s="104"/>
      <c r="O38" s="104">
        <v>1</v>
      </c>
      <c r="P38" s="104">
        <f>SUM(Table1[[#This Row],[Hydro]:[Unknown/Market]])</f>
        <v>1</v>
      </c>
      <c r="Q38" s="98">
        <f t="shared" ref="Q38:Q59" si="11">F38*G38</f>
        <v>0</v>
      </c>
      <c r="R38" s="98">
        <f t="shared" ref="R38:R59" si="12">H38*F38</f>
        <v>0</v>
      </c>
      <c r="S38" s="98">
        <f t="shared" ref="S38:S59" si="13">I38*F38</f>
        <v>0</v>
      </c>
      <c r="T38" s="98">
        <f t="shared" ref="T38:T59" si="14">J38*F38</f>
        <v>0</v>
      </c>
      <c r="U38" s="98">
        <f t="shared" ref="U38:U59" si="15">K38*F38</f>
        <v>0</v>
      </c>
      <c r="V38" s="98">
        <f t="shared" ref="V38:V59" si="16">L38*F38</f>
        <v>0</v>
      </c>
      <c r="W38" s="98">
        <f t="shared" ref="W38:W59" si="17">M38*F38</f>
        <v>0</v>
      </c>
      <c r="X38" s="98">
        <f t="shared" ref="X38:X59" si="18">N38*F38</f>
        <v>0</v>
      </c>
      <c r="Y38" s="99">
        <f t="shared" ref="Y38:Y59" si="19">O38*F38</f>
        <v>15411.076304913384</v>
      </c>
      <c r="Z38" s="81">
        <f t="shared" si="10"/>
        <v>15411.076304913384</v>
      </c>
    </row>
    <row r="39" spans="1:26" x14ac:dyDescent="0.2">
      <c r="A39" s="115" t="s">
        <v>96</v>
      </c>
      <c r="B39" s="116">
        <v>1</v>
      </c>
      <c r="C39" s="99">
        <v>1085</v>
      </c>
      <c r="D39" s="103"/>
      <c r="E39" s="117">
        <f>Main!$B$17</f>
        <v>0.38086835639753314</v>
      </c>
      <c r="F39" s="79">
        <f>Table1[[#This Row],[MWh (megawatt hours)]]*Table1[[#This Row],[Resource Allocation (Load/Power)]]</f>
        <v>413.24216669132346</v>
      </c>
      <c r="G39" s="80">
        <v>1</v>
      </c>
      <c r="H39" s="80"/>
      <c r="I39" s="80"/>
      <c r="J39" s="80"/>
      <c r="K39" s="80"/>
      <c r="L39" s="80"/>
      <c r="M39" s="80"/>
      <c r="P39" s="104">
        <f>SUM(Table1[[#This Row],[Hydro]:[Unknown/Market]])</f>
        <v>1</v>
      </c>
      <c r="Q39" s="98">
        <f t="shared" si="11"/>
        <v>413.24216669132346</v>
      </c>
      <c r="R39" s="98">
        <f t="shared" si="12"/>
        <v>0</v>
      </c>
      <c r="S39" s="98">
        <f t="shared" si="13"/>
        <v>0</v>
      </c>
      <c r="T39" s="98">
        <f t="shared" si="14"/>
        <v>0</v>
      </c>
      <c r="U39" s="98">
        <f t="shared" si="15"/>
        <v>0</v>
      </c>
      <c r="V39" s="98">
        <f t="shared" si="16"/>
        <v>0</v>
      </c>
      <c r="W39" s="98">
        <f t="shared" si="17"/>
        <v>0</v>
      </c>
      <c r="X39" s="98">
        <f t="shared" si="18"/>
        <v>0</v>
      </c>
      <c r="Y39" s="99">
        <f t="shared" si="19"/>
        <v>0</v>
      </c>
      <c r="Z39" s="81">
        <f t="shared" si="10"/>
        <v>413.24216669132346</v>
      </c>
    </row>
    <row r="40" spans="1:26" x14ac:dyDescent="0.2">
      <c r="A40" s="115" t="s">
        <v>97</v>
      </c>
      <c r="B40" s="116">
        <v>1</v>
      </c>
      <c r="C40" s="99">
        <v>2547</v>
      </c>
      <c r="D40" s="103"/>
      <c r="E40" s="117">
        <f>Main!$B$17</f>
        <v>0.38086835639753314</v>
      </c>
      <c r="F40" s="79">
        <f>Table1[[#This Row],[MWh (megawatt hours)]]*Table1[[#This Row],[Resource Allocation (Load/Power)]]</f>
        <v>970.07170374451687</v>
      </c>
      <c r="G40" s="80">
        <v>1</v>
      </c>
      <c r="H40" s="80"/>
      <c r="I40" s="80"/>
      <c r="J40" s="80"/>
      <c r="K40" s="80"/>
      <c r="L40" s="80"/>
      <c r="M40" s="80"/>
      <c r="O40" s="129"/>
      <c r="P40" s="104">
        <f>SUM(Table1[[#This Row],[Hydro]:[Unknown/Market]])</f>
        <v>1</v>
      </c>
      <c r="Q40" s="98">
        <f t="shared" si="11"/>
        <v>970.07170374451687</v>
      </c>
      <c r="R40" s="98">
        <f t="shared" si="12"/>
        <v>0</v>
      </c>
      <c r="S40" s="98">
        <f t="shared" si="13"/>
        <v>0</v>
      </c>
      <c r="T40" s="98">
        <f t="shared" si="14"/>
        <v>0</v>
      </c>
      <c r="U40" s="98">
        <f t="shared" si="15"/>
        <v>0</v>
      </c>
      <c r="V40" s="98">
        <f t="shared" si="16"/>
        <v>0</v>
      </c>
      <c r="W40" s="98">
        <f t="shared" si="17"/>
        <v>0</v>
      </c>
      <c r="X40" s="98">
        <f t="shared" si="18"/>
        <v>0</v>
      </c>
      <c r="Y40" s="99">
        <f t="shared" si="19"/>
        <v>0</v>
      </c>
      <c r="Z40" s="81">
        <f t="shared" si="10"/>
        <v>970.07170374451687</v>
      </c>
    </row>
    <row r="41" spans="1:26" x14ac:dyDescent="0.2">
      <c r="A41" s="115" t="s">
        <v>98</v>
      </c>
      <c r="B41" s="116">
        <v>1</v>
      </c>
      <c r="C41" s="99">
        <v>3</v>
      </c>
      <c r="D41" s="103"/>
      <c r="E41" s="117">
        <f>Main!$B$17</f>
        <v>0.38086835639753314</v>
      </c>
      <c r="F41" s="79">
        <f>Table1[[#This Row],[MWh (megawatt hours)]]*Table1[[#This Row],[Resource Allocation (Load/Power)]]</f>
        <v>1.1426050691925993</v>
      </c>
      <c r="G41" s="80">
        <v>1</v>
      </c>
      <c r="H41" s="80"/>
      <c r="I41" s="80"/>
      <c r="J41" s="80"/>
      <c r="K41" s="80"/>
      <c r="L41" s="80"/>
      <c r="M41" s="80"/>
      <c r="O41" s="129"/>
      <c r="P41" s="104">
        <f>SUM(Table1[[#This Row],[Hydro]:[Unknown/Market]])</f>
        <v>1</v>
      </c>
      <c r="Q41" s="98">
        <f t="shared" si="11"/>
        <v>1.1426050691925993</v>
      </c>
      <c r="R41" s="98">
        <f t="shared" si="12"/>
        <v>0</v>
      </c>
      <c r="S41" s="98">
        <f t="shared" si="13"/>
        <v>0</v>
      </c>
      <c r="T41" s="98">
        <f t="shared" si="14"/>
        <v>0</v>
      </c>
      <c r="U41" s="98">
        <f t="shared" si="15"/>
        <v>0</v>
      </c>
      <c r="V41" s="98">
        <f t="shared" si="16"/>
        <v>0</v>
      </c>
      <c r="W41" s="98">
        <f t="shared" si="17"/>
        <v>0</v>
      </c>
      <c r="X41" s="98">
        <f t="shared" si="18"/>
        <v>0</v>
      </c>
      <c r="Y41" s="99">
        <f t="shared" si="19"/>
        <v>0</v>
      </c>
      <c r="Z41" s="81">
        <f t="shared" si="10"/>
        <v>1.1426050691925993</v>
      </c>
    </row>
    <row r="42" spans="1:26" x14ac:dyDescent="0.2">
      <c r="A42" s="115" t="s">
        <v>99</v>
      </c>
      <c r="B42" s="116">
        <v>4</v>
      </c>
      <c r="C42" s="99">
        <v>700</v>
      </c>
      <c r="D42" s="103"/>
      <c r="E42" s="117">
        <f>Main!$B$17</f>
        <v>0.38086835639753314</v>
      </c>
      <c r="F42" s="79">
        <f>Table1[[#This Row],[MWh (megawatt hours)]]*Table1[[#This Row],[Resource Allocation (Load/Power)]]</f>
        <v>266.60784947827318</v>
      </c>
      <c r="G42" s="80"/>
      <c r="H42" s="80"/>
      <c r="I42" s="80"/>
      <c r="J42" s="80"/>
      <c r="K42" s="80"/>
      <c r="L42" s="80"/>
      <c r="M42" s="80"/>
      <c r="O42" s="80">
        <v>1</v>
      </c>
      <c r="P42" s="104">
        <f>SUM(Table1[[#This Row],[Hydro]:[Unknown/Market]])</f>
        <v>1</v>
      </c>
      <c r="Q42" s="98">
        <f t="shared" si="11"/>
        <v>0</v>
      </c>
      <c r="R42" s="98">
        <f t="shared" si="12"/>
        <v>0</v>
      </c>
      <c r="S42" s="98">
        <f t="shared" si="13"/>
        <v>0</v>
      </c>
      <c r="T42" s="98">
        <f t="shared" si="14"/>
        <v>0</v>
      </c>
      <c r="U42" s="98">
        <f t="shared" si="15"/>
        <v>0</v>
      </c>
      <c r="V42" s="98">
        <f t="shared" si="16"/>
        <v>0</v>
      </c>
      <c r="W42" s="98">
        <f t="shared" si="17"/>
        <v>0</v>
      </c>
      <c r="X42" s="98">
        <f t="shared" si="18"/>
        <v>0</v>
      </c>
      <c r="Y42" s="99">
        <f t="shared" si="19"/>
        <v>266.60784947827318</v>
      </c>
      <c r="Z42" s="81">
        <f t="shared" si="10"/>
        <v>266.60784947827318</v>
      </c>
    </row>
    <row r="43" spans="1:26" x14ac:dyDescent="0.2">
      <c r="A43" s="115" t="s">
        <v>100</v>
      </c>
      <c r="B43" s="116">
        <v>4</v>
      </c>
      <c r="C43" s="99">
        <v>166621</v>
      </c>
      <c r="D43" s="103"/>
      <c r="E43" s="117">
        <f>Main!$B$17</f>
        <v>0.38086835639753314</v>
      </c>
      <c r="F43" s="79">
        <f>Table1[[#This Row],[MWh (megawatt hours)]]*Table1[[#This Row],[Resource Allocation (Load/Power)]]</f>
        <v>63460.666411313367</v>
      </c>
      <c r="G43" s="80"/>
      <c r="H43" s="80"/>
      <c r="I43" s="80"/>
      <c r="J43" s="80"/>
      <c r="K43" s="80"/>
      <c r="L43" s="80"/>
      <c r="M43" s="80"/>
      <c r="O43" s="80">
        <v>1</v>
      </c>
      <c r="P43" s="104">
        <f>SUM(Table1[[#This Row],[Hydro]:[Unknown/Market]])</f>
        <v>1</v>
      </c>
      <c r="Q43" s="98">
        <f t="shared" si="11"/>
        <v>0</v>
      </c>
      <c r="R43" s="98">
        <f t="shared" si="12"/>
        <v>0</v>
      </c>
      <c r="S43" s="98">
        <f t="shared" si="13"/>
        <v>0</v>
      </c>
      <c r="T43" s="98">
        <f t="shared" si="14"/>
        <v>0</v>
      </c>
      <c r="U43" s="98">
        <f t="shared" si="15"/>
        <v>0</v>
      </c>
      <c r="V43" s="98">
        <f t="shared" si="16"/>
        <v>0</v>
      </c>
      <c r="W43" s="98">
        <f t="shared" si="17"/>
        <v>0</v>
      </c>
      <c r="X43" s="98">
        <f t="shared" si="18"/>
        <v>0</v>
      </c>
      <c r="Y43" s="99">
        <f t="shared" si="19"/>
        <v>63460.666411313367</v>
      </c>
      <c r="Z43" s="81">
        <f t="shared" si="10"/>
        <v>63460.666411313367</v>
      </c>
    </row>
    <row r="44" spans="1:26" x14ac:dyDescent="0.2">
      <c r="A44" s="115" t="s">
        <v>101</v>
      </c>
      <c r="B44" s="116">
        <v>2</v>
      </c>
      <c r="C44" s="99">
        <v>21204</v>
      </c>
      <c r="D44" s="103"/>
      <c r="E44" s="117">
        <f>Main!$B$17</f>
        <v>0.38086835639753314</v>
      </c>
      <c r="F44" s="79">
        <f>Table1[[#This Row],[MWh (megawatt hours)]]*Table1[[#This Row],[Resource Allocation (Load/Power)]]</f>
        <v>8075.9326290532927</v>
      </c>
      <c r="G44" s="80"/>
      <c r="H44" s="80"/>
      <c r="I44" s="80"/>
      <c r="J44" s="80"/>
      <c r="K44" s="80"/>
      <c r="L44" s="80"/>
      <c r="M44" s="80"/>
      <c r="O44" s="80">
        <v>1</v>
      </c>
      <c r="P44" s="104">
        <f>SUM(Table1[[#This Row],[Hydro]:[Unknown/Market]])</f>
        <v>1</v>
      </c>
      <c r="Q44" s="98">
        <f t="shared" si="11"/>
        <v>0</v>
      </c>
      <c r="R44" s="98">
        <f t="shared" si="12"/>
        <v>0</v>
      </c>
      <c r="S44" s="98">
        <f t="shared" si="13"/>
        <v>0</v>
      </c>
      <c r="T44" s="98">
        <f t="shared" si="14"/>
        <v>0</v>
      </c>
      <c r="U44" s="98">
        <f t="shared" si="15"/>
        <v>0</v>
      </c>
      <c r="V44" s="98">
        <f t="shared" si="16"/>
        <v>0</v>
      </c>
      <c r="W44" s="98">
        <f t="shared" si="17"/>
        <v>0</v>
      </c>
      <c r="X44" s="98">
        <f t="shared" si="18"/>
        <v>0</v>
      </c>
      <c r="Y44" s="99">
        <f t="shared" si="19"/>
        <v>8075.9326290532927</v>
      </c>
      <c r="Z44" s="81">
        <f t="shared" si="10"/>
        <v>8075.9326290532927</v>
      </c>
    </row>
    <row r="45" spans="1:26" x14ac:dyDescent="0.2">
      <c r="A45" s="115" t="s">
        <v>102</v>
      </c>
      <c r="B45" s="116">
        <v>4</v>
      </c>
      <c r="C45" s="99">
        <v>6328</v>
      </c>
      <c r="D45" s="103"/>
      <c r="E45" s="117">
        <f>Main!$B$17</f>
        <v>0.38086835639753314</v>
      </c>
      <c r="F45" s="79">
        <f>Table1[[#This Row],[MWh (megawatt hours)]]*Table1[[#This Row],[Resource Allocation (Load/Power)]]</f>
        <v>2410.1349592835895</v>
      </c>
      <c r="G45" s="80"/>
      <c r="H45" s="80"/>
      <c r="I45" s="80"/>
      <c r="J45" s="80"/>
      <c r="K45" s="80"/>
      <c r="L45" s="80"/>
      <c r="M45" s="80"/>
      <c r="O45" s="80">
        <v>1</v>
      </c>
      <c r="P45" s="104">
        <f>SUM(Table1[[#This Row],[Hydro]:[Unknown/Market]])</f>
        <v>1</v>
      </c>
      <c r="Q45" s="98">
        <f t="shared" si="11"/>
        <v>0</v>
      </c>
      <c r="R45" s="98">
        <f t="shared" si="12"/>
        <v>0</v>
      </c>
      <c r="S45" s="98">
        <f t="shared" si="13"/>
        <v>0</v>
      </c>
      <c r="T45" s="98">
        <f t="shared" si="14"/>
        <v>0</v>
      </c>
      <c r="U45" s="98">
        <f t="shared" si="15"/>
        <v>0</v>
      </c>
      <c r="V45" s="98">
        <f t="shared" si="16"/>
        <v>0</v>
      </c>
      <c r="W45" s="98">
        <f t="shared" si="17"/>
        <v>0</v>
      </c>
      <c r="X45" s="98">
        <f t="shared" si="18"/>
        <v>0</v>
      </c>
      <c r="Y45" s="99">
        <f t="shared" si="19"/>
        <v>2410.1349592835895</v>
      </c>
      <c r="Z45" s="81">
        <f t="shared" si="10"/>
        <v>2410.1349592835895</v>
      </c>
    </row>
    <row r="46" spans="1:26" x14ac:dyDescent="0.2">
      <c r="A46" s="115" t="s">
        <v>103</v>
      </c>
      <c r="B46" s="116">
        <v>1</v>
      </c>
      <c r="C46" s="99">
        <v>17917</v>
      </c>
      <c r="D46" s="103"/>
      <c r="E46" s="117">
        <f>Main!$B$17</f>
        <v>0.38086835639753314</v>
      </c>
      <c r="F46" s="79">
        <f>Table1[[#This Row],[MWh (megawatt hours)]]*Table1[[#This Row],[Resource Allocation (Load/Power)]]</f>
        <v>6824.0183415746014</v>
      </c>
      <c r="G46" s="80">
        <v>1</v>
      </c>
      <c r="H46" s="80"/>
      <c r="I46" s="80"/>
      <c r="J46" s="80"/>
      <c r="K46" s="80"/>
      <c r="L46" s="80"/>
      <c r="M46" s="80"/>
      <c r="O46" s="80"/>
      <c r="P46" s="104">
        <f>SUM(Table1[[#This Row],[Hydro]:[Unknown/Market]])</f>
        <v>1</v>
      </c>
      <c r="Q46" s="98">
        <f t="shared" si="11"/>
        <v>6824.0183415746014</v>
      </c>
      <c r="R46" s="98">
        <f t="shared" si="12"/>
        <v>0</v>
      </c>
      <c r="S46" s="98">
        <f t="shared" si="13"/>
        <v>0</v>
      </c>
      <c r="T46" s="98">
        <f t="shared" si="14"/>
        <v>0</v>
      </c>
      <c r="U46" s="98">
        <f t="shared" si="15"/>
        <v>0</v>
      </c>
      <c r="V46" s="98">
        <f t="shared" si="16"/>
        <v>0</v>
      </c>
      <c r="W46" s="98">
        <f t="shared" si="17"/>
        <v>0</v>
      </c>
      <c r="X46" s="98">
        <f t="shared" si="18"/>
        <v>0</v>
      </c>
      <c r="Y46" s="99">
        <f t="shared" si="19"/>
        <v>0</v>
      </c>
      <c r="Z46" s="81">
        <f t="shared" si="10"/>
        <v>6824.0183415746014</v>
      </c>
    </row>
    <row r="47" spans="1:26" x14ac:dyDescent="0.2">
      <c r="A47" s="115" t="s">
        <v>104</v>
      </c>
      <c r="B47" s="116">
        <v>1</v>
      </c>
      <c r="C47" s="99">
        <v>71</v>
      </c>
      <c r="D47" s="103"/>
      <c r="E47" s="117">
        <f>Main!$B$17</f>
        <v>0.38086835639753314</v>
      </c>
      <c r="F47" s="79">
        <f>Table1[[#This Row],[MWh (megawatt hours)]]*Table1[[#This Row],[Resource Allocation (Load/Power)]]</f>
        <v>27.041653304224852</v>
      </c>
      <c r="G47" s="80">
        <v>1</v>
      </c>
      <c r="H47" s="80"/>
      <c r="I47" s="80"/>
      <c r="J47" s="80"/>
      <c r="K47" s="80"/>
      <c r="L47" s="80"/>
      <c r="M47" s="80"/>
      <c r="O47" s="129"/>
      <c r="P47" s="104">
        <f>SUM(Table1[[#This Row],[Hydro]:[Unknown/Market]])</f>
        <v>1</v>
      </c>
      <c r="Q47" s="98">
        <f t="shared" si="11"/>
        <v>27.041653304224852</v>
      </c>
      <c r="R47" s="98">
        <f t="shared" si="12"/>
        <v>0</v>
      </c>
      <c r="S47" s="98">
        <f t="shared" si="13"/>
        <v>0</v>
      </c>
      <c r="T47" s="98">
        <f t="shared" si="14"/>
        <v>0</v>
      </c>
      <c r="U47" s="98">
        <f t="shared" si="15"/>
        <v>0</v>
      </c>
      <c r="V47" s="98">
        <f t="shared" si="16"/>
        <v>0</v>
      </c>
      <c r="W47" s="98">
        <f t="shared" si="17"/>
        <v>0</v>
      </c>
      <c r="X47" s="98">
        <f t="shared" si="18"/>
        <v>0</v>
      </c>
      <c r="Y47" s="99">
        <f t="shared" si="19"/>
        <v>0</v>
      </c>
      <c r="Z47" s="81">
        <f t="shared" si="10"/>
        <v>27.041653304224852</v>
      </c>
    </row>
    <row r="48" spans="1:26" x14ac:dyDescent="0.2">
      <c r="A48" s="115" t="s">
        <v>105</v>
      </c>
      <c r="B48" s="116">
        <v>4</v>
      </c>
      <c r="C48" s="99">
        <v>1270</v>
      </c>
      <c r="D48" s="103"/>
      <c r="E48" s="117">
        <f>Main!$B$17</f>
        <v>0.38086835639753314</v>
      </c>
      <c r="F48" s="79">
        <f>Table1[[#This Row],[MWh (megawatt hours)]]*Table1[[#This Row],[Resource Allocation (Load/Power)]]</f>
        <v>483.70281262486708</v>
      </c>
      <c r="G48" s="80"/>
      <c r="H48" s="80"/>
      <c r="I48" s="80"/>
      <c r="J48" s="80"/>
      <c r="K48" s="80"/>
      <c r="L48" s="80"/>
      <c r="M48" s="80"/>
      <c r="O48" s="129">
        <v>1</v>
      </c>
      <c r="P48" s="104">
        <f>SUM(Table1[[#This Row],[Hydro]:[Unknown/Market]])</f>
        <v>1</v>
      </c>
      <c r="Q48" s="98">
        <f t="shared" si="11"/>
        <v>0</v>
      </c>
      <c r="R48" s="98">
        <f t="shared" si="12"/>
        <v>0</v>
      </c>
      <c r="S48" s="98">
        <f t="shared" si="13"/>
        <v>0</v>
      </c>
      <c r="T48" s="98">
        <f t="shared" si="14"/>
        <v>0</v>
      </c>
      <c r="U48" s="98">
        <f t="shared" si="15"/>
        <v>0</v>
      </c>
      <c r="V48" s="98">
        <f t="shared" si="16"/>
        <v>0</v>
      </c>
      <c r="W48" s="98">
        <f t="shared" si="17"/>
        <v>0</v>
      </c>
      <c r="X48" s="98">
        <f t="shared" si="18"/>
        <v>0</v>
      </c>
      <c r="Y48" s="99">
        <f t="shared" si="19"/>
        <v>483.70281262486708</v>
      </c>
      <c r="Z48" s="81">
        <f>SUM(Q48:Y48)</f>
        <v>483.70281262486708</v>
      </c>
    </row>
    <row r="49" spans="1:27" x14ac:dyDescent="0.2">
      <c r="A49" s="115" t="s">
        <v>106</v>
      </c>
      <c r="B49" s="116">
        <v>2</v>
      </c>
      <c r="C49" s="99">
        <v>42072</v>
      </c>
      <c r="D49" s="103"/>
      <c r="E49" s="117">
        <f>Main!$B$17</f>
        <v>0.38086835639753314</v>
      </c>
      <c r="F49" s="79">
        <f>Table1[[#This Row],[MWh (megawatt hours)]]*Table1[[#This Row],[Resource Allocation (Load/Power)]]</f>
        <v>16023.893490357013</v>
      </c>
      <c r="G49" s="80"/>
      <c r="H49" s="80"/>
      <c r="I49" s="80"/>
      <c r="J49" s="80"/>
      <c r="K49" s="80"/>
      <c r="L49" s="80"/>
      <c r="M49" s="80"/>
      <c r="O49" s="129">
        <v>1</v>
      </c>
      <c r="P49" s="104">
        <f>SUM(Table1[[#This Row],[Hydro]:[Unknown/Market]])</f>
        <v>1</v>
      </c>
      <c r="Q49" s="98">
        <f t="shared" si="11"/>
        <v>0</v>
      </c>
      <c r="R49" s="98">
        <f t="shared" si="12"/>
        <v>0</v>
      </c>
      <c r="S49" s="98">
        <f t="shared" si="13"/>
        <v>0</v>
      </c>
      <c r="T49" s="98">
        <f t="shared" si="14"/>
        <v>0</v>
      </c>
      <c r="U49" s="98">
        <f t="shared" si="15"/>
        <v>0</v>
      </c>
      <c r="V49" s="98">
        <f t="shared" si="16"/>
        <v>0</v>
      </c>
      <c r="W49" s="98">
        <f t="shared" si="17"/>
        <v>0</v>
      </c>
      <c r="X49" s="98">
        <f t="shared" si="18"/>
        <v>0</v>
      </c>
      <c r="Y49" s="99">
        <f t="shared" si="19"/>
        <v>16023.893490357013</v>
      </c>
      <c r="Z49" s="81">
        <f t="shared" si="10"/>
        <v>16023.893490357013</v>
      </c>
    </row>
    <row r="50" spans="1:27" x14ac:dyDescent="0.2">
      <c r="A50" s="115" t="s">
        <v>59</v>
      </c>
      <c r="B50" s="116">
        <v>4</v>
      </c>
      <c r="C50" s="99">
        <v>92067</v>
      </c>
      <c r="D50" s="103"/>
      <c r="E50" s="117">
        <f>Main!$B$17</f>
        <v>0.38086835639753314</v>
      </c>
      <c r="F50" s="79">
        <f>Table1[[#This Row],[MWh (megawatt hours)]]*Table1[[#This Row],[Resource Allocation (Load/Power)]]</f>
        <v>35065.40696845168</v>
      </c>
      <c r="G50" s="80"/>
      <c r="H50" s="80"/>
      <c r="I50" s="80"/>
      <c r="J50" s="80"/>
      <c r="K50" s="80"/>
      <c r="L50" s="80"/>
      <c r="M50" s="80"/>
      <c r="O50" s="129">
        <v>1</v>
      </c>
      <c r="P50" s="104">
        <f>SUM(Table1[[#This Row],[Hydro]:[Unknown/Market]])</f>
        <v>1</v>
      </c>
      <c r="Q50" s="98">
        <f t="shared" si="11"/>
        <v>0</v>
      </c>
      <c r="R50" s="98">
        <f t="shared" si="12"/>
        <v>0</v>
      </c>
      <c r="S50" s="98">
        <f t="shared" si="13"/>
        <v>0</v>
      </c>
      <c r="T50" s="98">
        <f t="shared" si="14"/>
        <v>0</v>
      </c>
      <c r="U50" s="98">
        <f t="shared" si="15"/>
        <v>0</v>
      </c>
      <c r="V50" s="98">
        <f t="shared" si="16"/>
        <v>0</v>
      </c>
      <c r="W50" s="98">
        <f t="shared" si="17"/>
        <v>0</v>
      </c>
      <c r="X50" s="98">
        <f t="shared" si="18"/>
        <v>0</v>
      </c>
      <c r="Y50" s="99">
        <f t="shared" si="19"/>
        <v>35065.40696845168</v>
      </c>
      <c r="Z50" s="81">
        <f t="shared" si="10"/>
        <v>35065.40696845168</v>
      </c>
    </row>
    <row r="51" spans="1:27" x14ac:dyDescent="0.2">
      <c r="A51" s="115" t="s">
        <v>59</v>
      </c>
      <c r="B51" s="116">
        <v>4</v>
      </c>
      <c r="C51" s="99">
        <v>1574</v>
      </c>
      <c r="D51" s="103"/>
      <c r="E51" s="117">
        <f>Main!$B$17</f>
        <v>0.38086835639753314</v>
      </c>
      <c r="F51" s="79">
        <f>Table1[[#This Row],[MWh (megawatt hours)]]*Table1[[#This Row],[Resource Allocation (Load/Power)]]</f>
        <v>599.48679296971716</v>
      </c>
      <c r="G51" s="80"/>
      <c r="H51" s="80"/>
      <c r="I51" s="80"/>
      <c r="J51" s="80"/>
      <c r="K51" s="80"/>
      <c r="L51" s="80"/>
      <c r="M51" s="80"/>
      <c r="O51" s="129">
        <v>1</v>
      </c>
      <c r="P51" s="104">
        <f>SUM(Table1[[#This Row],[Hydro]:[Unknown/Market]])</f>
        <v>1</v>
      </c>
      <c r="Q51" s="98">
        <f t="shared" si="11"/>
        <v>0</v>
      </c>
      <c r="R51" s="98">
        <f t="shared" si="12"/>
        <v>0</v>
      </c>
      <c r="S51" s="98">
        <f t="shared" si="13"/>
        <v>0</v>
      </c>
      <c r="T51" s="98">
        <f t="shared" si="14"/>
        <v>0</v>
      </c>
      <c r="U51" s="98">
        <f t="shared" si="15"/>
        <v>0</v>
      </c>
      <c r="V51" s="98">
        <f t="shared" si="16"/>
        <v>0</v>
      </c>
      <c r="W51" s="98">
        <f t="shared" si="17"/>
        <v>0</v>
      </c>
      <c r="X51" s="98">
        <f t="shared" si="18"/>
        <v>0</v>
      </c>
      <c r="Y51" s="99">
        <f t="shared" si="19"/>
        <v>599.48679296971716</v>
      </c>
      <c r="Z51" s="81">
        <f t="shared" si="10"/>
        <v>599.48679296971716</v>
      </c>
    </row>
    <row r="52" spans="1:27" x14ac:dyDescent="0.2">
      <c r="A52" s="115" t="s">
        <v>107</v>
      </c>
      <c r="B52" s="116">
        <v>1</v>
      </c>
      <c r="C52" s="99">
        <v>6992</v>
      </c>
      <c r="D52" s="103"/>
      <c r="E52" s="117">
        <f>Main!$B$17</f>
        <v>0.38086835639753314</v>
      </c>
      <c r="F52" s="79">
        <f>Table1[[#This Row],[MWh (megawatt hours)]]*Table1[[#This Row],[Resource Allocation (Load/Power)]]</f>
        <v>2663.0315479315518</v>
      </c>
      <c r="G52" s="80">
        <v>1</v>
      </c>
      <c r="H52" s="80"/>
      <c r="I52" s="80"/>
      <c r="J52" s="80"/>
      <c r="K52" s="80"/>
      <c r="L52" s="80"/>
      <c r="M52" s="80"/>
      <c r="O52" s="129"/>
      <c r="P52" s="104">
        <f>SUM(Table1[[#This Row],[Hydro]:[Unknown/Market]])</f>
        <v>1</v>
      </c>
      <c r="Q52" s="98">
        <f t="shared" si="11"/>
        <v>2663.0315479315518</v>
      </c>
      <c r="R52" s="98">
        <f t="shared" si="12"/>
        <v>0</v>
      </c>
      <c r="S52" s="98">
        <f t="shared" si="13"/>
        <v>0</v>
      </c>
      <c r="T52" s="98">
        <f t="shared" si="14"/>
        <v>0</v>
      </c>
      <c r="U52" s="98">
        <f t="shared" si="15"/>
        <v>0</v>
      </c>
      <c r="V52" s="98">
        <f t="shared" si="16"/>
        <v>0</v>
      </c>
      <c r="W52" s="98">
        <f t="shared" si="17"/>
        <v>0</v>
      </c>
      <c r="X52" s="98">
        <f t="shared" si="18"/>
        <v>0</v>
      </c>
      <c r="Y52" s="99">
        <f t="shared" si="19"/>
        <v>0</v>
      </c>
      <c r="Z52" s="81">
        <f t="shared" si="10"/>
        <v>2663.0315479315518</v>
      </c>
    </row>
    <row r="53" spans="1:27" x14ac:dyDescent="0.2">
      <c r="A53" s="115" t="s">
        <v>108</v>
      </c>
      <c r="B53" s="116">
        <v>4</v>
      </c>
      <c r="C53" s="99">
        <v>3242</v>
      </c>
      <c r="D53" s="103"/>
      <c r="E53" s="117">
        <f>Main!$B$17</f>
        <v>0.38086835639753314</v>
      </c>
      <c r="F53" s="79">
        <f>Table1[[#This Row],[MWh (megawatt hours)]]*Table1[[#This Row],[Resource Allocation (Load/Power)]]</f>
        <v>1234.7752114408024</v>
      </c>
      <c r="G53" s="80"/>
      <c r="H53" s="80"/>
      <c r="I53" s="80"/>
      <c r="J53" s="80"/>
      <c r="K53" s="80"/>
      <c r="L53" s="80"/>
      <c r="M53" s="80"/>
      <c r="O53" s="129">
        <v>1</v>
      </c>
      <c r="P53" s="104">
        <f>SUM(Table1[[#This Row],[Hydro]:[Unknown/Market]])</f>
        <v>1</v>
      </c>
      <c r="Q53" s="98">
        <f t="shared" si="11"/>
        <v>0</v>
      </c>
      <c r="R53" s="98">
        <f t="shared" si="12"/>
        <v>0</v>
      </c>
      <c r="S53" s="98">
        <f t="shared" si="13"/>
        <v>0</v>
      </c>
      <c r="T53" s="98">
        <f t="shared" si="14"/>
        <v>0</v>
      </c>
      <c r="U53" s="98">
        <f t="shared" si="15"/>
        <v>0</v>
      </c>
      <c r="V53" s="98">
        <f t="shared" si="16"/>
        <v>0</v>
      </c>
      <c r="W53" s="98">
        <f t="shared" si="17"/>
        <v>0</v>
      </c>
      <c r="X53" s="98">
        <f t="shared" si="18"/>
        <v>0</v>
      </c>
      <c r="Y53" s="99">
        <f t="shared" si="19"/>
        <v>1234.7752114408024</v>
      </c>
      <c r="Z53" s="81">
        <f t="shared" si="10"/>
        <v>1234.7752114408024</v>
      </c>
    </row>
    <row r="54" spans="1:27" x14ac:dyDescent="0.2">
      <c r="A54" s="115" t="s">
        <v>109</v>
      </c>
      <c r="B54" s="116">
        <v>4</v>
      </c>
      <c r="C54" s="99">
        <v>850</v>
      </c>
      <c r="D54" s="103"/>
      <c r="E54" s="117">
        <f>Main!$B$17</f>
        <v>0.38086835639753314</v>
      </c>
      <c r="F54" s="79">
        <f>Table1[[#This Row],[MWh (megawatt hours)]]*Table1[[#This Row],[Resource Allocation (Load/Power)]]</f>
        <v>323.73810293790319</v>
      </c>
      <c r="G54" s="80"/>
      <c r="H54" s="80"/>
      <c r="I54" s="80"/>
      <c r="J54" s="80"/>
      <c r="K54" s="80"/>
      <c r="L54" s="80"/>
      <c r="M54" s="80"/>
      <c r="O54" s="129">
        <v>1</v>
      </c>
      <c r="P54" s="104">
        <f>SUM(Table1[[#This Row],[Hydro]:[Unknown/Market]])</f>
        <v>1</v>
      </c>
      <c r="Q54" s="98">
        <f t="shared" si="11"/>
        <v>0</v>
      </c>
      <c r="R54" s="98">
        <f t="shared" si="12"/>
        <v>0</v>
      </c>
      <c r="S54" s="98">
        <f t="shared" si="13"/>
        <v>0</v>
      </c>
      <c r="T54" s="98">
        <f t="shared" si="14"/>
        <v>0</v>
      </c>
      <c r="U54" s="98">
        <f t="shared" si="15"/>
        <v>0</v>
      </c>
      <c r="V54" s="98">
        <f t="shared" si="16"/>
        <v>0</v>
      </c>
      <c r="W54" s="98">
        <f t="shared" si="17"/>
        <v>0</v>
      </c>
      <c r="X54" s="98">
        <f t="shared" si="18"/>
        <v>0</v>
      </c>
      <c r="Y54" s="99">
        <f t="shared" si="19"/>
        <v>323.73810293790319</v>
      </c>
      <c r="Z54" s="81">
        <f t="shared" si="10"/>
        <v>323.73810293790319</v>
      </c>
    </row>
    <row r="55" spans="1:27" x14ac:dyDescent="0.2">
      <c r="A55" s="115" t="s">
        <v>110</v>
      </c>
      <c r="B55" s="116">
        <v>4</v>
      </c>
      <c r="C55" s="99">
        <v>75791</v>
      </c>
      <c r="D55" s="103"/>
      <c r="E55" s="117">
        <f>Main!$B$17</f>
        <v>0.38086835639753314</v>
      </c>
      <c r="F55" s="79">
        <f>Table1[[#This Row],[MWh (megawatt hours)]]*Table1[[#This Row],[Resource Allocation (Load/Power)]]</f>
        <v>28866.393599725434</v>
      </c>
      <c r="G55" s="80"/>
      <c r="H55" s="80"/>
      <c r="I55" s="80"/>
      <c r="J55" s="80"/>
      <c r="K55" s="80"/>
      <c r="L55" s="80"/>
      <c r="M55" s="80"/>
      <c r="O55" s="129">
        <v>1</v>
      </c>
      <c r="P55" s="104">
        <f>SUM(Table1[[#This Row],[Hydro]:[Unknown/Market]])</f>
        <v>1</v>
      </c>
      <c r="Q55" s="98">
        <f t="shared" si="11"/>
        <v>0</v>
      </c>
      <c r="R55" s="98">
        <f t="shared" si="12"/>
        <v>0</v>
      </c>
      <c r="S55" s="98">
        <f t="shared" si="13"/>
        <v>0</v>
      </c>
      <c r="T55" s="98">
        <f t="shared" si="14"/>
        <v>0</v>
      </c>
      <c r="U55" s="98">
        <f t="shared" si="15"/>
        <v>0</v>
      </c>
      <c r="V55" s="98">
        <f t="shared" si="16"/>
        <v>0</v>
      </c>
      <c r="W55" s="98">
        <f t="shared" si="17"/>
        <v>0</v>
      </c>
      <c r="X55" s="98">
        <f t="shared" si="18"/>
        <v>0</v>
      </c>
      <c r="Y55" s="99">
        <f t="shared" si="19"/>
        <v>28866.393599725434</v>
      </c>
      <c r="Z55" s="81">
        <f t="shared" si="10"/>
        <v>28866.393599725434</v>
      </c>
    </row>
    <row r="56" spans="1:27" x14ac:dyDescent="0.2">
      <c r="A56" s="115" t="s">
        <v>110</v>
      </c>
      <c r="B56" s="116">
        <v>4</v>
      </c>
      <c r="C56" s="99">
        <v>5098</v>
      </c>
      <c r="D56" s="103"/>
      <c r="E56" s="117">
        <f>Main!$B$17</f>
        <v>0.38086835639753314</v>
      </c>
      <c r="F56" s="79">
        <f>Table1[[#This Row],[MWh (megawatt hours)]]*Table1[[#This Row],[Resource Allocation (Load/Power)]]</f>
        <v>1941.666880914624</v>
      </c>
      <c r="G56" s="80"/>
      <c r="H56" s="80"/>
      <c r="I56" s="80"/>
      <c r="J56" s="80"/>
      <c r="K56" s="80"/>
      <c r="L56" s="80"/>
      <c r="M56" s="80"/>
      <c r="O56" s="129">
        <v>1</v>
      </c>
      <c r="P56" s="104">
        <f>SUM(Table1[[#This Row],[Hydro]:[Unknown/Market]])</f>
        <v>1</v>
      </c>
      <c r="Q56" s="98">
        <f t="shared" si="11"/>
        <v>0</v>
      </c>
      <c r="R56" s="98">
        <f t="shared" si="12"/>
        <v>0</v>
      </c>
      <c r="S56" s="98">
        <f t="shared" si="13"/>
        <v>0</v>
      </c>
      <c r="T56" s="98">
        <f t="shared" si="14"/>
        <v>0</v>
      </c>
      <c r="U56" s="98">
        <f t="shared" si="15"/>
        <v>0</v>
      </c>
      <c r="V56" s="98">
        <f t="shared" si="16"/>
        <v>0</v>
      </c>
      <c r="W56" s="98">
        <f t="shared" si="17"/>
        <v>0</v>
      </c>
      <c r="X56" s="98">
        <f t="shared" si="18"/>
        <v>0</v>
      </c>
      <c r="Y56" s="99">
        <f t="shared" si="19"/>
        <v>1941.666880914624</v>
      </c>
      <c r="Z56" s="81">
        <f t="shared" si="10"/>
        <v>1941.666880914624</v>
      </c>
    </row>
    <row r="57" spans="1:27" x14ac:dyDescent="0.2">
      <c r="A57" s="115" t="s">
        <v>111</v>
      </c>
      <c r="B57" s="116">
        <v>1</v>
      </c>
      <c r="C57" s="99">
        <v>85987</v>
      </c>
      <c r="D57" s="103"/>
      <c r="E57" s="117">
        <f>Main!$B$17</f>
        <v>0.38086835639753314</v>
      </c>
      <c r="F57" s="79">
        <f>Table1[[#This Row],[MWh (megawatt hours)]]*Table1[[#This Row],[Resource Allocation (Load/Power)]]</f>
        <v>32749.72736155468</v>
      </c>
      <c r="G57" s="80">
        <v>1</v>
      </c>
      <c r="H57" s="80"/>
      <c r="I57" s="80"/>
      <c r="J57" s="80"/>
      <c r="K57" s="80"/>
      <c r="L57" s="80"/>
      <c r="M57" s="80"/>
      <c r="P57" s="104">
        <f>SUM(Table1[[#This Row],[Hydro]:[Unknown/Market]])</f>
        <v>1</v>
      </c>
      <c r="Q57" s="98">
        <f t="shared" si="11"/>
        <v>32749.72736155468</v>
      </c>
      <c r="R57" s="98">
        <f t="shared" si="12"/>
        <v>0</v>
      </c>
      <c r="S57" s="98">
        <f t="shared" si="13"/>
        <v>0</v>
      </c>
      <c r="T57" s="98">
        <f t="shared" si="14"/>
        <v>0</v>
      </c>
      <c r="U57" s="98">
        <f t="shared" si="15"/>
        <v>0</v>
      </c>
      <c r="V57" s="98">
        <f t="shared" si="16"/>
        <v>0</v>
      </c>
      <c r="W57" s="98">
        <f t="shared" si="17"/>
        <v>0</v>
      </c>
      <c r="X57" s="98">
        <f t="shared" si="18"/>
        <v>0</v>
      </c>
      <c r="Y57" s="99">
        <f t="shared" si="19"/>
        <v>0</v>
      </c>
      <c r="Z57" s="81">
        <f t="shared" si="10"/>
        <v>32749.72736155468</v>
      </c>
    </row>
    <row r="58" spans="1:27" x14ac:dyDescent="0.2">
      <c r="A58" s="115" t="s">
        <v>112</v>
      </c>
      <c r="B58" s="116">
        <v>4</v>
      </c>
      <c r="C58" s="99">
        <v>14369</v>
      </c>
      <c r="D58" s="103"/>
      <c r="E58" s="117">
        <f>Main!$B$17</f>
        <v>0.38086835639753314</v>
      </c>
      <c r="F58" s="79">
        <f>Table1[[#This Row],[MWh (megawatt hours)]]*Table1[[#This Row],[Resource Allocation (Load/Power)]]</f>
        <v>5472.6974130761537</v>
      </c>
      <c r="G58" s="80">
        <v>1</v>
      </c>
      <c r="H58" s="80"/>
      <c r="I58" s="80"/>
      <c r="J58" s="80"/>
      <c r="K58" s="80"/>
      <c r="L58" s="80"/>
      <c r="M58" s="80"/>
      <c r="P58" s="104">
        <f>SUM(Table1[[#This Row],[Hydro]:[Unknown/Market]])</f>
        <v>1</v>
      </c>
      <c r="Q58" s="98">
        <f t="shared" si="11"/>
        <v>5472.6974130761537</v>
      </c>
      <c r="R58" s="98">
        <f t="shared" si="12"/>
        <v>0</v>
      </c>
      <c r="S58" s="98">
        <f t="shared" si="13"/>
        <v>0</v>
      </c>
      <c r="T58" s="98">
        <f t="shared" si="14"/>
        <v>0</v>
      </c>
      <c r="U58" s="98">
        <f t="shared" si="15"/>
        <v>0</v>
      </c>
      <c r="V58" s="98">
        <f t="shared" si="16"/>
        <v>0</v>
      </c>
      <c r="W58" s="98">
        <f t="shared" si="17"/>
        <v>0</v>
      </c>
      <c r="X58" s="98">
        <f t="shared" si="18"/>
        <v>0</v>
      </c>
      <c r="Y58" s="99">
        <f t="shared" si="19"/>
        <v>0</v>
      </c>
      <c r="Z58" s="81">
        <f t="shared" si="10"/>
        <v>5472.6974130761537</v>
      </c>
    </row>
    <row r="59" spans="1:27" x14ac:dyDescent="0.2">
      <c r="A59" s="115" t="s">
        <v>114</v>
      </c>
      <c r="B59" s="116">
        <v>1</v>
      </c>
      <c r="C59" s="99">
        <v>19429</v>
      </c>
      <c r="D59" s="103"/>
      <c r="E59" s="117">
        <f>Main!$B$17</f>
        <v>0.38086835639753314</v>
      </c>
      <c r="F59" s="79">
        <f>Table1[[#This Row],[MWh (megawatt hours)]]*Table1[[#This Row],[Resource Allocation (Load/Power)]]</f>
        <v>7399.8912964476713</v>
      </c>
      <c r="G59" s="80">
        <v>1</v>
      </c>
      <c r="H59" s="80"/>
      <c r="I59" s="80"/>
      <c r="J59" s="80"/>
      <c r="K59" s="80"/>
      <c r="L59" s="80"/>
      <c r="M59" s="80"/>
      <c r="O59" s="129"/>
      <c r="P59" s="104">
        <f>SUM(Table1[[#This Row],[Hydro]:[Unknown/Market]])</f>
        <v>1</v>
      </c>
      <c r="Q59" s="98">
        <f t="shared" si="11"/>
        <v>7399.8912964476713</v>
      </c>
      <c r="R59" s="98">
        <f t="shared" si="12"/>
        <v>0</v>
      </c>
      <c r="S59" s="98">
        <f t="shared" si="13"/>
        <v>0</v>
      </c>
      <c r="T59" s="98">
        <f t="shared" si="14"/>
        <v>0</v>
      </c>
      <c r="U59" s="98">
        <f t="shared" si="15"/>
        <v>0</v>
      </c>
      <c r="V59" s="98">
        <f t="shared" si="16"/>
        <v>0</v>
      </c>
      <c r="W59" s="98">
        <f t="shared" si="17"/>
        <v>0</v>
      </c>
      <c r="X59" s="98">
        <f t="shared" si="18"/>
        <v>0</v>
      </c>
      <c r="Y59" s="99">
        <f t="shared" si="19"/>
        <v>0</v>
      </c>
      <c r="Z59" s="81">
        <f t="shared" si="10"/>
        <v>7399.8912964476713</v>
      </c>
    </row>
    <row r="60" spans="1:27" s="209" customFormat="1" x14ac:dyDescent="0.2">
      <c r="A60" s="130" t="s">
        <v>34</v>
      </c>
      <c r="B60" s="131"/>
      <c r="C60" s="132">
        <f>SUM(C2:C59)</f>
        <v>10396054</v>
      </c>
      <c r="D60" s="133"/>
      <c r="E60" s="117"/>
      <c r="F60" s="79">
        <f>SUBTOTAL(109,F2:F59)</f>
        <v>3959528.0000000009</v>
      </c>
      <c r="Q60" s="210"/>
      <c r="R60" s="210"/>
      <c r="S60" s="210"/>
      <c r="T60" s="210"/>
      <c r="U60" s="210"/>
      <c r="V60" s="210"/>
      <c r="W60" s="210"/>
      <c r="X60" s="210"/>
      <c r="Y60" s="210"/>
      <c r="Z60" s="211"/>
    </row>
    <row r="61" spans="1:27" x14ac:dyDescent="0.2">
      <c r="A61" s="153"/>
      <c r="B61" s="154"/>
      <c r="C61" s="155"/>
      <c r="D61" s="158"/>
      <c r="E61" s="159"/>
      <c r="F61" s="156"/>
      <c r="P61" s="136"/>
      <c r="Q61" s="207">
        <f t="shared" ref="Q61:V61" si="20">SUM(Q6:Q59)</f>
        <v>2721417.5015101233</v>
      </c>
      <c r="R61" s="207">
        <f t="shared" si="20"/>
        <v>848727.04539626278</v>
      </c>
      <c r="S61" s="207">
        <f t="shared" si="20"/>
        <v>46334.936000632544</v>
      </c>
      <c r="T61" s="207">
        <f t="shared" si="20"/>
        <v>0</v>
      </c>
      <c r="U61" s="207">
        <f t="shared" si="20"/>
        <v>0</v>
      </c>
      <c r="V61" s="207">
        <f t="shared" si="20"/>
        <v>5240.9390182082552</v>
      </c>
      <c r="W61" s="207">
        <f>SUM(W6:W59)+Main!B9</f>
        <v>413216.51415919926</v>
      </c>
      <c r="X61" s="207">
        <f>SUM(X6:X59)</f>
        <v>0</v>
      </c>
      <c r="Y61" s="207">
        <f>SUM(Y6:Y59)</f>
        <v>336296.06391557417</v>
      </c>
      <c r="Z61" s="208">
        <f>SUM(Q61:Y61)</f>
        <v>4371233</v>
      </c>
    </row>
    <row r="62" spans="1:27" x14ac:dyDescent="0.2">
      <c r="B62" s="134"/>
      <c r="C62" s="135"/>
      <c r="F62" s="137">
        <f>F60+Main!B9</f>
        <v>4371233.0000000009</v>
      </c>
      <c r="P62" s="137"/>
      <c r="Q62" s="138">
        <f>Q61/$Z$61</f>
        <v>0.62257434035434012</v>
      </c>
      <c r="R62" s="138">
        <f t="shared" ref="R62:Y62" si="21">R61/$Z$61</f>
        <v>0.19416193220454339</v>
      </c>
      <c r="S62" s="138">
        <f t="shared" si="21"/>
        <v>1.0599969390932157E-2</v>
      </c>
      <c r="T62" s="138">
        <f t="shared" si="21"/>
        <v>0</v>
      </c>
      <c r="U62" s="138">
        <f t="shared" si="21"/>
        <v>0</v>
      </c>
      <c r="V62" s="138">
        <f t="shared" si="21"/>
        <v>1.1989612583470739E-3</v>
      </c>
      <c r="W62" s="138">
        <f t="shared" si="21"/>
        <v>9.4530882741596989E-2</v>
      </c>
      <c r="X62" s="138">
        <f t="shared" si="21"/>
        <v>0</v>
      </c>
      <c r="Y62" s="138">
        <f t="shared" si="21"/>
        <v>7.6933914050240332E-2</v>
      </c>
      <c r="Z62" s="139">
        <f>SUM(Q62:Y62)</f>
        <v>1</v>
      </c>
      <c r="AA62" s="73" t="s">
        <v>123</v>
      </c>
    </row>
    <row r="63" spans="1:27" x14ac:dyDescent="0.2">
      <c r="B63" s="134"/>
      <c r="C63" s="135"/>
      <c r="F63" s="73" t="s">
        <v>122</v>
      </c>
      <c r="P63" s="98"/>
      <c r="Q63" s="172" t="s">
        <v>60</v>
      </c>
      <c r="R63" s="172" t="s">
        <v>61</v>
      </c>
      <c r="S63" s="172" t="s">
        <v>62</v>
      </c>
      <c r="T63" s="172" t="s">
        <v>63</v>
      </c>
      <c r="U63" s="172" t="s">
        <v>64</v>
      </c>
      <c r="V63" s="172" t="s">
        <v>65</v>
      </c>
      <c r="W63" s="172" t="s">
        <v>66</v>
      </c>
      <c r="X63" s="172" t="s">
        <v>67</v>
      </c>
      <c r="Y63" s="173" t="s">
        <v>2</v>
      </c>
    </row>
    <row r="64" spans="1:27" x14ac:dyDescent="0.2">
      <c r="B64" s="134"/>
      <c r="C64" s="135"/>
      <c r="O64" s="106"/>
      <c r="P64" s="106"/>
      <c r="Q64" s="165">
        <f>Y61*G68</f>
        <v>165793.95951037807</v>
      </c>
      <c r="R64" s="165">
        <f>Y61*H68</f>
        <v>145952.49173935919</v>
      </c>
      <c r="S64" s="165">
        <f>Y61*I68</f>
        <v>15133.322876200837</v>
      </c>
      <c r="T64" s="165">
        <f>Y61*J68</f>
        <v>0</v>
      </c>
      <c r="U64" s="165">
        <f>Y61*K68</f>
        <v>0</v>
      </c>
      <c r="V64" s="165">
        <f>Y61*L68</f>
        <v>3026.6645752401673</v>
      </c>
      <c r="W64" s="165">
        <f>Y61*M68</f>
        <v>6389.6252143959091</v>
      </c>
      <c r="X64" s="166">
        <f>Y61*N68</f>
        <v>0</v>
      </c>
      <c r="Y64" s="167">
        <f>SUM(Q64:X64)</f>
        <v>336296.06391557422</v>
      </c>
      <c r="Z64" s="162" t="s">
        <v>139</v>
      </c>
      <c r="AA64" s="106"/>
    </row>
    <row r="65" spans="1:27" x14ac:dyDescent="0.2">
      <c r="A65" s="140" t="s">
        <v>116</v>
      </c>
      <c r="B65" s="141"/>
      <c r="C65" s="141"/>
      <c r="D65" s="141"/>
      <c r="E65" s="141"/>
      <c r="F65" s="141"/>
      <c r="G65" s="141"/>
      <c r="H65" s="141"/>
      <c r="I65" s="141"/>
      <c r="J65" s="141"/>
      <c r="K65" s="141"/>
      <c r="L65" s="141"/>
      <c r="M65" s="141"/>
      <c r="N65" s="141"/>
      <c r="O65" s="141"/>
      <c r="P65" s="163"/>
      <c r="Q65" s="168">
        <f>Q61+Q64</f>
        <v>2887211.4610205013</v>
      </c>
      <c r="R65" s="168">
        <f t="shared" ref="R65:X65" si="22">R61+R64</f>
        <v>994679.537135622</v>
      </c>
      <c r="S65" s="168">
        <f t="shared" si="22"/>
        <v>61468.258876833381</v>
      </c>
      <c r="T65" s="168">
        <f t="shared" si="22"/>
        <v>0</v>
      </c>
      <c r="U65" s="168">
        <f t="shared" si="22"/>
        <v>0</v>
      </c>
      <c r="V65" s="168">
        <f t="shared" si="22"/>
        <v>8267.6035934484225</v>
      </c>
      <c r="W65" s="168">
        <f t="shared" si="22"/>
        <v>419606.13937359519</v>
      </c>
      <c r="X65" s="168">
        <f t="shared" si="22"/>
        <v>0</v>
      </c>
      <c r="Y65" s="167">
        <f>SUM(Q65:X65)</f>
        <v>4371233.0000000009</v>
      </c>
      <c r="Z65" s="162" t="s">
        <v>140</v>
      </c>
    </row>
    <row r="66" spans="1:27" x14ac:dyDescent="0.2">
      <c r="A66" s="142" t="s">
        <v>55</v>
      </c>
      <c r="B66" s="143"/>
      <c r="C66" s="143"/>
      <c r="D66" s="143"/>
      <c r="E66" s="143"/>
      <c r="F66" s="143"/>
      <c r="G66" s="144">
        <v>0.93</v>
      </c>
      <c r="H66" s="145"/>
      <c r="I66" s="145"/>
      <c r="J66" s="145"/>
      <c r="K66" s="145"/>
      <c r="L66" s="144">
        <v>0.05</v>
      </c>
      <c r="M66" s="144">
        <v>0.02</v>
      </c>
      <c r="N66" s="145"/>
      <c r="O66" s="145"/>
      <c r="P66" s="164">
        <f>SUM(G66:O66)</f>
        <v>1</v>
      </c>
      <c r="Q66" s="169">
        <f>Q65/$Y$65</f>
        <v>0.66050275998110852</v>
      </c>
      <c r="R66" s="169">
        <f t="shared" ref="R66:W66" si="23">R65/$Y$65</f>
        <v>0.22755125090234765</v>
      </c>
      <c r="S66" s="169">
        <f t="shared" si="23"/>
        <v>1.4061995523192969E-2</v>
      </c>
      <c r="T66" s="169">
        <f t="shared" si="23"/>
        <v>0</v>
      </c>
      <c r="U66" s="169">
        <f t="shared" si="23"/>
        <v>0</v>
      </c>
      <c r="V66" s="169">
        <f t="shared" si="23"/>
        <v>1.8913664847992364E-3</v>
      </c>
      <c r="W66" s="169">
        <f t="shared" si="23"/>
        <v>9.599262710855154E-2</v>
      </c>
      <c r="X66" s="169">
        <f>X65/$Y$65</f>
        <v>0</v>
      </c>
      <c r="Y66" s="169">
        <f>SUM(Q66:X66)</f>
        <v>0.99999999999999989</v>
      </c>
      <c r="Z66" s="162" t="s">
        <v>125</v>
      </c>
      <c r="AA66" s="136"/>
    </row>
    <row r="67" spans="1:27" x14ac:dyDescent="0.2">
      <c r="A67" s="142" t="s">
        <v>70</v>
      </c>
      <c r="B67" s="143"/>
      <c r="C67" s="143"/>
      <c r="D67" s="143"/>
      <c r="E67" s="143"/>
      <c r="F67" s="143"/>
      <c r="G67" s="146">
        <v>0.86</v>
      </c>
      <c r="H67" s="147"/>
      <c r="I67" s="147">
        <v>0.11</v>
      </c>
      <c r="J67" s="147"/>
      <c r="K67" s="147"/>
      <c r="L67" s="146"/>
      <c r="M67" s="146"/>
      <c r="N67" s="147"/>
      <c r="O67" s="147">
        <v>0.03</v>
      </c>
      <c r="P67" s="164">
        <f t="shared" ref="P67" si="24">SUM(G67:O67)</f>
        <v>1</v>
      </c>
      <c r="Q67" s="170">
        <v>0</v>
      </c>
      <c r="R67" s="171">
        <v>1.1338426008459657</v>
      </c>
      <c r="S67" s="170">
        <v>0</v>
      </c>
      <c r="T67" s="170">
        <v>0</v>
      </c>
      <c r="U67" s="170">
        <v>0</v>
      </c>
      <c r="V67" s="171">
        <v>0.50154160988887397</v>
      </c>
      <c r="W67" s="171">
        <v>0</v>
      </c>
      <c r="X67" s="170">
        <v>0</v>
      </c>
      <c r="Y67" s="169"/>
      <c r="Z67" s="162" t="s">
        <v>141</v>
      </c>
    </row>
    <row r="68" spans="1:27" x14ac:dyDescent="0.2">
      <c r="A68" s="148" t="s">
        <v>117</v>
      </c>
      <c r="B68" s="149"/>
      <c r="C68" s="149"/>
      <c r="D68" s="149"/>
      <c r="E68" s="149"/>
      <c r="F68" s="149"/>
      <c r="G68" s="204">
        <v>0.49299999999999999</v>
      </c>
      <c r="H68" s="205">
        <v>0.434</v>
      </c>
      <c r="I68" s="205">
        <v>4.4999999999999998E-2</v>
      </c>
      <c r="J68" s="205"/>
      <c r="K68" s="205"/>
      <c r="L68" s="205">
        <v>8.9999999999999993E-3</v>
      </c>
      <c r="M68" s="205">
        <v>1.9E-2</v>
      </c>
      <c r="N68" s="205"/>
      <c r="O68" s="205"/>
      <c r="P68" s="206">
        <f>SUM(G68:O68)</f>
        <v>1</v>
      </c>
      <c r="Q68" s="168">
        <f>Q67*Q65</f>
        <v>0</v>
      </c>
      <c r="R68" s="168">
        <f t="shared" ref="R68:X68" si="25">R67*R65</f>
        <v>1127810.033394115</v>
      </c>
      <c r="S68" s="168">
        <f t="shared" si="25"/>
        <v>0</v>
      </c>
      <c r="T68" s="168">
        <f t="shared" si="25"/>
        <v>0</v>
      </c>
      <c r="U68" s="168">
        <f t="shared" si="25"/>
        <v>0</v>
      </c>
      <c r="V68" s="168">
        <f t="shared" si="25"/>
        <v>4146.5472161811613</v>
      </c>
      <c r="W68" s="168">
        <f t="shared" si="25"/>
        <v>0</v>
      </c>
      <c r="X68" s="168">
        <f t="shared" si="25"/>
        <v>0</v>
      </c>
      <c r="Y68" s="167">
        <f t="shared" ref="Y68" si="26">SUM(Q68:X68)</f>
        <v>1131956.5806102962</v>
      </c>
      <c r="Z68" s="162" t="s">
        <v>124</v>
      </c>
    </row>
    <row r="69" spans="1:27" x14ac:dyDescent="0.2">
      <c r="A69" s="115"/>
      <c r="B69" s="134"/>
      <c r="C69" s="135"/>
      <c r="D69" s="115"/>
      <c r="E69" s="115"/>
      <c r="F69" s="115"/>
      <c r="G69" s="161"/>
      <c r="H69" s="115"/>
      <c r="I69" s="115"/>
      <c r="J69" s="115"/>
      <c r="K69" s="115"/>
      <c r="L69" s="129"/>
      <c r="M69" s="129"/>
      <c r="N69" s="115"/>
      <c r="O69" s="115"/>
      <c r="P69" s="115"/>
    </row>
    <row r="70" spans="1:27" x14ac:dyDescent="0.2">
      <c r="A70" s="150" t="s">
        <v>118</v>
      </c>
      <c r="B70" s="134"/>
      <c r="C70" s="135"/>
    </row>
    <row r="71" spans="1:27" x14ac:dyDescent="0.2">
      <c r="A71" s="150" t="s">
        <v>55</v>
      </c>
      <c r="B71" s="134"/>
      <c r="C71" s="135"/>
    </row>
    <row r="72" spans="1:27" x14ac:dyDescent="0.2">
      <c r="A72" s="73" t="s">
        <v>69</v>
      </c>
      <c r="B72" s="134"/>
      <c r="C72" s="135"/>
    </row>
    <row r="73" spans="1:27" x14ac:dyDescent="0.2">
      <c r="B73" s="134"/>
      <c r="C73" s="135"/>
    </row>
    <row r="74" spans="1:27" x14ac:dyDescent="0.2">
      <c r="A74" s="150" t="s">
        <v>70</v>
      </c>
      <c r="B74" s="134"/>
      <c r="C74" s="135"/>
    </row>
    <row r="75" spans="1:27" x14ac:dyDescent="0.2">
      <c r="A75" s="125" t="s">
        <v>120</v>
      </c>
      <c r="B75" s="134"/>
      <c r="C75" s="135"/>
    </row>
    <row r="76" spans="1:27" x14ac:dyDescent="0.2">
      <c r="A76" s="115"/>
      <c r="B76" s="134"/>
      <c r="C76" s="135"/>
    </row>
    <row r="77" spans="1:27" x14ac:dyDescent="0.2">
      <c r="A77" s="150" t="s">
        <v>119</v>
      </c>
      <c r="B77" s="134"/>
      <c r="C77" s="135"/>
    </row>
    <row r="78" spans="1:27" x14ac:dyDescent="0.2">
      <c r="A78" s="125" t="s">
        <v>121</v>
      </c>
      <c r="B78" s="134"/>
      <c r="C78" s="135"/>
    </row>
    <row r="79" spans="1:27" x14ac:dyDescent="0.2">
      <c r="B79" s="134"/>
      <c r="C79" s="135"/>
    </row>
    <row r="80" spans="1:27" x14ac:dyDescent="0.2">
      <c r="A80" s="150" t="s">
        <v>126</v>
      </c>
      <c r="B80" s="134"/>
      <c r="C80" s="135"/>
    </row>
    <row r="81" spans="1:3" x14ac:dyDescent="0.2">
      <c r="A81" s="73" t="s">
        <v>127</v>
      </c>
      <c r="B81" s="134"/>
      <c r="C81" s="135"/>
    </row>
    <row r="82" spans="1:3" x14ac:dyDescent="0.2">
      <c r="B82" s="134"/>
      <c r="C82" s="135"/>
    </row>
    <row r="83" spans="1:3" x14ac:dyDescent="0.2">
      <c r="B83" s="134"/>
      <c r="C83" s="135"/>
    </row>
    <row r="84" spans="1:3" x14ac:dyDescent="0.2">
      <c r="A84" s="151"/>
      <c r="B84" s="134"/>
      <c r="C84" s="135"/>
    </row>
    <row r="85" spans="1:3" x14ac:dyDescent="0.2">
      <c r="B85" s="134"/>
      <c r="C85" s="135"/>
    </row>
    <row r="86" spans="1:3" x14ac:dyDescent="0.2">
      <c r="B86" s="134"/>
      <c r="C86" s="135"/>
    </row>
    <row r="87" spans="1:3" x14ac:dyDescent="0.2">
      <c r="B87" s="134"/>
      <c r="C87" s="135"/>
    </row>
    <row r="88" spans="1:3" x14ac:dyDescent="0.2">
      <c r="B88" s="134"/>
      <c r="C88" s="135"/>
    </row>
    <row r="89" spans="1:3" x14ac:dyDescent="0.2">
      <c r="B89" s="134"/>
      <c r="C89" s="135"/>
    </row>
    <row r="90" spans="1:3" x14ac:dyDescent="0.2">
      <c r="B90" s="134"/>
      <c r="C90" s="135"/>
    </row>
    <row r="91" spans="1:3" x14ac:dyDescent="0.2">
      <c r="B91" s="134"/>
      <c r="C91" s="135"/>
    </row>
    <row r="92" spans="1:3" x14ac:dyDescent="0.2">
      <c r="B92" s="134"/>
      <c r="C92" s="135"/>
    </row>
    <row r="93" spans="1:3" x14ac:dyDescent="0.2">
      <c r="B93" s="134"/>
      <c r="C93" s="135"/>
    </row>
    <row r="94" spans="1:3" x14ac:dyDescent="0.2">
      <c r="B94" s="134"/>
      <c r="C94" s="135"/>
    </row>
    <row r="95" spans="1:3" x14ac:dyDescent="0.2">
      <c r="B95" s="134"/>
      <c r="C95" s="135"/>
    </row>
    <row r="96" spans="1:3" x14ac:dyDescent="0.2">
      <c r="B96" s="134"/>
      <c r="C96" s="135"/>
    </row>
    <row r="97" spans="2:3" x14ac:dyDescent="0.2">
      <c r="B97" s="134"/>
      <c r="C97" s="135"/>
    </row>
    <row r="98" spans="2:3" x14ac:dyDescent="0.2">
      <c r="B98" s="134"/>
      <c r="C98" s="135"/>
    </row>
    <row r="99" spans="2:3" x14ac:dyDescent="0.2">
      <c r="B99" s="134"/>
      <c r="C99" s="135"/>
    </row>
    <row r="100" spans="2:3" x14ac:dyDescent="0.2">
      <c r="B100" s="134"/>
      <c r="C100" s="135"/>
    </row>
    <row r="101" spans="2:3" x14ac:dyDescent="0.2">
      <c r="B101" s="134"/>
      <c r="C101" s="135"/>
    </row>
    <row r="102" spans="2:3" x14ac:dyDescent="0.2">
      <c r="B102" s="134"/>
      <c r="C102" s="135"/>
    </row>
    <row r="103" spans="2:3" x14ac:dyDescent="0.2">
      <c r="B103" s="134"/>
      <c r="C103" s="135"/>
    </row>
    <row r="104" spans="2:3" x14ac:dyDescent="0.2">
      <c r="B104" s="134"/>
      <c r="C104" s="135"/>
    </row>
    <row r="105" spans="2:3" x14ac:dyDescent="0.2">
      <c r="B105" s="134"/>
      <c r="C105" s="135"/>
    </row>
    <row r="106" spans="2:3" x14ac:dyDescent="0.2">
      <c r="B106" s="134"/>
      <c r="C106" s="135"/>
    </row>
    <row r="107" spans="2:3" x14ac:dyDescent="0.2">
      <c r="B107" s="134"/>
      <c r="C107" s="135"/>
    </row>
    <row r="108" spans="2:3" x14ac:dyDescent="0.2">
      <c r="B108" s="134"/>
      <c r="C108" s="135"/>
    </row>
    <row r="109" spans="2:3" x14ac:dyDescent="0.2">
      <c r="B109" s="134"/>
      <c r="C109" s="135"/>
    </row>
    <row r="110" spans="2:3" x14ac:dyDescent="0.2">
      <c r="B110" s="134"/>
      <c r="C110" s="135"/>
    </row>
    <row r="111" spans="2:3" x14ac:dyDescent="0.2">
      <c r="B111" s="134"/>
      <c r="C111" s="135"/>
    </row>
    <row r="112" spans="2:3" x14ac:dyDescent="0.2">
      <c r="B112" s="134"/>
      <c r="C112" s="135"/>
    </row>
    <row r="113" spans="2:3" x14ac:dyDescent="0.2">
      <c r="B113" s="134"/>
      <c r="C113" s="135"/>
    </row>
    <row r="114" spans="2:3" x14ac:dyDescent="0.2">
      <c r="B114" s="134"/>
      <c r="C114" s="135"/>
    </row>
    <row r="115" spans="2:3" x14ac:dyDescent="0.2">
      <c r="B115" s="134"/>
      <c r="C115" s="135"/>
    </row>
    <row r="116" spans="2:3" x14ac:dyDescent="0.2">
      <c r="B116" s="134"/>
      <c r="C116" s="135"/>
    </row>
    <row r="117" spans="2:3" x14ac:dyDescent="0.2">
      <c r="B117" s="134"/>
      <c r="C117" s="135"/>
    </row>
    <row r="118" spans="2:3" x14ac:dyDescent="0.2">
      <c r="B118" s="134"/>
      <c r="C118" s="135"/>
    </row>
    <row r="119" spans="2:3" x14ac:dyDescent="0.2">
      <c r="B119" s="134"/>
      <c r="C119" s="135"/>
    </row>
    <row r="120" spans="2:3" x14ac:dyDescent="0.2">
      <c r="B120" s="134"/>
      <c r="C120" s="135"/>
    </row>
    <row r="121" spans="2:3" x14ac:dyDescent="0.2">
      <c r="B121" s="134"/>
      <c r="C121" s="135"/>
    </row>
    <row r="122" spans="2:3" x14ac:dyDescent="0.2">
      <c r="B122" s="134"/>
      <c r="C122" s="135"/>
    </row>
    <row r="123" spans="2:3" x14ac:dyDescent="0.2">
      <c r="B123" s="134"/>
      <c r="C123" s="135"/>
    </row>
    <row r="124" spans="2:3" x14ac:dyDescent="0.2">
      <c r="B124" s="134"/>
      <c r="C124" s="135"/>
    </row>
    <row r="125" spans="2:3" x14ac:dyDescent="0.2">
      <c r="B125" s="134"/>
      <c r="C125" s="135"/>
    </row>
    <row r="126" spans="2:3" x14ac:dyDescent="0.2">
      <c r="B126" s="134"/>
      <c r="C126" s="135"/>
    </row>
    <row r="127" spans="2:3" x14ac:dyDescent="0.2">
      <c r="B127" s="134"/>
      <c r="C127" s="135"/>
    </row>
    <row r="128" spans="2:3" x14ac:dyDescent="0.2">
      <c r="B128" s="134"/>
      <c r="C128" s="135"/>
    </row>
    <row r="129" spans="2:3" x14ac:dyDescent="0.2">
      <c r="B129" s="134"/>
      <c r="C129" s="135"/>
    </row>
    <row r="130" spans="2:3" x14ac:dyDescent="0.2">
      <c r="B130" s="134"/>
      <c r="C130" s="135"/>
    </row>
    <row r="131" spans="2:3" x14ac:dyDescent="0.2">
      <c r="B131" s="134"/>
      <c r="C131" s="135"/>
    </row>
    <row r="132" spans="2:3" x14ac:dyDescent="0.2">
      <c r="B132" s="134"/>
      <c r="C132" s="135"/>
    </row>
    <row r="133" spans="2:3" x14ac:dyDescent="0.2">
      <c r="B133" s="134"/>
      <c r="C133" s="135"/>
    </row>
    <row r="134" spans="2:3" x14ac:dyDescent="0.2">
      <c r="B134" s="134"/>
      <c r="C134" s="135"/>
    </row>
    <row r="135" spans="2:3" x14ac:dyDescent="0.2">
      <c r="B135" s="134"/>
      <c r="C135" s="135"/>
    </row>
    <row r="136" spans="2:3" x14ac:dyDescent="0.2">
      <c r="B136" s="134"/>
      <c r="C136" s="135"/>
    </row>
    <row r="137" spans="2:3" x14ac:dyDescent="0.2">
      <c r="B137" s="134"/>
      <c r="C137" s="135"/>
    </row>
    <row r="138" spans="2:3" x14ac:dyDescent="0.2">
      <c r="B138" s="134"/>
      <c r="C138" s="135"/>
    </row>
    <row r="139" spans="2:3" x14ac:dyDescent="0.2">
      <c r="B139" s="134"/>
      <c r="C139" s="135"/>
    </row>
    <row r="140" spans="2:3" x14ac:dyDescent="0.2">
      <c r="B140" s="134"/>
      <c r="C140" s="135"/>
    </row>
    <row r="141" spans="2:3" x14ac:dyDescent="0.2">
      <c r="B141" s="134"/>
      <c r="C141" s="135"/>
    </row>
    <row r="142" spans="2:3" x14ac:dyDescent="0.2">
      <c r="B142" s="134"/>
      <c r="C142" s="135"/>
    </row>
    <row r="143" spans="2:3" x14ac:dyDescent="0.2">
      <c r="B143" s="134"/>
      <c r="C143" s="135"/>
    </row>
    <row r="144" spans="2:3" x14ac:dyDescent="0.2">
      <c r="B144" s="134"/>
      <c r="C144" s="135"/>
    </row>
    <row r="145" spans="2:3" x14ac:dyDescent="0.2">
      <c r="B145" s="134"/>
      <c r="C145" s="135"/>
    </row>
    <row r="146" spans="2:3" x14ac:dyDescent="0.2">
      <c r="B146" s="134"/>
      <c r="C146" s="135"/>
    </row>
    <row r="147" spans="2:3" x14ac:dyDescent="0.2">
      <c r="B147" s="134"/>
      <c r="C147" s="135"/>
    </row>
    <row r="148" spans="2:3" x14ac:dyDescent="0.2">
      <c r="B148" s="134"/>
      <c r="C148" s="135"/>
    </row>
    <row r="149" spans="2:3" x14ac:dyDescent="0.2">
      <c r="B149" s="134"/>
      <c r="C149" s="135"/>
    </row>
    <row r="150" spans="2:3" x14ac:dyDescent="0.2">
      <c r="B150" s="134"/>
      <c r="C150" s="135"/>
    </row>
    <row r="151" spans="2:3" x14ac:dyDescent="0.2">
      <c r="B151" s="134"/>
      <c r="C151" s="135"/>
    </row>
    <row r="152" spans="2:3" x14ac:dyDescent="0.2">
      <c r="B152" s="134"/>
      <c r="C152" s="135"/>
    </row>
    <row r="153" spans="2:3" x14ac:dyDescent="0.2">
      <c r="B153" s="134"/>
      <c r="C153" s="135"/>
    </row>
    <row r="154" spans="2:3" x14ac:dyDescent="0.2">
      <c r="B154" s="134"/>
      <c r="C154" s="135"/>
    </row>
    <row r="155" spans="2:3" x14ac:dyDescent="0.2">
      <c r="B155" s="134"/>
      <c r="C155" s="135"/>
    </row>
    <row r="156" spans="2:3" x14ac:dyDescent="0.2">
      <c r="B156" s="134"/>
      <c r="C156" s="135"/>
    </row>
    <row r="157" spans="2:3" x14ac:dyDescent="0.2">
      <c r="B157" s="134"/>
      <c r="C157" s="135"/>
    </row>
    <row r="158" spans="2:3" x14ac:dyDescent="0.2">
      <c r="B158" s="134"/>
      <c r="C158" s="135"/>
    </row>
    <row r="159" spans="2:3" x14ac:dyDescent="0.2">
      <c r="B159" s="134"/>
      <c r="C159" s="135"/>
    </row>
    <row r="160" spans="2:3" x14ac:dyDescent="0.2">
      <c r="B160" s="134"/>
      <c r="C160" s="135"/>
    </row>
    <row r="161" spans="2:3" x14ac:dyDescent="0.2">
      <c r="B161" s="134"/>
      <c r="C161" s="135"/>
    </row>
    <row r="162" spans="2:3" x14ac:dyDescent="0.2">
      <c r="B162" s="134"/>
      <c r="C162" s="135"/>
    </row>
    <row r="163" spans="2:3" x14ac:dyDescent="0.2">
      <c r="B163" s="134"/>
      <c r="C163" s="135"/>
    </row>
    <row r="164" spans="2:3" x14ac:dyDescent="0.2">
      <c r="B164" s="134"/>
      <c r="C164" s="135"/>
    </row>
    <row r="165" spans="2:3" x14ac:dyDescent="0.2">
      <c r="B165" s="134"/>
      <c r="C165" s="135"/>
    </row>
    <row r="166" spans="2:3" x14ac:dyDescent="0.2">
      <c r="B166" s="134"/>
      <c r="C166" s="135"/>
    </row>
    <row r="167" spans="2:3" x14ac:dyDescent="0.2">
      <c r="B167" s="134"/>
      <c r="C167" s="135"/>
    </row>
    <row r="168" spans="2:3" x14ac:dyDescent="0.2">
      <c r="B168" s="134"/>
      <c r="C168" s="135"/>
    </row>
    <row r="169" spans="2:3" x14ac:dyDescent="0.2">
      <c r="B169" s="134"/>
      <c r="C169" s="135"/>
    </row>
    <row r="170" spans="2:3" x14ac:dyDescent="0.2">
      <c r="B170" s="134"/>
      <c r="C170" s="135"/>
    </row>
    <row r="171" spans="2:3" x14ac:dyDescent="0.2">
      <c r="B171" s="134"/>
      <c r="C171" s="135"/>
    </row>
    <row r="172" spans="2:3" x14ac:dyDescent="0.2">
      <c r="B172" s="134"/>
      <c r="C172" s="135"/>
    </row>
    <row r="173" spans="2:3" x14ac:dyDescent="0.2">
      <c r="B173" s="134"/>
      <c r="C173" s="135"/>
    </row>
    <row r="174" spans="2:3" x14ac:dyDescent="0.2">
      <c r="B174" s="134"/>
      <c r="C174" s="135"/>
    </row>
    <row r="175" spans="2:3" x14ac:dyDescent="0.2">
      <c r="B175" s="134"/>
      <c r="C175" s="135"/>
    </row>
    <row r="176" spans="2:3" x14ac:dyDescent="0.2">
      <c r="B176" s="134"/>
      <c r="C176" s="135"/>
    </row>
    <row r="177" spans="2:3" x14ac:dyDescent="0.2">
      <c r="B177" s="134"/>
      <c r="C177" s="135"/>
    </row>
    <row r="178" spans="2:3" x14ac:dyDescent="0.2">
      <c r="B178" s="134"/>
      <c r="C178" s="135"/>
    </row>
    <row r="179" spans="2:3" x14ac:dyDescent="0.2">
      <c r="B179" s="134"/>
      <c r="C179" s="135"/>
    </row>
    <row r="180" spans="2:3" x14ac:dyDescent="0.2">
      <c r="B180" s="134"/>
      <c r="C180" s="135"/>
    </row>
    <row r="181" spans="2:3" x14ac:dyDescent="0.2">
      <c r="B181" s="134"/>
      <c r="C181" s="135"/>
    </row>
    <row r="182" spans="2:3" x14ac:dyDescent="0.2">
      <c r="B182" s="134"/>
      <c r="C182" s="135"/>
    </row>
    <row r="183" spans="2:3" x14ac:dyDescent="0.2">
      <c r="B183" s="134"/>
      <c r="C183" s="135"/>
    </row>
    <row r="184" spans="2:3" x14ac:dyDescent="0.2">
      <c r="B184" s="134"/>
      <c r="C184" s="135"/>
    </row>
    <row r="185" spans="2:3" x14ac:dyDescent="0.2">
      <c r="B185" s="134"/>
      <c r="C185" s="135"/>
    </row>
    <row r="186" spans="2:3" x14ac:dyDescent="0.2">
      <c r="B186" s="134"/>
      <c r="C186" s="135"/>
    </row>
    <row r="187" spans="2:3" x14ac:dyDescent="0.2">
      <c r="B187" s="134"/>
      <c r="C187" s="135"/>
    </row>
    <row r="188" spans="2:3" x14ac:dyDescent="0.2">
      <c r="B188" s="134"/>
      <c r="C188" s="135"/>
    </row>
    <row r="189" spans="2:3" x14ac:dyDescent="0.2">
      <c r="B189" s="134"/>
      <c r="C189" s="135"/>
    </row>
    <row r="190" spans="2:3" x14ac:dyDescent="0.2">
      <c r="B190" s="134"/>
      <c r="C190" s="135"/>
    </row>
    <row r="191" spans="2:3" x14ac:dyDescent="0.2">
      <c r="B191" s="134"/>
      <c r="C191" s="135"/>
    </row>
    <row r="192" spans="2:3" x14ac:dyDescent="0.2">
      <c r="B192" s="134"/>
      <c r="C192" s="135"/>
    </row>
    <row r="193" spans="2:3" x14ac:dyDescent="0.2">
      <c r="B193" s="134"/>
      <c r="C193" s="135"/>
    </row>
    <row r="194" spans="2:3" x14ac:dyDescent="0.2">
      <c r="B194" s="134"/>
      <c r="C194" s="135"/>
    </row>
    <row r="195" spans="2:3" x14ac:dyDescent="0.2">
      <c r="B195" s="134"/>
      <c r="C195" s="135"/>
    </row>
    <row r="196" spans="2:3" x14ac:dyDescent="0.2">
      <c r="B196" s="134"/>
      <c r="C196" s="135"/>
    </row>
    <row r="197" spans="2:3" x14ac:dyDescent="0.2">
      <c r="B197" s="134"/>
      <c r="C197" s="135"/>
    </row>
    <row r="198" spans="2:3" x14ac:dyDescent="0.2">
      <c r="B198" s="134"/>
      <c r="C198" s="135"/>
    </row>
    <row r="199" spans="2:3" x14ac:dyDescent="0.2">
      <c r="B199" s="134"/>
      <c r="C199" s="135"/>
    </row>
    <row r="200" spans="2:3" x14ac:dyDescent="0.2">
      <c r="B200" s="134"/>
      <c r="C200" s="135"/>
    </row>
    <row r="201" spans="2:3" x14ac:dyDescent="0.2">
      <c r="B201" s="134"/>
      <c r="C201" s="135"/>
    </row>
    <row r="202" spans="2:3" x14ac:dyDescent="0.2">
      <c r="B202" s="134"/>
      <c r="C202" s="135"/>
    </row>
    <row r="203" spans="2:3" x14ac:dyDescent="0.2">
      <c r="B203" s="134"/>
      <c r="C203" s="135"/>
    </row>
    <row r="204" spans="2:3" x14ac:dyDescent="0.2">
      <c r="B204" s="134"/>
      <c r="C204" s="135"/>
    </row>
    <row r="205" spans="2:3" x14ac:dyDescent="0.2">
      <c r="B205" s="134"/>
      <c r="C205" s="135"/>
    </row>
    <row r="206" spans="2:3" x14ac:dyDescent="0.2">
      <c r="B206" s="134"/>
      <c r="C206" s="135"/>
    </row>
    <row r="207" spans="2:3" x14ac:dyDescent="0.2">
      <c r="B207" s="134"/>
      <c r="C207" s="135"/>
    </row>
    <row r="208" spans="2:3" x14ac:dyDescent="0.2">
      <c r="B208" s="134"/>
      <c r="C208" s="135"/>
    </row>
    <row r="209" spans="2:3" x14ac:dyDescent="0.2">
      <c r="B209" s="134"/>
      <c r="C209" s="135"/>
    </row>
    <row r="210" spans="2:3" x14ac:dyDescent="0.2">
      <c r="B210" s="134"/>
      <c r="C210" s="135"/>
    </row>
    <row r="211" spans="2:3" x14ac:dyDescent="0.2">
      <c r="B211" s="134"/>
      <c r="C211" s="135"/>
    </row>
    <row r="212" spans="2:3" x14ac:dyDescent="0.2">
      <c r="B212" s="134"/>
      <c r="C212" s="135"/>
    </row>
    <row r="213" spans="2:3" x14ac:dyDescent="0.2">
      <c r="B213" s="134"/>
      <c r="C213" s="135"/>
    </row>
    <row r="214" spans="2:3" x14ac:dyDescent="0.2">
      <c r="B214" s="134"/>
      <c r="C214" s="135"/>
    </row>
    <row r="215" spans="2:3" x14ac:dyDescent="0.2">
      <c r="B215" s="134"/>
      <c r="C215" s="135"/>
    </row>
    <row r="216" spans="2:3" x14ac:dyDescent="0.2">
      <c r="B216" s="134"/>
      <c r="C216" s="135"/>
    </row>
    <row r="217" spans="2:3" x14ac:dyDescent="0.2">
      <c r="B217" s="134"/>
      <c r="C217" s="135"/>
    </row>
    <row r="218" spans="2:3" x14ac:dyDescent="0.2">
      <c r="B218" s="134"/>
      <c r="C218" s="135"/>
    </row>
    <row r="219" spans="2:3" x14ac:dyDescent="0.2">
      <c r="B219" s="134"/>
      <c r="C219" s="135"/>
    </row>
    <row r="220" spans="2:3" x14ac:dyDescent="0.2">
      <c r="B220" s="134"/>
      <c r="C220" s="135"/>
    </row>
    <row r="221" spans="2:3" x14ac:dyDescent="0.2">
      <c r="B221" s="134"/>
      <c r="C221" s="135"/>
    </row>
    <row r="222" spans="2:3" x14ac:dyDescent="0.2">
      <c r="B222" s="134"/>
      <c r="C222" s="135"/>
    </row>
    <row r="223" spans="2:3" x14ac:dyDescent="0.2">
      <c r="B223" s="134"/>
      <c r="C223" s="135"/>
    </row>
    <row r="224" spans="2:3" x14ac:dyDescent="0.2">
      <c r="B224" s="134"/>
      <c r="C224" s="135"/>
    </row>
    <row r="225" spans="2:3" x14ac:dyDescent="0.2">
      <c r="B225" s="134"/>
      <c r="C225" s="135"/>
    </row>
    <row r="226" spans="2:3" x14ac:dyDescent="0.2">
      <c r="B226" s="134"/>
      <c r="C226" s="135"/>
    </row>
    <row r="227" spans="2:3" x14ac:dyDescent="0.2">
      <c r="B227" s="134"/>
      <c r="C227" s="135"/>
    </row>
    <row r="228" spans="2:3" x14ac:dyDescent="0.2">
      <c r="B228" s="134"/>
      <c r="C228" s="135"/>
    </row>
    <row r="229" spans="2:3" x14ac:dyDescent="0.2">
      <c r="B229" s="134"/>
      <c r="C229" s="135"/>
    </row>
    <row r="230" spans="2:3" x14ac:dyDescent="0.2">
      <c r="B230" s="134"/>
      <c r="C230" s="135"/>
    </row>
    <row r="231" spans="2:3" x14ac:dyDescent="0.2">
      <c r="B231" s="134"/>
      <c r="C231" s="135"/>
    </row>
    <row r="232" spans="2:3" x14ac:dyDescent="0.2">
      <c r="B232" s="134"/>
      <c r="C232" s="135"/>
    </row>
    <row r="233" spans="2:3" x14ac:dyDescent="0.2">
      <c r="B233" s="134"/>
      <c r="C233" s="135"/>
    </row>
    <row r="234" spans="2:3" x14ac:dyDescent="0.2">
      <c r="B234" s="134"/>
      <c r="C234" s="135"/>
    </row>
    <row r="235" spans="2:3" x14ac:dyDescent="0.2">
      <c r="B235" s="134"/>
      <c r="C235" s="135"/>
    </row>
    <row r="236" spans="2:3" x14ac:dyDescent="0.2">
      <c r="B236" s="134"/>
      <c r="C236" s="135"/>
    </row>
    <row r="237" spans="2:3" x14ac:dyDescent="0.2">
      <c r="B237" s="134"/>
      <c r="C237" s="135"/>
    </row>
    <row r="238" spans="2:3" x14ac:dyDescent="0.2">
      <c r="B238" s="134"/>
      <c r="C238" s="135"/>
    </row>
    <row r="239" spans="2:3" x14ac:dyDescent="0.2">
      <c r="B239" s="134"/>
      <c r="C239" s="135"/>
    </row>
    <row r="240" spans="2:3" x14ac:dyDescent="0.2">
      <c r="B240" s="134"/>
      <c r="C240" s="135"/>
    </row>
    <row r="241" spans="2:3" x14ac:dyDescent="0.2">
      <c r="B241" s="134"/>
      <c r="C241" s="135"/>
    </row>
    <row r="242" spans="2:3" x14ac:dyDescent="0.2">
      <c r="B242" s="134"/>
      <c r="C242" s="135"/>
    </row>
    <row r="243" spans="2:3" x14ac:dyDescent="0.2">
      <c r="B243" s="134"/>
      <c r="C243" s="135"/>
    </row>
    <row r="244" spans="2:3" x14ac:dyDescent="0.2">
      <c r="B244" s="134"/>
      <c r="C244" s="135"/>
    </row>
    <row r="245" spans="2:3" x14ac:dyDescent="0.2">
      <c r="B245" s="134"/>
      <c r="C245" s="135"/>
    </row>
    <row r="246" spans="2:3" x14ac:dyDescent="0.2">
      <c r="B246" s="134"/>
      <c r="C246" s="135"/>
    </row>
    <row r="247" spans="2:3" x14ac:dyDescent="0.2">
      <c r="B247" s="134"/>
      <c r="C247" s="135"/>
    </row>
    <row r="248" spans="2:3" x14ac:dyDescent="0.2">
      <c r="B248" s="134"/>
      <c r="C248" s="135"/>
    </row>
    <row r="249" spans="2:3" x14ac:dyDescent="0.2">
      <c r="B249" s="134"/>
      <c r="C249" s="135"/>
    </row>
    <row r="250" spans="2:3" x14ac:dyDescent="0.2">
      <c r="B250" s="134"/>
      <c r="C250" s="135"/>
    </row>
    <row r="251" spans="2:3" x14ac:dyDescent="0.2">
      <c r="B251" s="134"/>
      <c r="C251" s="135"/>
    </row>
    <row r="252" spans="2:3" x14ac:dyDescent="0.2">
      <c r="B252" s="134"/>
      <c r="C252" s="135"/>
    </row>
    <row r="253" spans="2:3" x14ac:dyDescent="0.2">
      <c r="B253" s="134"/>
      <c r="C253" s="135"/>
    </row>
    <row r="254" spans="2:3" x14ac:dyDescent="0.2">
      <c r="B254" s="134"/>
      <c r="C254" s="135"/>
    </row>
    <row r="255" spans="2:3" x14ac:dyDescent="0.2">
      <c r="B255" s="134"/>
      <c r="C255" s="135"/>
    </row>
    <row r="256" spans="2:3" x14ac:dyDescent="0.2">
      <c r="B256" s="134"/>
      <c r="C256" s="135"/>
    </row>
    <row r="257" spans="2:3" x14ac:dyDescent="0.2">
      <c r="B257" s="134"/>
      <c r="C257" s="135"/>
    </row>
    <row r="258" spans="2:3" x14ac:dyDescent="0.2">
      <c r="B258" s="134"/>
      <c r="C258" s="135"/>
    </row>
    <row r="259" spans="2:3" x14ac:dyDescent="0.2">
      <c r="B259" s="134"/>
      <c r="C259" s="135"/>
    </row>
    <row r="260" spans="2:3" x14ac:dyDescent="0.2">
      <c r="B260" s="134"/>
      <c r="C260" s="135"/>
    </row>
    <row r="261" spans="2:3" x14ac:dyDescent="0.2">
      <c r="B261" s="134"/>
      <c r="C261" s="135"/>
    </row>
    <row r="262" spans="2:3" x14ac:dyDescent="0.2">
      <c r="B262" s="134"/>
      <c r="C262" s="135"/>
    </row>
    <row r="263" spans="2:3" x14ac:dyDescent="0.2">
      <c r="B263" s="134"/>
      <c r="C263" s="135"/>
    </row>
    <row r="264" spans="2:3" x14ac:dyDescent="0.2">
      <c r="B264" s="134"/>
      <c r="C264" s="135"/>
    </row>
    <row r="265" spans="2:3" x14ac:dyDescent="0.2">
      <c r="B265" s="134"/>
      <c r="C265" s="135"/>
    </row>
    <row r="266" spans="2:3" x14ac:dyDescent="0.2">
      <c r="B266" s="134"/>
      <c r="C266" s="135"/>
    </row>
    <row r="267" spans="2:3" x14ac:dyDescent="0.2">
      <c r="B267" s="134"/>
      <c r="C267" s="135"/>
    </row>
    <row r="268" spans="2:3" x14ac:dyDescent="0.2">
      <c r="B268" s="134"/>
      <c r="C268" s="135"/>
    </row>
    <row r="269" spans="2:3" x14ac:dyDescent="0.2">
      <c r="B269" s="134"/>
      <c r="C269" s="135"/>
    </row>
    <row r="270" spans="2:3" x14ac:dyDescent="0.2">
      <c r="B270" s="134"/>
      <c r="C270" s="135"/>
    </row>
    <row r="271" spans="2:3" x14ac:dyDescent="0.2">
      <c r="B271" s="134"/>
      <c r="C271" s="135"/>
    </row>
    <row r="272" spans="2:3" x14ac:dyDescent="0.2">
      <c r="B272" s="134"/>
      <c r="C272" s="135"/>
    </row>
    <row r="273" spans="2:3" x14ac:dyDescent="0.2">
      <c r="B273" s="134"/>
      <c r="C273" s="135"/>
    </row>
    <row r="274" spans="2:3" x14ac:dyDescent="0.2">
      <c r="B274" s="134"/>
      <c r="C274" s="135"/>
    </row>
    <row r="275" spans="2:3" x14ac:dyDescent="0.2">
      <c r="B275" s="134"/>
      <c r="C275" s="135"/>
    </row>
    <row r="276" spans="2:3" x14ac:dyDescent="0.2">
      <c r="B276" s="134"/>
      <c r="C276" s="135"/>
    </row>
    <row r="277" spans="2:3" x14ac:dyDescent="0.2">
      <c r="B277" s="134"/>
      <c r="C277" s="135"/>
    </row>
    <row r="278" spans="2:3" x14ac:dyDescent="0.2">
      <c r="B278" s="134"/>
      <c r="C278" s="135"/>
    </row>
    <row r="279" spans="2:3" x14ac:dyDescent="0.2">
      <c r="B279" s="134"/>
      <c r="C279" s="135"/>
    </row>
    <row r="280" spans="2:3" x14ac:dyDescent="0.2">
      <c r="B280" s="134"/>
      <c r="C280" s="135"/>
    </row>
    <row r="281" spans="2:3" x14ac:dyDescent="0.2">
      <c r="B281" s="134"/>
      <c r="C281" s="135"/>
    </row>
    <row r="282" spans="2:3" x14ac:dyDescent="0.2">
      <c r="B282" s="134"/>
      <c r="C282" s="135"/>
    </row>
    <row r="283" spans="2:3" x14ac:dyDescent="0.2">
      <c r="B283" s="134"/>
      <c r="C283" s="135"/>
    </row>
    <row r="284" spans="2:3" x14ac:dyDescent="0.2">
      <c r="B284" s="134"/>
      <c r="C284" s="135"/>
    </row>
    <row r="285" spans="2:3" x14ac:dyDescent="0.2">
      <c r="B285" s="134"/>
      <c r="C285" s="135"/>
    </row>
    <row r="286" spans="2:3" x14ac:dyDescent="0.2">
      <c r="B286" s="134"/>
      <c r="C286" s="135"/>
    </row>
    <row r="287" spans="2:3" x14ac:dyDescent="0.2">
      <c r="B287" s="134"/>
      <c r="C287" s="135"/>
    </row>
    <row r="288" spans="2:3" x14ac:dyDescent="0.2">
      <c r="B288" s="134"/>
      <c r="C288" s="135"/>
    </row>
    <row r="289" spans="2:3" x14ac:dyDescent="0.2">
      <c r="B289" s="134"/>
      <c r="C289" s="135"/>
    </row>
    <row r="290" spans="2:3" x14ac:dyDescent="0.2">
      <c r="B290" s="134"/>
      <c r="C290" s="135"/>
    </row>
    <row r="291" spans="2:3" x14ac:dyDescent="0.2">
      <c r="B291" s="134"/>
      <c r="C291" s="135"/>
    </row>
    <row r="292" spans="2:3" x14ac:dyDescent="0.2">
      <c r="B292" s="134"/>
      <c r="C292" s="135"/>
    </row>
    <row r="293" spans="2:3" x14ac:dyDescent="0.2">
      <c r="B293" s="134"/>
      <c r="C293" s="135"/>
    </row>
    <row r="294" spans="2:3" x14ac:dyDescent="0.2">
      <c r="B294" s="134"/>
      <c r="C294" s="135"/>
    </row>
    <row r="295" spans="2:3" x14ac:dyDescent="0.2">
      <c r="B295" s="134"/>
      <c r="C295" s="135"/>
    </row>
    <row r="296" spans="2:3" x14ac:dyDescent="0.2">
      <c r="B296" s="134"/>
      <c r="C296" s="135"/>
    </row>
    <row r="297" spans="2:3" x14ac:dyDescent="0.2">
      <c r="B297" s="134"/>
      <c r="C297" s="135"/>
    </row>
    <row r="298" spans="2:3" x14ac:dyDescent="0.2">
      <c r="B298" s="134"/>
      <c r="C298" s="135"/>
    </row>
    <row r="299" spans="2:3" x14ac:dyDescent="0.2">
      <c r="B299" s="134"/>
      <c r="C299" s="135"/>
    </row>
    <row r="300" spans="2:3" x14ac:dyDescent="0.2">
      <c r="B300" s="134"/>
      <c r="C300" s="135"/>
    </row>
    <row r="301" spans="2:3" x14ac:dyDescent="0.2">
      <c r="B301" s="134"/>
      <c r="C301" s="135"/>
    </row>
    <row r="302" spans="2:3" x14ac:dyDescent="0.2">
      <c r="B302" s="134"/>
      <c r="C302" s="135"/>
    </row>
    <row r="303" spans="2:3" x14ac:dyDescent="0.2">
      <c r="B303" s="134"/>
      <c r="C303" s="135"/>
    </row>
    <row r="304" spans="2:3" x14ac:dyDescent="0.2">
      <c r="B304" s="134"/>
      <c r="C304" s="135"/>
    </row>
    <row r="305" spans="2:3" x14ac:dyDescent="0.2">
      <c r="B305" s="134"/>
      <c r="C305" s="135"/>
    </row>
    <row r="306" spans="2:3" x14ac:dyDescent="0.2">
      <c r="B306" s="134"/>
      <c r="C306" s="135"/>
    </row>
    <row r="307" spans="2:3" x14ac:dyDescent="0.2">
      <c r="B307" s="134"/>
      <c r="C307" s="135"/>
    </row>
    <row r="308" spans="2:3" x14ac:dyDescent="0.2">
      <c r="B308" s="134"/>
      <c r="C308" s="135"/>
    </row>
    <row r="309" spans="2:3" x14ac:dyDescent="0.2">
      <c r="B309" s="134"/>
      <c r="C309" s="135"/>
    </row>
    <row r="310" spans="2:3" x14ac:dyDescent="0.2">
      <c r="B310" s="134"/>
      <c r="C310" s="135"/>
    </row>
    <row r="311" spans="2:3" x14ac:dyDescent="0.2">
      <c r="B311" s="134"/>
      <c r="C311" s="135"/>
    </row>
    <row r="312" spans="2:3" x14ac:dyDescent="0.2">
      <c r="B312" s="134"/>
      <c r="C312" s="135"/>
    </row>
    <row r="313" spans="2:3" x14ac:dyDescent="0.2">
      <c r="B313" s="134"/>
      <c r="C313" s="135"/>
    </row>
    <row r="314" spans="2:3" x14ac:dyDescent="0.2">
      <c r="B314" s="134"/>
      <c r="C314" s="135"/>
    </row>
    <row r="315" spans="2:3" x14ac:dyDescent="0.2">
      <c r="B315" s="134"/>
      <c r="C315" s="135"/>
    </row>
    <row r="316" spans="2:3" x14ac:dyDescent="0.2">
      <c r="B316" s="134"/>
      <c r="C316" s="135"/>
    </row>
    <row r="317" spans="2:3" x14ac:dyDescent="0.2">
      <c r="B317" s="134"/>
      <c r="C317" s="135"/>
    </row>
    <row r="318" spans="2:3" x14ac:dyDescent="0.2">
      <c r="B318" s="134"/>
      <c r="C318" s="135"/>
    </row>
    <row r="319" spans="2:3" x14ac:dyDescent="0.2">
      <c r="B319" s="134"/>
      <c r="C319" s="135"/>
    </row>
    <row r="320" spans="2:3" x14ac:dyDescent="0.2">
      <c r="B320" s="134"/>
      <c r="C320" s="135"/>
    </row>
    <row r="321" spans="2:3" x14ac:dyDescent="0.2">
      <c r="B321" s="134"/>
      <c r="C321" s="135"/>
    </row>
    <row r="322" spans="2:3" x14ac:dyDescent="0.2">
      <c r="B322" s="134"/>
      <c r="C322" s="135"/>
    </row>
    <row r="323" spans="2:3" x14ac:dyDescent="0.2">
      <c r="B323" s="134"/>
      <c r="C323" s="135"/>
    </row>
    <row r="324" spans="2:3" x14ac:dyDescent="0.2">
      <c r="B324" s="134"/>
      <c r="C324" s="135"/>
    </row>
    <row r="325" spans="2:3" x14ac:dyDescent="0.2">
      <c r="B325" s="134"/>
      <c r="C325" s="135"/>
    </row>
    <row r="326" spans="2:3" x14ac:dyDescent="0.2">
      <c r="B326" s="134"/>
      <c r="C326" s="135"/>
    </row>
    <row r="327" spans="2:3" x14ac:dyDescent="0.2">
      <c r="B327" s="134"/>
      <c r="C327" s="135"/>
    </row>
    <row r="328" spans="2:3" x14ac:dyDescent="0.2">
      <c r="B328" s="134"/>
    </row>
    <row r="329" spans="2:3" x14ac:dyDescent="0.2">
      <c r="B329" s="134"/>
    </row>
    <row r="330" spans="2:3" x14ac:dyDescent="0.2">
      <c r="B330" s="134"/>
    </row>
    <row r="331" spans="2:3" x14ac:dyDescent="0.2">
      <c r="B331" s="134"/>
    </row>
    <row r="332" spans="2:3" x14ac:dyDescent="0.2">
      <c r="B332" s="134"/>
    </row>
    <row r="333" spans="2:3" x14ac:dyDescent="0.2">
      <c r="B333" s="134"/>
    </row>
    <row r="334" spans="2:3" x14ac:dyDescent="0.2">
      <c r="B334" s="134"/>
    </row>
    <row r="335" spans="2:3" x14ac:dyDescent="0.2">
      <c r="B335" s="134"/>
    </row>
    <row r="336" spans="2:3" x14ac:dyDescent="0.2">
      <c r="B336" s="134"/>
    </row>
    <row r="337" spans="2:2" x14ac:dyDescent="0.2">
      <c r="B337" s="134"/>
    </row>
    <row r="338" spans="2:2" x14ac:dyDescent="0.2">
      <c r="B338" s="134"/>
    </row>
    <row r="339" spans="2:2" x14ac:dyDescent="0.2">
      <c r="B339" s="134"/>
    </row>
    <row r="340" spans="2:2" x14ac:dyDescent="0.2">
      <c r="B340" s="134"/>
    </row>
    <row r="341" spans="2:2" x14ac:dyDescent="0.2">
      <c r="B341" s="134"/>
    </row>
    <row r="342" spans="2:2" x14ac:dyDescent="0.2">
      <c r="B342" s="134"/>
    </row>
    <row r="343" spans="2:2" x14ac:dyDescent="0.2">
      <c r="B343" s="134"/>
    </row>
    <row r="344" spans="2:2" x14ac:dyDescent="0.2">
      <c r="B344" s="134"/>
    </row>
    <row r="345" spans="2:2" x14ac:dyDescent="0.2">
      <c r="B345" s="134"/>
    </row>
    <row r="346" spans="2:2" x14ac:dyDescent="0.2">
      <c r="B346" s="134"/>
    </row>
    <row r="347" spans="2:2" x14ac:dyDescent="0.2">
      <c r="B347" s="134"/>
    </row>
    <row r="348" spans="2:2" x14ac:dyDescent="0.2">
      <c r="B348" s="134"/>
    </row>
    <row r="349" spans="2:2" x14ac:dyDescent="0.2">
      <c r="B349" s="134"/>
    </row>
    <row r="350" spans="2:2" x14ac:dyDescent="0.2">
      <c r="B350" s="134"/>
    </row>
    <row r="351" spans="2:2" x14ac:dyDescent="0.2">
      <c r="B351" s="134"/>
    </row>
    <row r="352" spans="2:2" x14ac:dyDescent="0.2">
      <c r="B352" s="134"/>
    </row>
    <row r="353" spans="2:2" x14ac:dyDescent="0.2">
      <c r="B353" s="134"/>
    </row>
    <row r="354" spans="2:2" x14ac:dyDescent="0.2">
      <c r="B354" s="134"/>
    </row>
    <row r="355" spans="2:2" x14ac:dyDescent="0.2">
      <c r="B355" s="134"/>
    </row>
    <row r="356" spans="2:2" x14ac:dyDescent="0.2">
      <c r="B356" s="134"/>
    </row>
    <row r="357" spans="2:2" x14ac:dyDescent="0.2">
      <c r="B357" s="134"/>
    </row>
    <row r="358" spans="2:2" x14ac:dyDescent="0.2">
      <c r="B358" s="134"/>
    </row>
    <row r="359" spans="2:2" x14ac:dyDescent="0.2">
      <c r="B359" s="134"/>
    </row>
    <row r="360" spans="2:2" x14ac:dyDescent="0.2">
      <c r="B360" s="134"/>
    </row>
    <row r="361" spans="2:2" x14ac:dyDescent="0.2">
      <c r="B361" s="134"/>
    </row>
    <row r="362" spans="2:2" x14ac:dyDescent="0.2">
      <c r="B362" s="134"/>
    </row>
    <row r="363" spans="2:2" x14ac:dyDescent="0.2">
      <c r="B363" s="134"/>
    </row>
    <row r="364" spans="2:2" x14ac:dyDescent="0.2">
      <c r="B364" s="134"/>
    </row>
    <row r="365" spans="2:2" x14ac:dyDescent="0.2">
      <c r="B365" s="134"/>
    </row>
    <row r="366" spans="2:2" x14ac:dyDescent="0.2">
      <c r="B366" s="134"/>
    </row>
    <row r="367" spans="2:2" x14ac:dyDescent="0.2">
      <c r="B367" s="134"/>
    </row>
    <row r="368" spans="2:2" x14ac:dyDescent="0.2">
      <c r="B368" s="134"/>
    </row>
    <row r="369" spans="2:2" x14ac:dyDescent="0.2">
      <c r="B369" s="134"/>
    </row>
    <row r="370" spans="2:2" x14ac:dyDescent="0.2">
      <c r="B370" s="134"/>
    </row>
    <row r="371" spans="2:2" x14ac:dyDescent="0.2">
      <c r="B371" s="134"/>
    </row>
    <row r="372" spans="2:2" x14ac:dyDescent="0.2">
      <c r="B372" s="134"/>
    </row>
    <row r="373" spans="2:2" x14ac:dyDescent="0.2">
      <c r="B373" s="134"/>
    </row>
    <row r="374" spans="2:2" x14ac:dyDescent="0.2">
      <c r="B374" s="134"/>
    </row>
    <row r="375" spans="2:2" x14ac:dyDescent="0.2">
      <c r="B375" s="134"/>
    </row>
    <row r="376" spans="2:2" x14ac:dyDescent="0.2">
      <c r="B376" s="134"/>
    </row>
    <row r="377" spans="2:2" x14ac:dyDescent="0.2">
      <c r="B377" s="134"/>
    </row>
    <row r="378" spans="2:2" x14ac:dyDescent="0.2">
      <c r="B378" s="134"/>
    </row>
    <row r="379" spans="2:2" x14ac:dyDescent="0.2">
      <c r="B379" s="134"/>
    </row>
    <row r="380" spans="2:2" x14ac:dyDescent="0.2">
      <c r="B380" s="134"/>
    </row>
    <row r="381" spans="2:2" x14ac:dyDescent="0.2">
      <c r="B381" s="134"/>
    </row>
    <row r="382" spans="2:2" x14ac:dyDescent="0.2">
      <c r="B382" s="134"/>
    </row>
    <row r="383" spans="2:2" x14ac:dyDescent="0.2">
      <c r="B383" s="134"/>
    </row>
    <row r="384" spans="2:2" x14ac:dyDescent="0.2">
      <c r="B384" s="134"/>
    </row>
    <row r="385" spans="2:2" x14ac:dyDescent="0.2">
      <c r="B385" s="134"/>
    </row>
    <row r="386" spans="2:2" x14ac:dyDescent="0.2">
      <c r="B386" s="134"/>
    </row>
    <row r="387" spans="2:2" x14ac:dyDescent="0.2">
      <c r="B387" s="134"/>
    </row>
    <row r="388" spans="2:2" x14ac:dyDescent="0.2">
      <c r="B388" s="134"/>
    </row>
    <row r="389" spans="2:2" x14ac:dyDescent="0.2">
      <c r="B389" s="134"/>
    </row>
    <row r="390" spans="2:2" x14ac:dyDescent="0.2">
      <c r="B390" s="134"/>
    </row>
    <row r="391" spans="2:2" x14ac:dyDescent="0.2">
      <c r="B391" s="134"/>
    </row>
    <row r="392" spans="2:2" x14ac:dyDescent="0.2">
      <c r="B392" s="134"/>
    </row>
    <row r="393" spans="2:2" x14ac:dyDescent="0.2">
      <c r="B393" s="134"/>
    </row>
    <row r="394" spans="2:2" x14ac:dyDescent="0.2">
      <c r="B394" s="134"/>
    </row>
    <row r="395" spans="2:2" x14ac:dyDescent="0.2">
      <c r="B395" s="134"/>
    </row>
    <row r="396" spans="2:2" x14ac:dyDescent="0.2">
      <c r="B396" s="134"/>
    </row>
    <row r="397" spans="2:2" x14ac:dyDescent="0.2">
      <c r="B397" s="134"/>
    </row>
    <row r="398" spans="2:2" x14ac:dyDescent="0.2">
      <c r="B398" s="134"/>
    </row>
    <row r="399" spans="2:2" x14ac:dyDescent="0.2">
      <c r="B399" s="134"/>
    </row>
    <row r="400" spans="2:2" x14ac:dyDescent="0.2">
      <c r="B400" s="134"/>
    </row>
    <row r="401" spans="2:2" x14ac:dyDescent="0.2">
      <c r="B401" s="134"/>
    </row>
    <row r="402" spans="2:2" x14ac:dyDescent="0.2">
      <c r="B402" s="134"/>
    </row>
    <row r="403" spans="2:2" x14ac:dyDescent="0.2">
      <c r="B403" s="134"/>
    </row>
    <row r="404" spans="2:2" x14ac:dyDescent="0.2">
      <c r="B404" s="134"/>
    </row>
    <row r="405" spans="2:2" x14ac:dyDescent="0.2">
      <c r="B405" s="134"/>
    </row>
    <row r="406" spans="2:2" x14ac:dyDescent="0.2">
      <c r="B406" s="134"/>
    </row>
    <row r="407" spans="2:2" x14ac:dyDescent="0.2">
      <c r="B407" s="134"/>
    </row>
    <row r="408" spans="2:2" x14ac:dyDescent="0.2">
      <c r="B408" s="134"/>
    </row>
    <row r="409" spans="2:2" x14ac:dyDescent="0.2">
      <c r="B409" s="134"/>
    </row>
    <row r="410" spans="2:2" x14ac:dyDescent="0.2">
      <c r="B410" s="134"/>
    </row>
    <row r="411" spans="2:2" x14ac:dyDescent="0.2">
      <c r="B411" s="134"/>
    </row>
    <row r="412" spans="2:2" x14ac:dyDescent="0.2">
      <c r="B412" s="134"/>
    </row>
    <row r="413" spans="2:2" x14ac:dyDescent="0.2">
      <c r="B413" s="134"/>
    </row>
    <row r="414" spans="2:2" x14ac:dyDescent="0.2">
      <c r="B414" s="134"/>
    </row>
    <row r="415" spans="2:2" x14ac:dyDescent="0.2">
      <c r="B415" s="134"/>
    </row>
    <row r="416" spans="2:2" x14ac:dyDescent="0.2">
      <c r="B416" s="134"/>
    </row>
    <row r="417" spans="2:2" x14ac:dyDescent="0.2">
      <c r="B417" s="134"/>
    </row>
    <row r="418" spans="2:2" x14ac:dyDescent="0.2">
      <c r="B418" s="134"/>
    </row>
    <row r="419" spans="2:2" x14ac:dyDescent="0.2">
      <c r="B419" s="134"/>
    </row>
    <row r="420" spans="2:2" x14ac:dyDescent="0.2">
      <c r="B420" s="134"/>
    </row>
    <row r="421" spans="2:2" x14ac:dyDescent="0.2">
      <c r="B421" s="134"/>
    </row>
    <row r="422" spans="2:2" x14ac:dyDescent="0.2">
      <c r="B422" s="134"/>
    </row>
    <row r="423" spans="2:2" x14ac:dyDescent="0.2">
      <c r="B423" s="134"/>
    </row>
    <row r="424" spans="2:2" x14ac:dyDescent="0.2">
      <c r="B424" s="134"/>
    </row>
    <row r="425" spans="2:2" x14ac:dyDescent="0.2">
      <c r="B425" s="134"/>
    </row>
    <row r="426" spans="2:2" x14ac:dyDescent="0.2">
      <c r="B426" s="134"/>
    </row>
    <row r="427" spans="2:2" x14ac:dyDescent="0.2">
      <c r="B427" s="134"/>
    </row>
    <row r="428" spans="2:2" x14ac:dyDescent="0.2">
      <c r="B428" s="134"/>
    </row>
    <row r="429" spans="2:2" x14ac:dyDescent="0.2">
      <c r="B429" s="134"/>
    </row>
    <row r="430" spans="2:2" x14ac:dyDescent="0.2">
      <c r="B430" s="134"/>
    </row>
    <row r="431" spans="2:2" x14ac:dyDescent="0.2">
      <c r="B431" s="134"/>
    </row>
    <row r="432" spans="2:2" x14ac:dyDescent="0.2">
      <c r="B432" s="134"/>
    </row>
    <row r="433" spans="2:2" x14ac:dyDescent="0.2">
      <c r="B433" s="134"/>
    </row>
    <row r="434" spans="2:2" x14ac:dyDescent="0.2">
      <c r="B434" s="134"/>
    </row>
    <row r="435" spans="2:2" x14ac:dyDescent="0.2">
      <c r="B435" s="134"/>
    </row>
    <row r="436" spans="2:2" x14ac:dyDescent="0.2">
      <c r="B436" s="134"/>
    </row>
    <row r="437" spans="2:2" x14ac:dyDescent="0.2">
      <c r="B437" s="134"/>
    </row>
    <row r="438" spans="2:2" x14ac:dyDescent="0.2">
      <c r="B438" s="134"/>
    </row>
    <row r="439" spans="2:2" x14ac:dyDescent="0.2">
      <c r="B439" s="134"/>
    </row>
    <row r="440" spans="2:2" x14ac:dyDescent="0.2">
      <c r="B440" s="134"/>
    </row>
    <row r="441" spans="2:2" x14ac:dyDescent="0.2">
      <c r="B441" s="134"/>
    </row>
    <row r="442" spans="2:2" x14ac:dyDescent="0.2">
      <c r="B442" s="134"/>
    </row>
    <row r="443" spans="2:2" x14ac:dyDescent="0.2">
      <c r="B443" s="134"/>
    </row>
    <row r="444" spans="2:2" x14ac:dyDescent="0.2">
      <c r="B444" s="134"/>
    </row>
    <row r="445" spans="2:2" x14ac:dyDescent="0.2">
      <c r="B445" s="134"/>
    </row>
    <row r="446" spans="2:2" x14ac:dyDescent="0.2">
      <c r="B446" s="134"/>
    </row>
    <row r="447" spans="2:2" x14ac:dyDescent="0.2">
      <c r="B447" s="134"/>
    </row>
    <row r="448" spans="2:2" x14ac:dyDescent="0.2">
      <c r="B448" s="134"/>
    </row>
    <row r="449" spans="2:2" x14ac:dyDescent="0.2">
      <c r="B449" s="134"/>
    </row>
    <row r="450" spans="2:2" x14ac:dyDescent="0.2">
      <c r="B450" s="134"/>
    </row>
    <row r="451" spans="2:2" x14ac:dyDescent="0.2">
      <c r="B451" s="134"/>
    </row>
    <row r="452" spans="2:2" x14ac:dyDescent="0.2">
      <c r="B452" s="134"/>
    </row>
    <row r="453" spans="2:2" x14ac:dyDescent="0.2">
      <c r="B453" s="134"/>
    </row>
    <row r="454" spans="2:2" x14ac:dyDescent="0.2">
      <c r="B454" s="134"/>
    </row>
    <row r="455" spans="2:2" x14ac:dyDescent="0.2">
      <c r="B455" s="134"/>
    </row>
    <row r="456" spans="2:2" x14ac:dyDescent="0.2">
      <c r="B456" s="134"/>
    </row>
    <row r="457" spans="2:2" x14ac:dyDescent="0.2">
      <c r="B457" s="134"/>
    </row>
    <row r="458" spans="2:2" x14ac:dyDescent="0.2">
      <c r="B458" s="134"/>
    </row>
    <row r="459" spans="2:2" x14ac:dyDescent="0.2">
      <c r="B459" s="134"/>
    </row>
    <row r="460" spans="2:2" x14ac:dyDescent="0.2">
      <c r="B460" s="134"/>
    </row>
    <row r="461" spans="2:2" x14ac:dyDescent="0.2">
      <c r="B461" s="134"/>
    </row>
    <row r="462" spans="2:2" x14ac:dyDescent="0.2">
      <c r="B462" s="134"/>
    </row>
    <row r="463" spans="2:2" x14ac:dyDescent="0.2">
      <c r="B463" s="134"/>
    </row>
    <row r="464" spans="2:2" x14ac:dyDescent="0.2">
      <c r="B464" s="134"/>
    </row>
    <row r="465" spans="2:2" x14ac:dyDescent="0.2">
      <c r="B465" s="134"/>
    </row>
    <row r="466" spans="2:2" x14ac:dyDescent="0.2">
      <c r="B466" s="134"/>
    </row>
    <row r="467" spans="2:2" x14ac:dyDescent="0.2">
      <c r="B467" s="134"/>
    </row>
    <row r="468" spans="2:2" x14ac:dyDescent="0.2">
      <c r="B468" s="134"/>
    </row>
    <row r="469" spans="2:2" x14ac:dyDescent="0.2">
      <c r="B469" s="134"/>
    </row>
    <row r="470" spans="2:2" x14ac:dyDescent="0.2">
      <c r="B470" s="134"/>
    </row>
    <row r="471" spans="2:2" x14ac:dyDescent="0.2">
      <c r="B471" s="134"/>
    </row>
    <row r="472" spans="2:2" x14ac:dyDescent="0.2">
      <c r="B472" s="134"/>
    </row>
    <row r="473" spans="2:2" x14ac:dyDescent="0.2">
      <c r="B473" s="134"/>
    </row>
    <row r="474" spans="2:2" x14ac:dyDescent="0.2">
      <c r="B474" s="134"/>
    </row>
    <row r="475" spans="2:2" x14ac:dyDescent="0.2">
      <c r="B475" s="134"/>
    </row>
    <row r="476" spans="2:2" x14ac:dyDescent="0.2">
      <c r="B476" s="134"/>
    </row>
    <row r="477" spans="2:2" x14ac:dyDescent="0.2">
      <c r="B477" s="134"/>
    </row>
    <row r="478" spans="2:2" x14ac:dyDescent="0.2">
      <c r="B478" s="134"/>
    </row>
    <row r="479" spans="2:2" x14ac:dyDescent="0.2">
      <c r="B479" s="134"/>
    </row>
    <row r="480" spans="2:2" x14ac:dyDescent="0.2">
      <c r="B480" s="134"/>
    </row>
    <row r="481" spans="2:2" x14ac:dyDescent="0.2">
      <c r="B481" s="134"/>
    </row>
    <row r="482" spans="2:2" x14ac:dyDescent="0.2">
      <c r="B482" s="134"/>
    </row>
    <row r="483" spans="2:2" x14ac:dyDescent="0.2">
      <c r="B483" s="134"/>
    </row>
    <row r="484" spans="2:2" x14ac:dyDescent="0.2">
      <c r="B484" s="134"/>
    </row>
    <row r="485" spans="2:2" x14ac:dyDescent="0.2">
      <c r="B485" s="134"/>
    </row>
    <row r="486" spans="2:2" x14ac:dyDescent="0.2">
      <c r="B486" s="134"/>
    </row>
    <row r="487" spans="2:2" x14ac:dyDescent="0.2">
      <c r="B487" s="134"/>
    </row>
    <row r="488" spans="2:2" x14ac:dyDescent="0.2">
      <c r="B488" s="134"/>
    </row>
    <row r="489" spans="2:2" x14ac:dyDescent="0.2">
      <c r="B489" s="134"/>
    </row>
    <row r="490" spans="2:2" x14ac:dyDescent="0.2">
      <c r="B490" s="134"/>
    </row>
    <row r="491" spans="2:2" x14ac:dyDescent="0.2">
      <c r="B491" s="134"/>
    </row>
    <row r="492" spans="2:2" x14ac:dyDescent="0.2">
      <c r="B492" s="134"/>
    </row>
    <row r="493" spans="2:2" x14ac:dyDescent="0.2">
      <c r="B493" s="134"/>
    </row>
    <row r="494" spans="2:2" x14ac:dyDescent="0.2">
      <c r="B494" s="134"/>
    </row>
    <row r="495" spans="2:2" x14ac:dyDescent="0.2">
      <c r="B495" s="134"/>
    </row>
    <row r="496" spans="2:2" x14ac:dyDescent="0.2">
      <c r="B496" s="134"/>
    </row>
    <row r="497" spans="2:2" x14ac:dyDescent="0.2">
      <c r="B497" s="134"/>
    </row>
    <row r="498" spans="2:2" x14ac:dyDescent="0.2">
      <c r="B498" s="134"/>
    </row>
    <row r="499" spans="2:2" x14ac:dyDescent="0.2">
      <c r="B499" s="134"/>
    </row>
    <row r="500" spans="2:2" x14ac:dyDescent="0.2">
      <c r="B500" s="134"/>
    </row>
    <row r="501" spans="2:2" x14ac:dyDescent="0.2">
      <c r="B501" s="134"/>
    </row>
    <row r="502" spans="2:2" x14ac:dyDescent="0.2">
      <c r="B502" s="134"/>
    </row>
    <row r="503" spans="2:2" x14ac:dyDescent="0.2">
      <c r="B503" s="134"/>
    </row>
    <row r="504" spans="2:2" x14ac:dyDescent="0.2">
      <c r="B504" s="134"/>
    </row>
    <row r="505" spans="2:2" x14ac:dyDescent="0.2">
      <c r="B505" s="134"/>
    </row>
    <row r="506" spans="2:2" x14ac:dyDescent="0.2">
      <c r="B506" s="134"/>
    </row>
    <row r="507" spans="2:2" x14ac:dyDescent="0.2">
      <c r="B507" s="134"/>
    </row>
    <row r="508" spans="2:2" x14ac:dyDescent="0.2">
      <c r="B508" s="134"/>
    </row>
    <row r="509" spans="2:2" x14ac:dyDescent="0.2">
      <c r="B509" s="134"/>
    </row>
    <row r="510" spans="2:2" x14ac:dyDescent="0.2">
      <c r="B510" s="134"/>
    </row>
    <row r="511" spans="2:2" x14ac:dyDescent="0.2">
      <c r="B511" s="134"/>
    </row>
    <row r="512" spans="2:2" x14ac:dyDescent="0.2">
      <c r="B512" s="134"/>
    </row>
    <row r="513" spans="2:2" x14ac:dyDescent="0.2">
      <c r="B513" s="134"/>
    </row>
    <row r="514" spans="2:2" x14ac:dyDescent="0.2">
      <c r="B514" s="134"/>
    </row>
    <row r="515" spans="2:2" x14ac:dyDescent="0.2">
      <c r="B515" s="134"/>
    </row>
    <row r="516" spans="2:2" x14ac:dyDescent="0.2">
      <c r="B516" s="134"/>
    </row>
    <row r="517" spans="2:2" x14ac:dyDescent="0.2">
      <c r="B517" s="134"/>
    </row>
    <row r="518" spans="2:2" x14ac:dyDescent="0.2">
      <c r="B518" s="134"/>
    </row>
    <row r="519" spans="2:2" x14ac:dyDescent="0.2">
      <c r="B519" s="134"/>
    </row>
    <row r="520" spans="2:2" x14ac:dyDescent="0.2">
      <c r="B520" s="134"/>
    </row>
    <row r="521" spans="2:2" x14ac:dyDescent="0.2">
      <c r="B521" s="134"/>
    </row>
    <row r="522" spans="2:2" x14ac:dyDescent="0.2">
      <c r="B522" s="134"/>
    </row>
    <row r="523" spans="2:2" x14ac:dyDescent="0.2">
      <c r="B523" s="134"/>
    </row>
    <row r="524" spans="2:2" x14ac:dyDescent="0.2">
      <c r="B524" s="134"/>
    </row>
    <row r="525" spans="2:2" x14ac:dyDescent="0.2">
      <c r="B525" s="134"/>
    </row>
    <row r="526" spans="2:2" x14ac:dyDescent="0.2">
      <c r="B526" s="134"/>
    </row>
    <row r="527" spans="2:2" x14ac:dyDescent="0.2">
      <c r="B527" s="134"/>
    </row>
    <row r="528" spans="2:2" x14ac:dyDescent="0.2">
      <c r="B528" s="134"/>
    </row>
    <row r="529" spans="2:2" x14ac:dyDescent="0.2">
      <c r="B529" s="134"/>
    </row>
    <row r="530" spans="2:2" x14ac:dyDescent="0.2">
      <c r="B530" s="134"/>
    </row>
    <row r="531" spans="2:2" x14ac:dyDescent="0.2">
      <c r="B531" s="134"/>
    </row>
    <row r="532" spans="2:2" x14ac:dyDescent="0.2">
      <c r="B532" s="134"/>
    </row>
    <row r="533" spans="2:2" x14ac:dyDescent="0.2">
      <c r="B533" s="134"/>
    </row>
    <row r="534" spans="2:2" x14ac:dyDescent="0.2">
      <c r="B534" s="134"/>
    </row>
    <row r="535" spans="2:2" x14ac:dyDescent="0.2">
      <c r="B535" s="134"/>
    </row>
    <row r="536" spans="2:2" x14ac:dyDescent="0.2">
      <c r="B536" s="134"/>
    </row>
    <row r="537" spans="2:2" x14ac:dyDescent="0.2">
      <c r="B537" s="134"/>
    </row>
    <row r="538" spans="2:2" x14ac:dyDescent="0.2">
      <c r="B538" s="134"/>
    </row>
    <row r="539" spans="2:2" x14ac:dyDescent="0.2">
      <c r="B539" s="134"/>
    </row>
    <row r="540" spans="2:2" x14ac:dyDescent="0.2">
      <c r="B540" s="134"/>
    </row>
    <row r="541" spans="2:2" x14ac:dyDescent="0.2">
      <c r="B541" s="134"/>
    </row>
    <row r="542" spans="2:2" x14ac:dyDescent="0.2">
      <c r="B542" s="134"/>
    </row>
    <row r="543" spans="2:2" x14ac:dyDescent="0.2">
      <c r="B543" s="134"/>
    </row>
    <row r="544" spans="2:2" x14ac:dyDescent="0.2">
      <c r="B544" s="134"/>
    </row>
    <row r="545" spans="2:2" x14ac:dyDescent="0.2">
      <c r="B545" s="134"/>
    </row>
    <row r="546" spans="2:2" x14ac:dyDescent="0.2">
      <c r="B546" s="134"/>
    </row>
    <row r="547" spans="2:2" x14ac:dyDescent="0.2">
      <c r="B547" s="134"/>
    </row>
    <row r="548" spans="2:2" x14ac:dyDescent="0.2">
      <c r="B548" s="134"/>
    </row>
    <row r="549" spans="2:2" x14ac:dyDescent="0.2">
      <c r="B549" s="134"/>
    </row>
    <row r="550" spans="2:2" x14ac:dyDescent="0.2">
      <c r="B550" s="134"/>
    </row>
    <row r="551" spans="2:2" x14ac:dyDescent="0.2">
      <c r="B551" s="134"/>
    </row>
    <row r="552" spans="2:2" x14ac:dyDescent="0.2">
      <c r="B552" s="134"/>
    </row>
    <row r="553" spans="2:2" x14ac:dyDescent="0.2">
      <c r="B553" s="134"/>
    </row>
    <row r="554" spans="2:2" x14ac:dyDescent="0.2">
      <c r="B554" s="134"/>
    </row>
    <row r="555" spans="2:2" x14ac:dyDescent="0.2">
      <c r="B555" s="134"/>
    </row>
    <row r="556" spans="2:2" x14ac:dyDescent="0.2">
      <c r="B556" s="134"/>
    </row>
    <row r="557" spans="2:2" x14ac:dyDescent="0.2">
      <c r="B557" s="134"/>
    </row>
    <row r="558" spans="2:2" x14ac:dyDescent="0.2">
      <c r="B558" s="134"/>
    </row>
    <row r="559" spans="2:2" x14ac:dyDescent="0.2">
      <c r="B559" s="134"/>
    </row>
    <row r="560" spans="2:2" x14ac:dyDescent="0.2">
      <c r="B560" s="134"/>
    </row>
    <row r="561" spans="2:2" x14ac:dyDescent="0.2">
      <c r="B561" s="134"/>
    </row>
    <row r="562" spans="2:2" x14ac:dyDescent="0.2">
      <c r="B562" s="134"/>
    </row>
    <row r="563" spans="2:2" x14ac:dyDescent="0.2">
      <c r="B563" s="134"/>
    </row>
    <row r="564" spans="2:2" x14ac:dyDescent="0.2">
      <c r="B564" s="134"/>
    </row>
    <row r="565" spans="2:2" x14ac:dyDescent="0.2">
      <c r="B565" s="134"/>
    </row>
    <row r="566" spans="2:2" x14ac:dyDescent="0.2">
      <c r="B566" s="134"/>
    </row>
    <row r="567" spans="2:2" x14ac:dyDescent="0.2">
      <c r="B567" s="134"/>
    </row>
    <row r="568" spans="2:2" x14ac:dyDescent="0.2">
      <c r="B568" s="134"/>
    </row>
    <row r="569" spans="2:2" x14ac:dyDescent="0.2">
      <c r="B569" s="134"/>
    </row>
    <row r="570" spans="2:2" x14ac:dyDescent="0.2">
      <c r="B570" s="134"/>
    </row>
    <row r="571" spans="2:2" x14ac:dyDescent="0.2">
      <c r="B571" s="134"/>
    </row>
    <row r="572" spans="2:2" x14ac:dyDescent="0.2">
      <c r="B572" s="134"/>
    </row>
    <row r="573" spans="2:2" x14ac:dyDescent="0.2">
      <c r="B573" s="134"/>
    </row>
    <row r="574" spans="2:2" x14ac:dyDescent="0.2">
      <c r="B574" s="134"/>
    </row>
    <row r="575" spans="2:2" x14ac:dyDescent="0.2">
      <c r="B575" s="134"/>
    </row>
    <row r="576" spans="2:2" x14ac:dyDescent="0.2">
      <c r="B576" s="134"/>
    </row>
    <row r="577" spans="2:2" x14ac:dyDescent="0.2">
      <c r="B577" s="134"/>
    </row>
    <row r="578" spans="2:2" x14ac:dyDescent="0.2">
      <c r="B578" s="134"/>
    </row>
    <row r="579" spans="2:2" x14ac:dyDescent="0.2">
      <c r="B579" s="134"/>
    </row>
    <row r="580" spans="2:2" x14ac:dyDescent="0.2">
      <c r="B580" s="134"/>
    </row>
    <row r="581" spans="2:2" x14ac:dyDescent="0.2">
      <c r="B581" s="134"/>
    </row>
    <row r="582" spans="2:2" x14ac:dyDescent="0.2">
      <c r="B582" s="134"/>
    </row>
    <row r="583" spans="2:2" x14ac:dyDescent="0.2">
      <c r="B583" s="134"/>
    </row>
    <row r="584" spans="2:2" x14ac:dyDescent="0.2">
      <c r="B584" s="134"/>
    </row>
    <row r="585" spans="2:2" x14ac:dyDescent="0.2">
      <c r="B585" s="134"/>
    </row>
    <row r="586" spans="2:2" x14ac:dyDescent="0.2">
      <c r="B586" s="134"/>
    </row>
    <row r="587" spans="2:2" x14ac:dyDescent="0.2">
      <c r="B587" s="134"/>
    </row>
    <row r="588" spans="2:2" x14ac:dyDescent="0.2">
      <c r="B588" s="134"/>
    </row>
    <row r="589" spans="2:2" x14ac:dyDescent="0.2">
      <c r="B589" s="134"/>
    </row>
    <row r="590" spans="2:2" x14ac:dyDescent="0.2">
      <c r="B590" s="134"/>
    </row>
    <row r="591" spans="2:2" x14ac:dyDescent="0.2">
      <c r="B591" s="134"/>
    </row>
    <row r="592" spans="2:2" x14ac:dyDescent="0.2">
      <c r="B592" s="134"/>
    </row>
    <row r="593" spans="2:2" x14ac:dyDescent="0.2">
      <c r="B593" s="134"/>
    </row>
    <row r="594" spans="2:2" x14ac:dyDescent="0.2">
      <c r="B594" s="134"/>
    </row>
    <row r="595" spans="2:2" x14ac:dyDescent="0.2">
      <c r="B595" s="134"/>
    </row>
    <row r="596" spans="2:2" x14ac:dyDescent="0.2">
      <c r="B596" s="134"/>
    </row>
    <row r="597" spans="2:2" x14ac:dyDescent="0.2">
      <c r="B597" s="134"/>
    </row>
    <row r="598" spans="2:2" x14ac:dyDescent="0.2">
      <c r="B598" s="134"/>
    </row>
    <row r="599" spans="2:2" x14ac:dyDescent="0.2">
      <c r="B599" s="134"/>
    </row>
    <row r="600" spans="2:2" x14ac:dyDescent="0.2">
      <c r="B600" s="134"/>
    </row>
    <row r="601" spans="2:2" x14ac:dyDescent="0.2">
      <c r="B601" s="134"/>
    </row>
    <row r="602" spans="2:2" x14ac:dyDescent="0.2">
      <c r="B602" s="134"/>
    </row>
    <row r="603" spans="2:2" x14ac:dyDescent="0.2">
      <c r="B603" s="134"/>
    </row>
    <row r="604" spans="2:2" x14ac:dyDescent="0.2">
      <c r="B604" s="134"/>
    </row>
    <row r="605" spans="2:2" x14ac:dyDescent="0.2">
      <c r="B605" s="134"/>
    </row>
    <row r="606" spans="2:2" x14ac:dyDescent="0.2">
      <c r="B606" s="134"/>
    </row>
    <row r="607" spans="2:2" x14ac:dyDescent="0.2">
      <c r="B607" s="134"/>
    </row>
    <row r="608" spans="2:2" x14ac:dyDescent="0.2">
      <c r="B608" s="134"/>
    </row>
    <row r="609" spans="2:2" x14ac:dyDescent="0.2">
      <c r="B609" s="134"/>
    </row>
    <row r="610" spans="2:2" x14ac:dyDescent="0.2">
      <c r="B610" s="134"/>
    </row>
    <row r="611" spans="2:2" x14ac:dyDescent="0.2">
      <c r="B611" s="134"/>
    </row>
    <row r="612" spans="2:2" x14ac:dyDescent="0.2">
      <c r="B612" s="134"/>
    </row>
    <row r="613" spans="2:2" x14ac:dyDescent="0.2">
      <c r="B613" s="134"/>
    </row>
    <row r="614" spans="2:2" x14ac:dyDescent="0.2">
      <c r="B614" s="134"/>
    </row>
    <row r="615" spans="2:2" x14ac:dyDescent="0.2">
      <c r="B615" s="134"/>
    </row>
    <row r="616" spans="2:2" x14ac:dyDescent="0.2">
      <c r="B616" s="134"/>
    </row>
    <row r="617" spans="2:2" x14ac:dyDescent="0.2">
      <c r="B617" s="134"/>
    </row>
    <row r="618" spans="2:2" x14ac:dyDescent="0.2">
      <c r="B618" s="134"/>
    </row>
    <row r="619" spans="2:2" x14ac:dyDescent="0.2">
      <c r="B619" s="134"/>
    </row>
    <row r="620" spans="2:2" x14ac:dyDescent="0.2">
      <c r="B620" s="134"/>
    </row>
    <row r="621" spans="2:2" x14ac:dyDescent="0.2">
      <c r="B621" s="134"/>
    </row>
    <row r="622" spans="2:2" x14ac:dyDescent="0.2">
      <c r="B622" s="134"/>
    </row>
    <row r="623" spans="2:2" x14ac:dyDescent="0.2">
      <c r="B623" s="134"/>
    </row>
    <row r="624" spans="2:2" x14ac:dyDescent="0.2">
      <c r="B624" s="134"/>
    </row>
    <row r="625" spans="2:2" x14ac:dyDescent="0.2">
      <c r="B625" s="134"/>
    </row>
    <row r="626" spans="2:2" x14ac:dyDescent="0.2">
      <c r="B626" s="134"/>
    </row>
    <row r="627" spans="2:2" x14ac:dyDescent="0.2">
      <c r="B627" s="134"/>
    </row>
    <row r="628" spans="2:2" x14ac:dyDescent="0.2">
      <c r="B628" s="134"/>
    </row>
    <row r="629" spans="2:2" x14ac:dyDescent="0.2">
      <c r="B629" s="134"/>
    </row>
    <row r="630" spans="2:2" x14ac:dyDescent="0.2">
      <c r="B630" s="134"/>
    </row>
    <row r="631" spans="2:2" x14ac:dyDescent="0.2">
      <c r="B631" s="134"/>
    </row>
    <row r="632" spans="2:2" x14ac:dyDescent="0.2">
      <c r="B632" s="134"/>
    </row>
    <row r="633" spans="2:2" x14ac:dyDescent="0.2">
      <c r="B633" s="134"/>
    </row>
    <row r="634" spans="2:2" x14ac:dyDescent="0.2">
      <c r="B634" s="134"/>
    </row>
    <row r="635" spans="2:2" x14ac:dyDescent="0.2">
      <c r="B635" s="134"/>
    </row>
    <row r="636" spans="2:2" x14ac:dyDescent="0.2">
      <c r="B636" s="134"/>
    </row>
    <row r="637" spans="2:2" x14ac:dyDescent="0.2">
      <c r="B637" s="134"/>
    </row>
    <row r="638" spans="2:2" x14ac:dyDescent="0.2">
      <c r="B638" s="134"/>
    </row>
    <row r="639" spans="2:2" x14ac:dyDescent="0.2">
      <c r="B639" s="134"/>
    </row>
    <row r="640" spans="2:2" x14ac:dyDescent="0.2">
      <c r="B640" s="134"/>
    </row>
    <row r="641" spans="2:2" x14ac:dyDescent="0.2">
      <c r="B641" s="134"/>
    </row>
    <row r="642" spans="2:2" x14ac:dyDescent="0.2">
      <c r="B642" s="134"/>
    </row>
    <row r="643" spans="2:2" x14ac:dyDescent="0.2">
      <c r="B643" s="134"/>
    </row>
    <row r="644" spans="2:2" x14ac:dyDescent="0.2">
      <c r="B644" s="134"/>
    </row>
    <row r="645" spans="2:2" x14ac:dyDescent="0.2">
      <c r="B645" s="134"/>
    </row>
    <row r="646" spans="2:2" x14ac:dyDescent="0.2">
      <c r="B646" s="134"/>
    </row>
    <row r="647" spans="2:2" x14ac:dyDescent="0.2">
      <c r="B647" s="134"/>
    </row>
    <row r="648" spans="2:2" x14ac:dyDescent="0.2">
      <c r="B648" s="134"/>
    </row>
    <row r="649" spans="2:2" x14ac:dyDescent="0.2">
      <c r="B649" s="134"/>
    </row>
    <row r="650" spans="2:2" x14ac:dyDescent="0.2">
      <c r="B650" s="134"/>
    </row>
    <row r="651" spans="2:2" x14ac:dyDescent="0.2">
      <c r="B651" s="134"/>
    </row>
    <row r="652" spans="2:2" x14ac:dyDescent="0.2">
      <c r="B652" s="134"/>
    </row>
    <row r="653" spans="2:2" x14ac:dyDescent="0.2">
      <c r="B653" s="134"/>
    </row>
    <row r="654" spans="2:2" x14ac:dyDescent="0.2">
      <c r="B654" s="134"/>
    </row>
    <row r="655" spans="2:2" x14ac:dyDescent="0.2">
      <c r="B655" s="134"/>
    </row>
    <row r="656" spans="2:2" x14ac:dyDescent="0.2">
      <c r="B656" s="134"/>
    </row>
    <row r="657" spans="2:2" x14ac:dyDescent="0.2">
      <c r="B657" s="134"/>
    </row>
    <row r="658" spans="2:2" x14ac:dyDescent="0.2">
      <c r="B658" s="134"/>
    </row>
    <row r="659" spans="2:2" x14ac:dyDescent="0.2">
      <c r="B659" s="134"/>
    </row>
    <row r="660" spans="2:2" x14ac:dyDescent="0.2">
      <c r="B660" s="134"/>
    </row>
    <row r="661" spans="2:2" x14ac:dyDescent="0.2">
      <c r="B661" s="134"/>
    </row>
    <row r="662" spans="2:2" x14ac:dyDescent="0.2">
      <c r="B662" s="134"/>
    </row>
    <row r="663" spans="2:2" x14ac:dyDescent="0.2">
      <c r="B663" s="134"/>
    </row>
    <row r="664" spans="2:2" x14ac:dyDescent="0.2">
      <c r="B664" s="134"/>
    </row>
    <row r="665" spans="2:2" x14ac:dyDescent="0.2">
      <c r="B665" s="134"/>
    </row>
    <row r="666" spans="2:2" x14ac:dyDescent="0.2">
      <c r="B666" s="134"/>
    </row>
    <row r="667" spans="2:2" x14ac:dyDescent="0.2">
      <c r="B667" s="134"/>
    </row>
    <row r="668" spans="2:2" x14ac:dyDescent="0.2">
      <c r="B668" s="134"/>
    </row>
    <row r="669" spans="2:2" x14ac:dyDescent="0.2">
      <c r="B669" s="134"/>
    </row>
    <row r="670" spans="2:2" x14ac:dyDescent="0.2">
      <c r="B670" s="134"/>
    </row>
    <row r="671" spans="2:2" x14ac:dyDescent="0.2">
      <c r="B671" s="134"/>
    </row>
    <row r="672" spans="2:2" x14ac:dyDescent="0.2">
      <c r="B672" s="134"/>
    </row>
    <row r="673" spans="2:2" x14ac:dyDescent="0.2">
      <c r="B673" s="134"/>
    </row>
    <row r="674" spans="2:2" x14ac:dyDescent="0.2">
      <c r="B674" s="134"/>
    </row>
    <row r="675" spans="2:2" x14ac:dyDescent="0.2">
      <c r="B675" s="134"/>
    </row>
    <row r="676" spans="2:2" x14ac:dyDescent="0.2">
      <c r="B676" s="134"/>
    </row>
    <row r="677" spans="2:2" x14ac:dyDescent="0.2">
      <c r="B677" s="134"/>
    </row>
    <row r="678" spans="2:2" x14ac:dyDescent="0.2">
      <c r="B678" s="134"/>
    </row>
    <row r="679" spans="2:2" x14ac:dyDescent="0.2">
      <c r="B679" s="134"/>
    </row>
    <row r="680" spans="2:2" x14ac:dyDescent="0.2">
      <c r="B680" s="134"/>
    </row>
    <row r="681" spans="2:2" x14ac:dyDescent="0.2">
      <c r="B681" s="134"/>
    </row>
    <row r="682" spans="2:2" x14ac:dyDescent="0.2">
      <c r="B682" s="134"/>
    </row>
    <row r="683" spans="2:2" x14ac:dyDescent="0.2">
      <c r="B683" s="134"/>
    </row>
    <row r="684" spans="2:2" x14ac:dyDescent="0.2">
      <c r="B684" s="134"/>
    </row>
    <row r="685" spans="2:2" x14ac:dyDescent="0.2">
      <c r="B685" s="134"/>
    </row>
    <row r="686" spans="2:2" x14ac:dyDescent="0.2">
      <c r="B686" s="134"/>
    </row>
    <row r="687" spans="2:2" x14ac:dyDescent="0.2">
      <c r="B687" s="134"/>
    </row>
    <row r="688" spans="2:2" x14ac:dyDescent="0.2">
      <c r="B688" s="134"/>
    </row>
    <row r="689" spans="2:2" x14ac:dyDescent="0.2">
      <c r="B689" s="134"/>
    </row>
    <row r="690" spans="2:2" x14ac:dyDescent="0.2">
      <c r="B690" s="134"/>
    </row>
    <row r="691" spans="2:2" x14ac:dyDescent="0.2">
      <c r="B691" s="134"/>
    </row>
    <row r="692" spans="2:2" x14ac:dyDescent="0.2">
      <c r="B692" s="134"/>
    </row>
    <row r="693" spans="2:2" x14ac:dyDescent="0.2">
      <c r="B693" s="134"/>
    </row>
    <row r="694" spans="2:2" x14ac:dyDescent="0.2">
      <c r="B694" s="134"/>
    </row>
    <row r="695" spans="2:2" x14ac:dyDescent="0.2">
      <c r="B695" s="134"/>
    </row>
    <row r="696" spans="2:2" x14ac:dyDescent="0.2">
      <c r="B696" s="134"/>
    </row>
    <row r="697" spans="2:2" x14ac:dyDescent="0.2">
      <c r="B697" s="134"/>
    </row>
    <row r="698" spans="2:2" x14ac:dyDescent="0.2">
      <c r="B698" s="134"/>
    </row>
    <row r="699" spans="2:2" x14ac:dyDescent="0.2">
      <c r="B699" s="134"/>
    </row>
    <row r="700" spans="2:2" x14ac:dyDescent="0.2">
      <c r="B700" s="134"/>
    </row>
    <row r="701" spans="2:2" x14ac:dyDescent="0.2">
      <c r="B701" s="134"/>
    </row>
    <row r="702" spans="2:2" x14ac:dyDescent="0.2">
      <c r="B702" s="134"/>
    </row>
    <row r="703" spans="2:2" x14ac:dyDescent="0.2">
      <c r="B703" s="134"/>
    </row>
    <row r="704" spans="2:2" x14ac:dyDescent="0.2">
      <c r="B704" s="134"/>
    </row>
    <row r="705" spans="2:2" x14ac:dyDescent="0.2">
      <c r="B705" s="134"/>
    </row>
    <row r="706" spans="2:2" x14ac:dyDescent="0.2">
      <c r="B706" s="134"/>
    </row>
    <row r="707" spans="2:2" x14ac:dyDescent="0.2">
      <c r="B707" s="134"/>
    </row>
    <row r="708" spans="2:2" x14ac:dyDescent="0.2">
      <c r="B708" s="134"/>
    </row>
    <row r="709" spans="2:2" x14ac:dyDescent="0.2">
      <c r="B709" s="134"/>
    </row>
    <row r="710" spans="2:2" x14ac:dyDescent="0.2">
      <c r="B710" s="134"/>
    </row>
    <row r="711" spans="2:2" x14ac:dyDescent="0.2">
      <c r="B711" s="134"/>
    </row>
    <row r="712" spans="2:2" x14ac:dyDescent="0.2">
      <c r="B712" s="134"/>
    </row>
    <row r="713" spans="2:2" x14ac:dyDescent="0.2">
      <c r="B713" s="134"/>
    </row>
    <row r="714" spans="2:2" x14ac:dyDescent="0.2">
      <c r="B714" s="134"/>
    </row>
    <row r="715" spans="2:2" x14ac:dyDescent="0.2">
      <c r="B715" s="134"/>
    </row>
    <row r="716" spans="2:2" x14ac:dyDescent="0.2">
      <c r="B716" s="134"/>
    </row>
  </sheetData>
  <sheetProtection selectLockedCells="1"/>
  <conditionalFormatting sqref="B17:B59">
    <cfRule type="cellIs" dxfId="50" priority="1" operator="equal">
      <formula>3</formula>
    </cfRule>
    <cfRule type="cellIs" dxfId="49" priority="2" operator="equal">
      <formula>2</formula>
    </cfRule>
  </conditionalFormatting>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24"/>
  <sheetViews>
    <sheetView topLeftCell="A4" workbookViewId="0">
      <selection activeCell="D3" sqref="D3"/>
    </sheetView>
  </sheetViews>
  <sheetFormatPr defaultColWidth="9.109375" defaultRowHeight="13.8" x14ac:dyDescent="0.3"/>
  <cols>
    <col min="1" max="1" width="67.5546875" style="10" customWidth="1"/>
    <col min="2" max="2" width="27.5546875" style="10" customWidth="1"/>
    <col min="3" max="16384" width="9.109375" style="10"/>
  </cols>
  <sheetData>
    <row r="1" spans="1:3" ht="15.6" x14ac:dyDescent="0.3">
      <c r="A1" s="23" t="s">
        <v>31</v>
      </c>
      <c r="B1" s="27" t="s">
        <v>17</v>
      </c>
      <c r="C1" s="12" t="s">
        <v>28</v>
      </c>
    </row>
    <row r="2" spans="1:3" ht="15.6" x14ac:dyDescent="0.3">
      <c r="A2" s="65" t="s">
        <v>113</v>
      </c>
      <c r="B2" s="68">
        <v>34982</v>
      </c>
      <c r="C2" s="12" t="s">
        <v>35</v>
      </c>
    </row>
    <row r="3" spans="1:3" ht="14.4" x14ac:dyDescent="0.3">
      <c r="A3" s="66" t="s">
        <v>79</v>
      </c>
      <c r="B3" s="67">
        <v>336285</v>
      </c>
    </row>
    <row r="4" spans="1:3" ht="15.6" x14ac:dyDescent="0.3">
      <c r="A4" s="65" t="s">
        <v>115</v>
      </c>
      <c r="B4" s="68">
        <v>40438</v>
      </c>
    </row>
    <row r="5" spans="1:3" x14ac:dyDescent="0.3">
      <c r="A5" s="53"/>
      <c r="B5" s="54"/>
    </row>
    <row r="6" spans="1:3" x14ac:dyDescent="0.3">
      <c r="A6" s="53"/>
      <c r="B6" s="54"/>
    </row>
    <row r="7" spans="1:3" x14ac:dyDescent="0.3">
      <c r="B7" s="13"/>
    </row>
    <row r="8" spans="1:3" x14ac:dyDescent="0.3">
      <c r="B8" s="13"/>
    </row>
    <row r="9" spans="1:3" x14ac:dyDescent="0.3">
      <c r="B9" s="13"/>
    </row>
    <row r="10" spans="1:3" x14ac:dyDescent="0.3">
      <c r="B10" s="13"/>
    </row>
    <row r="11" spans="1:3" x14ac:dyDescent="0.3">
      <c r="B11" s="13"/>
    </row>
    <row r="12" spans="1:3" x14ac:dyDescent="0.3">
      <c r="B12" s="13"/>
    </row>
    <row r="13" spans="1:3" x14ac:dyDescent="0.3">
      <c r="B13" s="13"/>
    </row>
    <row r="14" spans="1:3" x14ac:dyDescent="0.3">
      <c r="B14" s="13"/>
    </row>
    <row r="15" spans="1:3" x14ac:dyDescent="0.3">
      <c r="B15" s="13"/>
    </row>
    <row r="16" spans="1:3" x14ac:dyDescent="0.3">
      <c r="B16" s="13"/>
    </row>
    <row r="17" spans="1:2" x14ac:dyDescent="0.3">
      <c r="B17" s="13"/>
    </row>
    <row r="18" spans="1:2" x14ac:dyDescent="0.3">
      <c r="B18" s="13"/>
    </row>
    <row r="19" spans="1:2" x14ac:dyDescent="0.3">
      <c r="B19" s="13"/>
    </row>
    <row r="20" spans="1:2" x14ac:dyDescent="0.3">
      <c r="B20" s="13"/>
    </row>
    <row r="21" spans="1:2" x14ac:dyDescent="0.3">
      <c r="B21" s="13"/>
    </row>
    <row r="22" spans="1:2" x14ac:dyDescent="0.3">
      <c r="B22" s="13"/>
    </row>
    <row r="23" spans="1:2" x14ac:dyDescent="0.3">
      <c r="B23" s="13"/>
    </row>
    <row r="24" spans="1:2" x14ac:dyDescent="0.3">
      <c r="A24" s="11" t="s">
        <v>2</v>
      </c>
      <c r="B24" s="14">
        <f>SUM(B2:B23)</f>
        <v>411705</v>
      </c>
    </row>
  </sheetData>
  <sheetProtection password="DF62" sheet="1" objects="1" scenarios="1" selectLockedCells="1"/>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8"/>
  <sheetViews>
    <sheetView zoomScale="80" zoomScaleNormal="80" workbookViewId="0">
      <selection activeCell="D1" sqref="D1:D1048576"/>
    </sheetView>
  </sheetViews>
  <sheetFormatPr defaultColWidth="9.109375" defaultRowHeight="13.8" x14ac:dyDescent="0.3"/>
  <cols>
    <col min="1" max="1" width="67.5546875" style="10" customWidth="1"/>
    <col min="2" max="2" width="29.109375" style="10" customWidth="1"/>
    <col min="3" max="3" width="9.109375" style="10"/>
    <col min="4" max="4" width="12" style="10" bestFit="1" customWidth="1"/>
    <col min="5" max="16384" width="9.109375" style="10"/>
  </cols>
  <sheetData>
    <row r="1" spans="1:5" ht="15.6" x14ac:dyDescent="0.3">
      <c r="A1" s="25" t="s">
        <v>21</v>
      </c>
      <c r="B1" s="26" t="s">
        <v>32</v>
      </c>
      <c r="C1" s="12" t="s">
        <v>28</v>
      </c>
      <c r="D1" s="12"/>
    </row>
    <row r="2" spans="1:5" ht="14.4" x14ac:dyDescent="0.3">
      <c r="A2" s="15"/>
      <c r="B2" s="13"/>
      <c r="D2" s="52">
        <f>Main!B4-B21</f>
        <v>4371233</v>
      </c>
      <c r="E2" s="10" t="s">
        <v>52</v>
      </c>
    </row>
    <row r="3" spans="1:5" x14ac:dyDescent="0.3">
      <c r="A3" s="15"/>
      <c r="B3" s="13"/>
      <c r="E3" s="10" t="s">
        <v>49</v>
      </c>
    </row>
    <row r="4" spans="1:5" x14ac:dyDescent="0.3">
      <c r="A4" s="15"/>
      <c r="B4" s="13"/>
      <c r="E4" s="10" t="s">
        <v>50</v>
      </c>
    </row>
    <row r="5" spans="1:5" x14ac:dyDescent="0.3">
      <c r="A5" s="15"/>
      <c r="B5" s="13"/>
      <c r="E5" s="10" t="s">
        <v>51</v>
      </c>
    </row>
    <row r="6" spans="1:5" x14ac:dyDescent="0.3">
      <c r="A6" s="15"/>
      <c r="B6" s="13"/>
    </row>
    <row r="7" spans="1:5" x14ac:dyDescent="0.3">
      <c r="A7" s="15"/>
      <c r="B7" s="13"/>
      <c r="E7" s="10" t="s">
        <v>53</v>
      </c>
    </row>
    <row r="8" spans="1:5" x14ac:dyDescent="0.3">
      <c r="A8" s="15"/>
      <c r="B8" s="13"/>
    </row>
    <row r="9" spans="1:5" x14ac:dyDescent="0.3">
      <c r="A9" s="15"/>
      <c r="B9" s="13"/>
    </row>
    <row r="10" spans="1:5" x14ac:dyDescent="0.3">
      <c r="A10" s="15"/>
      <c r="B10" s="13"/>
    </row>
    <row r="11" spans="1:5" x14ac:dyDescent="0.3">
      <c r="A11" s="15"/>
      <c r="B11" s="13"/>
    </row>
    <row r="12" spans="1:5" x14ac:dyDescent="0.3">
      <c r="A12" s="15"/>
      <c r="B12" s="13"/>
    </row>
    <row r="13" spans="1:5" x14ac:dyDescent="0.3">
      <c r="A13" s="15"/>
      <c r="B13" s="13"/>
    </row>
    <row r="14" spans="1:5" x14ac:dyDescent="0.3">
      <c r="A14" s="15"/>
      <c r="B14" s="13"/>
    </row>
    <row r="15" spans="1:5" x14ac:dyDescent="0.3">
      <c r="A15" s="15"/>
      <c r="B15" s="13"/>
    </row>
    <row r="16" spans="1:5" x14ac:dyDescent="0.3">
      <c r="A16" s="15"/>
      <c r="B16" s="13"/>
    </row>
    <row r="17" spans="1:2" x14ac:dyDescent="0.3">
      <c r="A17" s="15"/>
      <c r="B17" s="13"/>
    </row>
    <row r="18" spans="1:2" x14ac:dyDescent="0.3">
      <c r="A18" s="15"/>
      <c r="B18" s="13"/>
    </row>
    <row r="19" spans="1:2" x14ac:dyDescent="0.3">
      <c r="A19" s="15"/>
      <c r="B19" s="13"/>
    </row>
    <row r="20" spans="1:2" x14ac:dyDescent="0.3">
      <c r="A20" s="15"/>
      <c r="B20" s="13"/>
    </row>
    <row r="21" spans="1:2" x14ac:dyDescent="0.3">
      <c r="A21" s="16" t="s">
        <v>2</v>
      </c>
      <c r="B21" s="14">
        <f>SUM(B2:B20)</f>
        <v>0</v>
      </c>
    </row>
    <row r="28" spans="1:2" x14ac:dyDescent="0.3">
      <c r="B28" s="24"/>
    </row>
  </sheetData>
  <sheetProtection password="DF62" sheet="1" objects="1" scenarios="1" selectLockedCells="1"/>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4"/>
  <sheetViews>
    <sheetView tabSelected="1" workbookViewId="0">
      <selection activeCell="B2" sqref="B2"/>
    </sheetView>
  </sheetViews>
  <sheetFormatPr defaultColWidth="9.109375" defaultRowHeight="13.8" x14ac:dyDescent="0.3"/>
  <cols>
    <col min="1" max="1" width="67.5546875" style="10" customWidth="1"/>
    <col min="2" max="2" width="23.44140625" style="10" customWidth="1"/>
    <col min="3" max="3" width="3.88671875" style="10" customWidth="1"/>
    <col min="4" max="16384" width="9.109375" style="10"/>
  </cols>
  <sheetData>
    <row r="1" spans="1:4" ht="15.6" x14ac:dyDescent="0.3">
      <c r="A1" s="23" t="s">
        <v>30</v>
      </c>
      <c r="B1" s="20" t="s">
        <v>17</v>
      </c>
      <c r="D1" s="1" t="s">
        <v>37</v>
      </c>
    </row>
    <row r="2" spans="1:4" ht="14.4" x14ac:dyDescent="0.3">
      <c r="A2" s="22" t="s">
        <v>20</v>
      </c>
      <c r="B2" s="18"/>
      <c r="D2" s="1" t="s">
        <v>40</v>
      </c>
    </row>
    <row r="3" spans="1:4" ht="14.4" x14ac:dyDescent="0.3">
      <c r="A3" s="17" t="s">
        <v>2</v>
      </c>
      <c r="B3" s="19">
        <f t="shared" ref="B3" si="0">B2</f>
        <v>0</v>
      </c>
      <c r="D3" s="1" t="s">
        <v>38</v>
      </c>
    </row>
    <row r="4" spans="1:4" ht="14.4" x14ac:dyDescent="0.3">
      <c r="D4" s="1" t="s">
        <v>39</v>
      </c>
    </row>
  </sheetData>
  <sheetProtection password="DF62" sheet="1" objects="1" scenarios="1" selectLockedCells="1"/>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IsConfidential xmlns="dc463f71-b30c-4ab2-9473-d307f9d35888">false</IsConfidential>
    <AgendaOrder xmlns="dc463f71-b30c-4ab2-9473-d307f9d35888">false</AgendaOrder>
    <CaseType xmlns="dc463f71-b30c-4ab2-9473-d307f9d35888">Rulemaking</CaseType>
    <IndustryCode xmlns="dc463f71-b30c-4ab2-9473-d307f9d35888">140</IndustryCode>
    <CaseStatus xmlns="dc463f71-b30c-4ab2-9473-d307f9d35888">Closed</CaseStatus>
    <OpenedDate xmlns="dc463f71-b30c-4ab2-9473-d307f9d35888">2013-09-12T07:00:00+00:00</OpenedDate>
    <Date1 xmlns="dc463f71-b30c-4ab2-9473-d307f9d35888">2015-08-07T07:00:00+00:00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131723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1828D9AD7978C44B84C17DE6D43F527" ma:contentTypeVersion="135" ma:contentTypeDescription="" ma:contentTypeScope="" ma:versionID="aa66af37047f1ccfa431515b335d3ba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80F1539-CA69-48AB-BA84-E7794606BBA2}"/>
</file>

<file path=customXml/itemProps2.xml><?xml version="1.0" encoding="utf-8"?>
<ds:datastoreItem xmlns:ds="http://schemas.openxmlformats.org/officeDocument/2006/customXml" ds:itemID="{96FAC6D4-07BE-4686-BD3B-E1F32B960108}"/>
</file>

<file path=customXml/itemProps3.xml><?xml version="1.0" encoding="utf-8"?>
<ds:datastoreItem xmlns:ds="http://schemas.openxmlformats.org/officeDocument/2006/customXml" ds:itemID="{54D5C2EA-BAC4-4F69-B92C-720EB4AA4149}"/>
</file>

<file path=customXml/itemProps4.xml><?xml version="1.0" encoding="utf-8"?>
<ds:datastoreItem xmlns:ds="http://schemas.openxmlformats.org/officeDocument/2006/customXml" ds:itemID="{FC5352E7-3CFD-4A14-A214-CD043992DD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Main</vt:lpstr>
      <vt:lpstr>A standard power purchases</vt:lpstr>
      <vt:lpstr>B eligible renewables</vt:lpstr>
      <vt:lpstr>C RECs</vt:lpstr>
      <vt:lpstr>D BPA block</vt:lpstr>
    </vt:vector>
  </TitlesOfParts>
  <Company>Washington State Department of Commerce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Mix Disclosure Workbook 2014</dc:title>
  <dc:subject>fuel mix disclosure</dc:subject>
  <dc:creator>Burrell, Angela (COM)</dc:creator>
  <cp:keywords>fuel mix, workbook, electric utilities</cp:keywords>
  <cp:lastModifiedBy>Jennifer Snyder</cp:lastModifiedBy>
  <dcterms:created xsi:type="dcterms:W3CDTF">2014-05-01T17:39:12Z</dcterms:created>
  <dcterms:modified xsi:type="dcterms:W3CDTF">2015-08-10T17:57:01Z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0x0101006E56B4D1795A2E4DB2F0B01679ED314A0031828D9AD7978C44B84C17DE6D43F527</vt:lpwstr>
  </property>
  <property fmtid="{D5CDD505-2E9C-101B-9397-08002B2CF9AE}" pid="3" name="_docset_NoMedatataSyncRequired">
    <vt:lpwstr>False</vt:lpwstr>
  </property>
</Properties>
</file>