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5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rinterSettings/printerSettings4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externalLinks/externalLink45.xml" ContentType="application/vnd.openxmlformats-officedocument.spreadsheetml.externalLink+xml"/>
  <Override PartName="/xl/printerSettings/printerSettings6.bin" ContentType="application/vnd.openxmlformats-officedocument.spreadsheetml.printerSettings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printerSettings/printerSettings7.bin" ContentType="application/vnd.openxmlformats-officedocument.spreadsheetml.printerSettings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printerSettings/printerSettings14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rinterSettings/printerSettings13.bin" ContentType="application/vnd.openxmlformats-officedocument.spreadsheetml.printerSettings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3.xml" ContentType="application/vnd.openxmlformats-officedocument.spreadsheetml.externalLink+xml"/>
  <Override PartName="/xl/printerSettings/printerSettings9.bin" ContentType="application/vnd.openxmlformats-officedocument.spreadsheetml.printerSettings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printerSettings/printerSettings8.bin" ContentType="application/vnd.openxmlformats-officedocument.spreadsheetml.printerSettings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printerSettings/printerSettings10.bin" ContentType="application/vnd.openxmlformats-officedocument.spreadsheetml.printerSettings"/>
  <Override PartName="/xl/externalLinks/externalLink30.xml" ContentType="application/vnd.openxmlformats-officedocument.spreadsheetml.externalLink+xml"/>
  <Override PartName="/xl/externalLinks/externalLink49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4\TO FILE 2024 CBR WP\"/>
    </mc:Choice>
  </mc:AlternateContent>
  <bookViews>
    <workbookView xWindow="240" yWindow="120" windowWidth="18195" windowHeight="6780" tabRatio="792" firstSheet="1" activeTab="1"/>
  </bookViews>
  <sheets>
    <sheet name="_com.sap.ip.bi.xl.hiddensheet" sheetId="40" state="veryHidden" r:id="rId1"/>
    <sheet name="Lead 3.05 " sheetId="1" r:id="rId2"/>
    <sheet name="2022GRC Gas CF" sheetId="75" r:id="rId3"/>
    <sheet name="SOG 2024" sheetId="73" r:id="rId4"/>
    <sheet name="22GRC CF" sheetId="65" r:id="rId5"/>
    <sheet name="Sch 141PFG" sheetId="76" r:id="rId6"/>
    <sheet name="Schedule 129" sheetId="49" r:id="rId7"/>
    <sheet name="Schedule 120" sheetId="50" r:id="rId8"/>
    <sheet name="Schedule 140" sheetId="51" r:id="rId9"/>
    <sheet name="Schedule 106" sheetId="48" r:id="rId10"/>
    <sheet name="SC 142 Decoup" sheetId="35" r:id="rId11"/>
    <sheet name="137 SOEG Green Pwr 12ME 12-2024" sheetId="68" r:id="rId12"/>
    <sheet name="Sch 129D Bill Discount" sheetId="67" r:id="rId13"/>
    <sheet name="Sch 137 Carbon Offset " sheetId="60" r:id="rId14"/>
    <sheet name="SOEG Rider Revenue - Consump..." sheetId="71" r:id="rId15"/>
    <sheet name="Sch 138 RNG" sheetId="63" r:id="rId16"/>
    <sheet name="SOEG Muni Tax 12ME 12-2024" sheetId="69" r:id="rId17"/>
    <sheet name="SOEG Mu Tx Wtr Htr 12ME 12-2024" sheetId="70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hidden="1">{#N/A,#N/A,FALSE,"CRPT";#N/A,#N/A,FALSE,"TREND";#N/A,#N/A,FALSE,"%Curve"}</definedName>
    <definedName name="_______www1" hidden="1">{#N/A,#N/A,FALSE,"schA"}</definedName>
    <definedName name="______ex1" hidden="1">{#N/A,#N/A,FALSE,"Summ";#N/A,#N/A,FALSE,"General"}</definedName>
    <definedName name="______Jun09">" BS!$AI$7:$AI$1643"</definedName>
    <definedName name="______new1" hidden="1">{#N/A,#N/A,FALSE,"Summ";#N/A,#N/A,FALSE,"General"}</definedName>
    <definedName name="______six6" hidden="1">{#N/A,#N/A,FALSE,"CRPT";#N/A,#N/A,FALSE,"TREND";#N/A,#N/A,FALSE,"%Curve"}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ex1" hidden="1">{#N/A,#N/A,FALSE,"Summ";#N/A,#N/A,FALSE,"General"}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ew1" hidden="1">{#N/A,#N/A,FALSE,"Summ";#N/A,#N/A,FALSE,"General"}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_six6" hidden="1">{#N/A,#N/A,FALSE,"CRPT";#N/A,#N/A,FALSE,"TREND";#N/A,#N/A,FALSE,"%Curve"}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ex1" hidden="1">{#N/A,#N/A,FALSE,"Summ";#N/A,#N/A,FALSE,"General"}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ew1" hidden="1">{#N/A,#N/A,FALSE,"Summ";#N/A,#N/A,FALSE,"General"}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ex1" hidden="1">{#N/A,#N/A,FALSE,"Summ";#N/A,#N/A,FALSE,"General"}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ew1" hidden="1">{#N/A,#N/A,FALSE,"Summ";#N/A,#N/A,FALSE,"General"}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hidden="1">{#N/A,#N/A,FALSE,"CRPT";#N/A,#N/A,FALSE,"TREND";#N/A,#N/A,FALSE,"%Curve"}</definedName>
    <definedName name="___www1" hidden="1">{#N/A,#N/A,FALSE,"schA"}</definedName>
    <definedName name="__123Graph_A" hidden="1">[5]Quant!$D$71:$O$71</definedName>
    <definedName name="__123Graph_ABUDG6_DSCRPR">[5]Quant!$D$71:$O$71</definedName>
    <definedName name="__123Graph_ABUDG6_ESCRPR1">[5]Quant!$D$100:$O$100</definedName>
    <definedName name="__123Graph_B" hidden="1">[5]Quant!$D$72:$O$72</definedName>
    <definedName name="__123Graph_BBUDG6_DSCRPR">[5]Quant!$D$72:$O$72</definedName>
    <definedName name="__123Graph_BBUDG6_ESCRPR1">[5]Quant!$D$88:$O$88</definedName>
    <definedName name="__123Graph_D" hidden="1">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ex1" hidden="1">{#N/A,#N/A,FALSE,"Summ";#N/A,#N/A,FALSE,"General"}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ew1" hidden="1">{#N/A,#N/A,FALSE,"Summ";#N/A,#N/A,FALSE,"General"}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[5]Quant!$D$71:$O$71</definedName>
    <definedName name="_2__123Graph_ABUDG6_Dtons_inv" hidden="1">[7]Quant!#REF!</definedName>
    <definedName name="_3__123Graph_ABUDG6_Dtons_inv" hidden="1">[8]Quant!#REF!</definedName>
    <definedName name="_3__123Graph_BBUDG6_D_ESCRPR">[5]Quant!$D$72:$O$72</definedName>
    <definedName name="_4__123Graph_ABUDG6_Dtons_inv" hidden="1">'[9]Area D 2011'!#REF!</definedName>
    <definedName name="_4__123Graph_BBUDG6_Dtons_inv">[5]Quant!$D$9:$O$9</definedName>
    <definedName name="_5__123Graph_CBUDG6_D_ESCRPR">[5]Quant!$D$100:$O$100</definedName>
    <definedName name="_6__123Graph_CBUDG6_D_ESCRPR" hidden="1">'[10]2012 Area AB BudgetSummary'!#REF!</definedName>
    <definedName name="_6__123Graph_DBUDG6_D_ESCRPR">[5]Quant!$D$88:$O$88</definedName>
    <definedName name="_7__123Graph_CBUDG6_D_ESCRPR" hidden="1">'[9]Area D 2011'!#REF!</definedName>
    <definedName name="_7__123Graph_DBUDG6_D_ESCRPR" hidden="1">'[10]2012 Area AB BudgetSummary'!#REF!</definedName>
    <definedName name="_7__123Graph_XBUDG6_D_ESCRPR">[5]Quant!$D$5:$O$5</definedName>
    <definedName name="_8__123Graph_DBUDG6_D_ESCRPR" hidden="1">'[9]Area D 2011'!#REF!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'[11]MJS-7'!$N$21</definedName>
    <definedName name="_Fill" hidden="1">#REF!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arse_In" hidden="1">#REF!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hidden="1">[12]FIA!#REF!</definedName>
    <definedName name="_SEC24">[4]EXTERNAL!$A$112:$IV$114</definedName>
    <definedName name="_Sep03">[3]BS!$Q$7:$Q$3582</definedName>
    <definedName name="_Sep04">[1]BS!$Z$7:$Z$3582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>"I:\COMTREL\FINICLE\TradeSummary.mdb"</definedName>
    <definedName name="Acct2281SO">'[13]Func Study'!$H$2190</definedName>
    <definedName name="Acct2283SO">'[13]Func Study'!$H$2198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AGA">'[13]Func Study'!$H$296</definedName>
    <definedName name="AcctTable">[14]Variables!$AK$42:$AK$396</definedName>
    <definedName name="AcctTS0">'[13]Func Study'!$H$1686</definedName>
    <definedName name="Acq1Plant">'[15]Acquisition Inputs'!$C$8</definedName>
    <definedName name="Acq2Plant">'[15]Acquisition Inputs'!$C$70</definedName>
    <definedName name="ActualROR">'[16]G+T+D+R+M'!$H$61</definedName>
    <definedName name="ADJPTDCE.T">[4]INTERNAL!$A$31:$IV$33</definedName>
    <definedName name="Adjs2avg">[17]Inputs!$L$255:'[17]Inputs'!$T$505</definedName>
    <definedName name="After_Tax_Cash_Discount">'[18]Assumptions (Input)'!$D$37</definedName>
    <definedName name="afudc_flag">'[18]Assumptions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'[19]Cabot Gas Replacement'!$B$8:$F$16</definedName>
    <definedName name="AS2DocOpenMode">"AS2DocumentEdit"</definedName>
    <definedName name="Assessment_Rate">'[18]Assumptions (Input)'!$B$7</definedName>
    <definedName name="Asset_Class_Switch">[20]Assumptions!$D$5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[14]Factors!$B$3:$P$99</definedName>
    <definedName name="b" hidden="1">{#N/A,#N/A,FALSE,"Coversheet";#N/A,#N/A,FALSE,"QA"}</definedName>
    <definedName name="Beg_Unb_KWHs">[21]LeadSht!$L$10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'[22]Lvl FCR'!$G$10</definedName>
    <definedName name="BPAX">[4]EXTERNAL!$A$121:$IV$123</definedName>
    <definedName name="Bum" hidden="1">#REF!</definedName>
    <definedName name="Button_1">"TradeSummary_Ken_Finicle_List"</definedName>
    <definedName name="CAE.T">[4]INTERNAL!$A$34:$IV$36</definedName>
    <definedName name="CAES1.T">[4]INTERNAL!$A$37:$IV$39</definedName>
    <definedName name="cap">[23]Readings!$B$2</definedName>
    <definedName name="Capital_Inflation">'[18]Assumptions (Input)'!$B$11</definedName>
    <definedName name="CASE">[24]INPUTS!$C$11</definedName>
    <definedName name="CASE_GAS">'[25]Named Ranges G'!$C$4</definedName>
    <definedName name="Case_Name">'[26]KJB-6,13 Cmn Adj'!$B$8</definedName>
    <definedName name="CaseDescription">'[15]Dispatch Cases'!$C$11</definedName>
    <definedName name="CBWorkbookPriority">-2060790043</definedName>
    <definedName name="CCGT_HeatRate">[15]Assumptions!$H$23</definedName>
    <definedName name="CCGTPrice">[15]Assumptions!$H$22</definedName>
    <definedName name="CL_RT2">'[27]Transp Data'!$A$6:$C$81</definedName>
    <definedName name="Close_Date">'[18]Capital Projects(Input)'!$D$7:$D$53</definedName>
    <definedName name="Comp_GAS">'[25]Named Ranges G'!$C$8</definedName>
    <definedName name="Construction_OH">'[28]Virtual 49 Back-Up'!$E$54</definedName>
    <definedName name="ConversionFactor">[15]Assumptions!$I$65</definedName>
    <definedName name="COSFacVal">[13]Inputs!$R$5</definedName>
    <definedName name="CurrQtr">'[29]Inc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'[30]Mix Variance'!$B$1:$N$31</definedName>
    <definedName name="Data.Avg">'[29]Avg Amts'!$A$5:$BP$34</definedName>
    <definedName name="Data.Qtrs.Avg">'[29]Avg Amts'!$A$5:$IV$5</definedName>
    <definedName name="data1">'[31]Mix Variance'!$O$5:$T$25</definedName>
    <definedName name="DebtPerc">[15]Assumptions!$I$58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[32]Inputs!$D$11</definedName>
    <definedName name="DES1.T">[4]INTERNAL!$A$40:$IV$42</definedName>
    <definedName name="DES2.T">[4]INTERNAL!$A$43:$IV$45</definedName>
    <definedName name="df" hidden="1">{#N/A,#N/A,FALSE,"CESTSUM";#N/A,#N/A,FALSE,"est sum A";#N/A,#N/A,FALSE,"est detail A"}</definedName>
    <definedName name="DF_HeatRate">[15]Assumptions!$L$23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'[13]Func Study'!$AB$250</definedName>
    <definedName name="Discount_for_Revenue_Reqmt">'[33]Assumptions of Purchase'!$B$45</definedName>
    <definedName name="DisFac">'[13]Func Dist Factor Table'!$A$11:$G$25</definedName>
    <definedName name="DocketNumber">'[34]JHS-4'!$AP$2</definedName>
    <definedName name="DP.T">[4]INTERNAL!$A$46:$IV$48</definedName>
    <definedName name="DUDE" hidden="1">#REF!</definedName>
    <definedName name="EBFIT.T">[4]INTERNAL!$A$88:$IV$90</definedName>
    <definedName name="ee" hidden="1">{#N/A,#N/A,FALSE,"Month ";#N/A,#N/A,FALSE,"YTD";#N/A,#N/A,FALSE,"12 mo ended"}</definedName>
    <definedName name="EffTax">[24]INPUTS!$F$36</definedName>
    <definedName name="Electric_Prices">'[35]Monthly Price Summary'!$B$4:$E$27</definedName>
    <definedName name="ElRBLine">[1]BS!$AQ$7:$AQ$3303</definedName>
    <definedName name="EndDate">[15]Assumptions!$C$11</definedName>
    <definedName name="ENERGY_1">[4]EXTERNAL!$A$4:$IV$6</definedName>
    <definedName name="ENERGY_2">[4]EXTERNAL!$A$145:$IV$147</definedName>
    <definedName name="Engy">[16]Inputs!$D$9</definedName>
    <definedName name="Engy2">[32]Inputs!$D$12</definedName>
    <definedName name="EPIS.T">[4]INTERNAL!$A$49:$IV$51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hibit_No.______MJS_4">'[11]MJS-4'!$O$3</definedName>
    <definedName name="Exhibit_No.______MJS_5">'[11]MJS-5'!$E$3</definedName>
    <definedName name="Exhibit_No.______MJS_6">'[11]MJS-6'!$F$3</definedName>
    <definedName name="F" hidden="1">#REF!</definedName>
    <definedName name="Factorck">'[13]COS Factor Table'!$O$15:$O$113</definedName>
    <definedName name="FactorType">[14]Variables!$AK$2:$AL$12</definedName>
    <definedName name="FactSum">'[13]COS Factor Table'!$A$14:$O$113</definedName>
    <definedName name="FCR">'[28]Virtual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[36]Inputs!$E$112</definedName>
    <definedName name="FedTaxRate">[15]Assumptions!$C$33</definedName>
    <definedName name="FERC_Lookup">'[37]Map Table'!$E$2:$F$58</definedName>
    <definedName name="ffff" hidden="1">{#N/A,#N/A,FALSE,"Coversheet";#N/A,#N/A,FALSE,"QA"}</definedName>
    <definedName name="fffgf" hidden="1">{#N/A,#N/A,FALSE,"Coversheet";#N/A,#N/A,FALSE,"QA"}</definedName>
    <definedName name="FIT">'[38]ROR &amp; CONV FACTOR'!$J$20</definedName>
    <definedName name="FIT_GAS">'[25]Named Ranges G'!$C$3</definedName>
    <definedName name="FIT_Tax_Rate">'[18]Assumptions (Input)'!$B$5</definedName>
    <definedName name="FranchiseTax">[17]Variables!$D$26</definedName>
    <definedName name="FTAX">[24]INPUTS!$F$35</definedName>
    <definedName name="Func">'[13]Func Factor Table'!$A$10:$H$77</definedName>
    <definedName name="Function">'[13]Func Study'!$AB$250</definedName>
    <definedName name="gary" hidden="1">{#N/A,#N/A,FALSE,"Cover Sheet";"Use of Equipment",#N/A,FALSE,"Area C";"Equipment Hours",#N/A,FALSE,"All";"Summary",#N/A,FALSE,"All"}</definedName>
    <definedName name="GasRBLine">[1]BS!$AS$7:$AS$3631</definedName>
    <definedName name="GasWC_LineItem">[1]BS!$AR$7:$AR$3631</definedName>
    <definedName name="GP.T">[4]INTERNAL!$A$52:$IV$54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'[18]Assumptions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[39]Inputs!$N$18</definedName>
    <definedName name="JP_Bal">[40]ACCOUNTS!$AG$31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[14]Variables!$AK$15</definedName>
    <definedName name="JurisNumber">[14]Variables!$AL$15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>'[41]KJB-3 Sum'!$AQ$2</definedName>
    <definedName name="keep_FIT">'[41]KJB-7 Def'!$L$20</definedName>
    <definedName name="keep_KJB_3_Rate_Increase">'[41]KJB-7 Def'!$C$3</definedName>
    <definedName name="keep_KJB_4_Electric_Summary">'[41]KJB-3 Sum'!$AQ$3</definedName>
    <definedName name="keep_KJB_8_Common_Adjs">'[41]KJB-5 Cmn Adj'!$L$3</definedName>
    <definedName name="keep_KJB_9_Electric_Only">'[41]KJB-5 El Adj'!$E$3</definedName>
    <definedName name="keep_PSE">'[42]Gas Summary'!$I$5</definedName>
    <definedName name="keep_TESTYEAR">'[42]Gas Detail Pages'!$A$8</definedName>
    <definedName name="kp_DOCKET">'[42]Gas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>IF([43]!Values_Entered,Header_Row+[43]!Number_of_Payments,Header_Row)</definedName>
    <definedName name="Levy_Rate">'[18]Assumptions (Input)'!$B$6</definedName>
    <definedName name="limcount">1</definedName>
    <definedName name="LINE.T">[4]INTERNAL!$A$55:$IV$57</definedName>
    <definedName name="LinkCos">'[13]JAM Download'!$K$4</definedName>
    <definedName name="Load_Factor">[40]ACCOUNTS!$AG$167</definedName>
    <definedName name="LoadArray">'[44]Load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[45]M9100F4!$A$1:$V$99</definedName>
    <definedName name="MACRS">'[18]MACRS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[46]!menu1_Button5_Click</definedName>
    <definedName name="menu1_Button6_Click">[46]!menu1_Button6_Click</definedName>
    <definedName name="MERGER_COST">[47]Sheet1!$AF$3:$AJ$28</definedName>
    <definedName name="METER">[4]EXTERNAL!$A$34:$IV$36</definedName>
    <definedName name="Method">[16]Inputs!$C$6</definedName>
    <definedName name="Miller" hidden="1">{#N/A,#N/A,FALSE,"Expenditures";#N/A,#N/A,FALSE,"Property Placed In-Service";#N/A,#N/A,FALSE,"CWIP Balances"}</definedName>
    <definedName name="monthlist">[48]Table!$R$2:$S$13</definedName>
    <definedName name="monthtotals">'[48]WA SBC'!$D$40:$O$40</definedName>
    <definedName name="MTD_Format" localSheetId="2">[49]Mthly!$B$11:$D$11,[49]Mthly!$B$32:$D$32</definedName>
    <definedName name="MTD_Format">[50]Mthly!$B$11:$D$11,[50]Mthly!$B$31:$D$31</definedName>
    <definedName name="MTR_YR3">[51]Variables!$E$14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[13]Inputs!$G$8</definedName>
    <definedName name="NetToGross">[17]Variables!$D$23</definedName>
    <definedName name="new" hidden="1">{#N/A,#N/A,FALSE,"Summ";#N/A,#N/A,FALSE,"General"}</definedName>
    <definedName name="Nov03AMA">[3]BS!$AI$7:$AI$3582</definedName>
    <definedName name="Nov04AMA">[1]BS!$AN$7:$AN$3582</definedName>
    <definedName name="Nov09AMA">[2]BS!$AU$7:$AU$1726</definedName>
    <definedName name="NOYT" hidden="1">{#N/A,#N/A,FALSE,"Cover Sheet";"Use of Equipment",#N/A,FALSE,"Area C";"Equipment Hours",#N/A,FALSE,"All";"Summary",#N/A,FALSE,"All"}</definedName>
    <definedName name="NPC">[52]Inputs!$N$18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'[18]MiscItems(Input)'!$B$5:$AO$8,'[18]MiscItems(Input)'!$B$13:$AO$13,'[18]MiscItems(Input)'!$B$15:$B$17,'[18]MiscItems(Input)'!$B$17:$AO$17,'[18]MiscItems(Input)'!$B$15:$AO$15</definedName>
    <definedName name="O_M_Rate">'[28]Virtual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'[53]Dist Misc'!$F$120</definedName>
    <definedName name="OthRCF">[54]INPUTS!$F$41</definedName>
    <definedName name="OthUnc">[4]INPUTS!$F$36</definedName>
    <definedName name="outlookdata">'[55]pivoted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'[56]2008 Extreme Peaks - 080403'!$E$5:$AD$8</definedName>
    <definedName name="peak_table">'[56]Peaks-F01'!$C$5:$E$243</definedName>
    <definedName name="PeakMethod">[16]Inputs!$T$5</definedName>
    <definedName name="Percent_debt">[36]Inputs!$E$129</definedName>
    <definedName name="Plant_Input">'[18]Plant(Input)'!$B$7:$AP$9,'[18]Plant(Input)'!$B$11,'[18]Plant(Input)'!$B$15:$AP$15,'[18]Plant(Input)'!$B$18,'[18]Plant(Input)'!$B$20:$AP$20</definedName>
    <definedName name="POWER.T">[4]INTERNAL!$A$58:$IV$60</definedName>
    <definedName name="PP.T">[4]INTERNAL!$A$61:$IV$63</definedName>
    <definedName name="PreTaxDebtCost">[15]Assumptions!$I$56</definedName>
    <definedName name="PreTaxWACC">[15]Assumptions!$I$62</definedName>
    <definedName name="Prices_Aurora">'[35]Monthly Price Summary'!$C$4:$H$63</definedName>
    <definedName name="_xlnm.Print_Area" localSheetId="3">'SOG 2024'!$A$1:$W$84</definedName>
    <definedName name="Prior_Month">[57]Sch_120!$I$21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[58]Sheet1!$A$1147:$B$1887</definedName>
    <definedName name="Prov_Cap_Tax">[36]Inputs!$E$111</definedName>
    <definedName name="PSE">'[59]4.04'!$A$6</definedName>
    <definedName name="PSE_Pre_Tax_Equity_Rate">'[33]Assumptions of Purchase'!$B$42</definedName>
    <definedName name="PTDGP.T">[4]INTERNAL!$A$64:$IV$66</definedName>
    <definedName name="PTDP.T">[4]INTERNAL!$A$67:$IV$69</definedName>
    <definedName name="q" hidden="1">{#N/A,#N/A,FALSE,"Coversheet";#N/A,#N/A,FALSE,"QA"}</definedName>
    <definedName name="qqq" hidden="1">{#N/A,#N/A,FALSE,"schA"}</definedName>
    <definedName name="QTD_Format">[60]QTD!$B$11:$D$11,[60]QTD!$B$35:$D$35</definedName>
    <definedName name="RATE2">'[27]Transp Data'!$A$8:$I$112</definedName>
    <definedName name="Rates">[61]Codes!$A$1:$C$500</definedName>
    <definedName name="RB.T">[4]INTERNAL!$A$70:$IV$72</definedName>
    <definedName name="RCF">[40]INPUTS!$F$48</definedName>
    <definedName name="RdSch_CY" localSheetId="3">'[62]INPUT TAB'!#REF!</definedName>
    <definedName name="RdSch_CY">'[62]INPUT TAB'!#REF!</definedName>
    <definedName name="RdSch_PY" localSheetId="3">'[62]INPUT TAB'!#REF!</definedName>
    <definedName name="RdSch_PY">'[62]INPUT TAB'!#REF!</definedName>
    <definedName name="RdSch_PY2" localSheetId="3">'[62]INPUT TAB'!#REF!</definedName>
    <definedName name="RdSch_PY2">'[62]INPUT TAB'!#REF!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qulated_scenario">'[18]Assumptions (Input)'!$B$12</definedName>
    <definedName name="ResExchCrRate">[63]Sch_194!$M$31</definedName>
    <definedName name="RESID">[4]EXTERNAL!$A$88:$IV$90</definedName>
    <definedName name="resource_lookup">'[64]#REF'!$B$3:$C$112</definedName>
    <definedName name="ResourceSupplier">[17]Variables!$D$28</definedName>
    <definedName name="ResRCF">[24]INPUTS!$F$44</definedName>
    <definedName name="ResUnc">[24]INPUTS!$F$39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[61]Codes!$F$2:$G$10</definedName>
    <definedName name="revenue_flag">'[18]Assumptions (Input)'!$C$12</definedName>
    <definedName name="Revenue_Taxes">'[18]Assumptions (Input)'!$B$8</definedName>
    <definedName name="REVFAC1.T">[4]INTERNAL!$A$73:$IV$75</definedName>
    <definedName name="ROD">[24]INPUTS!$F$30</definedName>
    <definedName name="ROR">[24]INPUTS!$F$29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Crosstab1" localSheetId="11">'137 SOEG Green Pwr 12ME 12-2024'!$B$2:$J$17</definedName>
    <definedName name="SAPCrosstab1" localSheetId="16">'SOEG Muni Tax 12ME 12-2024'!$B$4:$S$28</definedName>
    <definedName name="SAPCrosstab1">#REF!</definedName>
    <definedName name="SAPCrosstab2" localSheetId="15">#REF!</definedName>
    <definedName name="SAPCrosstab2">#REF!</definedName>
    <definedName name="SAPCrosstab3" localSheetId="15">#REF!</definedName>
    <definedName name="SAPCrosstab3">#REF!</definedName>
    <definedName name="SAPCrosstab4" localSheetId="15">#REF!</definedName>
    <definedName name="SAPCrosstab4">#REF!</definedName>
    <definedName name="SAPsysID">"708C5W7SBKP804JT78WJ0JNKI"</definedName>
    <definedName name="SAPwbID">"ARS"</definedName>
    <definedName name="SBRCF">[54]INPUTS!$F$40</definedName>
    <definedName name="SbUnc">[4]INPUTS!$F$35</definedName>
    <definedName name="Sch194Rlfwd">'[65]Sch94 Rlfwd'!$B$11</definedName>
    <definedName name="Schedule">[52]Inputs!$N$14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Date">[15]Assumptions!$C$9</definedName>
    <definedName name="STATE_UTILITY_TAX">'[11]MJS-7'!$N$16</definedName>
    <definedName name="STAX">[24]INPUTS!$F$34</definedName>
    <definedName name="sue" hidden="1">{#N/A,#N/A,FALSE,"Cover Sheet";"Use of Equipment",#N/A,FALSE,"Area C";"Equipment Hours",#N/A,FALSE,"All";"Summary",#N/A,FALSE,"All"}</definedName>
    <definedName name="summary" hidden="1">{"Plat Summary",#N/A,FALSE,"PLAT DESIGN"}</definedName>
    <definedName name="susan" hidden="1">{#N/A,#N/A,FALSE,"Cover Sheet";"Use of Equipment",#N/A,FALSE,"Area C";"Equipment Hours",#N/A,FALSE,"All";"Summary",#N/A,FALSE,"All"}</definedName>
    <definedName name="SW.T">[4]INTERNAL!$A$76:$IV$78</definedName>
    <definedName name="SWPTD.T">[4]INTERNAL!$A$79:$IV$81</definedName>
    <definedName name="t" hidden="1">{#N/A,#N/A,FALSE,"CESTSUM";#N/A,#N/A,FALSE,"est sum A";#N/A,#N/A,FALSE,"est detail A"}</definedName>
    <definedName name="TableName">"Dummy"</definedName>
    <definedName name="TargetROR">[16]Inputs!$G$29</definedName>
    <definedName name="TDP.T">[4]INTERNAL!$A$82:$IV$84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[13]Inputs!$C$5</definedName>
    <definedName name="TESTYEAR">'[34]JHS-6'!$A$7</definedName>
    <definedName name="TESTYEAR_GAS">'[25]Named Ranges G'!$C$5</definedName>
    <definedName name="TFR">[4]CLASSIFIERS!$A$11:$IV$11</definedName>
    <definedName name="Therm_upload" localSheetId="3">#REF!</definedName>
    <definedName name="Therm_upload">#REF!</definedName>
    <definedName name="ThermalBookLife">[15]Assumptions!$C$25</definedName>
    <definedName name="Title">[15]Assumptions!$A$1</definedName>
    <definedName name="Total_Payment">Scheduled_Payment+Extra_Payment</definedName>
    <definedName name="TotalRateBase">'[13]G+T+D+R+M'!$H$58</definedName>
    <definedName name="TP.T">[4]INTERNAL!$A$91:$IV$93</definedName>
    <definedName name="tr" hidden="1">{#N/A,#N/A,FALSE,"CESTSUM";#N/A,#N/A,FALSE,"est sum A";#N/A,#N/A,FALSE,"est detail A"}</definedName>
    <definedName name="transdb">'[66]Transp Unbilled'!$A$8:$E$174</definedName>
    <definedName name="Transfer" hidden="1">#REF!</definedName>
    <definedName name="Transfers" hidden="1">#REF!</definedName>
    <definedName name="TRANSM_2">[67]Transm2!$A$1:$M$461:'[67]10 Yr FC'!$M$47</definedName>
    <definedName name="u" hidden="1">{#N/A,#N/A,FALSE,"Summ";#N/A,#N/A,FALSE,"General"}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110">'[13]Func Study'!$AB$1325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6">'[13]Func Study'!$AB$455</definedName>
    <definedName name="UAcct506CAGE">'[13]Func Study'!$AB$452</definedName>
    <definedName name="UAcct507">'[13]Func Study'!$AB$464</definedName>
    <definedName name="UAcct507CAGE">'[13]Func Study'!$AB$462</definedName>
    <definedName name="UAcct510">'[13]Func Study'!$AB$469</definedName>
    <definedName name="UAcct510CAGE">'[13]Func Study'!$AB$467</definedName>
    <definedName name="UAcct511">'[13]Func Study'!$AB$474</definedName>
    <definedName name="UAcct511CAGE">'[13]Func Study'!$AB$472</definedName>
    <definedName name="UAcct512">'[13]Func Study'!$AB$479</definedName>
    <definedName name="UAcct512CAGE">'[13]Func Study'!$AB$477</definedName>
    <definedName name="UAcct513">'[13]Func Study'!$AB$484</definedName>
    <definedName name="UAcct513CAGE">'[13]Func Study'!$AB$482</definedName>
    <definedName name="UAcct514">'[13]Func Study'!$AB$489</definedName>
    <definedName name="UAcct514CAGE">'[13]Func Study'!$AB$487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W">'[13]Func Study'!$AB$665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[17]Variables!$D$25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[17]Variables!$D$29</definedName>
    <definedName name="v" hidden="1">{#N/A,#N/A,FALSE,"Coversheet";#N/A,#N/A,FALSE,"QA"}</definedName>
    <definedName name="ValidAccount">[14]Variables!$AK$43:$AK$369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OMEsc">[15]Assumptions!$C$21</definedName>
    <definedName name="w" hidden="1">{#N/A,#N/A,FALSE,"Schedule F";#N/A,#N/A,FALSE,"Schedule G"}</definedName>
    <definedName name="WACC">[15]Assumptions!$I$61</definedName>
    <definedName name="WaRevenueTax">[17]Variables!$D$27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'[68]Input Tab'!$B$11</definedName>
    <definedName name="WinterPeak">'[69]Load Data'!$D$9:$H$12,'[69]Load Data'!$D$20:$H$22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'[11]MJS-6'!$F$2</definedName>
    <definedName name="WUTC_FILING_FEE">'[11]MJS-7'!$O$15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'[70]Revison Inputs'!$B$6</definedName>
    <definedName name="YEFactors">[14]Factors!$S$3:$AG$99</definedName>
    <definedName name="YTD_Format" localSheetId="2">[60]YTD!$B$13:$D$13,[60]YTD!$B$36:$D$36</definedName>
    <definedName name="YTD_Format">[50]YTD!$B$13:$D$13,[50]YTD!$B$32:$D$32</definedName>
    <definedName name="yuf" hidden="1">{#N/A,#N/A,FALSE,"Summ";#N/A,#N/A,FALSE,"General"}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12"/>
</workbook>
</file>

<file path=xl/calcChain.xml><?xml version="1.0" encoding="utf-8"?>
<calcChain xmlns="http://schemas.openxmlformats.org/spreadsheetml/2006/main">
  <c r="D58" i="1" l="1"/>
  <c r="D57" i="1"/>
  <c r="A57" i="1" l="1"/>
  <c r="A58" i="1" s="1"/>
  <c r="A59" i="1" s="1"/>
  <c r="A60" i="1" s="1"/>
  <c r="A61" i="1" s="1"/>
  <c r="A62" i="1" s="1"/>
  <c r="D24" i="1"/>
  <c r="C22" i="1" l="1"/>
  <c r="C19" i="1"/>
  <c r="E16" i="75"/>
  <c r="E18" i="75" s="1"/>
  <c r="E20" i="75" s="1"/>
  <c r="E21" i="75" s="1"/>
  <c r="E22" i="75" s="1"/>
  <c r="B16" i="75"/>
  <c r="D31" i="1" l="1"/>
  <c r="D21" i="1" l="1"/>
  <c r="D25" i="1" s="1"/>
  <c r="O11" i="71"/>
  <c r="O9" i="71"/>
  <c r="O10" i="71"/>
  <c r="C40" i="1" l="1"/>
  <c r="C39" i="1"/>
  <c r="C38" i="1"/>
  <c r="U26" i="73" l="1"/>
  <c r="I78" i="73"/>
  <c r="M72" i="73"/>
  <c r="U18" i="73"/>
  <c r="O69" i="73"/>
  <c r="W12" i="73"/>
  <c r="U12" i="73"/>
  <c r="O64" i="73"/>
  <c r="Q64" i="73" s="1"/>
  <c r="O63" i="73"/>
  <c r="Q63" i="73" s="1"/>
  <c r="I62" i="73"/>
  <c r="D18" i="1"/>
  <c r="D15" i="1"/>
  <c r="D14" i="1"/>
  <c r="D17" i="1"/>
  <c r="D16" i="1"/>
  <c r="O33" i="73"/>
  <c r="Q33" i="73" s="1"/>
  <c r="I32" i="73"/>
  <c r="G28" i="73"/>
  <c r="I26" i="73"/>
  <c r="K26" i="73" s="1"/>
  <c r="E28" i="73"/>
  <c r="G20" i="73"/>
  <c r="S18" i="73"/>
  <c r="I18" i="73"/>
  <c r="K18" i="73" s="1"/>
  <c r="W17" i="73"/>
  <c r="U17" i="73"/>
  <c r="E20" i="73"/>
  <c r="E14" i="73"/>
  <c r="I11" i="73"/>
  <c r="K11" i="73" s="1"/>
  <c r="U10" i="73"/>
  <c r="S10" i="73"/>
  <c r="O10" i="73"/>
  <c r="Q10" i="73" s="1"/>
  <c r="I10" i="73"/>
  <c r="O25" i="73" l="1"/>
  <c r="Q25" i="73" s="1"/>
  <c r="I77" i="73"/>
  <c r="K77" i="73" s="1"/>
  <c r="W25" i="73"/>
  <c r="O11" i="73"/>
  <c r="O17" i="73"/>
  <c r="Q17" i="73" s="1"/>
  <c r="O32" i="73"/>
  <c r="Q32" i="73" s="1"/>
  <c r="S17" i="73"/>
  <c r="Q11" i="73"/>
  <c r="S25" i="73"/>
  <c r="G66" i="73"/>
  <c r="G74" i="73" s="1"/>
  <c r="U25" i="73"/>
  <c r="G72" i="73"/>
  <c r="G14" i="73"/>
  <c r="G22" i="73" s="1"/>
  <c r="K62" i="73"/>
  <c r="I69" i="73"/>
  <c r="O78" i="73"/>
  <c r="Q78" i="73" s="1"/>
  <c r="M20" i="73"/>
  <c r="O20" i="73" s="1"/>
  <c r="Q20" i="73" s="1"/>
  <c r="Q26" i="73"/>
  <c r="M66" i="73"/>
  <c r="M74" i="73" s="1"/>
  <c r="Q69" i="73"/>
  <c r="E80" i="73"/>
  <c r="I80" i="73" s="1"/>
  <c r="O18" i="73"/>
  <c r="Q18" i="73" s="1"/>
  <c r="O26" i="73"/>
  <c r="I63" i="73"/>
  <c r="K63" i="73" s="1"/>
  <c r="G80" i="73"/>
  <c r="U28" i="73" s="1"/>
  <c r="U20" i="73"/>
  <c r="I20" i="73"/>
  <c r="K20" i="73" s="1"/>
  <c r="W20" i="73"/>
  <c r="K28" i="73"/>
  <c r="K10" i="73"/>
  <c r="K32" i="73"/>
  <c r="K14" i="73"/>
  <c r="Q70" i="73"/>
  <c r="I28" i="73"/>
  <c r="I12" i="73"/>
  <c r="K12" i="73" s="1"/>
  <c r="E22" i="73"/>
  <c r="O62" i="73"/>
  <c r="Q62" i="73" s="1"/>
  <c r="E66" i="73"/>
  <c r="I70" i="73"/>
  <c r="K70" i="73" s="1"/>
  <c r="O77" i="73"/>
  <c r="Q77" i="73" s="1"/>
  <c r="I14" i="73"/>
  <c r="M28" i="73"/>
  <c r="W10" i="73"/>
  <c r="O12" i="73"/>
  <c r="Q12" i="73" s="1"/>
  <c r="S26" i="73"/>
  <c r="I33" i="73"/>
  <c r="K33" i="73" s="1"/>
  <c r="U11" i="73"/>
  <c r="M14" i="73"/>
  <c r="I17" i="73"/>
  <c r="K17" i="73" s="1"/>
  <c r="W11" i="73"/>
  <c r="S12" i="73"/>
  <c r="W18" i="73"/>
  <c r="W26" i="73"/>
  <c r="E72" i="73"/>
  <c r="K78" i="73"/>
  <c r="M80" i="73"/>
  <c r="K69" i="73"/>
  <c r="S11" i="73"/>
  <c r="I64" i="73"/>
  <c r="K64" i="73" s="1"/>
  <c r="O70" i="73"/>
  <c r="I25" i="73"/>
  <c r="K25" i="73" s="1"/>
  <c r="O8" i="71"/>
  <c r="O7" i="71"/>
  <c r="O6" i="71"/>
  <c r="S28" i="73" l="1"/>
  <c r="U14" i="73"/>
  <c r="K80" i="73"/>
  <c r="M22" i="73"/>
  <c r="O22" i="73" s="1"/>
  <c r="W28" i="73"/>
  <c r="E74" i="73"/>
  <c r="I66" i="73"/>
  <c r="K66" i="73" s="1"/>
  <c r="O66" i="73"/>
  <c r="Q66" i="73" s="1"/>
  <c r="S14" i="73"/>
  <c r="O80" i="73"/>
  <c r="Q80" i="73" s="1"/>
  <c r="G82" i="73"/>
  <c r="U22" i="73"/>
  <c r="Q28" i="73"/>
  <c r="I22" i="73"/>
  <c r="K22" i="73" s="1"/>
  <c r="E30" i="73"/>
  <c r="G30" i="73"/>
  <c r="O72" i="73"/>
  <c r="Q72" i="73" s="1"/>
  <c r="S20" i="73"/>
  <c r="I72" i="73"/>
  <c r="K72" i="73" s="1"/>
  <c r="M82" i="73"/>
  <c r="W22" i="73"/>
  <c r="W14" i="73"/>
  <c r="O28" i="73"/>
  <c r="O14" i="73"/>
  <c r="Q14" i="73" s="1"/>
  <c r="I74" i="73" l="1"/>
  <c r="K74" i="73" s="1"/>
  <c r="O74" i="73"/>
  <c r="Q74" i="73" s="1"/>
  <c r="E82" i="73"/>
  <c r="S22" i="73"/>
  <c r="Q22" i="73"/>
  <c r="M30" i="73"/>
  <c r="W30" i="73" s="1"/>
  <c r="O30" i="73"/>
  <c r="I30" i="73"/>
  <c r="K30" i="73" s="1"/>
  <c r="E35" i="73"/>
  <c r="G35" i="73"/>
  <c r="U30" i="73"/>
  <c r="B18" i="35"/>
  <c r="C12" i="60"/>
  <c r="D11" i="48"/>
  <c r="C11" i="63"/>
  <c r="D20" i="1"/>
  <c r="D23" i="1"/>
  <c r="D56" i="1"/>
  <c r="I82" i="73" l="1"/>
  <c r="K82" i="73" s="1"/>
  <c r="S30" i="73"/>
  <c r="O82" i="73"/>
  <c r="Q82" i="73" s="1"/>
  <c r="I35" i="73"/>
  <c r="K35" i="73" s="1"/>
  <c r="Q30" i="73"/>
  <c r="M35" i="73"/>
  <c r="O35" i="73" l="1"/>
  <c r="Q35" i="73" s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C6" i="67" l="1"/>
  <c r="D32" i="1" s="1"/>
  <c r="D47" i="1"/>
  <c r="B6" i="51"/>
  <c r="D46" i="1" s="1"/>
  <c r="C13" i="60"/>
  <c r="E15" i="65"/>
  <c r="D53" i="1"/>
  <c r="D54" i="1"/>
  <c r="C14" i="63"/>
  <c r="D55" i="1"/>
  <c r="D29" i="1"/>
  <c r="D30" i="1"/>
  <c r="D22" i="1" s="1"/>
  <c r="D49" i="1"/>
  <c r="D50" i="1"/>
  <c r="D51" i="1"/>
  <c r="D28" i="1"/>
  <c r="B17" i="35"/>
  <c r="D45" i="1"/>
  <c r="D44" i="1"/>
  <c r="D52" i="1"/>
  <c r="D33" i="1" l="1"/>
  <c r="D19" i="1"/>
  <c r="D48" i="1"/>
  <c r="E17" i="65"/>
  <c r="E19" i="65" s="1"/>
  <c r="B15" i="65"/>
  <c r="E20" i="65" l="1"/>
  <c r="E21" i="65" s="1"/>
  <c r="B20" i="35"/>
  <c r="B22" i="35" s="1"/>
  <c r="D35" i="1" l="1"/>
  <c r="D39" i="1" l="1"/>
  <c r="D40" i="1"/>
  <c r="D38" i="1"/>
  <c r="D41" i="1" l="1"/>
  <c r="D60" i="1" l="1"/>
  <c r="D61" i="1" s="1"/>
  <c r="D62" i="1" s="1"/>
</calcChain>
</file>

<file path=xl/sharedStrings.xml><?xml version="1.0" encoding="utf-8"?>
<sst xmlns="http://schemas.openxmlformats.org/spreadsheetml/2006/main" count="505" uniqueCount="264">
  <si>
    <t>PUGET SOUND ENERGY</t>
  </si>
  <si>
    <t>PASS THROUGH REVENUE AND EXPENSE - GAS</t>
  </si>
  <si>
    <t>LINE</t>
  </si>
  <si>
    <t>ORIGINAL</t>
  </si>
  <si>
    <t>NO.</t>
  </si>
  <si>
    <t>DESCRIPTION</t>
  </si>
  <si>
    <t>ADJUSTMENT</t>
  </si>
  <si>
    <t>REMOVE REVENUES ASSOCIATED WITH RIDERS:</t>
  </si>
  <si>
    <t>REMOVE LOW INCOME RIDER - SCHEDULE 129</t>
  </si>
  <si>
    <t>REMOVE CONSERVATION TRACKER - SCHEDULE 120</t>
  </si>
  <si>
    <t>REMOVE PROPERTY TAX TRACKER - SCHEDULE 140</t>
  </si>
  <si>
    <t>REMOVE REVENUE ASSOC WITH PGA AMORTIZATION - SCHEDULE 106</t>
  </si>
  <si>
    <t>REMOVE CARBON OFFSET - SCHEDULE 137</t>
  </si>
  <si>
    <t>REMOVE OTHER ASSOC WITH CARBON OFFSET - SCHEDULE 137</t>
  </si>
  <si>
    <t>REMOVE DECOUPLING SCH 142 SURCHARGE AMORT EXPENSE</t>
  </si>
  <si>
    <t>REMOVE MUNICIPAL TAXES ASSOC WITH SALES TO CUSTOMERS</t>
  </si>
  <si>
    <t>REMOVE MUNICIPAL TAXES ASSOC WITH OTHER OPRTG REV</t>
  </si>
  <si>
    <t>TOTAL (INCREASE) DECREASE REVENUES</t>
  </si>
  <si>
    <t>DECREASE REVENUE SENSITIVE ITEMS FOR DECREASE IN REVENUES:</t>
  </si>
  <si>
    <t>UNCOLLECTIBLES @</t>
  </si>
  <si>
    <t>ANNUAL FILING FEE</t>
  </si>
  <si>
    <t xml:space="preserve">STATE UTILITY TAX </t>
  </si>
  <si>
    <t xml:space="preserve">TOTAL </t>
  </si>
  <si>
    <t>REMOVE EXPENSES ASSOCIATED WITH RIDERS</t>
  </si>
  <si>
    <t>REMOVE LOW INCOME AMORTIZATION - SCHEDULE 129</t>
  </si>
  <si>
    <t>REMOVE CONSERVATION AMORTIZATION - SCHEDULE 120</t>
  </si>
  <si>
    <t>REMOVE PROPERTY TAX AMORTIZATION EXP - SCHEDULE 140</t>
  </si>
  <si>
    <t>REMOVE PGA DEFERRAL AMORTIZATION EXP - SCHEDULE 106</t>
  </si>
  <si>
    <t>REMOVE CARBON OFFSET AMORTIZATION EXP - SCHEDULE 137</t>
  </si>
  <si>
    <t>TOTAL INCREASE (DECREASE) EXPENSE</t>
  </si>
  <si>
    <t>INCREASE (DECREASE) OPERATING INCOME BEFORE FIT</t>
  </si>
  <si>
    <t>INCREASE (DECREASE) NOI</t>
  </si>
  <si>
    <t/>
  </si>
  <si>
    <t>Overall Result</t>
  </si>
  <si>
    <t>Fiscal year/period</t>
  </si>
  <si>
    <t>Total Billed Amount Incl Tax</t>
  </si>
  <si>
    <t>Division</t>
  </si>
  <si>
    <t>Statistical Rate</t>
  </si>
  <si>
    <t>Result</t>
  </si>
  <si>
    <t>GSC_137</t>
  </si>
  <si>
    <t>GSR_137</t>
  </si>
  <si>
    <t>Rate Category</t>
  </si>
  <si>
    <t>GSU_FFSTAT</t>
  </si>
  <si>
    <t>GSR_FFSTAT</t>
  </si>
  <si>
    <t>GSC_FFSTAT</t>
  </si>
  <si>
    <t>GST_FFSTAT</t>
  </si>
  <si>
    <t>COMMISSION BASIS REPORT</t>
  </si>
  <si>
    <t>90800407  4400-Cust Asst Exp-Consr Trckr Amort-Gas</t>
  </si>
  <si>
    <t>40810304  Property Taxes-Washington-Gas</t>
  </si>
  <si>
    <t>40810307  Prop Tax Sch140 Tracker Amort Defer -Gas</t>
  </si>
  <si>
    <t>90800350  4465 - Low Income Program  - Gas</t>
  </si>
  <si>
    <t>Act. Costs</t>
  </si>
  <si>
    <t>Decoupling Revenue</t>
  </si>
  <si>
    <t>Orders</t>
  </si>
  <si>
    <t>Conversion Factor Before FIT</t>
  </si>
  <si>
    <t>SUMMARY OF GAS OPERATING REVENUE &amp; THERM SALES</t>
  </si>
  <si>
    <t>INCREASE (DECREASE)</t>
  </si>
  <si>
    <t>VARIANCE FROM BUDGET</t>
  </si>
  <si>
    <t>REVENUE PER THERM</t>
  </si>
  <si>
    <t>ACTUAL</t>
  </si>
  <si>
    <t>SALE OF GAS - REVENUE</t>
  </si>
  <si>
    <t>BUDGET</t>
  </si>
  <si>
    <t>AMOUNT</t>
  </si>
  <si>
    <t>%</t>
  </si>
  <si>
    <t>Firm Sales Revenue</t>
  </si>
  <si>
    <t>Residential firm</t>
  </si>
  <si>
    <t>Commercial firm</t>
  </si>
  <si>
    <t>Industrial firm</t>
  </si>
  <si>
    <t xml:space="preserve">  Total firm</t>
  </si>
  <si>
    <t>Interruptible Sales Revenue</t>
  </si>
  <si>
    <t>Commercial interruptible</t>
  </si>
  <si>
    <t>Industrial interruptible</t>
  </si>
  <si>
    <t xml:space="preserve">  Total interruptible</t>
  </si>
  <si>
    <t xml:space="preserve">      Total gas sales revenue</t>
  </si>
  <si>
    <t>Transportation Revenue</t>
  </si>
  <si>
    <t>Commercial transportation</t>
  </si>
  <si>
    <t>Industrial transportation</t>
  </si>
  <si>
    <t xml:space="preserve">  Total transportation</t>
  </si>
  <si>
    <t xml:space="preserve">      Total gas revenue</t>
  </si>
  <si>
    <t>Other Operating Revenues</t>
  </si>
  <si>
    <t xml:space="preserve">    Total operating revenues</t>
  </si>
  <si>
    <t>SALE OF GAS - THERMS</t>
  </si>
  <si>
    <t>Firm Sales Therms</t>
  </si>
  <si>
    <t>Interruptible Sales Therms</t>
  </si>
  <si>
    <t xml:space="preserve">    Total gas sales - therms</t>
  </si>
  <si>
    <t>Transportation Therms</t>
  </si>
  <si>
    <t xml:space="preserve">    Total therms</t>
  </si>
  <si>
    <t>* Note: Sch. 141 Expedited Rate Filing and Sch. 142 Decoupling Riders were included in this report starting in July 2015</t>
  </si>
  <si>
    <t>$</t>
  </si>
  <si>
    <t xml:space="preserve">     49500063  G Decoup Rev Schedule 31 &amp; 31T</t>
  </si>
  <si>
    <t xml:space="preserve">     49500064  G Decoup Rev 41, 41T, 86 &amp; 86T</t>
  </si>
  <si>
    <t xml:space="preserve">     49500066  G Decoup Amort Sch 142 - Sch 31 &amp; 31T in</t>
  </si>
  <si>
    <t xml:space="preserve">     49500067  G Decoup Amort Sch 142-Sch 41,41T,86,86T</t>
  </si>
  <si>
    <t xml:space="preserve">     49500102  9900-Gas Residential Decoupling Revenue</t>
  </si>
  <si>
    <t xml:space="preserve">     49500122  9900- Amort Sch 142 Gas Resid in Rates</t>
  </si>
  <si>
    <t>**** Total</t>
  </si>
  <si>
    <t>Amount</t>
  </si>
  <si>
    <t>PGA Deferral - Demand - Purch Gas Cost</t>
  </si>
  <si>
    <t>PGA Deferral - Commodity -Purch Gas Cos</t>
  </si>
  <si>
    <t>PGA Deferral - PGA Amort -Purch Gas Cos</t>
  </si>
  <si>
    <t>PGA Deferral - PGA Amort (Demand)</t>
  </si>
  <si>
    <t>PGA Deferral - PGA Amort (Commodity)</t>
  </si>
  <si>
    <t>PGA Deferral - PGA Amort Nov19-Oct21</t>
  </si>
  <si>
    <t>Gas</t>
  </si>
  <si>
    <t>SCH_031GC</t>
  </si>
  <si>
    <t>Natural Gas Commercial General Service</t>
  </si>
  <si>
    <t>SCH_041GC</t>
  </si>
  <si>
    <t>Natural Gas Large Vol. High Load Factor</t>
  </si>
  <si>
    <t>SCH_085GC</t>
  </si>
  <si>
    <t>Natural Gas Inter Service w/ Firm Option</t>
  </si>
  <si>
    <t>SCH_086GC</t>
  </si>
  <si>
    <t>Nat Gas Limit Inter Serv w/ Firm Option</t>
  </si>
  <si>
    <t>SCH_087GC</t>
  </si>
  <si>
    <t>Nat Gas Non-Ex Inter Serv w/ Firm Option</t>
  </si>
  <si>
    <t>SCH_041GTC</t>
  </si>
  <si>
    <t>NGDS Transportation Service Firm LVHLF</t>
  </si>
  <si>
    <t>SCH_085GTC</t>
  </si>
  <si>
    <t>NGDS Trans Service Inter. w/ Firm Option</t>
  </si>
  <si>
    <t>SCH_086GTC</t>
  </si>
  <si>
    <t>NGDS Trans Service Limited Inter w/ Firm</t>
  </si>
  <si>
    <t>SCH_087GTC</t>
  </si>
  <si>
    <t>NGDS Trans Serv Non-Excl Inter w/ Firm</t>
  </si>
  <si>
    <t>SCH_031GI</t>
  </si>
  <si>
    <t>Natural Gas Industrial General Service</t>
  </si>
  <si>
    <t>SCH_041GI</t>
  </si>
  <si>
    <t>SCH_085GI</t>
  </si>
  <si>
    <t>SCH_086GI</t>
  </si>
  <si>
    <t>SCH_041GTI</t>
  </si>
  <si>
    <t>SCH_085GTI</t>
  </si>
  <si>
    <t>SCH_086GTI</t>
  </si>
  <si>
    <t>SCH_087GTI</t>
  </si>
  <si>
    <t>SCH_099GT</t>
  </si>
  <si>
    <t>NGDS Transportation Service Special</t>
  </si>
  <si>
    <t>SCH_023G</t>
  </si>
  <si>
    <t>Natural Gas Residential General Service</t>
  </si>
  <si>
    <t>SCH_074G</t>
  </si>
  <si>
    <t>Natural Gas Conv. Burner Rental Service</t>
  </si>
  <si>
    <t>ZRW_ZO12</t>
  </si>
  <si>
    <t>Order Group 8051</t>
  </si>
  <si>
    <t>PGA Deferral – PGA Amort May19-May20</t>
  </si>
  <si>
    <t>SALES TO CUSTOMERS:</t>
  </si>
  <si>
    <t>OTHER OPERATING REVENUES:</t>
  </si>
  <si>
    <t>TOTAL INCREASE (DECREASE) SALES TO CUSTOMERS</t>
  </si>
  <si>
    <t>TOTAL INCREASE (DECREASE) OTHER OPERATING REVENUES</t>
  </si>
  <si>
    <t xml:space="preserve"> PURCHASED GAS</t>
  </si>
  <si>
    <t>CONSERVATION AMORTIZATION</t>
  </si>
  <si>
    <t>CUSTOMER SERVICE EXPENSES</t>
  </si>
  <si>
    <t>TAXES OTHER THAN F.I.T.</t>
  </si>
  <si>
    <t>ADMIN &amp; GENERAL EXPENSE</t>
  </si>
  <si>
    <t>90800313 PTAX</t>
  </si>
  <si>
    <t>90800313 CUST SERV</t>
  </si>
  <si>
    <t>90800313  9810-Cust Assist-Carbon Offset Sch-137-G</t>
  </si>
  <si>
    <t>90900313  9810 -Cust Promo-Carbon Offset Sch-137-G</t>
  </si>
  <si>
    <t>80500022  9810 - Carbon Offset Gas</t>
  </si>
  <si>
    <t>49500012  4430-Other Gas Reven-Carbon Offset Progm</t>
  </si>
  <si>
    <t>INCREASE (DECREASE) FIT  (LINE 47 * 21%)</t>
  </si>
  <si>
    <t>PUGET SOUND ENERGY-GAS</t>
  </si>
  <si>
    <t>CONVERSION FACTOR</t>
  </si>
  <si>
    <t>%'s</t>
  </si>
  <si>
    <t>RATE</t>
  </si>
  <si>
    <t>BAD DEBTS</t>
  </si>
  <si>
    <t>SUM OF TAXES OTHER</t>
  </si>
  <si>
    <t>CONVERSION FACTOR EXCLUDING FEDERAL INCOME TAX ( 1 - LINE 5)</t>
  </si>
  <si>
    <t xml:space="preserve">FEDERAL INCOME TAX </t>
  </si>
  <si>
    <t xml:space="preserve">CONVERSION FACTOR INCL FEDERAL INCOME TAX ( LINE 5 + LINE 8 ) </t>
  </si>
  <si>
    <t>90800313 A&amp;G</t>
  </si>
  <si>
    <t>90900313 CUST SERV</t>
  </si>
  <si>
    <t>PGA</t>
  </si>
  <si>
    <t>OOR</t>
  </si>
  <si>
    <t>Order</t>
  </si>
  <si>
    <t>ZRW_Zo12</t>
  </si>
  <si>
    <t>Order Group: 908CA</t>
  </si>
  <si>
    <t>Order Group: 4081</t>
  </si>
  <si>
    <t>Order Group:  DECOUP_GAS.3</t>
  </si>
  <si>
    <t>Order Group: 908G</t>
  </si>
  <si>
    <t>ECI_137</t>
  </si>
  <si>
    <t>ERES_137</t>
  </si>
  <si>
    <t>GST_137</t>
  </si>
  <si>
    <t>20</t>
  </si>
  <si>
    <t>SCH_031GTI</t>
  </si>
  <si>
    <t>NGDS Transportation Service Firm Ind</t>
  </si>
  <si>
    <t>Filtered out water heater activity</t>
  </si>
  <si>
    <t>Amounts</t>
  </si>
  <si>
    <t>Order Group:  4081</t>
  </si>
  <si>
    <t>Municipal Taxes</t>
  </si>
  <si>
    <t>Description</t>
  </si>
  <si>
    <t>KOb1</t>
  </si>
  <si>
    <t>Payroll Taxes</t>
  </si>
  <si>
    <t>Benefits OH</t>
  </si>
  <si>
    <t>Other Gas Exp _ Vol RNG Offset Prg</t>
  </si>
  <si>
    <t>Vol RNG Promo</t>
  </si>
  <si>
    <t>Order: 90900307, 80400013, 90800306, 49500144</t>
  </si>
  <si>
    <t>Other Gas Rev - Vol RNG Program</t>
  </si>
  <si>
    <t>GSC_RNG</t>
  </si>
  <si>
    <t>GSR_RNG</t>
  </si>
  <si>
    <t>REMOVE RENEWABLE NATURAL GAS - SCHEDULE 138 (RNG)</t>
  </si>
  <si>
    <t>REMOVE OTHER GAS REVENUE RENEWABLE NATURAL GAS - SCHEDULE 138 (RNG)</t>
  </si>
  <si>
    <t>REMOVE OTHER GAS EXPENSE RNG OFFSET PROGRAM- SCHEDULE 138</t>
  </si>
  <si>
    <t>Customer Service</t>
  </si>
  <si>
    <r>
      <t>REMOVE DECOUPLING SCH 142 REVENUE (</t>
    </r>
    <r>
      <rPr>
        <i/>
        <sz val="10"/>
        <color rgb="FF0000FF"/>
        <rFont val="Times New Roman"/>
        <family val="1"/>
      </rPr>
      <t>Amort, not tariff</t>
    </r>
    <r>
      <rPr>
        <sz val="10"/>
        <rFont val="Times New Roman"/>
        <family val="1"/>
      </rPr>
      <t>)</t>
    </r>
  </si>
  <si>
    <t>FOR THE TWELVE MONTHS ENDED JUNE 30, 2021</t>
  </si>
  <si>
    <t>2022 GENERAL RATE CASE</t>
  </si>
  <si>
    <t>PGA Deferral - Suppl 106B Amort</t>
  </si>
  <si>
    <t>BDRGAS Bill Discount Rate- Discounts</t>
  </si>
  <si>
    <t>Gas Sch. 129D Deferral</t>
  </si>
  <si>
    <r>
      <t>REMOVE BILL DISCOUNT RATE RIDER - SCHEDULE 129DG (</t>
    </r>
    <r>
      <rPr>
        <sz val="8.5"/>
        <color rgb="FF0000FF"/>
        <rFont val="Times New Roman"/>
        <family val="1"/>
      </rPr>
      <t>new</t>
    </r>
    <r>
      <rPr>
        <sz val="10"/>
        <rFont val="Times New Roman"/>
        <family val="1"/>
      </rPr>
      <t>)</t>
    </r>
  </si>
  <si>
    <t>Order:  49500029</t>
  </si>
  <si>
    <t>REMOVE GAS  - SCHEDULE 129D DEFERRAL(new)</t>
  </si>
  <si>
    <t>001/2024</t>
  </si>
  <si>
    <t>002/2024</t>
  </si>
  <si>
    <t>003/2024</t>
  </si>
  <si>
    <t>004/2024</t>
  </si>
  <si>
    <t>005/2024</t>
  </si>
  <si>
    <t>006/2024</t>
  </si>
  <si>
    <t>007/2024</t>
  </si>
  <si>
    <t>008/2024</t>
  </si>
  <si>
    <t>009/2024</t>
  </si>
  <si>
    <t>010/2024</t>
  </si>
  <si>
    <t>011/2024</t>
  </si>
  <si>
    <t>012/2024</t>
  </si>
  <si>
    <t>SCH_016GR</t>
  </si>
  <si>
    <t>Natural Gas Lighting Service</t>
  </si>
  <si>
    <t xml:space="preserve">Filtered out lighting service to get only water heater activity. </t>
  </si>
  <si>
    <t>Order Group: 90800313, 90900313, 80500022, 49500012</t>
  </si>
  <si>
    <t xml:space="preserve"> FOR THE TWELVE MONTHS ENDED DECEMBER 31, 2024</t>
  </si>
  <si>
    <t>Background Filter:</t>
  </si>
  <si>
    <t>Key Figures</t>
  </si>
  <si>
    <t>YTD 2024</t>
  </si>
  <si>
    <t>SCH_031GC : Natural Gas Commercial General Service</t>
  </si>
  <si>
    <t>SCH_031GI : Natural Gas Industrial General Service</t>
  </si>
  <si>
    <t>SCH_041GC : Natural Gas Large Vol. High Load Factor</t>
  </si>
  <si>
    <t>SCH_086GC : Nat Gas Limit Inter Serv w/ Firm Option</t>
  </si>
  <si>
    <t>SCH_023G : Natural Gas Residential General Service</t>
  </si>
  <si>
    <t>TWELVE MONTHS ENDED DECEMBER, 2024</t>
  </si>
  <si>
    <t>`</t>
  </si>
  <si>
    <t>Electric Conversion Factor from UE-220066 updated for new Annual Filing Fee Rate</t>
  </si>
  <si>
    <t>PUGET SOUND ENERGY - ELECTRIC</t>
  </si>
  <si>
    <t>ELECTRIC RESULTS OF OPERATIONS</t>
  </si>
  <si>
    <t>12 MONTHS ENDED JUNE 30, 2021</t>
  </si>
  <si>
    <t>RATE YEARS CALENDAR 2023 AND 2024</t>
  </si>
  <si>
    <t>REMOVE PART FUND GRANTS - SCHEDULE 141PFG</t>
  </si>
  <si>
    <t>Order 92800350</t>
  </si>
  <si>
    <t>PFG PY Def'd Amort Gas</t>
  </si>
  <si>
    <t>VARIANCE FROM 2023</t>
  </si>
  <si>
    <t>SCH.  81 (UtilityTax &amp; FranFee) in above</t>
  </si>
  <si>
    <t>SCH. 101 (PGA) in above</t>
  </si>
  <si>
    <t>SCH. 106 (PGA Amor 12-Mo) in above</t>
  </si>
  <si>
    <t>SCH.106B (PGA Suppl Amort 24-Mo) in abov</t>
  </si>
  <si>
    <t>SCH. 111CHG Cap &amp; Invest Adjust Charge</t>
  </si>
  <si>
    <t>SCH. 111CRG Cap &amp; Invest Adjust Credit</t>
  </si>
  <si>
    <t>SCH. 120 (Cons. Trk Rev) in above</t>
  </si>
  <si>
    <t>Low Income Surcharge in above</t>
  </si>
  <si>
    <t>SCH. 129DG Bill Discount Rate Rider</t>
  </si>
  <si>
    <t>SCH. 140 (Prop Tax in BillEngy) in above</t>
  </si>
  <si>
    <t>SCH. 141D (Distr Pipe Prov Rec Adj)</t>
  </si>
  <si>
    <t>SCH. 141N_G (Rates Not Subj to Ref Adj)</t>
  </si>
  <si>
    <t>SCH. 141RA_G (Rates Subject to Ref Adj)</t>
  </si>
  <si>
    <t>SCH. 141RB_E Rates Subj Ref Adj Refun El</t>
  </si>
  <si>
    <t>SCH. 142 (Decup in BillEngy) in above</t>
  </si>
  <si>
    <t>SCH. 149 (Pipeline Replacement) in above</t>
  </si>
  <si>
    <t>SCH. 141X (Protected-Plus EDIT) in above</t>
  </si>
  <si>
    <t>SCH. 141Z (Unprotected EDIT) in above</t>
  </si>
  <si>
    <t>SCH. 141LNG Liquefied Nat Gas Rate Adj</t>
  </si>
  <si>
    <t>Sch. 141PFG Part Fund Grants Rate 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</si>
</sst>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&quot;$&quot;* #,##0_);_(&quot;$&quot;* \(#,##0\);_(&quot;$&quot;* &quot;-&quot;??_);_(@_)"/>
    <numFmt numFmtId="166" formatCode="#,##0;\(#,##0\)"/>
    <numFmt numFmtId="167" formatCode="0.000000%"/>
    <numFmt numFmtId="168" formatCode="_(* #,##0_);_(* \(#,##0\);_(* &quot;-&quot;??_);_(@_)"/>
    <numFmt numFmtId="169" formatCode="_-* #,##0.00\ _D_M_-;\-* #,##0.00\ _D_M_-;_-* &quot;-&quot;??\ _D_M_-;_-@_-"/>
    <numFmt numFmtId="170" formatCode="###,000"/>
    <numFmt numFmtId="171" formatCode="0.00000%"/>
    <numFmt numFmtId="172" formatCode="_(* #,##0.000_);_(* \(#,##0.000\);_(* &quot;-&quot;???_);_(@_)"/>
    <numFmt numFmtId="173" formatCode="_(&quot;$&quot;* #,##0.000_);_(&quot;$&quot;* \(#,##0.000\);_(&quot;$&quot;* &quot;-&quot;???_);_(@_)"/>
    <numFmt numFmtId="174" formatCode="#,##0.00_-;#,##0.00\-;&quot; &quot;"/>
    <numFmt numFmtId="175" formatCode="_(#,##0.0%_);\(#,##0.0%\);_(#,##0.0%_);_(@_)"/>
    <numFmt numFmtId="176" formatCode="0.0%;\(0.0%\)"/>
    <numFmt numFmtId="177" formatCode="0.000"/>
    <numFmt numFmtId="178" formatCode="_(#,##0_);\(#,##0\);_(#,##0_);_(@_)"/>
    <numFmt numFmtId="179" formatCode="_-* #,##0\ _D_M_-;\-* #,##0\ _D_M_-;_-* &quot;-&quot;??\ _D_M_-;_-@_-"/>
    <numFmt numFmtId="180" formatCode="_(#,##0.00_);\(#,##0.00\);_(#,##0.00_);_(@_)"/>
    <numFmt numFmtId="181" formatCode="#,##0.00;\-#,##0.00;#,##0.00"/>
    <numFmt numFmtId="183" formatCode="0.0000%"/>
    <numFmt numFmtId="184" formatCode="_-* #,##0.00\ &quot;DM&quot;_-;\-* #,##0.00\ &quot;DM&quot;_-;_-* &quot;-&quot;??\ &quot;DM&quot;_-;_-@_-"/>
    <numFmt numFmtId="185" formatCode="0.00000000"/>
    <numFmt numFmtId="186" formatCode="&quot;$ &quot;#,##0.00;&quot;$ -&quot;#,##0.00"/>
  </numFmts>
  <fonts count="5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b/>
      <sz val="10"/>
      <name val="Arial"/>
      <family val="2"/>
    </font>
    <font>
      <b/>
      <sz val="10"/>
      <color rgb="FFFF0000"/>
      <name val="Times New Roman"/>
      <family val="1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1"/>
      <name val="Arial"/>
      <family val="2"/>
    </font>
    <font>
      <b/>
      <sz val="11"/>
      <color indexed="8"/>
      <name val="Calibri"/>
      <family val="2"/>
      <scheme val="minor"/>
    </font>
    <font>
      <b/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8"/>
      <color rgb="FFDBE5F1"/>
      <name val="Verdana"/>
      <family val="2"/>
    </font>
    <font>
      <sz val="10"/>
      <name val="Courier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name val="Courier"/>
      <family val="3"/>
    </font>
    <font>
      <b/>
      <sz val="11"/>
      <color rgb="FF0000FF"/>
      <name val="Calibri"/>
      <family val="2"/>
      <scheme val="minor"/>
    </font>
    <font>
      <b/>
      <sz val="10"/>
      <color rgb="FF0000FF"/>
      <name val="Courier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b/>
      <u/>
      <sz val="10"/>
      <name val="Times New Roman"/>
      <family val="1"/>
    </font>
    <font>
      <i/>
      <sz val="10"/>
      <color rgb="FF0000FF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8.5"/>
      <color rgb="FF0000FF"/>
      <name val="Times New Roman"/>
      <family val="1"/>
    </font>
    <font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sz val="9"/>
      <color rgb="FFFF0000"/>
      <name val="Arial"/>
      <family val="2"/>
    </font>
    <font>
      <u val="singleAccounting"/>
      <sz val="9"/>
      <color rgb="FFFF0000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CECEC"/>
      </patternFill>
    </fill>
    <fill>
      <patternFill patternType="solid">
        <fgColor rgb="FFFFFFD7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medium">
        <color rgb="FFECECEC"/>
      </left>
      <right style="medium">
        <color rgb="FFECECEC"/>
      </right>
      <top/>
      <bottom/>
      <diagonal/>
    </border>
    <border>
      <left style="medium">
        <color rgb="FFECECEC"/>
      </left>
      <right/>
      <top/>
      <bottom/>
      <diagonal/>
    </border>
    <border>
      <left/>
      <right style="medium">
        <color rgb="FFECECEC"/>
      </right>
      <top style="medium">
        <color rgb="FFECECEC"/>
      </top>
      <bottom/>
      <diagonal/>
    </border>
    <border>
      <left/>
      <right/>
      <top style="medium">
        <color rgb="FFECECEC"/>
      </top>
      <bottom/>
      <diagonal/>
    </border>
    <border>
      <left style="medium">
        <color rgb="FFECECEC"/>
      </left>
      <right style="medium">
        <color rgb="FFECECEC"/>
      </right>
      <top style="medium">
        <color rgb="FFECECEC"/>
      </top>
      <bottom/>
      <diagonal/>
    </border>
    <border>
      <left style="medium">
        <color rgb="FFECECEC"/>
      </left>
      <right/>
      <top style="medium">
        <color rgb="FFECECEC"/>
      </top>
      <bottom/>
      <diagonal/>
    </border>
  </borders>
  <cellStyleXfs count="57">
    <xf numFmtId="0" fontId="0" fillId="0" borderId="0"/>
    <xf numFmtId="170" fontId="11" fillId="0" borderId="8" applyNumberFormat="0" applyFill="0" applyBorder="0" applyAlignment="0" applyProtection="0">
      <alignment horizontal="right" vertical="center"/>
    </xf>
    <xf numFmtId="170" fontId="28" fillId="16" borderId="9" applyNumberFormat="0" applyBorder="0">
      <alignment horizontal="right" vertical="center"/>
      <protection locked="0"/>
    </xf>
    <xf numFmtId="170" fontId="29" fillId="16" borderId="8" applyNumberFormat="0" applyBorder="0">
      <alignment horizontal="right" vertical="center"/>
      <protection locked="0"/>
    </xf>
    <xf numFmtId="170" fontId="28" fillId="17" borderId="9" applyNumberFormat="0" applyProtection="0">
      <alignment horizontal="right" vertical="center"/>
    </xf>
    <xf numFmtId="0" fontId="14" fillId="17" borderId="9" applyNumberFormat="0" applyAlignment="0" applyProtection="0">
      <alignment horizontal="left" vertical="center" indent="1"/>
    </xf>
    <xf numFmtId="0" fontId="14" fillId="3" borderId="9" applyNumberFormat="0" applyAlignment="0">
      <alignment horizontal="left" vertical="center" indent="1"/>
      <protection locked="0"/>
    </xf>
    <xf numFmtId="0" fontId="14" fillId="3" borderId="9" applyNumberFormat="0" applyAlignment="0">
      <alignment horizontal="left" vertical="center" indent="1"/>
      <protection locked="0"/>
    </xf>
    <xf numFmtId="0" fontId="15" fillId="0" borderId="10" applyNumberFormat="0" applyBorder="0" applyAlignment="0" applyProtection="0"/>
    <xf numFmtId="0" fontId="14" fillId="0" borderId="10" applyNumberFormat="0" applyFill="0" applyBorder="0" applyAlignment="0" applyProtection="0"/>
    <xf numFmtId="0" fontId="13" fillId="17" borderId="9" applyNumberFormat="0" applyAlignment="0" applyProtection="0">
      <alignment horizontal="left" vertical="center" indent="1"/>
    </xf>
    <xf numFmtId="0" fontId="13" fillId="16" borderId="7" applyNumberFormat="0" applyAlignment="0" applyProtection="0">
      <alignment horizontal="left" vertical="center" indent="1"/>
    </xf>
    <xf numFmtId="0" fontId="13" fillId="15" borderId="7" applyNumberFormat="0" applyAlignment="0" applyProtection="0">
      <alignment horizontal="left" vertical="center" indent="1"/>
    </xf>
    <xf numFmtId="0" fontId="13" fillId="14" borderId="7" applyNumberFormat="0" applyAlignment="0" applyProtection="0">
      <alignment horizontal="left" vertical="center" indent="1"/>
    </xf>
    <xf numFmtId="0" fontId="13" fillId="13" borderId="7" applyNumberFormat="0" applyAlignment="0" applyProtection="0">
      <alignment horizontal="left" vertical="center" indent="1"/>
    </xf>
    <xf numFmtId="0" fontId="12" fillId="2" borderId="9" applyNumberFormat="0" applyAlignment="0" applyProtection="0">
      <alignment horizontal="left" vertical="center" indent="1"/>
    </xf>
    <xf numFmtId="170" fontId="11" fillId="18" borderId="7" applyNumberFormat="0" applyAlignment="0" applyProtection="0">
      <alignment horizontal="left" vertical="center" indent="1"/>
    </xf>
    <xf numFmtId="170" fontId="11" fillId="0" borderId="8" applyNumberFormat="0" applyFill="0" applyBorder="0" applyAlignment="0" applyProtection="0">
      <alignment horizontal="right" vertical="center"/>
    </xf>
    <xf numFmtId="0" fontId="10" fillId="0" borderId="13" applyNumberFormat="0" applyFont="0" applyFill="0" applyAlignment="0" applyProtection="0"/>
    <xf numFmtId="170" fontId="26" fillId="18" borderId="0" applyNumberFormat="0" applyAlignment="0" applyProtection="0">
      <alignment horizontal="left" vertical="center" indent="1"/>
    </xf>
    <xf numFmtId="0" fontId="10" fillId="0" borderId="7" applyNumberFormat="0" applyFont="0" applyFill="0" applyAlignment="0" applyProtection="0"/>
    <xf numFmtId="170" fontId="19" fillId="12" borderId="11" applyNumberFormat="0" applyBorder="0" applyAlignment="0" applyProtection="0">
      <alignment horizontal="right" vertical="center" indent="1"/>
    </xf>
    <xf numFmtId="170" fontId="19" fillId="11" borderId="11" applyNumberFormat="0" applyBorder="0" applyAlignment="0" applyProtection="0">
      <alignment horizontal="right" vertical="center" indent="1"/>
    </xf>
    <xf numFmtId="170" fontId="19" fillId="10" borderId="11" applyNumberFormat="0" applyBorder="0" applyAlignment="0" applyProtection="0">
      <alignment horizontal="right" vertical="center" indent="1"/>
    </xf>
    <xf numFmtId="170" fontId="18" fillId="9" borderId="11" applyNumberFormat="0" applyBorder="0" applyAlignment="0" applyProtection="0">
      <alignment horizontal="right" vertical="center" indent="1"/>
    </xf>
    <xf numFmtId="170" fontId="18" fillId="8" borderId="11" applyNumberFormat="0" applyBorder="0" applyAlignment="0" applyProtection="0">
      <alignment horizontal="right" vertical="center" indent="1"/>
    </xf>
    <xf numFmtId="170" fontId="18" fillId="7" borderId="11" applyNumberFormat="0" applyBorder="0" applyAlignment="0" applyProtection="0">
      <alignment horizontal="right" vertical="center" indent="1"/>
    </xf>
    <xf numFmtId="170" fontId="17" fillId="6" borderId="11" applyNumberFormat="0" applyBorder="0" applyAlignment="0" applyProtection="0">
      <alignment horizontal="right" vertical="center" indent="1"/>
    </xf>
    <xf numFmtId="170" fontId="17" fillId="5" borderId="11" applyNumberFormat="0" applyBorder="0" applyAlignment="0" applyProtection="0">
      <alignment horizontal="right" vertical="center" indent="1"/>
    </xf>
    <xf numFmtId="170" fontId="16" fillId="4" borderId="11" applyNumberFormat="0" applyBorder="0" applyAlignment="0" applyProtection="0">
      <alignment horizontal="right" vertical="center" indent="1"/>
    </xf>
    <xf numFmtId="170" fontId="12" fillId="16" borderId="9" applyNumberFormat="0" applyBorder="0">
      <alignment horizontal="right" vertical="center"/>
      <protection locked="0"/>
    </xf>
    <xf numFmtId="170" fontId="12" fillId="17" borderId="9" applyNumberFormat="0" applyProtection="0">
      <alignment horizontal="right" vertical="center"/>
    </xf>
    <xf numFmtId="0" fontId="13" fillId="3" borderId="9" applyNumberFormat="0" applyAlignment="0">
      <alignment horizontal="left" vertical="center" indent="1"/>
      <protection locked="0"/>
    </xf>
    <xf numFmtId="170" fontId="11" fillId="16" borderId="8" applyNumberFormat="0" applyBorder="0">
      <alignment horizontal="right" vertical="center"/>
      <protection locked="0"/>
    </xf>
    <xf numFmtId="0" fontId="13" fillId="17" borderId="9" applyNumberFormat="0" applyAlignment="0" applyProtection="0">
      <alignment horizontal="left" vertical="center" indent="1"/>
    </xf>
    <xf numFmtId="0" fontId="13" fillId="3" borderId="9" applyNumberFormat="0" applyAlignment="0">
      <alignment horizontal="left" vertical="center" indent="1"/>
      <protection locked="0"/>
    </xf>
    <xf numFmtId="170" fontId="11" fillId="18" borderId="7" applyNumberFormat="0" applyAlignment="0" applyProtection="0">
      <alignment horizontal="left" vertical="center" indent="1"/>
    </xf>
    <xf numFmtId="170" fontId="12" fillId="0" borderId="9" applyNumberFormat="0" applyProtection="0">
      <alignment horizontal="right" vertical="center"/>
    </xf>
    <xf numFmtId="170" fontId="11" fillId="0" borderId="8" applyNumberFormat="0" applyProtection="0">
      <alignment horizontal="right" vertical="center"/>
    </xf>
    <xf numFmtId="0" fontId="12" fillId="2" borderId="7" applyNumberFormat="0" applyAlignment="0" applyProtection="0">
      <alignment horizontal="left" vertical="center" indent="1"/>
    </xf>
    <xf numFmtId="43" fontId="30" fillId="0" borderId="0" applyFont="0" applyFill="0" applyBorder="0" applyAlignment="0" applyProtection="0"/>
    <xf numFmtId="164" fontId="3" fillId="0" borderId="0">
      <alignment horizontal="left" wrapText="1"/>
    </xf>
    <xf numFmtId="0" fontId="3" fillId="0" borderId="0"/>
    <xf numFmtId="169" fontId="3" fillId="0" borderId="0" applyFont="0" applyFill="0" applyBorder="0" applyAlignment="0" applyProtection="0"/>
    <xf numFmtId="39" fontId="34" fillId="0" borderId="0"/>
    <xf numFmtId="18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9" fillId="0" borderId="0"/>
    <xf numFmtId="0" fontId="30" fillId="0" borderId="0"/>
    <xf numFmtId="0" fontId="38" fillId="0" borderId="0"/>
    <xf numFmtId="0" fontId="43" fillId="0" borderId="0"/>
    <xf numFmtId="0" fontId="30" fillId="0" borderId="0"/>
    <xf numFmtId="44" fontId="9" fillId="0" borderId="0" applyFont="0" applyFill="0" applyBorder="0" applyAlignment="0" applyProtection="0"/>
    <xf numFmtId="0" fontId="47" fillId="0" borderId="0"/>
    <xf numFmtId="0" fontId="50" fillId="23" borderId="0" applyNumberFormat="0" applyBorder="0" applyAlignment="0" applyProtection="0"/>
    <xf numFmtId="0" fontId="30" fillId="0" borderId="0"/>
  </cellStyleXfs>
  <cellXfs count="238">
    <xf numFmtId="0" fontId="0" fillId="0" borderId="0" xfId="0"/>
    <xf numFmtId="164" fontId="4" fillId="0" borderId="0" xfId="0" applyNumberFormat="1" applyFont="1" applyFill="1" applyAlignment="1" applyProtection="1">
      <alignment horizontal="left"/>
      <protection locked="0"/>
    </xf>
    <xf numFmtId="164" fontId="4" fillId="0" borderId="0" xfId="0" applyNumberFormat="1" applyFont="1" applyFill="1" applyAlignment="1" applyProtection="1">
      <protection locked="0"/>
    </xf>
    <xf numFmtId="0" fontId="0" fillId="0" borderId="0" xfId="0" applyAlignment="1">
      <alignment horizontal="left"/>
    </xf>
    <xf numFmtId="18" fontId="4" fillId="0" borderId="0" xfId="0" applyNumberFormat="1" applyFont="1" applyFill="1" applyAlignment="1">
      <alignment horizontal="left" wrapText="1"/>
    </xf>
    <xf numFmtId="164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left" wrapText="1"/>
    </xf>
    <xf numFmtId="164" fontId="4" fillId="0" borderId="0" xfId="0" applyNumberFormat="1" applyFont="1" applyFill="1" applyBorder="1" applyAlignment="1" applyProtection="1">
      <alignment horizontal="center"/>
      <protection locked="0"/>
    </xf>
    <xf numFmtId="164" fontId="4" fillId="0" borderId="2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left" wrapText="1"/>
    </xf>
    <xf numFmtId="1" fontId="5" fillId="0" borderId="0" xfId="0" applyNumberFormat="1" applyFont="1" applyFill="1" applyAlignment="1">
      <alignment horizontal="center"/>
    </xf>
    <xf numFmtId="9" fontId="5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ill="1"/>
    <xf numFmtId="164" fontId="5" fillId="0" borderId="0" xfId="0" applyNumberFormat="1" applyFont="1" applyFill="1" applyBorder="1" applyAlignment="1"/>
    <xf numFmtId="166" fontId="5" fillId="0" borderId="0" xfId="0" applyNumberFormat="1" applyFont="1" applyFill="1" applyBorder="1" applyAlignment="1" applyProtection="1">
      <protection locked="0"/>
    </xf>
    <xf numFmtId="164" fontId="5" fillId="0" borderId="0" xfId="0" quotePrefix="1" applyNumberFormat="1" applyFont="1" applyFill="1" applyAlignment="1">
      <alignment horizontal="left"/>
    </xf>
    <xf numFmtId="164" fontId="5" fillId="0" borderId="0" xfId="0" quotePrefix="1" applyNumberFormat="1" applyFont="1" applyFill="1" applyBorder="1" applyAlignment="1">
      <alignment horizontal="left"/>
    </xf>
    <xf numFmtId="0" fontId="0" fillId="0" borderId="0" xfId="0" applyFill="1" applyBorder="1"/>
    <xf numFmtId="164" fontId="5" fillId="0" borderId="0" xfId="0" applyNumberFormat="1" applyFont="1" applyFill="1" applyAlignment="1">
      <alignment horizontal="left" wrapText="1"/>
    </xf>
    <xf numFmtId="41" fontId="5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left" wrapText="1"/>
    </xf>
    <xf numFmtId="4" fontId="0" fillId="0" borderId="0" xfId="0" applyNumberFormat="1" applyFill="1"/>
    <xf numFmtId="165" fontId="5" fillId="0" borderId="0" xfId="0" applyNumberFormat="1" applyFont="1" applyFill="1" applyBorder="1" applyAlignment="1" applyProtection="1">
      <protection locked="0"/>
    </xf>
    <xf numFmtId="41" fontId="5" fillId="0" borderId="0" xfId="0" applyNumberFormat="1" applyFont="1" applyFill="1"/>
    <xf numFmtId="165" fontId="5" fillId="0" borderId="5" xfId="0" applyNumberFormat="1" applyFont="1" applyFill="1" applyBorder="1"/>
    <xf numFmtId="0" fontId="2" fillId="0" borderId="0" xfId="0" applyFont="1"/>
    <xf numFmtId="0" fontId="23" fillId="0" borderId="0" xfId="0" applyFont="1"/>
    <xf numFmtId="164" fontId="5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 applyProtection="1">
      <alignment horizontal="center"/>
      <protection locked="0"/>
    </xf>
    <xf numFmtId="0" fontId="27" fillId="0" borderId="0" xfId="0" applyFont="1" applyFill="1"/>
    <xf numFmtId="49" fontId="20" fillId="0" borderId="6" xfId="0" applyNumberFormat="1" applyFont="1" applyFill="1" applyBorder="1" applyAlignment="1">
      <alignment horizontal="left"/>
    </xf>
    <xf numFmtId="49" fontId="20" fillId="0" borderId="6" xfId="0" applyNumberFormat="1" applyFont="1" applyFill="1" applyBorder="1" applyAlignment="1">
      <alignment horizontal="center"/>
    </xf>
    <xf numFmtId="49" fontId="0" fillId="0" borderId="17" xfId="0" applyNumberFormat="1" applyFill="1" applyBorder="1" applyAlignment="1">
      <alignment horizontal="left"/>
    </xf>
    <xf numFmtId="174" fontId="0" fillId="0" borderId="17" xfId="0" applyNumberFormat="1" applyFill="1" applyBorder="1"/>
    <xf numFmtId="49" fontId="0" fillId="0" borderId="18" xfId="0" applyNumberFormat="1" applyFill="1" applyBorder="1" applyAlignment="1">
      <alignment horizontal="left"/>
    </xf>
    <xf numFmtId="49" fontId="7" fillId="0" borderId="6" xfId="0" applyNumberFormat="1" applyFont="1" applyFill="1" applyBorder="1" applyAlignment="1">
      <alignment horizontal="left"/>
    </xf>
    <xf numFmtId="174" fontId="7" fillId="0" borderId="6" xfId="0" applyNumberFormat="1" applyFont="1" applyFill="1" applyBorder="1"/>
    <xf numFmtId="164" fontId="8" fillId="0" borderId="0" xfId="0" applyNumberFormat="1" applyFont="1" applyFill="1" applyAlignment="1" applyProtection="1">
      <alignment horizontal="center"/>
      <protection locked="0"/>
    </xf>
    <xf numFmtId="4" fontId="0" fillId="0" borderId="0" xfId="0" applyNumberFormat="1"/>
    <xf numFmtId="168" fontId="0" fillId="0" borderId="0" xfId="0" applyNumberFormat="1" applyFont="1"/>
    <xf numFmtId="168" fontId="2" fillId="0" borderId="1" xfId="0" applyNumberFormat="1" applyFont="1" applyBorder="1"/>
    <xf numFmtId="0" fontId="2" fillId="0" borderId="0" xfId="0" applyNumberFormat="1" applyFont="1" applyAlignment="1">
      <alignment horizontal="center"/>
    </xf>
    <xf numFmtId="43" fontId="0" fillId="0" borderId="1" xfId="0" applyNumberFormat="1" applyFont="1" applyBorder="1"/>
    <xf numFmtId="9" fontId="5" fillId="0" borderId="0" xfId="0" applyNumberFormat="1" applyFont="1" applyFill="1" applyBorder="1" applyAlignment="1"/>
    <xf numFmtId="0" fontId="5" fillId="0" borderId="4" xfId="0" applyFont="1" applyFill="1" applyBorder="1" applyAlignment="1"/>
    <xf numFmtId="0" fontId="0" fillId="0" borderId="2" xfId="0" applyFill="1" applyBorder="1"/>
    <xf numFmtId="164" fontId="5" fillId="0" borderId="0" xfId="0" applyNumberFormat="1" applyFont="1" applyFill="1" applyAlignment="1"/>
    <xf numFmtId="165" fontId="4" fillId="0" borderId="3" xfId="0" applyNumberFormat="1" applyFont="1" applyFill="1" applyBorder="1" applyAlignment="1"/>
    <xf numFmtId="181" fontId="11" fillId="0" borderId="8" xfId="38" applyNumberFormat="1">
      <alignment horizontal="right" vertical="center"/>
    </xf>
    <xf numFmtId="181" fontId="12" fillId="0" borderId="9" xfId="37" applyNumberFormat="1">
      <alignment horizontal="right" vertical="center"/>
    </xf>
    <xf numFmtId="0" fontId="12" fillId="2" borderId="7" xfId="39" applyNumberFormat="1" applyBorder="1" applyAlignment="1"/>
    <xf numFmtId="0" fontId="11" fillId="18" borderId="7" xfId="16" applyNumberFormat="1" applyBorder="1" applyAlignment="1"/>
    <xf numFmtId="181" fontId="12" fillId="0" borderId="15" xfId="37" applyNumberFormat="1" applyBorder="1">
      <alignment horizontal="right" vertical="center"/>
    </xf>
    <xf numFmtId="0" fontId="12" fillId="2" borderId="7" xfId="39" quotePrefix="1" applyNumberFormat="1" applyBorder="1" applyAlignment="1"/>
    <xf numFmtId="0" fontId="11" fillId="18" borderId="7" xfId="16" quotePrefix="1" applyNumberFormat="1" applyBorder="1" applyAlignment="1"/>
    <xf numFmtId="0" fontId="11" fillId="18" borderId="7" xfId="16" quotePrefix="1" applyNumberFormat="1" applyAlignment="1"/>
    <xf numFmtId="0" fontId="12" fillId="2" borderId="15" xfId="15" quotePrefix="1" applyNumberFormat="1" applyBorder="1" applyAlignment="1"/>
    <xf numFmtId="0" fontId="11" fillId="18" borderId="7" xfId="16" quotePrefix="1" applyNumberFormat="1" applyBorder="1" applyAlignment="1">
      <alignment horizontal="right"/>
    </xf>
    <xf numFmtId="0" fontId="12" fillId="2" borderId="16" xfId="15" quotePrefix="1" applyNumberFormat="1" applyBorder="1" applyAlignment="1">
      <alignment horizontal="right"/>
    </xf>
    <xf numFmtId="0" fontId="12" fillId="2" borderId="7" xfId="39" quotePrefix="1" applyNumberFormat="1" applyAlignment="1"/>
    <xf numFmtId="0" fontId="12" fillId="2" borderId="9" xfId="15" quotePrefix="1" applyNumberFormat="1" applyAlignment="1"/>
    <xf numFmtId="0" fontId="31" fillId="0" borderId="0" xfId="0" applyNumberFormat="1" applyFont="1" applyFill="1" applyAlignment="1"/>
    <xf numFmtId="0" fontId="32" fillId="0" borderId="0" xfId="0" applyNumberFormat="1" applyFont="1" applyFill="1" applyAlignment="1"/>
    <xf numFmtId="0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right"/>
    </xf>
    <xf numFmtId="0" fontId="32" fillId="0" borderId="0" xfId="0" applyNumberFormat="1" applyFont="1" applyFill="1" applyAlignment="1" applyProtection="1">
      <alignment horizontal="centerContinuous"/>
      <protection locked="0"/>
    </xf>
    <xf numFmtId="0" fontId="32" fillId="0" borderId="0" xfId="0" applyNumberFormat="1" applyFont="1" applyFill="1" applyAlignment="1">
      <alignment horizontal="centerContinuous"/>
    </xf>
    <xf numFmtId="0" fontId="32" fillId="0" borderId="0" xfId="0" applyNumberFormat="1" applyFont="1" applyFill="1" applyAlignment="1">
      <alignment horizontal="center"/>
    </xf>
    <xf numFmtId="0" fontId="32" fillId="0" borderId="2" xfId="0" applyNumberFormat="1" applyFont="1" applyFill="1" applyBorder="1" applyAlignment="1">
      <alignment horizontal="center"/>
    </xf>
    <xf numFmtId="0" fontId="32" fillId="0" borderId="2" xfId="0" applyNumberFormat="1" applyFont="1" applyFill="1" applyBorder="1" applyAlignment="1" applyProtection="1">
      <alignment horizontal="center"/>
      <protection locked="0"/>
    </xf>
    <xf numFmtId="0" fontId="33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>
      <alignment horizontal="left"/>
    </xf>
    <xf numFmtId="164" fontId="33" fillId="0" borderId="0" xfId="0" applyNumberFormat="1" applyFont="1" applyFill="1" applyAlignment="1"/>
    <xf numFmtId="183" fontId="33" fillId="0" borderId="0" xfId="0" applyNumberFormat="1" applyFont="1" applyFill="1" applyAlignment="1">
      <alignment horizontal="center"/>
    </xf>
    <xf numFmtId="164" fontId="33" fillId="0" borderId="2" xfId="0" applyNumberFormat="1" applyFont="1" applyFill="1" applyBorder="1" applyAlignment="1"/>
    <xf numFmtId="164" fontId="33" fillId="0" borderId="0" xfId="0" applyNumberFormat="1" applyFont="1" applyFill="1" applyBorder="1" applyAlignment="1"/>
    <xf numFmtId="9" fontId="33" fillId="0" borderId="0" xfId="0" applyNumberFormat="1" applyFont="1" applyFill="1" applyAlignment="1">
      <alignment horizontal="center"/>
    </xf>
    <xf numFmtId="164" fontId="33" fillId="0" borderId="6" xfId="0" applyNumberFormat="1" applyFont="1" applyFill="1" applyBorder="1" applyAlignment="1" applyProtection="1">
      <protection locked="0"/>
    </xf>
    <xf numFmtId="16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 wrapText="1"/>
    </xf>
    <xf numFmtId="0" fontId="35" fillId="0" borderId="0" xfId="0" applyFont="1"/>
    <xf numFmtId="43" fontId="0" fillId="0" borderId="0" xfId="40" applyFont="1"/>
    <xf numFmtId="0" fontId="36" fillId="0" borderId="0" xfId="0" applyFont="1" applyFill="1"/>
    <xf numFmtId="0" fontId="9" fillId="0" borderId="0" xfId="48"/>
    <xf numFmtId="0" fontId="11" fillId="18" borderId="7" xfId="16" applyNumberFormat="1" applyAlignment="1"/>
    <xf numFmtId="181" fontId="12" fillId="0" borderId="14" xfId="37" applyNumberFormat="1" applyBorder="1">
      <alignment horizontal="right" vertical="center"/>
    </xf>
    <xf numFmtId="0" fontId="12" fillId="2" borderId="14" xfId="15" applyNumberFormat="1" applyBorder="1" applyAlignment="1"/>
    <xf numFmtId="0" fontId="12" fillId="2" borderId="16" xfId="15" applyNumberFormat="1" applyBorder="1" applyAlignment="1"/>
    <xf numFmtId="0" fontId="35" fillId="0" borderId="0" xfId="48" applyFont="1"/>
    <xf numFmtId="0" fontId="12" fillId="2" borderId="14" xfId="15" quotePrefix="1" applyNumberFormat="1" applyBorder="1" applyAlignment="1">
      <alignment horizontal="right"/>
    </xf>
    <xf numFmtId="0" fontId="0" fillId="0" borderId="2" xfId="0" applyBorder="1"/>
    <xf numFmtId="43" fontId="0" fillId="0" borderId="0" xfId="40" applyFont="1" applyFill="1"/>
    <xf numFmtId="43" fontId="0" fillId="0" borderId="2" xfId="40" applyFont="1" applyFill="1" applyBorder="1"/>
    <xf numFmtId="43" fontId="2" fillId="0" borderId="0" xfId="40" applyFont="1" applyFill="1"/>
    <xf numFmtId="0" fontId="21" fillId="0" borderId="2" xfId="48" applyFont="1" applyBorder="1" applyAlignment="1">
      <alignment horizontal="right"/>
    </xf>
    <xf numFmtId="41" fontId="2" fillId="0" borderId="0" xfId="0" applyNumberFormat="1" applyFont="1" applyFill="1"/>
    <xf numFmtId="168" fontId="1" fillId="0" borderId="0" xfId="40" applyNumberFormat="1" applyFont="1" applyFill="1"/>
    <xf numFmtId="164" fontId="39" fillId="0" borderId="0" xfId="0" applyNumberFormat="1" applyFont="1" applyFill="1" applyAlignment="1">
      <alignment horizontal="left"/>
    </xf>
    <xf numFmtId="166" fontId="39" fillId="0" borderId="0" xfId="0" applyNumberFormat="1" applyFont="1" applyFill="1" applyBorder="1" applyAlignment="1" applyProtection="1">
      <protection locked="0"/>
    </xf>
    <xf numFmtId="164" fontId="39" fillId="0" borderId="0" xfId="0" applyNumberFormat="1" applyFont="1" applyFill="1" applyBorder="1" applyAlignment="1">
      <alignment horizontal="left"/>
    </xf>
    <xf numFmtId="0" fontId="39" fillId="0" borderId="0" xfId="0" applyFont="1" applyFill="1" applyAlignment="1"/>
    <xf numFmtId="0" fontId="39" fillId="0" borderId="0" xfId="0" applyNumberFormat="1" applyFont="1" applyFill="1" applyAlignment="1">
      <alignment horizontal="left"/>
    </xf>
    <xf numFmtId="0" fontId="0" fillId="20" borderId="0" xfId="0" applyFill="1"/>
    <xf numFmtId="168" fontId="0" fillId="20" borderId="0" xfId="0" applyNumberFormat="1" applyFont="1" applyFill="1"/>
    <xf numFmtId="0" fontId="2" fillId="0" borderId="2" xfId="0" applyFont="1" applyBorder="1"/>
    <xf numFmtId="181" fontId="12" fillId="0" borderId="16" xfId="37" applyNumberFormat="1" applyBorder="1">
      <alignment horizontal="right" vertical="center"/>
    </xf>
    <xf numFmtId="43" fontId="30" fillId="0" borderId="0" xfId="40" applyFont="1" applyFill="1"/>
    <xf numFmtId="43" fontId="0" fillId="0" borderId="0" xfId="0" applyNumberFormat="1" applyFill="1"/>
    <xf numFmtId="43" fontId="2" fillId="0" borderId="0" xfId="0" applyNumberFormat="1" applyFont="1" applyFill="1"/>
    <xf numFmtId="0" fontId="41" fillId="0" borderId="0" xfId="0" applyNumberFormat="1" applyFont="1" applyFill="1" applyAlignment="1" applyProtection="1">
      <alignment horizontal="centerContinuous"/>
      <protection locked="0"/>
    </xf>
    <xf numFmtId="0" fontId="37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>
      <alignment horizontal="centerContinuous"/>
    </xf>
    <xf numFmtId="0" fontId="42" fillId="0" borderId="0" xfId="0" applyFont="1" applyFill="1" applyAlignment="1">
      <alignment horizontal="centerContinuous"/>
    </xf>
    <xf numFmtId="185" fontId="31" fillId="0" borderId="0" xfId="0" applyNumberFormat="1" applyFont="1" applyFill="1" applyAlignment="1"/>
    <xf numFmtId="43" fontId="9" fillId="0" borderId="0" xfId="40" applyFont="1" applyFill="1"/>
    <xf numFmtId="43" fontId="23" fillId="0" borderId="0" xfId="40" applyFont="1" applyFill="1"/>
    <xf numFmtId="43" fontId="23" fillId="0" borderId="0" xfId="40" applyFont="1" applyFill="1" applyBorder="1"/>
    <xf numFmtId="43" fontId="35" fillId="0" borderId="0" xfId="40" applyFont="1" applyFill="1" applyBorder="1"/>
    <xf numFmtId="0" fontId="0" fillId="0" borderId="0" xfId="0" applyBorder="1"/>
    <xf numFmtId="0" fontId="9" fillId="0" borderId="0" xfId="0" applyFont="1" applyFill="1"/>
    <xf numFmtId="49" fontId="0" fillId="19" borderId="17" xfId="0" applyNumberFormat="1" applyFill="1" applyBorder="1" applyAlignment="1">
      <alignment horizontal="left"/>
    </xf>
    <xf numFmtId="174" fontId="0" fillId="19" borderId="17" xfId="0" applyNumberFormat="1" applyFill="1" applyBorder="1"/>
    <xf numFmtId="4" fontId="2" fillId="19" borderId="0" xfId="0" applyNumberFormat="1" applyFont="1" applyFill="1"/>
    <xf numFmtId="0" fontId="0" fillId="19" borderId="0" xfId="0" applyFill="1"/>
    <xf numFmtId="43" fontId="2" fillId="19" borderId="1" xfId="0" applyNumberFormat="1" applyFont="1" applyFill="1" applyBorder="1"/>
    <xf numFmtId="44" fontId="24" fillId="0" borderId="0" xfId="43" applyNumberFormat="1" applyFont="1" applyFill="1" applyAlignment="1" applyProtection="1">
      <alignment horizontal="right"/>
    </xf>
    <xf numFmtId="175" fontId="24" fillId="0" borderId="0" xfId="44" applyNumberFormat="1" applyFont="1" applyFill="1" applyAlignment="1" applyProtection="1">
      <alignment horizontal="right"/>
    </xf>
    <xf numFmtId="173" fontId="24" fillId="0" borderId="0" xfId="45" applyNumberFormat="1" applyFont="1" applyFill="1" applyAlignment="1" applyProtection="1">
      <alignment horizontal="right"/>
    </xf>
    <xf numFmtId="43" fontId="24" fillId="0" borderId="0" xfId="43" applyNumberFormat="1" applyFont="1" applyFill="1" applyAlignment="1" applyProtection="1">
      <alignment horizontal="right"/>
    </xf>
    <xf numFmtId="172" fontId="24" fillId="0" borderId="0" xfId="45" applyNumberFormat="1" applyFont="1" applyFill="1" applyAlignment="1" applyProtection="1">
      <alignment horizontal="right"/>
    </xf>
    <xf numFmtId="43" fontId="24" fillId="0" borderId="2" xfId="43" applyNumberFormat="1" applyFont="1" applyFill="1" applyBorder="1" applyAlignment="1" applyProtection="1">
      <alignment horizontal="right"/>
    </xf>
    <xf numFmtId="175" fontId="24" fillId="0" borderId="2" xfId="44" applyNumberFormat="1" applyFont="1" applyFill="1" applyBorder="1" applyAlignment="1" applyProtection="1">
      <alignment horizontal="right"/>
    </xf>
    <xf numFmtId="172" fontId="24" fillId="0" borderId="2" xfId="45" applyNumberFormat="1" applyFont="1" applyFill="1" applyBorder="1" applyAlignment="1" applyProtection="1">
      <alignment horizontal="right"/>
    </xf>
    <xf numFmtId="176" fontId="24" fillId="0" borderId="0" xfId="46" applyNumberFormat="1" applyFont="1" applyFill="1" applyProtection="1"/>
    <xf numFmtId="43" fontId="24" fillId="0" borderId="0" xfId="43" applyNumberFormat="1" applyFont="1" applyFill="1" applyBorder="1" applyAlignment="1" applyProtection="1">
      <alignment horizontal="right"/>
    </xf>
    <xf numFmtId="43" fontId="24" fillId="0" borderId="0" xfId="44" applyNumberFormat="1" applyFont="1" applyFill="1" applyBorder="1" applyAlignment="1" applyProtection="1">
      <alignment horizontal="right"/>
    </xf>
    <xf numFmtId="43" fontId="24" fillId="0" borderId="0" xfId="45" applyNumberFormat="1" applyFont="1" applyFill="1" applyBorder="1" applyAlignment="1" applyProtection="1">
      <alignment horizontal="right"/>
    </xf>
    <xf numFmtId="176" fontId="24" fillId="0" borderId="0" xfId="46" applyNumberFormat="1" applyFont="1" applyFill="1" applyBorder="1" applyProtection="1"/>
    <xf numFmtId="44" fontId="24" fillId="0" borderId="12" xfId="43" applyNumberFormat="1" applyFont="1" applyFill="1" applyBorder="1" applyAlignment="1" applyProtection="1">
      <alignment horizontal="right"/>
    </xf>
    <xf numFmtId="175" fontId="24" fillId="0" borderId="12" xfId="44" applyNumberFormat="1" applyFont="1" applyFill="1" applyBorder="1" applyAlignment="1" applyProtection="1">
      <alignment horizontal="right"/>
    </xf>
    <xf numFmtId="165" fontId="24" fillId="0" borderId="0" xfId="43" applyNumberFormat="1" applyFont="1" applyFill="1" applyAlignment="1" applyProtection="1">
      <alignment horizontal="right"/>
    </xf>
    <xf numFmtId="180" fontId="24" fillId="0" borderId="0" xfId="43" applyNumberFormat="1" applyFont="1" applyFill="1" applyAlignment="1" applyProtection="1">
      <alignment horizontal="right"/>
    </xf>
    <xf numFmtId="169" fontId="24" fillId="0" borderId="0" xfId="43" applyFont="1" applyFill="1" applyAlignment="1" applyProtection="1"/>
    <xf numFmtId="178" fontId="24" fillId="0" borderId="0" xfId="43" applyNumberFormat="1" applyFont="1" applyFill="1" applyBorder="1" applyAlignment="1" applyProtection="1"/>
    <xf numFmtId="178" fontId="24" fillId="0" borderId="0" xfId="43" applyNumberFormat="1" applyFont="1" applyFill="1" applyAlignment="1" applyProtection="1"/>
    <xf numFmtId="179" fontId="24" fillId="0" borderId="0" xfId="43" applyNumberFormat="1" applyFont="1" applyFill="1" applyProtection="1"/>
    <xf numFmtId="178" fontId="24" fillId="0" borderId="2" xfId="43" applyNumberFormat="1" applyFont="1" applyFill="1" applyBorder="1" applyAlignment="1" applyProtection="1"/>
    <xf numFmtId="179" fontId="24" fillId="0" borderId="2" xfId="43" applyNumberFormat="1" applyFont="1" applyFill="1" applyBorder="1" applyProtection="1"/>
    <xf numFmtId="178" fontId="24" fillId="0" borderId="12" xfId="43" applyNumberFormat="1" applyFont="1" applyFill="1" applyBorder="1" applyAlignment="1" applyProtection="1"/>
    <xf numFmtId="39" fontId="3" fillId="0" borderId="0" xfId="44" applyNumberFormat="1" applyFont="1" applyFill="1" applyAlignment="1" applyProtection="1">
      <alignment horizontal="centerContinuous" wrapText="1"/>
    </xf>
    <xf numFmtId="43" fontId="0" fillId="0" borderId="2" xfId="40" applyFont="1" applyBorder="1"/>
    <xf numFmtId="41" fontId="5" fillId="0" borderId="2" xfId="0" applyNumberFormat="1" applyFont="1" applyFill="1" applyBorder="1" applyAlignment="1"/>
    <xf numFmtId="0" fontId="30" fillId="0" borderId="0" xfId="52"/>
    <xf numFmtId="0" fontId="12" fillId="2" borderId="16" xfId="15" quotePrefix="1" applyNumberFormat="1" applyBorder="1" applyAlignment="1"/>
    <xf numFmtId="0" fontId="12" fillId="2" borderId="14" xfId="15" quotePrefix="1" applyNumberFormat="1" applyBorder="1" applyAlignment="1"/>
    <xf numFmtId="0" fontId="2" fillId="0" borderId="0" xfId="52" applyFont="1"/>
    <xf numFmtId="0" fontId="12" fillId="2" borderId="19" xfId="15" quotePrefix="1" applyNumberFormat="1" applyBorder="1" applyAlignment="1"/>
    <xf numFmtId="0" fontId="12" fillId="2" borderId="15" xfId="15" applyNumberFormat="1" applyBorder="1" applyAlignment="1"/>
    <xf numFmtId="0" fontId="45" fillId="0" borderId="0" xfId="0" applyFont="1"/>
    <xf numFmtId="0" fontId="46" fillId="0" borderId="0" xfId="48" applyFont="1" applyAlignment="1">
      <alignment horizontal="left" vertical="top"/>
    </xf>
    <xf numFmtId="0" fontId="9" fillId="0" borderId="20" xfId="48" applyBorder="1" applyAlignment="1">
      <alignment horizontal="left" vertical="top"/>
    </xf>
    <xf numFmtId="0" fontId="9" fillId="0" borderId="21" xfId="48" applyBorder="1" applyAlignment="1">
      <alignment horizontal="left" vertical="top"/>
    </xf>
    <xf numFmtId="0" fontId="9" fillId="0" borderId="21" xfId="48" applyFill="1" applyBorder="1" applyAlignment="1">
      <alignment horizontal="left" vertical="top"/>
    </xf>
    <xf numFmtId="0" fontId="9" fillId="0" borderId="23" xfId="48" applyBorder="1" applyAlignment="1">
      <alignment horizontal="left" vertical="top"/>
    </xf>
    <xf numFmtId="186" fontId="9" fillId="0" borderId="24" xfId="48" applyNumberFormat="1" applyBorder="1" applyAlignment="1">
      <alignment horizontal="right" vertical="top"/>
    </xf>
    <xf numFmtId="186" fontId="9" fillId="0" borderId="25" xfId="48" applyNumberFormat="1" applyBorder="1" applyAlignment="1">
      <alignment horizontal="right" vertical="top"/>
    </xf>
    <xf numFmtId="44" fontId="0" fillId="0" borderId="0" xfId="53" applyFont="1"/>
    <xf numFmtId="0" fontId="9" fillId="21" borderId="0" xfId="48" applyFill="1" applyAlignment="1">
      <alignment horizontal="left" vertical="top"/>
    </xf>
    <xf numFmtId="186" fontId="9" fillId="21" borderId="20" xfId="48" applyNumberFormat="1" applyFill="1" applyBorder="1" applyAlignment="1">
      <alignment horizontal="right" vertical="top"/>
    </xf>
    <xf numFmtId="186" fontId="9" fillId="21" borderId="21" xfId="48" applyNumberFormat="1" applyFill="1" applyBorder="1" applyAlignment="1">
      <alignment horizontal="right" vertical="top"/>
    </xf>
    <xf numFmtId="0" fontId="9" fillId="0" borderId="0" xfId="48" applyAlignment="1">
      <alignment horizontal="left" vertical="top"/>
    </xf>
    <xf numFmtId="186" fontId="9" fillId="0" borderId="20" xfId="48" applyNumberFormat="1" applyBorder="1" applyAlignment="1">
      <alignment horizontal="right" vertical="top"/>
    </xf>
    <xf numFmtId="186" fontId="9" fillId="0" borderId="21" xfId="48" applyNumberFormat="1" applyBorder="1" applyAlignment="1">
      <alignment horizontal="right" vertical="top"/>
    </xf>
    <xf numFmtId="0" fontId="9" fillId="0" borderId="22" xfId="48" applyBorder="1" applyAlignment="1">
      <alignment horizontal="left" vertical="top"/>
    </xf>
    <xf numFmtId="0" fontId="46" fillId="22" borderId="0" xfId="48" applyFont="1" applyFill="1" applyAlignment="1">
      <alignment horizontal="left" vertical="top"/>
    </xf>
    <xf numFmtId="186" fontId="46" fillId="22" borderId="20" xfId="48" applyNumberFormat="1" applyFont="1" applyFill="1" applyBorder="1" applyAlignment="1">
      <alignment horizontal="right" vertical="top"/>
    </xf>
    <xf numFmtId="186" fontId="46" fillId="22" borderId="21" xfId="48" applyNumberFormat="1" applyFont="1" applyFill="1" applyBorder="1" applyAlignment="1">
      <alignment horizontal="right" vertical="top"/>
    </xf>
    <xf numFmtId="0" fontId="20" fillId="0" borderId="0" xfId="54" applyFont="1" applyFill="1" applyProtection="1"/>
    <xf numFmtId="0" fontId="7" fillId="0" borderId="0" xfId="54" applyFont="1" applyFill="1" applyProtection="1"/>
    <xf numFmtId="0" fontId="24" fillId="0" borderId="0" xfId="54" applyFont="1" applyFill="1" applyProtection="1"/>
    <xf numFmtId="0" fontId="3" fillId="0" borderId="0" xfId="54" applyFont="1" applyFill="1" applyProtection="1"/>
    <xf numFmtId="0" fontId="3" fillId="0" borderId="0" xfId="54" applyFont="1" applyFill="1" applyAlignment="1" applyProtection="1">
      <alignment horizontal="center"/>
    </xf>
    <xf numFmtId="0" fontId="3" fillId="0" borderId="2" xfId="54" applyFont="1" applyFill="1" applyBorder="1" applyAlignment="1" applyProtection="1">
      <alignment horizontal="center"/>
    </xf>
    <xf numFmtId="0" fontId="25" fillId="0" borderId="0" xfId="54" applyFont="1" applyFill="1" applyProtection="1"/>
    <xf numFmtId="44" fontId="24" fillId="0" borderId="0" xfId="54" applyNumberFormat="1" applyFont="1" applyFill="1" applyProtection="1"/>
    <xf numFmtId="172" fontId="24" fillId="0" borderId="0" xfId="54" applyNumberFormat="1" applyFont="1" applyFill="1" applyProtection="1"/>
    <xf numFmtId="43" fontId="24" fillId="0" borderId="0" xfId="54" applyNumberFormat="1" applyFont="1" applyFill="1" applyProtection="1"/>
    <xf numFmtId="43" fontId="24" fillId="0" borderId="0" xfId="54" applyNumberFormat="1" applyFont="1" applyFill="1" applyBorder="1" applyProtection="1"/>
    <xf numFmtId="177" fontId="24" fillId="0" borderId="0" xfId="54" applyNumberFormat="1" applyFont="1" applyFill="1" applyProtection="1"/>
    <xf numFmtId="0" fontId="24" fillId="0" borderId="0" xfId="54" applyFont="1" applyFill="1" applyBorder="1" applyProtection="1"/>
    <xf numFmtId="44" fontId="24" fillId="0" borderId="0" xfId="54" applyNumberFormat="1" applyFont="1" applyFill="1" applyBorder="1" applyProtection="1"/>
    <xf numFmtId="165" fontId="24" fillId="0" borderId="0" xfId="54" applyNumberFormat="1" applyFont="1" applyFill="1" applyBorder="1" applyProtection="1"/>
    <xf numFmtId="165" fontId="24" fillId="0" borderId="0" xfId="54" applyNumberFormat="1" applyFont="1" applyFill="1" applyProtection="1"/>
    <xf numFmtId="49" fontId="24" fillId="0" borderId="0" xfId="54" applyNumberFormat="1" applyFont="1" applyFill="1" applyProtection="1"/>
    <xf numFmtId="0" fontId="24" fillId="0" borderId="2" xfId="54" applyFont="1" applyFill="1" applyBorder="1" applyProtection="1"/>
    <xf numFmtId="0" fontId="47" fillId="0" borderId="0" xfId="54" applyFill="1" applyAlignment="1">
      <alignment horizontal="centerContinuous" wrapText="1"/>
    </xf>
    <xf numFmtId="168" fontId="0" fillId="0" borderId="0" xfId="0" applyNumberFormat="1" applyFont="1" applyFill="1"/>
    <xf numFmtId="164" fontId="6" fillId="0" borderId="0" xfId="0" applyNumberFormat="1" applyFont="1" applyFill="1" applyBorder="1" applyAlignment="1" applyProtection="1">
      <alignment horizontal="left"/>
      <protection locked="0"/>
    </xf>
    <xf numFmtId="41" fontId="5" fillId="0" borderId="0" xfId="0" applyNumberFormat="1" applyFont="1" applyFill="1" applyAlignment="1"/>
    <xf numFmtId="164" fontId="5" fillId="0" borderId="2" xfId="0" applyNumberFormat="1" applyFont="1" applyFill="1" applyBorder="1" applyAlignment="1"/>
    <xf numFmtId="171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Alignment="1">
      <alignment horizontal="right" wrapText="1"/>
    </xf>
    <xf numFmtId="37" fontId="5" fillId="0" borderId="0" xfId="0" applyNumberFormat="1" applyFont="1" applyFill="1" applyAlignment="1">
      <alignment horizontal="right" wrapText="1"/>
    </xf>
    <xf numFmtId="167" fontId="5" fillId="0" borderId="0" xfId="0" applyNumberFormat="1" applyFont="1" applyFill="1" applyBorder="1" applyAlignment="1">
      <alignment horizontal="right" wrapText="1"/>
    </xf>
    <xf numFmtId="165" fontId="5" fillId="0" borderId="4" xfId="0" applyNumberFormat="1" applyFont="1" applyFill="1" applyBorder="1" applyAlignment="1">
      <alignment horizontal="right" wrapText="1"/>
    </xf>
    <xf numFmtId="0" fontId="5" fillId="0" borderId="0" xfId="0" applyNumberFormat="1" applyFont="1" applyFill="1" applyAlignment="1">
      <alignment horizontal="left"/>
    </xf>
    <xf numFmtId="42" fontId="5" fillId="0" borderId="0" xfId="0" applyNumberFormat="1" applyFont="1" applyFill="1" applyAlignment="1"/>
    <xf numFmtId="168" fontId="5" fillId="0" borderId="0" xfId="0" applyNumberFormat="1" applyFont="1" applyFill="1" applyBorder="1" applyAlignment="1"/>
    <xf numFmtId="0" fontId="48" fillId="0" borderId="0" xfId="54" applyFont="1" applyFill="1" applyProtection="1"/>
    <xf numFmtId="0" fontId="49" fillId="0" borderId="0" xfId="54" applyFont="1" applyFill="1" applyProtection="1"/>
    <xf numFmtId="0" fontId="50" fillId="23" borderId="0" xfId="55" applyAlignment="1">
      <alignment horizontal="centerContinuous"/>
    </xf>
    <xf numFmtId="0" fontId="33" fillId="0" borderId="0" xfId="0" applyFont="1" applyFill="1"/>
    <xf numFmtId="0" fontId="32" fillId="0" borderId="0" xfId="0" applyFont="1" applyFill="1" applyAlignment="1">
      <alignment horizontal="centerContinuous"/>
    </xf>
    <xf numFmtId="0" fontId="33" fillId="0" borderId="0" xfId="0" applyFont="1" applyFill="1" applyAlignment="1">
      <alignment horizontal="centerContinuous"/>
    </xf>
    <xf numFmtId="0" fontId="22" fillId="0" borderId="0" xfId="0" applyFont="1" applyFill="1" applyAlignment="1">
      <alignment horizontal="centerContinuous"/>
    </xf>
    <xf numFmtId="164" fontId="5" fillId="0" borderId="2" xfId="0" applyNumberFormat="1" applyFont="1" applyFill="1" applyBorder="1" applyAlignment="1">
      <alignment horizontal="left"/>
    </xf>
    <xf numFmtId="43" fontId="2" fillId="0" borderId="0" xfId="40" applyFont="1"/>
    <xf numFmtId="164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 wrapText="1"/>
    </xf>
    <xf numFmtId="0" fontId="3" fillId="0" borderId="2" xfId="54" applyFont="1" applyFill="1" applyBorder="1" applyAlignment="1" applyProtection="1">
      <alignment horizontal="center"/>
    </xf>
    <xf numFmtId="0" fontId="20" fillId="0" borderId="0" xfId="54" applyFont="1" applyFill="1" applyAlignment="1" applyProtection="1">
      <alignment horizontal="center"/>
    </xf>
    <xf numFmtId="0" fontId="7" fillId="0" borderId="0" xfId="54" applyFont="1" applyFill="1" applyAlignment="1" applyProtection="1">
      <alignment horizontal="center"/>
    </xf>
    <xf numFmtId="0" fontId="9" fillId="0" borderId="20" xfId="48" applyBorder="1" applyAlignment="1">
      <alignment horizontal="left" vertical="top"/>
    </xf>
    <xf numFmtId="0" fontId="9" fillId="0" borderId="21" xfId="48" applyBorder="1" applyAlignment="1">
      <alignment horizontal="left" vertical="top"/>
    </xf>
    <xf numFmtId="0" fontId="9" fillId="0" borderId="22" xfId="48" applyBorder="1" applyAlignment="1">
      <alignment horizontal="left" vertical="top"/>
    </xf>
    <xf numFmtId="43" fontId="21" fillId="0" borderId="0" xfId="40" applyFont="1" applyFill="1"/>
    <xf numFmtId="0" fontId="0" fillId="24" borderId="0" xfId="0" applyFill="1"/>
    <xf numFmtId="168" fontId="0" fillId="24" borderId="0" xfId="0" applyNumberFormat="1" applyFont="1" applyFill="1"/>
    <xf numFmtId="49" fontId="24" fillId="24" borderId="0" xfId="54" applyNumberFormat="1" applyFont="1" applyFill="1" applyProtection="1"/>
    <xf numFmtId="0" fontId="24" fillId="24" borderId="0" xfId="54" applyFont="1" applyFill="1" applyProtection="1"/>
    <xf numFmtId="44" fontId="24" fillId="24" borderId="0" xfId="43" applyNumberFormat="1" applyFont="1" applyFill="1" applyAlignment="1" applyProtection="1">
      <alignment horizontal="right"/>
    </xf>
    <xf numFmtId="0" fontId="50" fillId="0" borderId="0" xfId="55" applyFill="1" applyAlignment="1">
      <alignment horizontal="centerContinuous"/>
    </xf>
    <xf numFmtId="0" fontId="51" fillId="0" borderId="0" xfId="55" applyFont="1" applyFill="1" applyAlignment="1">
      <alignment horizontal="left"/>
    </xf>
    <xf numFmtId="164" fontId="51" fillId="0" borderId="0" xfId="55" applyNumberFormat="1" applyFont="1" applyFill="1" applyAlignment="1"/>
  </cellXfs>
  <cellStyles count="57">
    <cellStyle name="Comma" xfId="40" builtinId="3"/>
    <cellStyle name="Comma 2" xfId="43"/>
    <cellStyle name="Currency 2" xfId="45"/>
    <cellStyle name="Currency 3" xfId="53"/>
    <cellStyle name="Good" xfId="55" builtinId="26"/>
    <cellStyle name="Normal" xfId="0" builtinId="0"/>
    <cellStyle name="Normal 13" xfId="47"/>
    <cellStyle name="Normal 2" xfId="42"/>
    <cellStyle name="Normal 2 2" xfId="49"/>
    <cellStyle name="Normal 3" xfId="48"/>
    <cellStyle name="Normal 3 2" xfId="52"/>
    <cellStyle name="Normal 4" xfId="51"/>
    <cellStyle name="Normal 4 2 2" xfId="56"/>
    <cellStyle name="Normal 5" xfId="54"/>
    <cellStyle name="Normal 9" xfId="50"/>
    <cellStyle name="Normal_Monthly" xfId="44"/>
    <cellStyle name="Percent 2" xfId="46"/>
    <cellStyle name="SAPBorder" xfId="20"/>
    <cellStyle name="SAPDataCell" xfId="38"/>
    <cellStyle name="SAPDataRemoved" xfId="19"/>
    <cellStyle name="SAPDataTotalCell" xfId="37"/>
    <cellStyle name="SAPDimensionCell" xfId="39"/>
    <cellStyle name="SAPEditableDataCell" xfId="35"/>
    <cellStyle name="SAPEditableDataTotalCell" xfId="32"/>
    <cellStyle name="SAPEmphasized" xfId="9"/>
    <cellStyle name="SAPEmphasizedEditableDataCell" xfId="7"/>
    <cellStyle name="SAPEmphasizedEditableDataTotalCell" xfId="6"/>
    <cellStyle name="SAPEmphasizedLockedDataCell" xfId="3"/>
    <cellStyle name="SAPEmphasizedLockedDataTotalCell" xfId="2"/>
    <cellStyle name="SAPEmphasizedReadonlyDataCell" xfId="5"/>
    <cellStyle name="SAPEmphasizedReadonlyDataTotalCell" xfId="4"/>
    <cellStyle name="SAPEmphasizedTotal" xfId="8"/>
    <cellStyle name="SAPError" xfId="18"/>
    <cellStyle name="SAPExceptionLevel1" xfId="29"/>
    <cellStyle name="SAPExceptionLevel2" xfId="28"/>
    <cellStyle name="SAPExceptionLevel3" xfId="27"/>
    <cellStyle name="SAPExceptionLevel4" xfId="26"/>
    <cellStyle name="SAPExceptionLevel5" xfId="25"/>
    <cellStyle name="SAPExceptionLevel6" xfId="24"/>
    <cellStyle name="SAPExceptionLevel7" xfId="23"/>
    <cellStyle name="SAPExceptionLevel8" xfId="22"/>
    <cellStyle name="SAPExceptionLevel9" xfId="21"/>
    <cellStyle name="SAPFormula" xfId="1"/>
    <cellStyle name="SAPGroupingFillCell" xfId="36"/>
    <cellStyle name="SAPHierarchyCell0" xfId="14"/>
    <cellStyle name="SAPHierarchyCell1" xfId="13"/>
    <cellStyle name="SAPHierarchyCell2" xfId="12"/>
    <cellStyle name="SAPHierarchyCell3" xfId="11"/>
    <cellStyle name="SAPHierarchyCell4" xfId="10"/>
    <cellStyle name="SAPLockedDataCell" xfId="33"/>
    <cellStyle name="SAPLockedDataTotalCell" xfId="30"/>
    <cellStyle name="SAPMemberCell" xfId="16"/>
    <cellStyle name="SAPMemberTotalCell" xfId="15"/>
    <cellStyle name="SAPMessageText" xfId="17"/>
    <cellStyle name="SAPReadonlyDataCell" xfId="34"/>
    <cellStyle name="SAPReadonlyDataTotalCell" xfId="31"/>
    <cellStyle name="Style 1" xfId="4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66FF"/>
      <color rgb="FFCC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7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2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80" Type="http://schemas.openxmlformats.org/officeDocument/2006/relationships/externalLink" Target="externalLinks/externalLink62.xml"/><Relationship Id="rId85" Type="http://schemas.openxmlformats.org/officeDocument/2006/relationships/externalLink" Target="externalLinks/externalLink6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91" Type="http://schemas.openxmlformats.org/officeDocument/2006/relationships/styles" Target="styl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68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calcChain" Target="calcChain.xml"/><Relationship Id="rId98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171450</xdr:rowOff>
    </xdr:from>
    <xdr:to>
      <xdr:col>6</xdr:col>
      <xdr:colOff>199375</xdr:colOff>
      <xdr:row>18</xdr:row>
      <xdr:rowOff>114021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314450"/>
          <a:ext cx="5200000" cy="22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1</xdr:row>
      <xdr:rowOff>66675</xdr:rowOff>
    </xdr:from>
    <xdr:to>
      <xdr:col>8</xdr:col>
      <xdr:colOff>237483</xdr:colOff>
      <xdr:row>14</xdr:row>
      <xdr:rowOff>47318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257175"/>
          <a:ext cx="5133333" cy="2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15</xdr:row>
      <xdr:rowOff>66675</xdr:rowOff>
    </xdr:from>
    <xdr:to>
      <xdr:col>8</xdr:col>
      <xdr:colOff>456182</xdr:colOff>
      <xdr:row>40</xdr:row>
      <xdr:rowOff>170842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2924175"/>
          <a:ext cx="8142857" cy="4866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32</xdr:row>
      <xdr:rowOff>0</xdr:rowOff>
    </xdr:from>
    <xdr:to>
      <xdr:col>4</xdr:col>
      <xdr:colOff>2295119</xdr:colOff>
      <xdr:row>53</xdr:row>
      <xdr:rowOff>94738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6096000"/>
          <a:ext cx="3247619" cy="40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275167</xdr:colOff>
      <xdr:row>35</xdr:row>
      <xdr:rowOff>63499</xdr:rowOff>
    </xdr:from>
    <xdr:to>
      <xdr:col>10</xdr:col>
      <xdr:colOff>432050</xdr:colOff>
      <xdr:row>57</xdr:row>
      <xdr:rowOff>39618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0" y="6730999"/>
          <a:ext cx="4548967" cy="41671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4</xdr:col>
      <xdr:colOff>2257024</xdr:colOff>
      <xdr:row>34</xdr:row>
      <xdr:rowOff>180476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2667000"/>
          <a:ext cx="3209524" cy="39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3</xdr:col>
      <xdr:colOff>599417</xdr:colOff>
      <xdr:row>18</xdr:row>
      <xdr:rowOff>104476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62050"/>
          <a:ext cx="5266667" cy="23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37436</xdr:colOff>
      <xdr:row>19</xdr:row>
      <xdr:rowOff>18714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1550"/>
          <a:ext cx="5314286" cy="26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28575</xdr:rowOff>
    </xdr:from>
    <xdr:to>
      <xdr:col>4</xdr:col>
      <xdr:colOff>94579</xdr:colOff>
      <xdr:row>31</xdr:row>
      <xdr:rowOff>180384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81125"/>
          <a:ext cx="5371429" cy="4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11</xdr:row>
      <xdr:rowOff>76199</xdr:rowOff>
    </xdr:from>
    <xdr:to>
      <xdr:col>3</xdr:col>
      <xdr:colOff>836132</xdr:colOff>
      <xdr:row>25</xdr:row>
      <xdr:rowOff>152012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6" y="2190749"/>
          <a:ext cx="4903306" cy="27428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675623</xdr:colOff>
      <xdr:row>40</xdr:row>
      <xdr:rowOff>66262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00550"/>
          <a:ext cx="5219048" cy="33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15</xdr:col>
      <xdr:colOff>866375</xdr:colOff>
      <xdr:row>20</xdr:row>
      <xdr:rowOff>56690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190500"/>
          <a:ext cx="3200000" cy="36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</xdr:row>
      <xdr:rowOff>95250</xdr:rowOff>
    </xdr:from>
    <xdr:to>
      <xdr:col>4</xdr:col>
      <xdr:colOff>18450</xdr:colOff>
      <xdr:row>19</xdr:row>
      <xdr:rowOff>37821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428750"/>
          <a:ext cx="4800000" cy="22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14</xdr:row>
      <xdr:rowOff>114300</xdr:rowOff>
    </xdr:from>
    <xdr:to>
      <xdr:col>2</xdr:col>
      <xdr:colOff>570861</xdr:colOff>
      <xdr:row>28</xdr:row>
      <xdr:rowOff>94919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781300"/>
          <a:ext cx="5114286" cy="2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14</xdr:row>
      <xdr:rowOff>171450</xdr:rowOff>
    </xdr:from>
    <xdr:to>
      <xdr:col>15</xdr:col>
      <xdr:colOff>65678</xdr:colOff>
      <xdr:row>35</xdr:row>
      <xdr:rowOff>113807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86375" y="2838450"/>
          <a:ext cx="7971428" cy="39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07%20JE143/12-2007/12-07%20Elec_Unb%20(93.3%25%205%20months)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%23GS%20Dec%202024CB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ok1"/>
      <sheetName val="141Z residual transfer"/>
    </sheetNames>
    <definedNames>
      <definedName name="Number_of_Payments"/>
      <definedName name="Values_Entered"/>
    </definedNames>
    <sheetDataSet>
      <sheetData sheetId="0" refreshError="1"/>
      <sheetData sheetId="1" refreshError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 (2)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194 Rlfwd"/>
      <sheetName val="Sch_194Rsbl"/>
      <sheetName val="UnbLowInc Rsbl"/>
      <sheetName val="Unbilled Days elec"/>
      <sheetName val="INPUT TAB 2005"/>
      <sheetName val="INPUT TAB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Rlfwd"/>
      <sheetName val="1.02 COC"/>
      <sheetName val="1.01 ROR ROE"/>
      <sheetName val="model"/>
      <sheetName val="Earnings Sharing-CBR to Adj CBR"/>
      <sheetName val="Inputs"/>
      <sheetName val="OOE"/>
      <sheetName val="OOR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12">
          <cell r="CC12">
            <v>2.9520000000000002E-3</v>
          </cell>
        </row>
        <row r="13">
          <cell r="CC13">
            <v>5.0000000000000001E-3</v>
          </cell>
        </row>
        <row r="14">
          <cell r="CC14">
            <v>3.8406000000000003E-2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D35" sqref="D35"/>
    </sheetView>
  </sheetViews>
  <sheetFormatPr defaultRowHeight="15" x14ac:dyDescent="0.25"/>
  <cols>
    <col min="1" max="1" width="16.7109375" bestFit="1" customWidth="1"/>
    <col min="2" max="2" width="9" bestFit="1" customWidth="1"/>
    <col min="3" max="3" width="38.5703125" bestFit="1" customWidth="1"/>
    <col min="4" max="4" width="14.28515625" style="40" bestFit="1" customWidth="1"/>
    <col min="5" max="5" width="1.7109375" customWidth="1"/>
    <col min="6" max="6" width="15" bestFit="1" customWidth="1"/>
    <col min="7" max="7" width="38.5703125" bestFit="1" customWidth="1"/>
    <col min="8" max="8" width="12.5703125" bestFit="1" customWidth="1"/>
  </cols>
  <sheetData>
    <row r="1" spans="1:4" x14ac:dyDescent="0.25">
      <c r="A1" s="82" t="s">
        <v>137</v>
      </c>
    </row>
    <row r="2" spans="1:4" x14ac:dyDescent="0.25">
      <c r="A2" s="82" t="s">
        <v>138</v>
      </c>
      <c r="D2" s="42">
        <v>2024</v>
      </c>
    </row>
    <row r="3" spans="1:4" x14ac:dyDescent="0.25">
      <c r="B3">
        <v>80510001</v>
      </c>
      <c r="C3" t="s">
        <v>97</v>
      </c>
      <c r="D3" s="40">
        <v>3066862.62</v>
      </c>
    </row>
    <row r="4" spans="1:4" x14ac:dyDescent="0.25">
      <c r="B4">
        <v>80510002</v>
      </c>
      <c r="C4" t="s">
        <v>98</v>
      </c>
      <c r="D4" s="40">
        <v>63026076.82</v>
      </c>
    </row>
    <row r="5" spans="1:4" x14ac:dyDescent="0.25">
      <c r="B5" s="104">
        <v>80510004</v>
      </c>
      <c r="C5" s="104" t="s">
        <v>99</v>
      </c>
      <c r="D5" s="105">
        <v>-14745.92</v>
      </c>
    </row>
    <row r="6" spans="1:4" x14ac:dyDescent="0.25">
      <c r="B6" s="104">
        <v>80510006</v>
      </c>
      <c r="C6" s="104" t="s">
        <v>100</v>
      </c>
      <c r="D6" s="105">
        <v>-116593</v>
      </c>
    </row>
    <row r="7" spans="1:4" x14ac:dyDescent="0.25">
      <c r="B7" s="104">
        <v>80510007</v>
      </c>
      <c r="C7" s="104" t="s">
        <v>101</v>
      </c>
      <c r="D7" s="105">
        <v>-123813485</v>
      </c>
    </row>
    <row r="8" spans="1:4" x14ac:dyDescent="0.25">
      <c r="B8" s="104">
        <v>80510009</v>
      </c>
      <c r="C8" s="104" t="s">
        <v>139</v>
      </c>
      <c r="D8" s="105">
        <v>0</v>
      </c>
    </row>
    <row r="9" spans="1:4" x14ac:dyDescent="0.25">
      <c r="B9" s="104">
        <v>80510012</v>
      </c>
      <c r="C9" s="104" t="s">
        <v>102</v>
      </c>
      <c r="D9" s="105">
        <v>-21898203</v>
      </c>
    </row>
    <row r="10" spans="1:4" ht="15.75" thickBot="1" x14ac:dyDescent="0.3">
      <c r="B10" s="230">
        <v>80510010</v>
      </c>
      <c r="C10" s="230" t="s">
        <v>202</v>
      </c>
      <c r="D10" s="231">
        <v>0</v>
      </c>
    </row>
    <row r="11" spans="1:4" ht="15.75" thickBot="1" x14ac:dyDescent="0.3">
      <c r="D11" s="41">
        <f>SUM(D5:D10)</f>
        <v>-145843026.92000002</v>
      </c>
    </row>
    <row r="28" spans="4:4" x14ac:dyDescent="0.25">
      <c r="D28" s="198"/>
    </row>
    <row r="29" spans="4:4" x14ac:dyDescent="0.25">
      <c r="D29" s="198"/>
    </row>
    <row r="30" spans="4:4" x14ac:dyDescent="0.25">
      <c r="D30" s="198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F26" sqref="F26"/>
    </sheetView>
  </sheetViews>
  <sheetFormatPr defaultRowHeight="15" x14ac:dyDescent="0.25"/>
  <cols>
    <col min="1" max="1" width="68.140625" bestFit="1" customWidth="1"/>
    <col min="2" max="2" width="15" bestFit="1" customWidth="1"/>
    <col min="3" max="3" width="1.7109375" customWidth="1"/>
    <col min="5" max="5" width="68.140625" bestFit="1" customWidth="1"/>
    <col min="6" max="6" width="15" bestFit="1" customWidth="1"/>
    <col min="7" max="7" width="1.7109375" customWidth="1"/>
    <col min="8" max="8" width="52.140625" bestFit="1" customWidth="1"/>
    <col min="9" max="9" width="12.7109375" bestFit="1" customWidth="1"/>
    <col min="10" max="10" width="14" bestFit="1" customWidth="1"/>
    <col min="12" max="12" width="53.5703125" bestFit="1" customWidth="1"/>
    <col min="13" max="13" width="15.7109375" customWidth="1"/>
    <col min="14" max="14" width="13.28515625" bestFit="1" customWidth="1"/>
  </cols>
  <sheetData>
    <row r="1" spans="1:2" x14ac:dyDescent="0.25">
      <c r="A1" s="82" t="s">
        <v>137</v>
      </c>
      <c r="B1" s="13"/>
    </row>
    <row r="2" spans="1:2" x14ac:dyDescent="0.25">
      <c r="A2" s="84" t="s">
        <v>173</v>
      </c>
      <c r="B2" s="13"/>
    </row>
    <row r="3" spans="1:2" x14ac:dyDescent="0.25">
      <c r="A3" s="30"/>
      <c r="B3" s="13"/>
    </row>
    <row r="4" spans="1:2" x14ac:dyDescent="0.25">
      <c r="A4" s="30"/>
      <c r="B4" s="13"/>
    </row>
    <row r="5" spans="1:2" x14ac:dyDescent="0.25">
      <c r="A5" s="30"/>
      <c r="B5" s="13"/>
    </row>
    <row r="6" spans="1:2" x14ac:dyDescent="0.25">
      <c r="A6" s="13"/>
      <c r="B6" s="13"/>
    </row>
    <row r="7" spans="1:2" x14ac:dyDescent="0.25">
      <c r="A7" s="31" t="s">
        <v>53</v>
      </c>
      <c r="B7" s="32" t="s">
        <v>51</v>
      </c>
    </row>
    <row r="8" spans="1:2" x14ac:dyDescent="0.25">
      <c r="A8" s="33" t="s">
        <v>89</v>
      </c>
      <c r="B8" s="34">
        <v>-4122301.05</v>
      </c>
    </row>
    <row r="9" spans="1:2" x14ac:dyDescent="0.25">
      <c r="A9" s="33" t="s">
        <v>90</v>
      </c>
      <c r="B9" s="34">
        <v>-56983.02</v>
      </c>
    </row>
    <row r="10" spans="1:2" x14ac:dyDescent="0.25">
      <c r="A10" s="122" t="s">
        <v>91</v>
      </c>
      <c r="B10" s="123">
        <v>-1378046.43</v>
      </c>
    </row>
    <row r="11" spans="1:2" x14ac:dyDescent="0.25">
      <c r="A11" s="122" t="s">
        <v>92</v>
      </c>
      <c r="B11" s="123">
        <v>-1877033.86</v>
      </c>
    </row>
    <row r="12" spans="1:2" x14ac:dyDescent="0.25">
      <c r="A12" s="33" t="s">
        <v>93</v>
      </c>
      <c r="B12" s="34">
        <v>-29052410.920000002</v>
      </c>
    </row>
    <row r="13" spans="1:2" x14ac:dyDescent="0.25">
      <c r="A13" s="122" t="s">
        <v>94</v>
      </c>
      <c r="B13" s="123">
        <v>12982416.140000001</v>
      </c>
    </row>
    <row r="14" spans="1:2" x14ac:dyDescent="0.25">
      <c r="A14" s="33"/>
      <c r="B14" s="34"/>
    </row>
    <row r="15" spans="1:2" x14ac:dyDescent="0.25">
      <c r="A15" s="33"/>
      <c r="B15" s="34"/>
    </row>
    <row r="16" spans="1:2" x14ac:dyDescent="0.25">
      <c r="A16" s="35"/>
      <c r="B16" s="34"/>
    </row>
    <row r="17" spans="1:2" x14ac:dyDescent="0.25">
      <c r="A17" s="36" t="s">
        <v>95</v>
      </c>
      <c r="B17" s="37">
        <f>SUM(B8:B16)</f>
        <v>-23504359.140000001</v>
      </c>
    </row>
    <row r="18" spans="1:2" x14ac:dyDescent="0.25">
      <c r="B18" s="124">
        <f>+B13+B11+B10</f>
        <v>9727335.8500000015</v>
      </c>
    </row>
    <row r="20" spans="1:2" x14ac:dyDescent="0.25">
      <c r="A20" t="s">
        <v>54</v>
      </c>
      <c r="B20" s="125">
        <f>+'Lead 3.05 '!C22</f>
        <v>0.95344399999999996</v>
      </c>
    </row>
    <row r="21" spans="1:2" ht="15.75" thickBot="1" x14ac:dyDescent="0.3"/>
    <row r="22" spans="1:2" ht="15.75" thickBot="1" x14ac:dyDescent="0.3">
      <c r="A22" s="26" t="s">
        <v>52</v>
      </c>
      <c r="B22" s="126">
        <f>-B18/B20</f>
        <v>-10202314.818699369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workbookViewId="0">
      <selection activeCell="H35" sqref="H35"/>
    </sheetView>
  </sheetViews>
  <sheetFormatPr defaultRowHeight="15" x14ac:dyDescent="0.25"/>
  <cols>
    <col min="1" max="1" width="9.140625" style="154"/>
    <col min="2" max="2" width="8.42578125" style="154" bestFit="1" customWidth="1"/>
    <col min="3" max="3" width="6.85546875" style="154" bestFit="1" customWidth="1"/>
    <col min="4" max="4" width="18.7109375" style="154" bestFit="1" customWidth="1"/>
    <col min="5" max="5" width="24.42578125" style="154" bestFit="1" customWidth="1"/>
    <col min="6" max="6" width="10.140625" style="154" bestFit="1" customWidth="1"/>
    <col min="7" max="7" width="11.28515625" style="154" bestFit="1" customWidth="1"/>
    <col min="8" max="8" width="13.140625" style="154" bestFit="1" customWidth="1"/>
    <col min="9" max="9" width="10.140625" style="154" bestFit="1" customWidth="1"/>
    <col min="10" max="10" width="14.140625" style="154" bestFit="1" customWidth="1"/>
    <col min="11" max="11" width="10.7109375" style="154" bestFit="1" customWidth="1"/>
    <col min="12" max="12" width="9.28515625" style="154" bestFit="1" customWidth="1"/>
    <col min="13" max="13" width="8.7109375" style="154" bestFit="1" customWidth="1"/>
    <col min="14" max="14" width="8.5703125" style="154" bestFit="1" customWidth="1"/>
    <col min="15" max="15" width="8.42578125" style="154" bestFit="1" customWidth="1"/>
    <col min="16" max="16" width="14.140625" style="154" bestFit="1" customWidth="1"/>
    <col min="17" max="17" width="12.140625" style="154" bestFit="1" customWidth="1"/>
    <col min="18" max="18" width="9.28515625" style="154" bestFit="1" customWidth="1"/>
    <col min="19" max="19" width="8.7109375" style="154" bestFit="1" customWidth="1"/>
    <col min="20" max="20" width="8.5703125" style="154" bestFit="1" customWidth="1"/>
    <col min="21" max="21" width="8.42578125" style="154" bestFit="1" customWidth="1"/>
    <col min="22" max="22" width="14.140625" style="154" bestFit="1" customWidth="1"/>
    <col min="23" max="23" width="18.28515625" style="154" bestFit="1" customWidth="1"/>
    <col min="24" max="24" width="9.28515625" style="154" bestFit="1" customWidth="1"/>
    <col min="25" max="25" width="8.7109375" style="154" bestFit="1" customWidth="1"/>
    <col min="26" max="26" width="8.5703125" style="154" bestFit="1" customWidth="1"/>
    <col min="27" max="27" width="8.42578125" style="154" bestFit="1" customWidth="1"/>
    <col min="28" max="28" width="14.140625" style="154" bestFit="1" customWidth="1"/>
    <col min="29" max="29" width="23.7109375" style="154" bestFit="1" customWidth="1"/>
    <col min="30" max="30" width="9.28515625" style="154" bestFit="1" customWidth="1"/>
    <col min="31" max="31" width="8.7109375" style="154" bestFit="1" customWidth="1"/>
    <col min="32" max="32" width="8.5703125" style="154" bestFit="1" customWidth="1"/>
    <col min="33" max="33" width="8.42578125" style="154" bestFit="1" customWidth="1"/>
    <col min="34" max="34" width="14.140625" style="154" bestFit="1" customWidth="1"/>
    <col min="35" max="35" width="25" style="154" bestFit="1" customWidth="1"/>
    <col min="36" max="36" width="9.28515625" style="154" bestFit="1" customWidth="1"/>
    <col min="37" max="37" width="8.7109375" style="154" bestFit="1" customWidth="1"/>
    <col min="38" max="38" width="8.5703125" style="154" bestFit="1" customWidth="1"/>
    <col min="39" max="39" width="8.42578125" style="154" bestFit="1" customWidth="1"/>
    <col min="40" max="40" width="14.140625" style="154" bestFit="1" customWidth="1"/>
    <col min="41" max="41" width="30.5703125" style="154" bestFit="1" customWidth="1"/>
    <col min="42" max="42" width="9.28515625" style="154" bestFit="1" customWidth="1"/>
    <col min="43" max="43" width="8.7109375" style="154" bestFit="1" customWidth="1"/>
    <col min="44" max="44" width="8.5703125" style="154" bestFit="1" customWidth="1"/>
    <col min="45" max="45" width="8.42578125" style="154" bestFit="1" customWidth="1"/>
    <col min="46" max="46" width="14.140625" style="154" bestFit="1" customWidth="1"/>
    <col min="47" max="47" width="12" style="154" bestFit="1" customWidth="1"/>
    <col min="48" max="48" width="11.85546875" style="154" bestFit="1" customWidth="1"/>
    <col min="49" max="49" width="11.7109375" style="154" bestFit="1" customWidth="1"/>
    <col min="50" max="50" width="11.140625" style="154" bestFit="1" customWidth="1"/>
    <col min="51" max="51" width="9.140625" style="154" bestFit="1" customWidth="1"/>
    <col min="52" max="52" width="9.85546875" style="154" bestFit="1" customWidth="1"/>
    <col min="53" max="53" width="11.7109375" style="154" bestFit="1" customWidth="1"/>
    <col min="54" max="55" width="10.85546875" style="154" bestFit="1" customWidth="1"/>
    <col min="56" max="56" width="11.7109375" style="154" bestFit="1" customWidth="1"/>
    <col min="57" max="57" width="10.7109375" style="154" bestFit="1" customWidth="1"/>
    <col min="58" max="58" width="11.42578125" style="154" bestFit="1" customWidth="1"/>
    <col min="59" max="60" width="12.7109375" style="154" bestFit="1" customWidth="1"/>
    <col min="61" max="61" width="11.7109375" style="154" bestFit="1" customWidth="1"/>
    <col min="62" max="62" width="11.28515625" style="154" bestFit="1" customWidth="1"/>
    <col min="63" max="64" width="10.140625" style="154" bestFit="1" customWidth="1"/>
    <col min="65" max="65" width="10.85546875" style="154" bestFit="1" customWidth="1"/>
    <col min="66" max="70" width="11.42578125" style="154" bestFit="1" customWidth="1"/>
    <col min="71" max="71" width="10.42578125" style="154" bestFit="1" customWidth="1"/>
    <col min="72" max="77" width="11.28515625" style="154" bestFit="1" customWidth="1"/>
    <col min="78" max="80" width="10.28515625" style="154" bestFit="1" customWidth="1"/>
    <col min="81" max="81" width="11.7109375" style="154" bestFit="1" customWidth="1"/>
    <col min="82" max="82" width="10.85546875" style="154" bestFit="1" customWidth="1"/>
    <col min="83" max="84" width="11.7109375" style="154" bestFit="1" customWidth="1"/>
    <col min="85" max="89" width="11.5703125" style="154" bestFit="1" customWidth="1"/>
    <col min="90" max="90" width="10.5703125" style="154" bestFit="1" customWidth="1"/>
    <col min="91" max="91" width="11" style="154" bestFit="1" customWidth="1"/>
    <col min="92" max="92" width="11.42578125" style="154" bestFit="1" customWidth="1"/>
    <col min="93" max="93" width="11.7109375" style="154" bestFit="1" customWidth="1"/>
    <col min="94" max="95" width="11.5703125" style="154" bestFit="1" customWidth="1"/>
    <col min="96" max="99" width="11.42578125" style="154" bestFit="1" customWidth="1"/>
    <col min="100" max="100" width="11.5703125" style="154" bestFit="1" customWidth="1"/>
    <col min="101" max="101" width="10.7109375" style="154" bestFit="1" customWidth="1"/>
    <col min="102" max="104" width="11.5703125" style="154" bestFit="1" customWidth="1"/>
    <col min="105" max="110" width="11.42578125" style="154" bestFit="1" customWidth="1"/>
    <col min="111" max="112" width="10.42578125" style="154" bestFit="1" customWidth="1"/>
    <col min="113" max="113" width="11.5703125" style="154" bestFit="1" customWidth="1"/>
    <col min="114" max="114" width="10.42578125" style="154" bestFit="1" customWidth="1"/>
    <col min="115" max="120" width="11.140625" style="154" bestFit="1" customWidth="1"/>
    <col min="121" max="122" width="10.140625" style="154" bestFit="1" customWidth="1"/>
    <col min="123" max="124" width="11.7109375" style="154" bestFit="1" customWidth="1"/>
    <col min="125" max="126" width="9.28515625" style="154" bestFit="1" customWidth="1"/>
    <col min="127" max="127" width="10.140625" style="154" bestFit="1" customWidth="1"/>
    <col min="128" max="128" width="10.42578125" style="154" bestFit="1" customWidth="1"/>
    <col min="129" max="129" width="9.28515625" style="154" bestFit="1" customWidth="1"/>
    <col min="130" max="130" width="9.85546875" style="154" bestFit="1" customWidth="1"/>
    <col min="131" max="131" width="12.42578125" style="154" bestFit="1" customWidth="1"/>
    <col min="132" max="132" width="11.7109375" style="154" bestFit="1" customWidth="1"/>
    <col min="133" max="133" width="12.42578125" style="154" bestFit="1" customWidth="1"/>
    <col min="134" max="134" width="11.7109375" style="154" bestFit="1" customWidth="1"/>
    <col min="135" max="135" width="11" style="154" bestFit="1" customWidth="1"/>
    <col min="136" max="136" width="10.42578125" style="154" bestFit="1" customWidth="1"/>
    <col min="137" max="137" width="8.42578125" style="154" bestFit="1" customWidth="1"/>
    <col min="138" max="138" width="9.42578125" style="154" bestFit="1" customWidth="1"/>
    <col min="139" max="139" width="11.7109375" style="154" bestFit="1" customWidth="1"/>
    <col min="140" max="140" width="11.42578125" style="154" bestFit="1" customWidth="1"/>
    <col min="141" max="141" width="13.85546875" style="154" bestFit="1" customWidth="1"/>
    <col min="142" max="142" width="12" style="154" bestFit="1" customWidth="1"/>
    <col min="143" max="143" width="11.85546875" style="154" bestFit="1" customWidth="1"/>
    <col min="144" max="144" width="10.5703125" style="154" bestFit="1" customWidth="1"/>
    <col min="145" max="145" width="10.85546875" style="154" bestFit="1" customWidth="1"/>
    <col min="146" max="146" width="11.140625" style="154" bestFit="1" customWidth="1"/>
    <col min="147" max="148" width="9.140625" style="154" bestFit="1" customWidth="1"/>
    <col min="149" max="149" width="8.140625" style="154" bestFit="1" customWidth="1"/>
    <col min="150" max="150" width="9.28515625" style="154" bestFit="1" customWidth="1"/>
    <col min="151" max="151" width="11.42578125" style="154" bestFit="1" customWidth="1"/>
    <col min="152" max="152" width="9.7109375" style="154" bestFit="1" customWidth="1"/>
    <col min="153" max="153" width="12.7109375" style="154" bestFit="1" customWidth="1"/>
    <col min="154" max="155" width="11.7109375" style="154" bestFit="1" customWidth="1"/>
    <col min="156" max="156" width="10.140625" style="154" bestFit="1" customWidth="1"/>
    <col min="157" max="157" width="8.7109375" style="154" bestFit="1" customWidth="1"/>
    <col min="158" max="158" width="9.140625" style="154" bestFit="1" customWidth="1"/>
    <col min="159" max="159" width="12.28515625" style="154" bestFit="1" customWidth="1"/>
    <col min="160" max="160" width="11.7109375" style="154" bestFit="1" customWidth="1"/>
    <col min="161" max="161" width="12.28515625" style="154" bestFit="1" customWidth="1"/>
    <col min="162" max="162" width="10.5703125" style="154" bestFit="1" customWidth="1"/>
    <col min="163" max="163" width="12.5703125" style="154" bestFit="1" customWidth="1"/>
    <col min="164" max="165" width="12.7109375" style="154" bestFit="1" customWidth="1"/>
    <col min="166" max="166" width="12.5703125" style="154" bestFit="1" customWidth="1"/>
    <col min="167" max="167" width="11.7109375" style="154" bestFit="1" customWidth="1"/>
    <col min="168" max="168" width="12.85546875" style="154" bestFit="1" customWidth="1"/>
    <col min="169" max="169" width="12.140625" style="154" bestFit="1" customWidth="1"/>
    <col min="170" max="171" width="12" style="154" bestFit="1" customWidth="1"/>
    <col min="172" max="173" width="10.140625" style="154" bestFit="1" customWidth="1"/>
    <col min="174" max="174" width="9.28515625" style="154" bestFit="1" customWidth="1"/>
    <col min="175" max="175" width="11.5703125" style="154" bestFit="1" customWidth="1"/>
    <col min="176" max="176" width="12.7109375" style="154" bestFit="1" customWidth="1"/>
    <col min="177" max="177" width="8.85546875" style="154" bestFit="1" customWidth="1"/>
    <col min="178" max="178" width="9.28515625" style="154" bestFit="1" customWidth="1"/>
    <col min="179" max="179" width="11.5703125" style="154" bestFit="1" customWidth="1"/>
    <col min="180" max="180" width="12.42578125" style="154" bestFit="1" customWidth="1"/>
    <col min="181" max="181" width="12.7109375" style="154" bestFit="1" customWidth="1"/>
    <col min="182" max="183" width="11.7109375" style="154" bestFit="1" customWidth="1"/>
    <col min="184" max="184" width="10.140625" style="154" bestFit="1" customWidth="1"/>
    <col min="185" max="185" width="8.5703125" style="154" bestFit="1" customWidth="1"/>
    <col min="186" max="186" width="9.140625" style="154" bestFit="1" customWidth="1"/>
    <col min="187" max="187" width="11.7109375" style="154" bestFit="1" customWidth="1"/>
    <col min="188" max="188" width="10.42578125" style="154" bestFit="1" customWidth="1"/>
    <col min="189" max="189" width="12.7109375" style="154" bestFit="1" customWidth="1"/>
    <col min="190" max="190" width="11.7109375" style="154" bestFit="1" customWidth="1"/>
    <col min="191" max="192" width="9.140625" style="154" bestFit="1" customWidth="1"/>
    <col min="193" max="193" width="11.42578125" style="154" bestFit="1" customWidth="1"/>
    <col min="194" max="194" width="12.28515625" style="154" bestFit="1" customWidth="1"/>
    <col min="195" max="195" width="9.140625" style="154" bestFit="1" customWidth="1"/>
    <col min="196" max="197" width="8.42578125" style="154" bestFit="1" customWidth="1"/>
    <col min="198" max="199" width="11.85546875" style="154" bestFit="1" customWidth="1"/>
    <col min="200" max="200" width="12" style="154" bestFit="1" customWidth="1"/>
    <col min="201" max="201" width="12.140625" style="154" bestFit="1" customWidth="1"/>
    <col min="202" max="202" width="10.85546875" style="154" bestFit="1" customWidth="1"/>
    <col min="203" max="203" width="12.42578125" style="154" bestFit="1" customWidth="1"/>
    <col min="204" max="204" width="12.28515625" style="154" bestFit="1" customWidth="1"/>
    <col min="205" max="205" width="11.42578125" style="154" bestFit="1" customWidth="1"/>
    <col min="206" max="206" width="11.7109375" style="154" bestFit="1" customWidth="1"/>
    <col min="207" max="208" width="9.85546875" style="154" bestFit="1" customWidth="1"/>
    <col min="209" max="209" width="12.42578125" style="154" bestFit="1" customWidth="1"/>
    <col min="210" max="210" width="11.7109375" style="154" bestFit="1" customWidth="1"/>
    <col min="211" max="211" width="11.140625" style="154" bestFit="1" customWidth="1"/>
    <col min="212" max="212" width="12.28515625" style="154" bestFit="1" customWidth="1"/>
    <col min="213" max="213" width="13.28515625" style="154" bestFit="1" customWidth="1"/>
    <col min="214" max="214" width="11.5703125" style="154" bestFit="1" customWidth="1"/>
    <col min="215" max="215" width="10.5703125" style="154" bestFit="1" customWidth="1"/>
    <col min="216" max="216" width="12" style="154" bestFit="1" customWidth="1"/>
    <col min="217" max="217" width="9.42578125" style="154" bestFit="1" customWidth="1"/>
    <col min="218" max="218" width="9.140625" style="154" bestFit="1" customWidth="1"/>
    <col min="219" max="219" width="9.42578125" style="154" bestFit="1" customWidth="1"/>
    <col min="220" max="220" width="9.140625" style="154" bestFit="1" customWidth="1"/>
    <col min="221" max="221" width="9.42578125" style="154" bestFit="1" customWidth="1"/>
    <col min="222" max="223" width="9.140625" style="154" bestFit="1" customWidth="1"/>
    <col min="224" max="224" width="9.42578125" style="154" bestFit="1" customWidth="1"/>
    <col min="225" max="226" width="9.140625" style="154" bestFit="1" customWidth="1"/>
    <col min="227" max="227" width="9.42578125" style="154" bestFit="1" customWidth="1"/>
    <col min="228" max="228" width="9.140625" style="154" bestFit="1" customWidth="1"/>
    <col min="229" max="229" width="9.42578125" style="154" bestFit="1" customWidth="1"/>
    <col min="230" max="230" width="9.140625" style="154" bestFit="1" customWidth="1"/>
    <col min="231" max="231" width="9.42578125" style="154" bestFit="1" customWidth="1"/>
    <col min="232" max="233" width="9.140625" style="154" bestFit="1" customWidth="1"/>
    <col min="234" max="234" width="9.42578125" style="154" bestFit="1" customWidth="1"/>
    <col min="235" max="236" width="9.140625" style="154" bestFit="1" customWidth="1"/>
    <col min="237" max="237" width="9.42578125" style="154" bestFit="1" customWidth="1"/>
    <col min="238" max="238" width="9.140625" style="154" bestFit="1" customWidth="1"/>
    <col min="239" max="239" width="9.42578125" style="154" bestFit="1" customWidth="1"/>
    <col min="240" max="240" width="9.140625" style="154" bestFit="1" customWidth="1"/>
    <col min="241" max="241" width="9.42578125" style="154" bestFit="1" customWidth="1"/>
    <col min="242" max="243" width="9.140625" style="154" bestFit="1" customWidth="1"/>
    <col min="244" max="244" width="9.42578125" style="154" bestFit="1" customWidth="1"/>
    <col min="245" max="245" width="9.140625" style="154" bestFit="1" customWidth="1"/>
    <col min="246" max="247" width="9.42578125" style="154" bestFit="1" customWidth="1"/>
    <col min="248" max="248" width="9.140625" style="154" bestFit="1" customWidth="1"/>
    <col min="249" max="249" width="9.42578125" style="154" bestFit="1" customWidth="1"/>
    <col min="250" max="250" width="9.140625" style="154" bestFit="1" customWidth="1"/>
    <col min="251" max="251" width="9.42578125" style="154" bestFit="1" customWidth="1"/>
    <col min="252" max="252" width="9.140625" style="154" bestFit="1" customWidth="1"/>
    <col min="253" max="253" width="9.42578125" style="154" bestFit="1" customWidth="1"/>
    <col min="254" max="254" width="9.140625" style="154" bestFit="1" customWidth="1"/>
    <col min="255" max="255" width="9.42578125" style="154" bestFit="1" customWidth="1"/>
    <col min="256" max="257" width="9.140625" style="154" bestFit="1" customWidth="1"/>
    <col min="258" max="258" width="9.42578125" style="154" bestFit="1" customWidth="1"/>
    <col min="259" max="259" width="9.140625" style="154" bestFit="1" customWidth="1"/>
    <col min="260" max="261" width="9.42578125" style="154" bestFit="1" customWidth="1"/>
    <col min="262" max="267" width="9.140625" style="154" bestFit="1" customWidth="1"/>
    <col min="268" max="268" width="8.42578125" style="154" bestFit="1" customWidth="1"/>
    <col min="269" max="269" width="9.140625" style="154" bestFit="1" customWidth="1"/>
    <col min="270" max="270" width="8.42578125" style="154" bestFit="1" customWidth="1"/>
    <col min="271" max="271" width="9.140625" style="154" bestFit="1" customWidth="1"/>
    <col min="272" max="272" width="8.42578125" style="154" bestFit="1" customWidth="1"/>
    <col min="273" max="273" width="9.140625" style="154" bestFit="1" customWidth="1"/>
    <col min="274" max="274" width="8.42578125" style="154" bestFit="1" customWidth="1"/>
    <col min="275" max="275" width="8.140625" style="154" bestFit="1" customWidth="1"/>
    <col min="276" max="276" width="8.42578125" style="154" bestFit="1" customWidth="1"/>
    <col min="277" max="277" width="10.140625" style="154" bestFit="1" customWidth="1"/>
    <col min="278" max="278" width="8.42578125" style="154" bestFit="1" customWidth="1"/>
    <col min="279" max="280" width="8.140625" style="154" bestFit="1" customWidth="1"/>
    <col min="281" max="281" width="8.42578125" style="154" bestFit="1" customWidth="1"/>
    <col min="282" max="282" width="8.140625" style="154" bestFit="1" customWidth="1"/>
    <col min="283" max="283" width="8.42578125" style="154" bestFit="1" customWidth="1"/>
    <col min="284" max="284" width="9.140625" style="154" bestFit="1" customWidth="1"/>
    <col min="285" max="285" width="8.42578125" style="154" bestFit="1" customWidth="1"/>
    <col min="286" max="286" width="8.140625" style="154" bestFit="1" customWidth="1"/>
    <col min="287" max="287" width="8.42578125" style="154" bestFit="1" customWidth="1"/>
    <col min="288" max="288" width="8.140625" style="154" bestFit="1" customWidth="1"/>
    <col min="289" max="289" width="8.42578125" style="154" bestFit="1" customWidth="1"/>
    <col min="290" max="290" width="8.140625" style="154" bestFit="1" customWidth="1"/>
    <col min="291" max="291" width="8.42578125" style="154" bestFit="1" customWidth="1"/>
    <col min="292" max="292" width="8.140625" style="154" bestFit="1" customWidth="1"/>
    <col min="293" max="293" width="9.85546875" style="154" bestFit="1" customWidth="1"/>
    <col min="294" max="294" width="9.5703125" style="154" bestFit="1" customWidth="1"/>
    <col min="295" max="296" width="11.140625" style="154" bestFit="1" customWidth="1"/>
    <col min="297" max="298" width="10.140625" style="154" bestFit="1" customWidth="1"/>
    <col min="299" max="300" width="11.140625" style="154" bestFit="1" customWidth="1"/>
    <col min="301" max="302" width="10.140625" style="154" bestFit="1" customWidth="1"/>
    <col min="303" max="303" width="15.42578125" style="154" bestFit="1" customWidth="1"/>
    <col min="304" max="304" width="11.28515625" style="154" bestFit="1" customWidth="1"/>
    <col min="305" max="305" width="8" style="154" bestFit="1" customWidth="1"/>
    <col min="306" max="306" width="9.28515625" style="154" bestFit="1" customWidth="1"/>
    <col min="307" max="307" width="10.42578125" style="154" bestFit="1" customWidth="1"/>
    <col min="308" max="308" width="8" style="154" bestFit="1" customWidth="1"/>
    <col min="309" max="309" width="9.28515625" style="154" bestFit="1" customWidth="1"/>
    <col min="310" max="310" width="10.42578125" style="154" bestFit="1" customWidth="1"/>
    <col min="311" max="311" width="11.28515625" style="154" bestFit="1" customWidth="1"/>
    <col min="312" max="312" width="8" style="154" bestFit="1" customWidth="1"/>
    <col min="313" max="313" width="9.28515625" style="154" bestFit="1" customWidth="1"/>
    <col min="314" max="314" width="10.42578125" style="154" bestFit="1" customWidth="1"/>
    <col min="315" max="316" width="8" style="154" bestFit="1" customWidth="1"/>
    <col min="317" max="317" width="9.140625" style="154" bestFit="1" customWidth="1"/>
    <col min="318" max="321" width="8" style="154" bestFit="1" customWidth="1"/>
    <col min="322" max="322" width="11.140625" style="154" bestFit="1" customWidth="1"/>
    <col min="323" max="324" width="11.7109375" style="154" bestFit="1" customWidth="1"/>
    <col min="325" max="325" width="7" style="154" bestFit="1" customWidth="1"/>
    <col min="326" max="326" width="8.140625" style="154" bestFit="1" customWidth="1"/>
    <col min="327" max="331" width="9.5703125" style="154" bestFit="1" customWidth="1"/>
    <col min="332" max="332" width="11.7109375" style="154" bestFit="1" customWidth="1"/>
    <col min="333" max="333" width="12" style="154" bestFit="1" customWidth="1"/>
    <col min="334" max="334" width="10.42578125" style="154" bestFit="1" customWidth="1"/>
    <col min="335" max="335" width="9.140625" style="154" bestFit="1" customWidth="1"/>
    <col min="336" max="337" width="11" style="154" bestFit="1" customWidth="1"/>
    <col min="338" max="338" width="12.5703125" style="154" bestFit="1" customWidth="1"/>
    <col min="339" max="339" width="9.42578125" style="154" bestFit="1" customWidth="1"/>
    <col min="340" max="340" width="9.7109375" style="154" bestFit="1" customWidth="1"/>
    <col min="341" max="342" width="12" style="154" bestFit="1" customWidth="1"/>
    <col min="343" max="343" width="9.140625" style="154" bestFit="1" customWidth="1"/>
    <col min="344" max="344" width="11.5703125" style="154" bestFit="1" customWidth="1"/>
    <col min="345" max="346" width="12" style="154" bestFit="1" customWidth="1"/>
    <col min="347" max="347" width="11.85546875" style="154" bestFit="1" customWidth="1"/>
    <col min="348" max="348" width="10.85546875" style="154" bestFit="1" customWidth="1"/>
    <col min="349" max="349" width="11.140625" style="154" bestFit="1" customWidth="1"/>
    <col min="350" max="350" width="9.140625" style="154" bestFit="1" customWidth="1"/>
    <col min="351" max="351" width="9.85546875" style="154" bestFit="1" customWidth="1"/>
    <col min="352" max="352" width="10.28515625" style="154" bestFit="1" customWidth="1"/>
    <col min="353" max="353" width="10.85546875" style="154" bestFit="1" customWidth="1"/>
    <col min="354" max="354" width="10.7109375" style="154" bestFit="1" customWidth="1"/>
    <col min="355" max="355" width="10.140625" style="154" bestFit="1" customWidth="1"/>
    <col min="356" max="356" width="10.7109375" style="154" bestFit="1" customWidth="1"/>
    <col min="357" max="357" width="11.42578125" style="154" bestFit="1" customWidth="1"/>
    <col min="358" max="358" width="11.140625" style="154" bestFit="1" customWidth="1"/>
    <col min="359" max="360" width="11.7109375" style="154" bestFit="1" customWidth="1"/>
    <col min="361" max="361" width="11.28515625" style="154" bestFit="1" customWidth="1"/>
    <col min="362" max="362" width="9.85546875" style="154" bestFit="1" customWidth="1"/>
    <col min="363" max="363" width="9.7109375" style="154" bestFit="1" customWidth="1"/>
    <col min="364" max="364" width="10.85546875" style="154" bestFit="1" customWidth="1"/>
    <col min="365" max="369" width="11.42578125" style="154" bestFit="1" customWidth="1"/>
    <col min="370" max="370" width="10.42578125" style="154" bestFit="1" customWidth="1"/>
    <col min="371" max="376" width="11.28515625" style="154" bestFit="1" customWidth="1"/>
    <col min="377" max="379" width="10.28515625" style="154" bestFit="1" customWidth="1"/>
    <col min="380" max="380" width="11.7109375" style="154" bestFit="1" customWidth="1"/>
    <col min="381" max="381" width="10.85546875" style="154" bestFit="1" customWidth="1"/>
    <col min="382" max="383" width="11.7109375" style="154" bestFit="1" customWidth="1"/>
    <col min="384" max="388" width="11.5703125" style="154" bestFit="1" customWidth="1"/>
    <col min="389" max="389" width="10.5703125" style="154" bestFit="1" customWidth="1"/>
    <col min="390" max="390" width="11" style="154" bestFit="1" customWidth="1"/>
    <col min="391" max="391" width="11.42578125" style="154" bestFit="1" customWidth="1"/>
    <col min="392" max="392" width="11.7109375" style="154" bestFit="1" customWidth="1"/>
    <col min="393" max="394" width="11.5703125" style="154" bestFit="1" customWidth="1"/>
    <col min="395" max="398" width="11.42578125" style="154" bestFit="1" customWidth="1"/>
    <col min="399" max="399" width="11.5703125" style="154" bestFit="1" customWidth="1"/>
    <col min="400" max="400" width="10.7109375" style="154" bestFit="1" customWidth="1"/>
    <col min="401" max="403" width="11.5703125" style="154" bestFit="1" customWidth="1"/>
    <col min="404" max="409" width="11.42578125" style="154" bestFit="1" customWidth="1"/>
    <col min="410" max="411" width="10.42578125" style="154" bestFit="1" customWidth="1"/>
    <col min="412" max="412" width="11.5703125" style="154" bestFit="1" customWidth="1"/>
    <col min="413" max="413" width="10.42578125" style="154" bestFit="1" customWidth="1"/>
    <col min="414" max="419" width="11.140625" style="154" bestFit="1" customWidth="1"/>
    <col min="420" max="421" width="10.140625" style="154" bestFit="1" customWidth="1"/>
    <col min="422" max="426" width="9.28515625" style="154" bestFit="1" customWidth="1"/>
    <col min="427" max="427" width="10.42578125" style="154" bestFit="1" customWidth="1"/>
    <col min="428" max="430" width="9.28515625" style="154" bestFit="1" customWidth="1"/>
    <col min="431" max="431" width="8.28515625" style="154" bestFit="1" customWidth="1"/>
    <col min="432" max="432" width="9.42578125" style="154" bestFit="1" customWidth="1"/>
    <col min="433" max="433" width="11.7109375" style="154" bestFit="1" customWidth="1"/>
    <col min="434" max="434" width="11" style="154" bestFit="1" customWidth="1"/>
    <col min="435" max="435" width="10.42578125" style="154" bestFit="1" customWidth="1"/>
    <col min="436" max="436" width="8.42578125" style="154" bestFit="1" customWidth="1"/>
    <col min="437" max="437" width="9.42578125" style="154" bestFit="1" customWidth="1"/>
    <col min="438" max="438" width="11.5703125" style="154" bestFit="1" customWidth="1"/>
    <col min="439" max="439" width="11.42578125" style="154" bestFit="1" customWidth="1"/>
    <col min="440" max="440" width="12.7109375" style="154" bestFit="1" customWidth="1"/>
    <col min="441" max="441" width="12" style="154" bestFit="1" customWidth="1"/>
    <col min="442" max="442" width="11.85546875" style="154" bestFit="1" customWidth="1"/>
    <col min="443" max="443" width="10.5703125" style="154" bestFit="1" customWidth="1"/>
    <col min="444" max="444" width="10.85546875" style="154" bestFit="1" customWidth="1"/>
    <col min="445" max="445" width="11.140625" style="154" bestFit="1" customWidth="1"/>
    <col min="446" max="447" width="9.140625" style="154" bestFit="1" customWidth="1"/>
    <col min="448" max="448" width="8.140625" style="154" bestFit="1" customWidth="1"/>
    <col min="449" max="449" width="9.28515625" style="154" bestFit="1" customWidth="1"/>
    <col min="450" max="450" width="11.42578125" style="154" bestFit="1" customWidth="1"/>
    <col min="451" max="451" width="9.7109375" style="154" bestFit="1" customWidth="1"/>
    <col min="452" max="457" width="8.7109375" style="154" bestFit="1" customWidth="1"/>
    <col min="458" max="458" width="12.28515625" style="154" bestFit="1" customWidth="1"/>
    <col min="459" max="459" width="11.140625" style="154" bestFit="1" customWidth="1"/>
    <col min="460" max="460" width="12.28515625" style="154" bestFit="1" customWidth="1"/>
    <col min="461" max="461" width="10.5703125" style="154" bestFit="1" customWidth="1"/>
    <col min="462" max="462" width="12.5703125" style="154" bestFit="1" customWidth="1"/>
    <col min="463" max="463" width="12.7109375" style="154" bestFit="1" customWidth="1"/>
    <col min="464" max="464" width="10.7109375" style="154" bestFit="1" customWidth="1"/>
    <col min="465" max="465" width="12.5703125" style="154" bestFit="1" customWidth="1"/>
    <col min="466" max="466" width="11.7109375" style="154" bestFit="1" customWidth="1"/>
    <col min="467" max="467" width="12.85546875" style="154" bestFit="1" customWidth="1"/>
    <col min="468" max="468" width="12.140625" style="154" bestFit="1" customWidth="1"/>
    <col min="469" max="470" width="12" style="154" bestFit="1" customWidth="1"/>
    <col min="471" max="472" width="10.140625" style="154" bestFit="1" customWidth="1"/>
    <col min="473" max="473" width="9.28515625" style="154" bestFit="1" customWidth="1"/>
    <col min="474" max="474" width="11.5703125" style="154" bestFit="1" customWidth="1"/>
    <col min="475" max="475" width="12.7109375" style="154" bestFit="1" customWidth="1"/>
    <col min="476" max="476" width="8.85546875" style="154" bestFit="1" customWidth="1"/>
    <col min="477" max="477" width="9.28515625" style="154" bestFit="1" customWidth="1"/>
    <col min="478" max="478" width="11.5703125" style="154" bestFit="1" customWidth="1"/>
    <col min="479" max="479" width="12.42578125" style="154" bestFit="1" customWidth="1"/>
    <col min="480" max="485" width="8.5703125" style="154" bestFit="1" customWidth="1"/>
    <col min="486" max="486" width="11" style="154" bestFit="1" customWidth="1"/>
    <col min="487" max="487" width="10.42578125" style="154" bestFit="1" customWidth="1"/>
    <col min="488" max="488" width="10.5703125" style="154" bestFit="1" customWidth="1"/>
    <col min="489" max="489" width="11.5703125" style="154" bestFit="1" customWidth="1"/>
    <col min="490" max="491" width="9.140625" style="154" bestFit="1" customWidth="1"/>
    <col min="492" max="492" width="11.42578125" style="154" bestFit="1" customWidth="1"/>
    <col min="493" max="493" width="12.28515625" style="154" bestFit="1" customWidth="1"/>
    <col min="494" max="496" width="8.42578125" style="154" bestFit="1" customWidth="1"/>
    <col min="497" max="498" width="11.85546875" style="154" bestFit="1" customWidth="1"/>
    <col min="499" max="499" width="12" style="154" bestFit="1" customWidth="1"/>
    <col min="500" max="500" width="12.140625" style="154" bestFit="1" customWidth="1"/>
    <col min="501" max="501" width="10.85546875" style="154" bestFit="1" customWidth="1"/>
    <col min="502" max="502" width="12.42578125" style="154" bestFit="1" customWidth="1"/>
    <col min="503" max="503" width="12.28515625" style="154" bestFit="1" customWidth="1"/>
    <col min="504" max="504" width="11.42578125" style="154" bestFit="1" customWidth="1"/>
    <col min="505" max="505" width="11.7109375" style="154" bestFit="1" customWidth="1"/>
    <col min="506" max="507" width="9.85546875" style="154" bestFit="1" customWidth="1"/>
    <col min="508" max="508" width="12.42578125" style="154" bestFit="1" customWidth="1"/>
    <col min="509" max="509" width="10" style="154" bestFit="1" customWidth="1"/>
    <col min="510" max="510" width="11.140625" style="154" bestFit="1" customWidth="1"/>
    <col min="511" max="511" width="12.28515625" style="154" bestFit="1" customWidth="1"/>
    <col min="512" max="512" width="13.28515625" style="154" bestFit="1" customWidth="1"/>
    <col min="513" max="513" width="11.5703125" style="154" bestFit="1" customWidth="1"/>
    <col min="514" max="514" width="10.5703125" style="154" bestFit="1" customWidth="1"/>
    <col min="515" max="515" width="12" style="154" bestFit="1" customWidth="1"/>
    <col min="516" max="516" width="9.42578125" style="154" bestFit="1" customWidth="1"/>
    <col min="517" max="517" width="9.140625" style="154" bestFit="1" customWidth="1"/>
    <col min="518" max="518" width="9.42578125" style="154" bestFit="1" customWidth="1"/>
    <col min="519" max="519" width="9.140625" style="154" bestFit="1" customWidth="1"/>
    <col min="520" max="520" width="9.42578125" style="154" bestFit="1" customWidth="1"/>
    <col min="521" max="522" width="9.140625" style="154" bestFit="1" customWidth="1"/>
    <col min="523" max="523" width="9.42578125" style="154" bestFit="1" customWidth="1"/>
    <col min="524" max="525" width="9.140625" style="154" bestFit="1" customWidth="1"/>
    <col min="526" max="526" width="9.42578125" style="154" bestFit="1" customWidth="1"/>
    <col min="527" max="527" width="9.140625" style="154" bestFit="1" customWidth="1"/>
    <col min="528" max="528" width="9.42578125" style="154" bestFit="1" customWidth="1"/>
    <col min="529" max="529" width="9.140625" style="154" bestFit="1" customWidth="1"/>
    <col min="530" max="530" width="9.42578125" style="154" bestFit="1" customWidth="1"/>
    <col min="531" max="532" width="9.140625" style="154" bestFit="1" customWidth="1"/>
    <col min="533" max="533" width="9.42578125" style="154" bestFit="1" customWidth="1"/>
    <col min="534" max="535" width="9.140625" style="154" bestFit="1" customWidth="1"/>
    <col min="536" max="536" width="9.42578125" style="154" bestFit="1" customWidth="1"/>
    <col min="537" max="537" width="9.140625" style="154" bestFit="1" customWidth="1"/>
    <col min="538" max="538" width="9.42578125" style="154" bestFit="1" customWidth="1"/>
    <col min="539" max="539" width="9.140625" style="154" bestFit="1" customWidth="1"/>
    <col min="540" max="540" width="9.42578125" style="154" bestFit="1" customWidth="1"/>
    <col min="541" max="542" width="9.140625" style="154" bestFit="1" customWidth="1"/>
    <col min="543" max="543" width="9.42578125" style="154" bestFit="1" customWidth="1"/>
    <col min="544" max="544" width="9.140625" style="154" bestFit="1" customWidth="1"/>
    <col min="545" max="546" width="9.42578125" style="154" bestFit="1" customWidth="1"/>
    <col min="547" max="547" width="9.140625" style="154" bestFit="1" customWidth="1"/>
    <col min="548" max="548" width="9.42578125" style="154" bestFit="1" customWidth="1"/>
    <col min="549" max="549" width="9.140625" style="154" bestFit="1" customWidth="1"/>
    <col min="550" max="550" width="9.42578125" style="154" bestFit="1" customWidth="1"/>
    <col min="551" max="551" width="9.140625" style="154" bestFit="1" customWidth="1"/>
    <col min="552" max="552" width="9.42578125" style="154" bestFit="1" customWidth="1"/>
    <col min="553" max="553" width="9.140625" style="154" bestFit="1" customWidth="1"/>
    <col min="554" max="554" width="9.42578125" style="154" bestFit="1" customWidth="1"/>
    <col min="555" max="556" width="9.140625" style="154" bestFit="1" customWidth="1"/>
    <col min="557" max="557" width="9.42578125" style="154" bestFit="1" customWidth="1"/>
    <col min="558" max="558" width="9.140625" style="154" bestFit="1" customWidth="1"/>
    <col min="559" max="560" width="9.42578125" style="154" bestFit="1" customWidth="1"/>
    <col min="561" max="566" width="9.140625" style="154" bestFit="1" customWidth="1"/>
    <col min="567" max="567" width="8.42578125" style="154" bestFit="1" customWidth="1"/>
    <col min="568" max="568" width="8.140625" style="154" bestFit="1" customWidth="1"/>
    <col min="569" max="569" width="8.42578125" style="154" bestFit="1" customWidth="1"/>
    <col min="570" max="570" width="8.140625" style="154" bestFit="1" customWidth="1"/>
    <col min="571" max="571" width="8.42578125" style="154" bestFit="1" customWidth="1"/>
    <col min="572" max="572" width="8.140625" style="154" bestFit="1" customWidth="1"/>
    <col min="573" max="573" width="8.42578125" style="154" bestFit="1" customWidth="1"/>
    <col min="574" max="574" width="8.140625" style="154" bestFit="1" customWidth="1"/>
    <col min="575" max="575" width="8.42578125" style="154" bestFit="1" customWidth="1"/>
    <col min="576" max="576" width="8.140625" style="154" bestFit="1" customWidth="1"/>
    <col min="577" max="577" width="8.42578125" style="154" bestFit="1" customWidth="1"/>
    <col min="578" max="579" width="8.140625" style="154" bestFit="1" customWidth="1"/>
    <col min="580" max="580" width="8.42578125" style="154" bestFit="1" customWidth="1"/>
    <col min="581" max="581" width="8.140625" style="154" bestFit="1" customWidth="1"/>
    <col min="582" max="582" width="8.42578125" style="154" bestFit="1" customWidth="1"/>
    <col min="583" max="583" width="8.140625" style="154" bestFit="1" customWidth="1"/>
    <col min="584" max="584" width="8.42578125" style="154" bestFit="1" customWidth="1"/>
    <col min="585" max="585" width="8.140625" style="154" bestFit="1" customWidth="1"/>
    <col min="586" max="586" width="8.42578125" style="154" bestFit="1" customWidth="1"/>
    <col min="587" max="587" width="8.140625" style="154" bestFit="1" customWidth="1"/>
    <col min="588" max="588" width="8.42578125" style="154" bestFit="1" customWidth="1"/>
    <col min="589" max="589" width="8.140625" style="154" bestFit="1" customWidth="1"/>
    <col min="590" max="590" width="8.42578125" style="154" bestFit="1" customWidth="1"/>
    <col min="591" max="591" width="8.140625" style="154" bestFit="1" customWidth="1"/>
    <col min="592" max="592" width="9.85546875" style="154" bestFit="1" customWidth="1"/>
    <col min="593" max="593" width="9.5703125" style="154" bestFit="1" customWidth="1"/>
    <col min="594" max="595" width="11.140625" style="154" bestFit="1" customWidth="1"/>
    <col min="596" max="597" width="10.140625" style="154" bestFit="1" customWidth="1"/>
    <col min="598" max="599" width="11.140625" style="154" bestFit="1" customWidth="1"/>
    <col min="600" max="601" width="10.140625" style="154" bestFit="1" customWidth="1"/>
    <col min="602" max="602" width="14.28515625" style="154" bestFit="1" customWidth="1"/>
    <col min="603" max="603" width="12.140625" style="154" bestFit="1" customWidth="1"/>
    <col min="604" max="604" width="8" style="154" bestFit="1" customWidth="1"/>
    <col min="605" max="605" width="9.28515625" style="154" bestFit="1" customWidth="1"/>
    <col min="606" max="606" width="10.42578125" style="154" bestFit="1" customWidth="1"/>
    <col min="607" max="607" width="8" style="154" bestFit="1" customWidth="1"/>
    <col min="608" max="608" width="9.28515625" style="154" bestFit="1" customWidth="1"/>
    <col min="609" max="609" width="10.42578125" style="154" bestFit="1" customWidth="1"/>
    <col min="610" max="610" width="11.28515625" style="154" bestFit="1" customWidth="1"/>
    <col min="611" max="611" width="8" style="154" bestFit="1" customWidth="1"/>
    <col min="612" max="612" width="9.28515625" style="154" bestFit="1" customWidth="1"/>
    <col min="613" max="613" width="10.42578125" style="154" bestFit="1" customWidth="1"/>
    <col min="614" max="615" width="8" style="154" bestFit="1" customWidth="1"/>
    <col min="616" max="616" width="9.140625" style="154" bestFit="1" customWidth="1"/>
    <col min="617" max="620" width="8" style="154" bestFit="1" customWidth="1"/>
    <col min="621" max="621" width="8.7109375" style="154" bestFit="1" customWidth="1"/>
    <col min="622" max="623" width="11.7109375" style="154" bestFit="1" customWidth="1"/>
    <col min="624" max="624" width="7" style="154" bestFit="1" customWidth="1"/>
    <col min="625" max="625" width="8.140625" style="154" bestFit="1" customWidth="1"/>
    <col min="626" max="630" width="9.5703125" style="154" bestFit="1" customWidth="1"/>
    <col min="631" max="631" width="11.7109375" style="154" bestFit="1" customWidth="1"/>
    <col min="632" max="632" width="12" style="154" bestFit="1" customWidth="1"/>
    <col min="633" max="633" width="10.42578125" style="154" bestFit="1" customWidth="1"/>
    <col min="634" max="634" width="9" style="154" bestFit="1" customWidth="1"/>
    <col min="635" max="636" width="11" style="154" bestFit="1" customWidth="1"/>
    <col min="637" max="637" width="12.5703125" style="154" bestFit="1" customWidth="1"/>
    <col min="638" max="638" width="9.42578125" style="154" bestFit="1" customWidth="1"/>
    <col min="639" max="639" width="9.7109375" style="154" bestFit="1" customWidth="1"/>
    <col min="640" max="641" width="12" style="154" bestFit="1" customWidth="1"/>
    <col min="642" max="642" width="9.140625" style="154" bestFit="1" customWidth="1"/>
    <col min="643" max="643" width="11.5703125" style="154" bestFit="1" customWidth="1"/>
    <col min="644" max="645" width="12" style="154" bestFit="1" customWidth="1"/>
    <col min="646" max="646" width="11.85546875" style="154" bestFit="1" customWidth="1"/>
    <col min="647" max="647" width="10.85546875" style="154" bestFit="1" customWidth="1"/>
    <col min="648" max="648" width="11.140625" style="154" bestFit="1" customWidth="1"/>
    <col min="649" max="649" width="9.140625" style="154" bestFit="1" customWidth="1"/>
    <col min="650" max="650" width="9.85546875" style="154" bestFit="1" customWidth="1"/>
    <col min="651" max="651" width="10.28515625" style="154" bestFit="1" customWidth="1"/>
    <col min="652" max="652" width="10.85546875" style="154" bestFit="1" customWidth="1"/>
    <col min="653" max="653" width="10.7109375" style="154" bestFit="1" customWidth="1"/>
    <col min="654" max="654" width="10.140625" style="154" bestFit="1" customWidth="1"/>
    <col min="655" max="655" width="10.7109375" style="154" bestFit="1" customWidth="1"/>
    <col min="656" max="656" width="11.42578125" style="154" bestFit="1" customWidth="1"/>
    <col min="657" max="657" width="8.5703125" style="154" bestFit="1" customWidth="1"/>
    <col min="658" max="659" width="11.7109375" style="154" bestFit="1" customWidth="1"/>
    <col min="660" max="660" width="11.28515625" style="154" bestFit="1" customWidth="1"/>
    <col min="661" max="661" width="9.85546875" style="154" bestFit="1" customWidth="1"/>
    <col min="662" max="662" width="9.7109375" style="154" bestFit="1" customWidth="1"/>
    <col min="663" max="663" width="10.85546875" style="154" bestFit="1" customWidth="1"/>
    <col min="664" max="668" width="11.42578125" style="154" bestFit="1" customWidth="1"/>
    <col min="669" max="669" width="10.42578125" style="154" bestFit="1" customWidth="1"/>
    <col min="670" max="675" width="11.28515625" style="154" bestFit="1" customWidth="1"/>
    <col min="676" max="678" width="10.28515625" style="154" bestFit="1" customWidth="1"/>
    <col min="679" max="679" width="11.7109375" style="154" bestFit="1" customWidth="1"/>
    <col min="680" max="680" width="10.85546875" style="154" bestFit="1" customWidth="1"/>
    <col min="681" max="682" width="11.7109375" style="154" bestFit="1" customWidth="1"/>
    <col min="683" max="687" width="11.5703125" style="154" bestFit="1" customWidth="1"/>
    <col min="688" max="688" width="10.5703125" style="154" bestFit="1" customWidth="1"/>
    <col min="689" max="689" width="11" style="154" bestFit="1" customWidth="1"/>
    <col min="690" max="690" width="11.42578125" style="154" bestFit="1" customWidth="1"/>
    <col min="691" max="691" width="11.7109375" style="154" bestFit="1" customWidth="1"/>
    <col min="692" max="693" width="11.5703125" style="154" bestFit="1" customWidth="1"/>
    <col min="694" max="697" width="11.42578125" style="154" bestFit="1" customWidth="1"/>
    <col min="698" max="698" width="11.5703125" style="154" bestFit="1" customWidth="1"/>
    <col min="699" max="699" width="10.7109375" style="154" bestFit="1" customWidth="1"/>
    <col min="700" max="702" width="11.5703125" style="154" bestFit="1" customWidth="1"/>
    <col min="703" max="708" width="11.42578125" style="154" bestFit="1" customWidth="1"/>
    <col min="709" max="710" width="10.42578125" style="154" bestFit="1" customWidth="1"/>
    <col min="711" max="711" width="11.5703125" style="154" bestFit="1" customWidth="1"/>
    <col min="712" max="712" width="10.42578125" style="154" bestFit="1" customWidth="1"/>
    <col min="713" max="718" width="11.140625" style="154" bestFit="1" customWidth="1"/>
    <col min="719" max="720" width="10.140625" style="154" bestFit="1" customWidth="1"/>
    <col min="721" max="725" width="9.28515625" style="154" bestFit="1" customWidth="1"/>
    <col min="726" max="726" width="10.42578125" style="154" bestFit="1" customWidth="1"/>
    <col min="727" max="729" width="9.28515625" style="154" bestFit="1" customWidth="1"/>
    <col min="730" max="730" width="8.28515625" style="154" bestFit="1" customWidth="1"/>
    <col min="731" max="731" width="9.42578125" style="154" bestFit="1" customWidth="1"/>
    <col min="732" max="732" width="11.7109375" style="154" bestFit="1" customWidth="1"/>
    <col min="733" max="733" width="11" style="154" bestFit="1" customWidth="1"/>
    <col min="734" max="734" width="10.42578125" style="154" bestFit="1" customWidth="1"/>
    <col min="735" max="735" width="8.42578125" style="154" bestFit="1" customWidth="1"/>
    <col min="736" max="736" width="9.42578125" style="154" bestFit="1" customWidth="1"/>
    <col min="737" max="737" width="11.5703125" style="154" bestFit="1" customWidth="1"/>
    <col min="738" max="738" width="11.42578125" style="154" bestFit="1" customWidth="1"/>
    <col min="739" max="739" width="9.85546875" style="154" bestFit="1" customWidth="1"/>
    <col min="740" max="740" width="12" style="154" bestFit="1" customWidth="1"/>
    <col min="741" max="741" width="11.85546875" style="154" bestFit="1" customWidth="1"/>
    <col min="742" max="742" width="10.5703125" style="154" bestFit="1" customWidth="1"/>
    <col min="743" max="743" width="10.85546875" style="154" bestFit="1" customWidth="1"/>
    <col min="744" max="744" width="11.140625" style="154" bestFit="1" customWidth="1"/>
    <col min="745" max="746" width="9.140625" style="154" bestFit="1" customWidth="1"/>
    <col min="747" max="747" width="8.140625" style="154" bestFit="1" customWidth="1"/>
    <col min="748" max="748" width="9.28515625" style="154" bestFit="1" customWidth="1"/>
    <col min="749" max="749" width="11.42578125" style="154" bestFit="1" customWidth="1"/>
    <col min="750" max="750" width="9.7109375" style="154" bestFit="1" customWidth="1"/>
    <col min="751" max="756" width="8.7109375" style="154" bestFit="1" customWidth="1"/>
    <col min="757" max="757" width="12.28515625" style="154" bestFit="1" customWidth="1"/>
    <col min="758" max="758" width="11.140625" style="154" bestFit="1" customWidth="1"/>
    <col min="759" max="759" width="12.28515625" style="154" bestFit="1" customWidth="1"/>
    <col min="760" max="760" width="10.5703125" style="154" bestFit="1" customWidth="1"/>
    <col min="761" max="761" width="12.5703125" style="154" bestFit="1" customWidth="1"/>
    <col min="762" max="762" width="12.7109375" style="154" bestFit="1" customWidth="1"/>
    <col min="763" max="763" width="10.7109375" style="154" bestFit="1" customWidth="1"/>
    <col min="764" max="764" width="12.5703125" style="154" bestFit="1" customWidth="1"/>
    <col min="765" max="765" width="11.7109375" style="154" bestFit="1" customWidth="1"/>
    <col min="766" max="766" width="12.85546875" style="154" bestFit="1" customWidth="1"/>
    <col min="767" max="767" width="12.140625" style="154" bestFit="1" customWidth="1"/>
    <col min="768" max="769" width="12" style="154" bestFit="1" customWidth="1"/>
    <col min="770" max="771" width="10.140625" style="154" bestFit="1" customWidth="1"/>
    <col min="772" max="772" width="9.28515625" style="154" bestFit="1" customWidth="1"/>
    <col min="773" max="773" width="11.5703125" style="154" bestFit="1" customWidth="1"/>
    <col min="774" max="774" width="12.7109375" style="154" bestFit="1" customWidth="1"/>
    <col min="775" max="775" width="8.85546875" style="154" bestFit="1" customWidth="1"/>
    <col min="776" max="776" width="9.28515625" style="154" bestFit="1" customWidth="1"/>
    <col min="777" max="777" width="11.5703125" style="154" bestFit="1" customWidth="1"/>
    <col min="778" max="778" width="12.42578125" style="154" bestFit="1" customWidth="1"/>
    <col min="779" max="784" width="8.5703125" style="154" bestFit="1" customWidth="1"/>
    <col min="785" max="785" width="11" style="154" bestFit="1" customWidth="1"/>
    <col min="786" max="786" width="11.140625" style="154" bestFit="1" customWidth="1"/>
    <col min="787" max="787" width="10.5703125" style="154" bestFit="1" customWidth="1"/>
    <col min="788" max="788" width="11.5703125" style="154" bestFit="1" customWidth="1"/>
    <col min="789" max="790" width="9.140625" style="154" bestFit="1" customWidth="1"/>
    <col min="791" max="791" width="11.42578125" style="154" bestFit="1" customWidth="1"/>
    <col min="792" max="792" width="12.28515625" style="154" bestFit="1" customWidth="1"/>
    <col min="793" max="795" width="8.42578125" style="154" bestFit="1" customWidth="1"/>
    <col min="796" max="797" width="11.85546875" style="154" bestFit="1" customWidth="1"/>
    <col min="798" max="798" width="12" style="154" bestFit="1" customWidth="1"/>
    <col min="799" max="799" width="12.140625" style="154" bestFit="1" customWidth="1"/>
    <col min="800" max="800" width="10.85546875" style="154" bestFit="1" customWidth="1"/>
    <col min="801" max="801" width="12.42578125" style="154" bestFit="1" customWidth="1"/>
    <col min="802" max="802" width="12.28515625" style="154" bestFit="1" customWidth="1"/>
    <col min="803" max="803" width="11.42578125" style="154" bestFit="1" customWidth="1"/>
    <col min="804" max="804" width="11.7109375" style="154" bestFit="1" customWidth="1"/>
    <col min="805" max="806" width="9.85546875" style="154" bestFit="1" customWidth="1"/>
    <col min="807" max="807" width="12.42578125" style="154" bestFit="1" customWidth="1"/>
    <col min="808" max="808" width="10" style="154" bestFit="1" customWidth="1"/>
    <col min="809" max="809" width="11.140625" style="154" bestFit="1" customWidth="1"/>
    <col min="810" max="810" width="12.28515625" style="154" bestFit="1" customWidth="1"/>
    <col min="811" max="811" width="13.28515625" style="154" bestFit="1" customWidth="1"/>
    <col min="812" max="812" width="11.5703125" style="154" bestFit="1" customWidth="1"/>
    <col min="813" max="813" width="10.5703125" style="154" bestFit="1" customWidth="1"/>
    <col min="814" max="814" width="12" style="154" bestFit="1" customWidth="1"/>
    <col min="815" max="815" width="9.42578125" style="154" bestFit="1" customWidth="1"/>
    <col min="816" max="816" width="9.140625" style="154" bestFit="1" customWidth="1"/>
    <col min="817" max="817" width="9.42578125" style="154" bestFit="1" customWidth="1"/>
    <col min="818" max="818" width="9.140625" style="154" bestFit="1" customWidth="1"/>
    <col min="819" max="819" width="9.42578125" style="154" bestFit="1" customWidth="1"/>
    <col min="820" max="821" width="9.140625" style="154" bestFit="1" customWidth="1"/>
    <col min="822" max="822" width="9.42578125" style="154" bestFit="1" customWidth="1"/>
    <col min="823" max="824" width="9.140625" style="154" bestFit="1" customWidth="1"/>
    <col min="825" max="825" width="9.42578125" style="154" bestFit="1" customWidth="1"/>
    <col min="826" max="826" width="9.140625" style="154" bestFit="1" customWidth="1"/>
    <col min="827" max="827" width="9.42578125" style="154" bestFit="1" customWidth="1"/>
    <col min="828" max="828" width="9.140625" style="154" bestFit="1" customWidth="1"/>
    <col min="829" max="829" width="9.42578125" style="154" bestFit="1" customWidth="1"/>
    <col min="830" max="831" width="9.140625" style="154" bestFit="1" customWidth="1"/>
    <col min="832" max="832" width="9.42578125" style="154" bestFit="1" customWidth="1"/>
    <col min="833" max="834" width="9.140625" style="154" bestFit="1" customWidth="1"/>
    <col min="835" max="835" width="9.42578125" style="154" bestFit="1" customWidth="1"/>
    <col min="836" max="836" width="9.140625" style="154" bestFit="1" customWidth="1"/>
    <col min="837" max="837" width="9.42578125" style="154" bestFit="1" customWidth="1"/>
    <col min="838" max="838" width="9.140625" style="154" bestFit="1" customWidth="1"/>
    <col min="839" max="839" width="9.42578125" style="154" bestFit="1" customWidth="1"/>
    <col min="840" max="841" width="9.140625" style="154" bestFit="1" customWidth="1"/>
    <col min="842" max="842" width="9.42578125" style="154" bestFit="1" customWidth="1"/>
    <col min="843" max="843" width="9.140625" style="154" bestFit="1" customWidth="1"/>
    <col min="844" max="845" width="9.42578125" style="154" bestFit="1" customWidth="1"/>
    <col min="846" max="846" width="9.140625" style="154" bestFit="1" customWidth="1"/>
    <col min="847" max="847" width="9.42578125" style="154" bestFit="1" customWidth="1"/>
    <col min="848" max="848" width="9.140625" style="154" bestFit="1" customWidth="1"/>
    <col min="849" max="849" width="9.42578125" style="154" bestFit="1" customWidth="1"/>
    <col min="850" max="850" width="9.140625" style="154" bestFit="1" customWidth="1"/>
    <col min="851" max="851" width="9.42578125" style="154" bestFit="1" customWidth="1"/>
    <col min="852" max="852" width="9.140625" style="154" bestFit="1" customWidth="1"/>
    <col min="853" max="853" width="9.42578125" style="154" bestFit="1" customWidth="1"/>
    <col min="854" max="855" width="9.140625" style="154" bestFit="1" customWidth="1"/>
    <col min="856" max="856" width="9.42578125" style="154" bestFit="1" customWidth="1"/>
    <col min="857" max="857" width="9.140625" style="154" bestFit="1" customWidth="1"/>
    <col min="858" max="859" width="9.42578125" style="154" bestFit="1" customWidth="1"/>
    <col min="860" max="865" width="9.140625" style="154" bestFit="1" customWidth="1"/>
    <col min="866" max="866" width="8.42578125" style="154" bestFit="1" customWidth="1"/>
    <col min="867" max="867" width="8.140625" style="154" bestFit="1" customWidth="1"/>
    <col min="868" max="868" width="8.42578125" style="154" bestFit="1" customWidth="1"/>
    <col min="869" max="869" width="8.140625" style="154" bestFit="1" customWidth="1"/>
    <col min="870" max="870" width="8.42578125" style="154" bestFit="1" customWidth="1"/>
    <col min="871" max="871" width="8.140625" style="154" bestFit="1" customWidth="1"/>
    <col min="872" max="872" width="8.42578125" style="154" bestFit="1" customWidth="1"/>
    <col min="873" max="873" width="8.140625" style="154" bestFit="1" customWidth="1"/>
    <col min="874" max="874" width="8.42578125" style="154" bestFit="1" customWidth="1"/>
    <col min="875" max="875" width="8.140625" style="154" bestFit="1" customWidth="1"/>
    <col min="876" max="876" width="8.42578125" style="154" bestFit="1" customWidth="1"/>
    <col min="877" max="878" width="8.140625" style="154" bestFit="1" customWidth="1"/>
    <col min="879" max="879" width="8.42578125" style="154" bestFit="1" customWidth="1"/>
    <col min="880" max="880" width="8.140625" style="154" bestFit="1" customWidth="1"/>
    <col min="881" max="881" width="8.42578125" style="154" bestFit="1" customWidth="1"/>
    <col min="882" max="882" width="8.140625" style="154" bestFit="1" customWidth="1"/>
    <col min="883" max="883" width="8.42578125" style="154" bestFit="1" customWidth="1"/>
    <col min="884" max="884" width="8.140625" style="154" bestFit="1" customWidth="1"/>
    <col min="885" max="885" width="8.42578125" style="154" bestFit="1" customWidth="1"/>
    <col min="886" max="886" width="8.140625" style="154" bestFit="1" customWidth="1"/>
    <col min="887" max="887" width="8.42578125" style="154" bestFit="1" customWidth="1"/>
    <col min="888" max="888" width="8.140625" style="154" bestFit="1" customWidth="1"/>
    <col min="889" max="889" width="8.42578125" style="154" bestFit="1" customWidth="1"/>
    <col min="890" max="890" width="8.140625" style="154" bestFit="1" customWidth="1"/>
    <col min="891" max="891" width="9.85546875" style="154" bestFit="1" customWidth="1"/>
    <col min="892" max="892" width="9.5703125" style="154" bestFit="1" customWidth="1"/>
    <col min="893" max="894" width="11.140625" style="154" bestFit="1" customWidth="1"/>
    <col min="895" max="896" width="10.140625" style="154" bestFit="1" customWidth="1"/>
    <col min="897" max="898" width="11.140625" style="154" bestFit="1" customWidth="1"/>
    <col min="899" max="900" width="10.140625" style="154" bestFit="1" customWidth="1"/>
    <col min="901" max="901" width="14.140625" style="154" bestFit="1" customWidth="1"/>
    <col min="902" max="902" width="18.28515625" style="154" bestFit="1" customWidth="1"/>
    <col min="903" max="903" width="8" style="154" bestFit="1" customWidth="1"/>
    <col min="904" max="904" width="9.28515625" style="154" bestFit="1" customWidth="1"/>
    <col min="905" max="905" width="10.42578125" style="154" bestFit="1" customWidth="1"/>
    <col min="906" max="906" width="8" style="154" bestFit="1" customWidth="1"/>
    <col min="907" max="907" width="9.28515625" style="154" bestFit="1" customWidth="1"/>
    <col min="908" max="908" width="10.42578125" style="154" bestFit="1" customWidth="1"/>
    <col min="909" max="909" width="11.28515625" style="154" bestFit="1" customWidth="1"/>
    <col min="910" max="910" width="8" style="154" bestFit="1" customWidth="1"/>
    <col min="911" max="911" width="9.28515625" style="154" bestFit="1" customWidth="1"/>
    <col min="912" max="912" width="10.42578125" style="154" bestFit="1" customWidth="1"/>
    <col min="913" max="914" width="8" style="154" bestFit="1" customWidth="1"/>
    <col min="915" max="915" width="9.140625" style="154" bestFit="1" customWidth="1"/>
    <col min="916" max="919" width="8" style="154" bestFit="1" customWidth="1"/>
    <col min="920" max="920" width="8.7109375" style="154" bestFit="1" customWidth="1"/>
    <col min="921" max="922" width="11.7109375" style="154" bestFit="1" customWidth="1"/>
    <col min="923" max="923" width="7" style="154" bestFit="1" customWidth="1"/>
    <col min="924" max="924" width="8.140625" style="154" bestFit="1" customWidth="1"/>
    <col min="925" max="929" width="9.5703125" style="154" bestFit="1" customWidth="1"/>
    <col min="930" max="930" width="11.7109375" style="154" bestFit="1" customWidth="1"/>
    <col min="931" max="931" width="12" style="154" bestFit="1" customWidth="1"/>
    <col min="932" max="932" width="10.42578125" style="154" bestFit="1" customWidth="1"/>
    <col min="933" max="933" width="9" style="154" bestFit="1" customWidth="1"/>
    <col min="934" max="935" width="11" style="154" bestFit="1" customWidth="1"/>
    <col min="936" max="936" width="12.5703125" style="154" bestFit="1" customWidth="1"/>
    <col min="937" max="937" width="9.42578125" style="154" bestFit="1" customWidth="1"/>
    <col min="938" max="938" width="9.7109375" style="154" bestFit="1" customWidth="1"/>
    <col min="939" max="940" width="12" style="154" bestFit="1" customWidth="1"/>
    <col min="941" max="941" width="9.140625" style="154" bestFit="1" customWidth="1"/>
    <col min="942" max="942" width="11.5703125" style="154" bestFit="1" customWidth="1"/>
    <col min="943" max="944" width="12" style="154" bestFit="1" customWidth="1"/>
    <col min="945" max="945" width="11.85546875" style="154" bestFit="1" customWidth="1"/>
    <col min="946" max="946" width="10.85546875" style="154" bestFit="1" customWidth="1"/>
    <col min="947" max="947" width="11.140625" style="154" bestFit="1" customWidth="1"/>
    <col min="948" max="948" width="9.140625" style="154" bestFit="1" customWidth="1"/>
    <col min="949" max="949" width="9.85546875" style="154" bestFit="1" customWidth="1"/>
    <col min="950" max="950" width="10.28515625" style="154" bestFit="1" customWidth="1"/>
    <col min="951" max="951" width="10.85546875" style="154" bestFit="1" customWidth="1"/>
    <col min="952" max="952" width="10.7109375" style="154" bestFit="1" customWidth="1"/>
    <col min="953" max="953" width="10.140625" style="154" bestFit="1" customWidth="1"/>
    <col min="954" max="954" width="10.7109375" style="154" bestFit="1" customWidth="1"/>
    <col min="955" max="955" width="11.42578125" style="154" bestFit="1" customWidth="1"/>
    <col min="956" max="956" width="8.5703125" style="154" bestFit="1" customWidth="1"/>
    <col min="957" max="958" width="11.7109375" style="154" bestFit="1" customWidth="1"/>
    <col min="959" max="959" width="11.28515625" style="154" bestFit="1" customWidth="1"/>
    <col min="960" max="960" width="9.85546875" style="154" bestFit="1" customWidth="1"/>
    <col min="961" max="961" width="9.7109375" style="154" bestFit="1" customWidth="1"/>
    <col min="962" max="962" width="10.85546875" style="154" bestFit="1" customWidth="1"/>
    <col min="963" max="967" width="11.42578125" style="154" bestFit="1" customWidth="1"/>
    <col min="968" max="968" width="10.42578125" style="154" bestFit="1" customWidth="1"/>
    <col min="969" max="974" width="11.28515625" style="154" bestFit="1" customWidth="1"/>
    <col min="975" max="977" width="10.28515625" style="154" bestFit="1" customWidth="1"/>
    <col min="978" max="978" width="11.7109375" style="154" bestFit="1" customWidth="1"/>
    <col min="979" max="979" width="10.85546875" style="154" bestFit="1" customWidth="1"/>
    <col min="980" max="981" width="11.7109375" style="154" bestFit="1" customWidth="1"/>
    <col min="982" max="986" width="11.5703125" style="154" bestFit="1" customWidth="1"/>
    <col min="987" max="987" width="10.5703125" style="154" bestFit="1" customWidth="1"/>
    <col min="988" max="988" width="11" style="154" bestFit="1" customWidth="1"/>
    <col min="989" max="989" width="11.42578125" style="154" bestFit="1" customWidth="1"/>
    <col min="990" max="990" width="11.7109375" style="154" bestFit="1" customWidth="1"/>
    <col min="991" max="992" width="11.5703125" style="154" bestFit="1" customWidth="1"/>
    <col min="993" max="996" width="11.42578125" style="154" bestFit="1" customWidth="1"/>
    <col min="997" max="997" width="11.5703125" style="154" bestFit="1" customWidth="1"/>
    <col min="998" max="998" width="10.7109375" style="154" bestFit="1" customWidth="1"/>
    <col min="999" max="1001" width="11.5703125" style="154" bestFit="1" customWidth="1"/>
    <col min="1002" max="1007" width="11.42578125" style="154" bestFit="1" customWidth="1"/>
    <col min="1008" max="1009" width="10.42578125" style="154" bestFit="1" customWidth="1"/>
    <col min="1010" max="1010" width="11.5703125" style="154" bestFit="1" customWidth="1"/>
    <col min="1011" max="1011" width="10.42578125" style="154" bestFit="1" customWidth="1"/>
    <col min="1012" max="1017" width="11.140625" style="154" bestFit="1" customWidth="1"/>
    <col min="1018" max="1019" width="10.140625" style="154" bestFit="1" customWidth="1"/>
    <col min="1020" max="1024" width="9.28515625" style="154" bestFit="1" customWidth="1"/>
    <col min="1025" max="1025" width="10.42578125" style="154" bestFit="1" customWidth="1"/>
    <col min="1026" max="1028" width="9.28515625" style="154" bestFit="1" customWidth="1"/>
    <col min="1029" max="1029" width="8.28515625" style="154" bestFit="1" customWidth="1"/>
    <col min="1030" max="1030" width="9.42578125" style="154" bestFit="1" customWidth="1"/>
    <col min="1031" max="1031" width="11.7109375" style="154" bestFit="1" customWidth="1"/>
    <col min="1032" max="1032" width="11" style="154" bestFit="1" customWidth="1"/>
    <col min="1033" max="1033" width="10.42578125" style="154" bestFit="1" customWidth="1"/>
    <col min="1034" max="1034" width="8.42578125" style="154" bestFit="1" customWidth="1"/>
    <col min="1035" max="1035" width="9.42578125" style="154" bestFit="1" customWidth="1"/>
    <col min="1036" max="1036" width="11.5703125" style="154" bestFit="1" customWidth="1"/>
    <col min="1037" max="1037" width="11.42578125" style="154" bestFit="1" customWidth="1"/>
    <col min="1038" max="1038" width="9.85546875" style="154" bestFit="1" customWidth="1"/>
    <col min="1039" max="1039" width="12" style="154" bestFit="1" customWidth="1"/>
    <col min="1040" max="1040" width="11.85546875" style="154" bestFit="1" customWidth="1"/>
    <col min="1041" max="1041" width="10.5703125" style="154" bestFit="1" customWidth="1"/>
    <col min="1042" max="1042" width="10.85546875" style="154" bestFit="1" customWidth="1"/>
    <col min="1043" max="1043" width="11.140625" style="154" bestFit="1" customWidth="1"/>
    <col min="1044" max="1045" width="9.140625" style="154" bestFit="1" customWidth="1"/>
    <col min="1046" max="1046" width="8.140625" style="154" bestFit="1" customWidth="1"/>
    <col min="1047" max="1047" width="9.28515625" style="154" bestFit="1" customWidth="1"/>
    <col min="1048" max="1048" width="11.42578125" style="154" bestFit="1" customWidth="1"/>
    <col min="1049" max="1049" width="9.7109375" style="154" bestFit="1" customWidth="1"/>
    <col min="1050" max="1050" width="10.140625" style="154" bestFit="1" customWidth="1"/>
    <col min="1051" max="1052" width="9.140625" style="154" bestFit="1" customWidth="1"/>
    <col min="1053" max="1055" width="8.7109375" style="154" bestFit="1" customWidth="1"/>
    <col min="1056" max="1056" width="12.28515625" style="154" bestFit="1" customWidth="1"/>
    <col min="1057" max="1057" width="11.140625" style="154" bestFit="1" customWidth="1"/>
    <col min="1058" max="1058" width="12.28515625" style="154" bestFit="1" customWidth="1"/>
    <col min="1059" max="1059" width="10.5703125" style="154" bestFit="1" customWidth="1"/>
    <col min="1060" max="1060" width="12.5703125" style="154" bestFit="1" customWidth="1"/>
    <col min="1061" max="1061" width="12.7109375" style="154" bestFit="1" customWidth="1"/>
    <col min="1062" max="1062" width="10.7109375" style="154" bestFit="1" customWidth="1"/>
    <col min="1063" max="1063" width="12.5703125" style="154" bestFit="1" customWidth="1"/>
    <col min="1064" max="1064" width="11.7109375" style="154" bestFit="1" customWidth="1"/>
    <col min="1065" max="1065" width="12.85546875" style="154" bestFit="1" customWidth="1"/>
    <col min="1066" max="1066" width="12.140625" style="154" bestFit="1" customWidth="1"/>
    <col min="1067" max="1068" width="12" style="154" bestFit="1" customWidth="1"/>
    <col min="1069" max="1070" width="10.140625" style="154" bestFit="1" customWidth="1"/>
    <col min="1071" max="1071" width="9.28515625" style="154" bestFit="1" customWidth="1"/>
    <col min="1072" max="1072" width="11.5703125" style="154" bestFit="1" customWidth="1"/>
    <col min="1073" max="1073" width="12.7109375" style="154" bestFit="1" customWidth="1"/>
    <col min="1074" max="1074" width="8.85546875" style="154" bestFit="1" customWidth="1"/>
    <col min="1075" max="1075" width="9.28515625" style="154" bestFit="1" customWidth="1"/>
    <col min="1076" max="1076" width="11.5703125" style="154" bestFit="1" customWidth="1"/>
    <col min="1077" max="1077" width="12.42578125" style="154" bestFit="1" customWidth="1"/>
    <col min="1078" max="1083" width="8.5703125" style="154" bestFit="1" customWidth="1"/>
    <col min="1084" max="1084" width="11" style="154" bestFit="1" customWidth="1"/>
    <col min="1085" max="1085" width="10.42578125" style="154" bestFit="1" customWidth="1"/>
    <col min="1086" max="1086" width="10.5703125" style="154" bestFit="1" customWidth="1"/>
    <col min="1087" max="1087" width="11.5703125" style="154" bestFit="1" customWidth="1"/>
    <col min="1088" max="1089" width="9.140625" style="154" bestFit="1" customWidth="1"/>
    <col min="1090" max="1090" width="11.42578125" style="154" bestFit="1" customWidth="1"/>
    <col min="1091" max="1091" width="12.28515625" style="154" bestFit="1" customWidth="1"/>
    <col min="1092" max="1094" width="8.42578125" style="154" bestFit="1" customWidth="1"/>
    <col min="1095" max="1096" width="11.85546875" style="154" bestFit="1" customWidth="1"/>
    <col min="1097" max="1097" width="12" style="154" bestFit="1" customWidth="1"/>
    <col min="1098" max="1098" width="12.140625" style="154" bestFit="1" customWidth="1"/>
    <col min="1099" max="1099" width="10.85546875" style="154" bestFit="1" customWidth="1"/>
    <col min="1100" max="1100" width="12.42578125" style="154" bestFit="1" customWidth="1"/>
    <col min="1101" max="1101" width="12.28515625" style="154" bestFit="1" customWidth="1"/>
    <col min="1102" max="1102" width="11.42578125" style="154" bestFit="1" customWidth="1"/>
    <col min="1103" max="1103" width="11.7109375" style="154" bestFit="1" customWidth="1"/>
    <col min="1104" max="1105" width="9.85546875" style="154" bestFit="1" customWidth="1"/>
    <col min="1106" max="1106" width="12.42578125" style="154" bestFit="1" customWidth="1"/>
    <col min="1107" max="1107" width="10.140625" style="154" bestFit="1" customWidth="1"/>
    <col min="1108" max="1108" width="11.140625" style="154" bestFit="1" customWidth="1"/>
    <col min="1109" max="1109" width="12.28515625" style="154" bestFit="1" customWidth="1"/>
    <col min="1110" max="1110" width="13.28515625" style="154" bestFit="1" customWidth="1"/>
    <col min="1111" max="1111" width="11.5703125" style="154" bestFit="1" customWidth="1"/>
    <col min="1112" max="1112" width="10.5703125" style="154" bestFit="1" customWidth="1"/>
    <col min="1113" max="1113" width="12" style="154" bestFit="1" customWidth="1"/>
    <col min="1114" max="1114" width="9.42578125" style="154" bestFit="1" customWidth="1"/>
    <col min="1115" max="1115" width="9.140625" style="154" bestFit="1" customWidth="1"/>
    <col min="1116" max="1116" width="9.42578125" style="154" bestFit="1" customWidth="1"/>
    <col min="1117" max="1117" width="9.140625" style="154" bestFit="1" customWidth="1"/>
    <col min="1118" max="1118" width="9.42578125" style="154" bestFit="1" customWidth="1"/>
    <col min="1119" max="1120" width="9.140625" style="154" bestFit="1" customWidth="1"/>
    <col min="1121" max="1121" width="9.42578125" style="154" bestFit="1" customWidth="1"/>
    <col min="1122" max="1123" width="9.140625" style="154" bestFit="1" customWidth="1"/>
    <col min="1124" max="1124" width="9.42578125" style="154" bestFit="1" customWidth="1"/>
    <col min="1125" max="1125" width="9.140625" style="154" bestFit="1" customWidth="1"/>
    <col min="1126" max="1126" width="9.42578125" style="154" bestFit="1" customWidth="1"/>
    <col min="1127" max="1127" width="9.140625" style="154" bestFit="1" customWidth="1"/>
    <col min="1128" max="1128" width="9.42578125" style="154" bestFit="1" customWidth="1"/>
    <col min="1129" max="1130" width="9.140625" style="154" bestFit="1" customWidth="1"/>
    <col min="1131" max="1131" width="9.42578125" style="154" bestFit="1" customWidth="1"/>
    <col min="1132" max="1133" width="9.140625" style="154" bestFit="1" customWidth="1"/>
    <col min="1134" max="1134" width="9.42578125" style="154" bestFit="1" customWidth="1"/>
    <col min="1135" max="1135" width="9.140625" style="154" bestFit="1" customWidth="1"/>
    <col min="1136" max="1136" width="9.42578125" style="154" bestFit="1" customWidth="1"/>
    <col min="1137" max="1137" width="9.140625" style="154" bestFit="1" customWidth="1"/>
    <col min="1138" max="1138" width="9.42578125" style="154" bestFit="1" customWidth="1"/>
    <col min="1139" max="1140" width="9.140625" style="154" bestFit="1" customWidth="1"/>
    <col min="1141" max="1141" width="9.42578125" style="154" bestFit="1" customWidth="1"/>
    <col min="1142" max="1142" width="9.140625" style="154" bestFit="1" customWidth="1"/>
    <col min="1143" max="1144" width="9.42578125" style="154" bestFit="1" customWidth="1"/>
    <col min="1145" max="1145" width="9.140625" style="154" bestFit="1" customWidth="1"/>
    <col min="1146" max="1146" width="9.42578125" style="154" bestFit="1" customWidth="1"/>
    <col min="1147" max="1147" width="9.140625" style="154" bestFit="1" customWidth="1"/>
    <col min="1148" max="1148" width="9.42578125" style="154" bestFit="1" customWidth="1"/>
    <col min="1149" max="1149" width="9.140625" style="154" bestFit="1" customWidth="1"/>
    <col min="1150" max="1150" width="9.42578125" style="154" bestFit="1" customWidth="1"/>
    <col min="1151" max="1151" width="9.140625" style="154" bestFit="1" customWidth="1"/>
    <col min="1152" max="1152" width="9.42578125" style="154" bestFit="1" customWidth="1"/>
    <col min="1153" max="1154" width="9.140625" style="154" bestFit="1" customWidth="1"/>
    <col min="1155" max="1155" width="9.42578125" style="154" bestFit="1" customWidth="1"/>
    <col min="1156" max="1156" width="9.140625" style="154" bestFit="1" customWidth="1"/>
    <col min="1157" max="1158" width="9.42578125" style="154" bestFit="1" customWidth="1"/>
    <col min="1159" max="1164" width="9.140625" style="154" bestFit="1" customWidth="1"/>
    <col min="1165" max="1165" width="8.42578125" style="154" bestFit="1" customWidth="1"/>
    <col min="1166" max="1166" width="8.140625" style="154" bestFit="1" customWidth="1"/>
    <col min="1167" max="1167" width="8.42578125" style="154" bestFit="1" customWidth="1"/>
    <col min="1168" max="1168" width="8.140625" style="154" bestFit="1" customWidth="1"/>
    <col min="1169" max="1169" width="8.42578125" style="154" bestFit="1" customWidth="1"/>
    <col min="1170" max="1170" width="8.140625" style="154" bestFit="1" customWidth="1"/>
    <col min="1171" max="1171" width="8.42578125" style="154" bestFit="1" customWidth="1"/>
    <col min="1172" max="1172" width="8.140625" style="154" bestFit="1" customWidth="1"/>
    <col min="1173" max="1173" width="8.42578125" style="154" bestFit="1" customWidth="1"/>
    <col min="1174" max="1174" width="8.140625" style="154" bestFit="1" customWidth="1"/>
    <col min="1175" max="1175" width="8.42578125" style="154" bestFit="1" customWidth="1"/>
    <col min="1176" max="1177" width="8.140625" style="154" bestFit="1" customWidth="1"/>
    <col min="1178" max="1178" width="8.42578125" style="154" bestFit="1" customWidth="1"/>
    <col min="1179" max="1179" width="8.140625" style="154" bestFit="1" customWidth="1"/>
    <col min="1180" max="1180" width="8.42578125" style="154" bestFit="1" customWidth="1"/>
    <col min="1181" max="1181" width="8.140625" style="154" bestFit="1" customWidth="1"/>
    <col min="1182" max="1182" width="8.42578125" style="154" bestFit="1" customWidth="1"/>
    <col min="1183" max="1183" width="8.140625" style="154" bestFit="1" customWidth="1"/>
    <col min="1184" max="1184" width="8.42578125" style="154" bestFit="1" customWidth="1"/>
    <col min="1185" max="1185" width="8.140625" style="154" bestFit="1" customWidth="1"/>
    <col min="1186" max="1186" width="8.42578125" style="154" bestFit="1" customWidth="1"/>
    <col min="1187" max="1187" width="8.140625" style="154" bestFit="1" customWidth="1"/>
    <col min="1188" max="1188" width="8.42578125" style="154" bestFit="1" customWidth="1"/>
    <col min="1189" max="1189" width="8.140625" style="154" bestFit="1" customWidth="1"/>
    <col min="1190" max="1190" width="9.85546875" style="154" bestFit="1" customWidth="1"/>
    <col min="1191" max="1191" width="9.5703125" style="154" bestFit="1" customWidth="1"/>
    <col min="1192" max="1193" width="11.140625" style="154" bestFit="1" customWidth="1"/>
    <col min="1194" max="1195" width="10.140625" style="154" bestFit="1" customWidth="1"/>
    <col min="1196" max="1197" width="11.140625" style="154" bestFit="1" customWidth="1"/>
    <col min="1198" max="1199" width="10.140625" style="154" bestFit="1" customWidth="1"/>
    <col min="1200" max="1200" width="14.140625" style="154" bestFit="1" customWidth="1"/>
    <col min="1201" max="1201" width="23.7109375" style="154" bestFit="1" customWidth="1"/>
    <col min="1202" max="1202" width="8" style="154" bestFit="1" customWidth="1"/>
    <col min="1203" max="1203" width="9.28515625" style="154" bestFit="1" customWidth="1"/>
    <col min="1204" max="1204" width="10.42578125" style="154" bestFit="1" customWidth="1"/>
    <col min="1205" max="1205" width="8" style="154" bestFit="1" customWidth="1"/>
    <col min="1206" max="1206" width="9.28515625" style="154" bestFit="1" customWidth="1"/>
    <col min="1207" max="1207" width="10.42578125" style="154" bestFit="1" customWidth="1"/>
    <col min="1208" max="1208" width="11.28515625" style="154" bestFit="1" customWidth="1"/>
    <col min="1209" max="1209" width="8" style="154" bestFit="1" customWidth="1"/>
    <col min="1210" max="1210" width="9.28515625" style="154" bestFit="1" customWidth="1"/>
    <col min="1211" max="1211" width="10.42578125" style="154" bestFit="1" customWidth="1"/>
    <col min="1212" max="1213" width="8" style="154" bestFit="1" customWidth="1"/>
    <col min="1214" max="1214" width="9.140625" style="154" bestFit="1" customWidth="1"/>
    <col min="1215" max="1218" width="8" style="154" bestFit="1" customWidth="1"/>
    <col min="1219" max="1219" width="8.7109375" style="154" bestFit="1" customWidth="1"/>
    <col min="1220" max="1221" width="11.7109375" style="154" bestFit="1" customWidth="1"/>
    <col min="1222" max="1222" width="7" style="154" bestFit="1" customWidth="1"/>
    <col min="1223" max="1223" width="8.140625" style="154" bestFit="1" customWidth="1"/>
    <col min="1224" max="1228" width="9.5703125" style="154" bestFit="1" customWidth="1"/>
    <col min="1229" max="1229" width="11.7109375" style="154" bestFit="1" customWidth="1"/>
    <col min="1230" max="1230" width="12" style="154" bestFit="1" customWidth="1"/>
    <col min="1231" max="1231" width="10.42578125" style="154" bestFit="1" customWidth="1"/>
    <col min="1232" max="1232" width="9" style="154" bestFit="1" customWidth="1"/>
    <col min="1233" max="1234" width="11" style="154" bestFit="1" customWidth="1"/>
    <col min="1235" max="1235" width="12.5703125" style="154" bestFit="1" customWidth="1"/>
    <col min="1236" max="1236" width="9.42578125" style="154" bestFit="1" customWidth="1"/>
    <col min="1237" max="1237" width="9.7109375" style="154" bestFit="1" customWidth="1"/>
    <col min="1238" max="1239" width="12" style="154" bestFit="1" customWidth="1"/>
    <col min="1240" max="1240" width="9.140625" style="154" bestFit="1" customWidth="1"/>
    <col min="1241" max="1241" width="11.5703125" style="154" bestFit="1" customWidth="1"/>
    <col min="1242" max="1243" width="12" style="154" bestFit="1" customWidth="1"/>
    <col min="1244" max="1244" width="11.85546875" style="154" bestFit="1" customWidth="1"/>
    <col min="1245" max="1245" width="10.85546875" style="154" bestFit="1" customWidth="1"/>
    <col min="1246" max="1246" width="11.140625" style="154" bestFit="1" customWidth="1"/>
    <col min="1247" max="1247" width="9.140625" style="154" bestFit="1" customWidth="1"/>
    <col min="1248" max="1248" width="9.85546875" style="154" bestFit="1" customWidth="1"/>
    <col min="1249" max="1249" width="10.28515625" style="154" bestFit="1" customWidth="1"/>
    <col min="1250" max="1250" width="10.85546875" style="154" bestFit="1" customWidth="1"/>
    <col min="1251" max="1251" width="10.7109375" style="154" bestFit="1" customWidth="1"/>
    <col min="1252" max="1252" width="10.140625" style="154" bestFit="1" customWidth="1"/>
    <col min="1253" max="1253" width="10.7109375" style="154" bestFit="1" customWidth="1"/>
    <col min="1254" max="1254" width="11.42578125" style="154" bestFit="1" customWidth="1"/>
    <col min="1255" max="1255" width="8.5703125" style="154" bestFit="1" customWidth="1"/>
    <col min="1256" max="1257" width="11.7109375" style="154" bestFit="1" customWidth="1"/>
    <col min="1258" max="1258" width="11.28515625" style="154" bestFit="1" customWidth="1"/>
    <col min="1259" max="1259" width="9.85546875" style="154" bestFit="1" customWidth="1"/>
    <col min="1260" max="1260" width="9.7109375" style="154" bestFit="1" customWidth="1"/>
    <col min="1261" max="1261" width="10.85546875" style="154" bestFit="1" customWidth="1"/>
    <col min="1262" max="1266" width="11.42578125" style="154" bestFit="1" customWidth="1"/>
    <col min="1267" max="1267" width="10.42578125" style="154" bestFit="1" customWidth="1"/>
    <col min="1268" max="1273" width="11.28515625" style="154" bestFit="1" customWidth="1"/>
    <col min="1274" max="1276" width="10.28515625" style="154" bestFit="1" customWidth="1"/>
    <col min="1277" max="1277" width="11.7109375" style="154" bestFit="1" customWidth="1"/>
    <col min="1278" max="1278" width="10.85546875" style="154" bestFit="1" customWidth="1"/>
    <col min="1279" max="1280" width="11.7109375" style="154" bestFit="1" customWidth="1"/>
    <col min="1281" max="1285" width="11.5703125" style="154" bestFit="1" customWidth="1"/>
    <col min="1286" max="1286" width="10.5703125" style="154" bestFit="1" customWidth="1"/>
    <col min="1287" max="1287" width="11" style="154" bestFit="1" customWidth="1"/>
    <col min="1288" max="1288" width="11.42578125" style="154" bestFit="1" customWidth="1"/>
    <col min="1289" max="1289" width="11.7109375" style="154" bestFit="1" customWidth="1"/>
    <col min="1290" max="1291" width="11.5703125" style="154" bestFit="1" customWidth="1"/>
    <col min="1292" max="1295" width="11.42578125" style="154" bestFit="1" customWidth="1"/>
    <col min="1296" max="1296" width="11.5703125" style="154" bestFit="1" customWidth="1"/>
    <col min="1297" max="1297" width="10.7109375" style="154" bestFit="1" customWidth="1"/>
    <col min="1298" max="1300" width="11.5703125" style="154" bestFit="1" customWidth="1"/>
    <col min="1301" max="1306" width="11.42578125" style="154" bestFit="1" customWidth="1"/>
    <col min="1307" max="1308" width="10.42578125" style="154" bestFit="1" customWidth="1"/>
    <col min="1309" max="1309" width="11.5703125" style="154" bestFit="1" customWidth="1"/>
    <col min="1310" max="1310" width="10.42578125" style="154" bestFit="1" customWidth="1"/>
    <col min="1311" max="1316" width="11.140625" style="154" bestFit="1" customWidth="1"/>
    <col min="1317" max="1318" width="10.140625" style="154" bestFit="1" customWidth="1"/>
    <col min="1319" max="1323" width="9.28515625" style="154" bestFit="1" customWidth="1"/>
    <col min="1324" max="1324" width="10.42578125" style="154" bestFit="1" customWidth="1"/>
    <col min="1325" max="1327" width="9.28515625" style="154" bestFit="1" customWidth="1"/>
    <col min="1328" max="1328" width="8.28515625" style="154" bestFit="1" customWidth="1"/>
    <col min="1329" max="1329" width="9.42578125" style="154" bestFit="1" customWidth="1"/>
    <col min="1330" max="1330" width="11.7109375" style="154" bestFit="1" customWidth="1"/>
    <col min="1331" max="1331" width="11" style="154" bestFit="1" customWidth="1"/>
    <col min="1332" max="1332" width="10.42578125" style="154" bestFit="1" customWidth="1"/>
    <col min="1333" max="1333" width="8.42578125" style="154" bestFit="1" customWidth="1"/>
    <col min="1334" max="1334" width="9.42578125" style="154" bestFit="1" customWidth="1"/>
    <col min="1335" max="1335" width="11.5703125" style="154" bestFit="1" customWidth="1"/>
    <col min="1336" max="1336" width="11.42578125" style="154" bestFit="1" customWidth="1"/>
    <col min="1337" max="1337" width="9.85546875" style="154" bestFit="1" customWidth="1"/>
    <col min="1338" max="1338" width="12" style="154" bestFit="1" customWidth="1"/>
    <col min="1339" max="1339" width="11.85546875" style="154" bestFit="1" customWidth="1"/>
    <col min="1340" max="1340" width="10.5703125" style="154" bestFit="1" customWidth="1"/>
    <col min="1341" max="1341" width="10.85546875" style="154" bestFit="1" customWidth="1"/>
    <col min="1342" max="1342" width="11.140625" style="154" bestFit="1" customWidth="1"/>
    <col min="1343" max="1344" width="9.140625" style="154" bestFit="1" customWidth="1"/>
    <col min="1345" max="1345" width="8.140625" style="154" bestFit="1" customWidth="1"/>
    <col min="1346" max="1346" width="9.28515625" style="154" bestFit="1" customWidth="1"/>
    <col min="1347" max="1347" width="11.42578125" style="154" bestFit="1" customWidth="1"/>
    <col min="1348" max="1348" width="9.7109375" style="154" bestFit="1" customWidth="1"/>
    <col min="1349" max="1354" width="8.7109375" style="154" bestFit="1" customWidth="1"/>
    <col min="1355" max="1355" width="12.28515625" style="154" bestFit="1" customWidth="1"/>
    <col min="1356" max="1356" width="11.140625" style="154" bestFit="1" customWidth="1"/>
    <col min="1357" max="1357" width="12.28515625" style="154" bestFit="1" customWidth="1"/>
    <col min="1358" max="1358" width="10.5703125" style="154" bestFit="1" customWidth="1"/>
    <col min="1359" max="1359" width="12.5703125" style="154" bestFit="1" customWidth="1"/>
    <col min="1360" max="1360" width="12.7109375" style="154" bestFit="1" customWidth="1"/>
    <col min="1361" max="1361" width="10.7109375" style="154" bestFit="1" customWidth="1"/>
    <col min="1362" max="1362" width="12.5703125" style="154" bestFit="1" customWidth="1"/>
    <col min="1363" max="1363" width="11.7109375" style="154" bestFit="1" customWidth="1"/>
    <col min="1364" max="1364" width="12.85546875" style="154" bestFit="1" customWidth="1"/>
    <col min="1365" max="1365" width="12.140625" style="154" bestFit="1" customWidth="1"/>
    <col min="1366" max="1367" width="12" style="154" bestFit="1" customWidth="1"/>
    <col min="1368" max="1369" width="10.140625" style="154" bestFit="1" customWidth="1"/>
    <col min="1370" max="1370" width="9.28515625" style="154" bestFit="1" customWidth="1"/>
    <col min="1371" max="1371" width="11.5703125" style="154" bestFit="1" customWidth="1"/>
    <col min="1372" max="1372" width="12.7109375" style="154" bestFit="1" customWidth="1"/>
    <col min="1373" max="1373" width="8.85546875" style="154" bestFit="1" customWidth="1"/>
    <col min="1374" max="1374" width="9.28515625" style="154" bestFit="1" customWidth="1"/>
    <col min="1375" max="1375" width="11.5703125" style="154" bestFit="1" customWidth="1"/>
    <col min="1376" max="1376" width="12.42578125" style="154" bestFit="1" customWidth="1"/>
    <col min="1377" max="1382" width="8.5703125" style="154" bestFit="1" customWidth="1"/>
    <col min="1383" max="1383" width="11" style="154" bestFit="1" customWidth="1"/>
    <col min="1384" max="1384" width="10.42578125" style="154" bestFit="1" customWidth="1"/>
    <col min="1385" max="1385" width="10.5703125" style="154" bestFit="1" customWidth="1"/>
    <col min="1386" max="1386" width="11.5703125" style="154" bestFit="1" customWidth="1"/>
    <col min="1387" max="1388" width="9.140625" style="154" bestFit="1" customWidth="1"/>
    <col min="1389" max="1389" width="11.42578125" style="154" bestFit="1" customWidth="1"/>
    <col min="1390" max="1390" width="12.28515625" style="154" bestFit="1" customWidth="1"/>
    <col min="1391" max="1393" width="8.42578125" style="154" bestFit="1" customWidth="1"/>
    <col min="1394" max="1395" width="11.85546875" style="154" bestFit="1" customWidth="1"/>
    <col min="1396" max="1396" width="12" style="154" bestFit="1" customWidth="1"/>
    <col min="1397" max="1397" width="12.140625" style="154" bestFit="1" customWidth="1"/>
    <col min="1398" max="1398" width="10.85546875" style="154" bestFit="1" customWidth="1"/>
    <col min="1399" max="1399" width="12.42578125" style="154" bestFit="1" customWidth="1"/>
    <col min="1400" max="1400" width="12.28515625" style="154" bestFit="1" customWidth="1"/>
    <col min="1401" max="1401" width="11.42578125" style="154" bestFit="1" customWidth="1"/>
    <col min="1402" max="1402" width="11.7109375" style="154" bestFit="1" customWidth="1"/>
    <col min="1403" max="1404" width="9.85546875" style="154" bestFit="1" customWidth="1"/>
    <col min="1405" max="1405" width="12.42578125" style="154" bestFit="1" customWidth="1"/>
    <col min="1406" max="1406" width="10" style="154" bestFit="1" customWidth="1"/>
    <col min="1407" max="1407" width="11.140625" style="154" bestFit="1" customWidth="1"/>
    <col min="1408" max="1408" width="12.28515625" style="154" bestFit="1" customWidth="1"/>
    <col min="1409" max="1409" width="13.28515625" style="154" bestFit="1" customWidth="1"/>
    <col min="1410" max="1410" width="11.5703125" style="154" bestFit="1" customWidth="1"/>
    <col min="1411" max="1411" width="10.5703125" style="154" bestFit="1" customWidth="1"/>
    <col min="1412" max="1412" width="12" style="154" bestFit="1" customWidth="1"/>
    <col min="1413" max="1413" width="9.42578125" style="154" bestFit="1" customWidth="1"/>
    <col min="1414" max="1414" width="9.140625" style="154" bestFit="1" customWidth="1"/>
    <col min="1415" max="1415" width="9.42578125" style="154" bestFit="1" customWidth="1"/>
    <col min="1416" max="1416" width="9.140625" style="154" bestFit="1" customWidth="1"/>
    <col min="1417" max="1417" width="9.42578125" style="154" bestFit="1" customWidth="1"/>
    <col min="1418" max="1419" width="9.140625" style="154" bestFit="1" customWidth="1"/>
    <col min="1420" max="1420" width="9.42578125" style="154" bestFit="1" customWidth="1"/>
    <col min="1421" max="1422" width="9.140625" style="154" bestFit="1" customWidth="1"/>
    <col min="1423" max="1423" width="9.42578125" style="154" bestFit="1" customWidth="1"/>
    <col min="1424" max="1424" width="9.140625" style="154" bestFit="1" customWidth="1"/>
    <col min="1425" max="1425" width="9.42578125" style="154" bestFit="1" customWidth="1"/>
    <col min="1426" max="1426" width="9.140625" style="154" bestFit="1" customWidth="1"/>
    <col min="1427" max="1427" width="9.42578125" style="154" bestFit="1" customWidth="1"/>
    <col min="1428" max="1429" width="9.140625" style="154" bestFit="1" customWidth="1"/>
    <col min="1430" max="1430" width="9.42578125" style="154" bestFit="1" customWidth="1"/>
    <col min="1431" max="1432" width="9.140625" style="154" bestFit="1" customWidth="1"/>
    <col min="1433" max="1433" width="9.42578125" style="154" bestFit="1" customWidth="1"/>
    <col min="1434" max="1434" width="9.140625" style="154" bestFit="1" customWidth="1"/>
    <col min="1435" max="1435" width="9.42578125" style="154" bestFit="1" customWidth="1"/>
    <col min="1436" max="1436" width="9.140625" style="154" bestFit="1" customWidth="1"/>
    <col min="1437" max="1437" width="9.42578125" style="154" bestFit="1" customWidth="1"/>
    <col min="1438" max="1439" width="9.140625" style="154" bestFit="1" customWidth="1"/>
    <col min="1440" max="1440" width="9.42578125" style="154" bestFit="1" customWidth="1"/>
    <col min="1441" max="1441" width="9.140625" style="154" bestFit="1" customWidth="1"/>
    <col min="1442" max="1443" width="9.42578125" style="154" bestFit="1" customWidth="1"/>
    <col min="1444" max="1444" width="9.140625" style="154" bestFit="1" customWidth="1"/>
    <col min="1445" max="1445" width="9.42578125" style="154" bestFit="1" customWidth="1"/>
    <col min="1446" max="1446" width="9.140625" style="154" bestFit="1" customWidth="1"/>
    <col min="1447" max="1447" width="9.42578125" style="154" bestFit="1" customWidth="1"/>
    <col min="1448" max="1448" width="9.140625" style="154" bestFit="1" customWidth="1"/>
    <col min="1449" max="1449" width="9.42578125" style="154" bestFit="1" customWidth="1"/>
    <col min="1450" max="1450" width="9.140625" style="154" bestFit="1" customWidth="1"/>
    <col min="1451" max="1451" width="9.42578125" style="154" bestFit="1" customWidth="1"/>
    <col min="1452" max="1453" width="9.140625" style="154" bestFit="1" customWidth="1"/>
    <col min="1454" max="1454" width="9.42578125" style="154" bestFit="1" customWidth="1"/>
    <col min="1455" max="1455" width="9.140625" style="154" bestFit="1" customWidth="1"/>
    <col min="1456" max="1457" width="9.42578125" style="154" bestFit="1" customWidth="1"/>
    <col min="1458" max="1463" width="9.140625" style="154" bestFit="1" customWidth="1"/>
    <col min="1464" max="1464" width="8.42578125" style="154" bestFit="1" customWidth="1"/>
    <col min="1465" max="1465" width="8.140625" style="154" bestFit="1" customWidth="1"/>
    <col min="1466" max="1466" width="8.42578125" style="154" bestFit="1" customWidth="1"/>
    <col min="1467" max="1467" width="8.140625" style="154" bestFit="1" customWidth="1"/>
    <col min="1468" max="1468" width="8.42578125" style="154" bestFit="1" customWidth="1"/>
    <col min="1469" max="1469" width="8.140625" style="154" bestFit="1" customWidth="1"/>
    <col min="1470" max="1470" width="8.42578125" style="154" bestFit="1" customWidth="1"/>
    <col min="1471" max="1471" width="8.140625" style="154" bestFit="1" customWidth="1"/>
    <col min="1472" max="1472" width="8.42578125" style="154" bestFit="1" customWidth="1"/>
    <col min="1473" max="1473" width="8.140625" style="154" bestFit="1" customWidth="1"/>
    <col min="1474" max="1474" width="8.42578125" style="154" bestFit="1" customWidth="1"/>
    <col min="1475" max="1476" width="8.140625" style="154" bestFit="1" customWidth="1"/>
    <col min="1477" max="1477" width="8.42578125" style="154" bestFit="1" customWidth="1"/>
    <col min="1478" max="1478" width="8.140625" style="154" bestFit="1" customWidth="1"/>
    <col min="1479" max="1479" width="8.42578125" style="154" bestFit="1" customWidth="1"/>
    <col min="1480" max="1480" width="8.140625" style="154" bestFit="1" customWidth="1"/>
    <col min="1481" max="1481" width="8.42578125" style="154" bestFit="1" customWidth="1"/>
    <col min="1482" max="1482" width="8.140625" style="154" bestFit="1" customWidth="1"/>
    <col min="1483" max="1483" width="8.42578125" style="154" bestFit="1" customWidth="1"/>
    <col min="1484" max="1484" width="8.140625" style="154" bestFit="1" customWidth="1"/>
    <col min="1485" max="1485" width="8.42578125" style="154" bestFit="1" customWidth="1"/>
    <col min="1486" max="1486" width="8.140625" style="154" bestFit="1" customWidth="1"/>
    <col min="1487" max="1487" width="8.42578125" style="154" bestFit="1" customWidth="1"/>
    <col min="1488" max="1488" width="8.140625" style="154" bestFit="1" customWidth="1"/>
    <col min="1489" max="1489" width="9.85546875" style="154" bestFit="1" customWidth="1"/>
    <col min="1490" max="1490" width="9.5703125" style="154" bestFit="1" customWidth="1"/>
    <col min="1491" max="1492" width="11.140625" style="154" bestFit="1" customWidth="1"/>
    <col min="1493" max="1494" width="10.140625" style="154" bestFit="1" customWidth="1"/>
    <col min="1495" max="1496" width="11.140625" style="154" bestFit="1" customWidth="1"/>
    <col min="1497" max="1498" width="10.140625" style="154" bestFit="1" customWidth="1"/>
    <col min="1499" max="1499" width="14.140625" style="154" bestFit="1" customWidth="1"/>
    <col min="1500" max="1500" width="25" style="154" bestFit="1" customWidth="1"/>
    <col min="1501" max="1501" width="8" style="154" bestFit="1" customWidth="1"/>
    <col min="1502" max="1502" width="9.28515625" style="154" bestFit="1" customWidth="1"/>
    <col min="1503" max="1503" width="10.42578125" style="154" bestFit="1" customWidth="1"/>
    <col min="1504" max="1504" width="8" style="154" bestFit="1" customWidth="1"/>
    <col min="1505" max="1505" width="9.28515625" style="154" bestFit="1" customWidth="1"/>
    <col min="1506" max="1506" width="10.42578125" style="154" bestFit="1" customWidth="1"/>
    <col min="1507" max="1507" width="11.28515625" style="154" bestFit="1" customWidth="1"/>
    <col min="1508" max="1508" width="8" style="154" bestFit="1" customWidth="1"/>
    <col min="1509" max="1509" width="9.28515625" style="154" bestFit="1" customWidth="1"/>
    <col min="1510" max="1510" width="10.42578125" style="154" bestFit="1" customWidth="1"/>
    <col min="1511" max="1512" width="8" style="154" bestFit="1" customWidth="1"/>
    <col min="1513" max="1513" width="9.140625" style="154" bestFit="1" customWidth="1"/>
    <col min="1514" max="1517" width="8" style="154" bestFit="1" customWidth="1"/>
    <col min="1518" max="1518" width="8.7109375" style="154" bestFit="1" customWidth="1"/>
    <col min="1519" max="1520" width="11.7109375" style="154" bestFit="1" customWidth="1"/>
    <col min="1521" max="1521" width="7" style="154" bestFit="1" customWidth="1"/>
    <col min="1522" max="1522" width="8.140625" style="154" bestFit="1" customWidth="1"/>
    <col min="1523" max="1527" width="9.5703125" style="154" bestFit="1" customWidth="1"/>
    <col min="1528" max="1528" width="11.7109375" style="154" bestFit="1" customWidth="1"/>
    <col min="1529" max="1529" width="12" style="154" bestFit="1" customWidth="1"/>
    <col min="1530" max="1530" width="10.42578125" style="154" bestFit="1" customWidth="1"/>
    <col min="1531" max="1531" width="9" style="154" bestFit="1" customWidth="1"/>
    <col min="1532" max="1533" width="11" style="154" bestFit="1" customWidth="1"/>
    <col min="1534" max="1534" width="12.5703125" style="154" bestFit="1" customWidth="1"/>
    <col min="1535" max="1535" width="9.42578125" style="154" bestFit="1" customWidth="1"/>
    <col min="1536" max="1536" width="9.7109375" style="154" bestFit="1" customWidth="1"/>
    <col min="1537" max="1538" width="12" style="154" bestFit="1" customWidth="1"/>
    <col min="1539" max="1539" width="9.140625" style="154" bestFit="1" customWidth="1"/>
    <col min="1540" max="1540" width="11.5703125" style="154" bestFit="1" customWidth="1"/>
    <col min="1541" max="1542" width="12" style="154" bestFit="1" customWidth="1"/>
    <col min="1543" max="1543" width="11.85546875" style="154" bestFit="1" customWidth="1"/>
    <col min="1544" max="1544" width="10.85546875" style="154" bestFit="1" customWidth="1"/>
    <col min="1545" max="1545" width="11.140625" style="154" bestFit="1" customWidth="1"/>
    <col min="1546" max="1546" width="9.140625" style="154" bestFit="1" customWidth="1"/>
    <col min="1547" max="1547" width="9.85546875" style="154" bestFit="1" customWidth="1"/>
    <col min="1548" max="1548" width="10.28515625" style="154" bestFit="1" customWidth="1"/>
    <col min="1549" max="1549" width="10.85546875" style="154" bestFit="1" customWidth="1"/>
    <col min="1550" max="1550" width="10.7109375" style="154" bestFit="1" customWidth="1"/>
    <col min="1551" max="1551" width="10.140625" style="154" bestFit="1" customWidth="1"/>
    <col min="1552" max="1552" width="10.7109375" style="154" bestFit="1" customWidth="1"/>
    <col min="1553" max="1553" width="11.42578125" style="154" bestFit="1" customWidth="1"/>
    <col min="1554" max="1554" width="8.5703125" style="154" bestFit="1" customWidth="1"/>
    <col min="1555" max="1556" width="11.7109375" style="154" bestFit="1" customWidth="1"/>
    <col min="1557" max="1557" width="11.28515625" style="154" bestFit="1" customWidth="1"/>
    <col min="1558" max="1558" width="9.85546875" style="154" bestFit="1" customWidth="1"/>
    <col min="1559" max="1559" width="9.7109375" style="154" bestFit="1" customWidth="1"/>
    <col min="1560" max="1560" width="10.85546875" style="154" bestFit="1" customWidth="1"/>
    <col min="1561" max="1565" width="11.42578125" style="154" bestFit="1" customWidth="1"/>
    <col min="1566" max="1566" width="10.42578125" style="154" bestFit="1" customWidth="1"/>
    <col min="1567" max="1572" width="11.28515625" style="154" bestFit="1" customWidth="1"/>
    <col min="1573" max="1575" width="10.28515625" style="154" bestFit="1" customWidth="1"/>
    <col min="1576" max="1576" width="11.7109375" style="154" bestFit="1" customWidth="1"/>
    <col min="1577" max="1577" width="10.85546875" style="154" bestFit="1" customWidth="1"/>
    <col min="1578" max="1579" width="11.7109375" style="154" bestFit="1" customWidth="1"/>
    <col min="1580" max="1584" width="11.5703125" style="154" bestFit="1" customWidth="1"/>
    <col min="1585" max="1585" width="10.5703125" style="154" bestFit="1" customWidth="1"/>
    <col min="1586" max="1586" width="11" style="154" bestFit="1" customWidth="1"/>
    <col min="1587" max="1587" width="11.42578125" style="154" bestFit="1" customWidth="1"/>
    <col min="1588" max="1588" width="11.7109375" style="154" bestFit="1" customWidth="1"/>
    <col min="1589" max="1590" width="11.5703125" style="154" bestFit="1" customWidth="1"/>
    <col min="1591" max="1594" width="11.42578125" style="154" bestFit="1" customWidth="1"/>
    <col min="1595" max="1595" width="11.5703125" style="154" bestFit="1" customWidth="1"/>
    <col min="1596" max="1596" width="10.7109375" style="154" bestFit="1" customWidth="1"/>
    <col min="1597" max="1599" width="11.5703125" style="154" bestFit="1" customWidth="1"/>
    <col min="1600" max="1605" width="11.42578125" style="154" bestFit="1" customWidth="1"/>
    <col min="1606" max="1607" width="10.42578125" style="154" bestFit="1" customWidth="1"/>
    <col min="1608" max="1608" width="11.5703125" style="154" bestFit="1" customWidth="1"/>
    <col min="1609" max="1609" width="10.42578125" style="154" bestFit="1" customWidth="1"/>
    <col min="1610" max="1615" width="11.140625" style="154" bestFit="1" customWidth="1"/>
    <col min="1616" max="1617" width="10.140625" style="154" bestFit="1" customWidth="1"/>
    <col min="1618" max="1622" width="9.28515625" style="154" bestFit="1" customWidth="1"/>
    <col min="1623" max="1623" width="10.42578125" style="154" bestFit="1" customWidth="1"/>
    <col min="1624" max="1626" width="9.28515625" style="154" bestFit="1" customWidth="1"/>
    <col min="1627" max="1627" width="8.28515625" style="154" bestFit="1" customWidth="1"/>
    <col min="1628" max="1628" width="9.42578125" style="154" bestFit="1" customWidth="1"/>
    <col min="1629" max="1629" width="11.7109375" style="154" bestFit="1" customWidth="1"/>
    <col min="1630" max="1630" width="11" style="154" bestFit="1" customWidth="1"/>
    <col min="1631" max="1631" width="10.42578125" style="154" bestFit="1" customWidth="1"/>
    <col min="1632" max="1632" width="8.42578125" style="154" bestFit="1" customWidth="1"/>
    <col min="1633" max="1633" width="9.42578125" style="154" bestFit="1" customWidth="1"/>
    <col min="1634" max="1634" width="11.5703125" style="154" bestFit="1" customWidth="1"/>
    <col min="1635" max="1635" width="11.42578125" style="154" bestFit="1" customWidth="1"/>
    <col min="1636" max="1636" width="9.85546875" style="154" bestFit="1" customWidth="1"/>
    <col min="1637" max="1637" width="12" style="154" bestFit="1" customWidth="1"/>
    <col min="1638" max="1638" width="11.85546875" style="154" bestFit="1" customWidth="1"/>
    <col min="1639" max="1639" width="10.5703125" style="154" bestFit="1" customWidth="1"/>
    <col min="1640" max="1640" width="10.85546875" style="154" bestFit="1" customWidth="1"/>
    <col min="1641" max="1641" width="11.140625" style="154" bestFit="1" customWidth="1"/>
    <col min="1642" max="1643" width="9.140625" style="154" bestFit="1" customWidth="1"/>
    <col min="1644" max="1644" width="8.140625" style="154" bestFit="1" customWidth="1"/>
    <col min="1645" max="1645" width="9.28515625" style="154" bestFit="1" customWidth="1"/>
    <col min="1646" max="1646" width="11.42578125" style="154" bestFit="1" customWidth="1"/>
    <col min="1647" max="1647" width="9.7109375" style="154" bestFit="1" customWidth="1"/>
    <col min="1648" max="1648" width="11.7109375" style="154" bestFit="1" customWidth="1"/>
    <col min="1649" max="1650" width="10.140625" style="154" bestFit="1" customWidth="1"/>
    <col min="1651" max="1653" width="8.7109375" style="154" bestFit="1" customWidth="1"/>
    <col min="1654" max="1654" width="12.28515625" style="154" bestFit="1" customWidth="1"/>
    <col min="1655" max="1655" width="11.140625" style="154" bestFit="1" customWidth="1"/>
    <col min="1656" max="1656" width="12.28515625" style="154" bestFit="1" customWidth="1"/>
    <col min="1657" max="1657" width="10.5703125" style="154" bestFit="1" customWidth="1"/>
    <col min="1658" max="1658" width="12.5703125" style="154" bestFit="1" customWidth="1"/>
    <col min="1659" max="1659" width="12.7109375" style="154" bestFit="1" customWidth="1"/>
    <col min="1660" max="1660" width="10.7109375" style="154" bestFit="1" customWidth="1"/>
    <col min="1661" max="1661" width="12.5703125" style="154" bestFit="1" customWidth="1"/>
    <col min="1662" max="1662" width="11.7109375" style="154" bestFit="1" customWidth="1"/>
    <col min="1663" max="1663" width="12.85546875" style="154" bestFit="1" customWidth="1"/>
    <col min="1664" max="1664" width="12.140625" style="154" bestFit="1" customWidth="1"/>
    <col min="1665" max="1666" width="12" style="154" bestFit="1" customWidth="1"/>
    <col min="1667" max="1668" width="10.140625" style="154" bestFit="1" customWidth="1"/>
    <col min="1669" max="1669" width="9.28515625" style="154" bestFit="1" customWidth="1"/>
    <col min="1670" max="1670" width="11.5703125" style="154" bestFit="1" customWidth="1"/>
    <col min="1671" max="1671" width="12.7109375" style="154" bestFit="1" customWidth="1"/>
    <col min="1672" max="1672" width="8.85546875" style="154" bestFit="1" customWidth="1"/>
    <col min="1673" max="1673" width="9.28515625" style="154" bestFit="1" customWidth="1"/>
    <col min="1674" max="1674" width="11.5703125" style="154" bestFit="1" customWidth="1"/>
    <col min="1675" max="1675" width="12.42578125" style="154" bestFit="1" customWidth="1"/>
    <col min="1676" max="1681" width="8.5703125" style="154" bestFit="1" customWidth="1"/>
    <col min="1682" max="1682" width="11" style="154" bestFit="1" customWidth="1"/>
    <col min="1683" max="1683" width="10.42578125" style="154" bestFit="1" customWidth="1"/>
    <col min="1684" max="1684" width="10.5703125" style="154" bestFit="1" customWidth="1"/>
    <col min="1685" max="1685" width="11.5703125" style="154" bestFit="1" customWidth="1"/>
    <col min="1686" max="1687" width="9.140625" style="154" bestFit="1" customWidth="1"/>
    <col min="1688" max="1688" width="11.42578125" style="154" bestFit="1" customWidth="1"/>
    <col min="1689" max="1689" width="12.28515625" style="154" bestFit="1" customWidth="1"/>
    <col min="1690" max="1692" width="8.42578125" style="154" bestFit="1" customWidth="1"/>
    <col min="1693" max="1694" width="11.85546875" style="154" bestFit="1" customWidth="1"/>
    <col min="1695" max="1695" width="12" style="154" bestFit="1" customWidth="1"/>
    <col min="1696" max="1696" width="12.140625" style="154" bestFit="1" customWidth="1"/>
    <col min="1697" max="1697" width="10.85546875" style="154" bestFit="1" customWidth="1"/>
    <col min="1698" max="1698" width="12.42578125" style="154" bestFit="1" customWidth="1"/>
    <col min="1699" max="1699" width="12.28515625" style="154" bestFit="1" customWidth="1"/>
    <col min="1700" max="1700" width="11.42578125" style="154" bestFit="1" customWidth="1"/>
    <col min="1701" max="1701" width="11.7109375" style="154" bestFit="1" customWidth="1"/>
    <col min="1702" max="1703" width="9.85546875" style="154" bestFit="1" customWidth="1"/>
    <col min="1704" max="1704" width="12.42578125" style="154" bestFit="1" customWidth="1"/>
    <col min="1705" max="1705" width="11.7109375" style="154" bestFit="1" customWidth="1"/>
    <col min="1706" max="1706" width="11.140625" style="154" bestFit="1" customWidth="1"/>
    <col min="1707" max="1707" width="12.28515625" style="154" bestFit="1" customWidth="1"/>
    <col min="1708" max="1708" width="13.28515625" style="154" bestFit="1" customWidth="1"/>
    <col min="1709" max="1709" width="11.5703125" style="154" bestFit="1" customWidth="1"/>
    <col min="1710" max="1710" width="10.5703125" style="154" bestFit="1" customWidth="1"/>
    <col min="1711" max="1711" width="12" style="154" bestFit="1" customWidth="1"/>
    <col min="1712" max="1712" width="9.42578125" style="154" bestFit="1" customWidth="1"/>
    <col min="1713" max="1713" width="9.140625" style="154" bestFit="1" customWidth="1"/>
    <col min="1714" max="1714" width="9.42578125" style="154" bestFit="1" customWidth="1"/>
    <col min="1715" max="1715" width="9.140625" style="154" bestFit="1" customWidth="1"/>
    <col min="1716" max="1716" width="9.42578125" style="154" bestFit="1" customWidth="1"/>
    <col min="1717" max="1718" width="9.140625" style="154" bestFit="1" customWidth="1"/>
    <col min="1719" max="1719" width="9.42578125" style="154" bestFit="1" customWidth="1"/>
    <col min="1720" max="1721" width="9.140625" style="154" bestFit="1" customWidth="1"/>
    <col min="1722" max="1722" width="9.42578125" style="154" bestFit="1" customWidth="1"/>
    <col min="1723" max="1723" width="9.140625" style="154" bestFit="1" customWidth="1"/>
    <col min="1724" max="1724" width="9.42578125" style="154" bestFit="1" customWidth="1"/>
    <col min="1725" max="1725" width="9.140625" style="154" bestFit="1" customWidth="1"/>
    <col min="1726" max="1726" width="9.42578125" style="154" bestFit="1" customWidth="1"/>
    <col min="1727" max="1728" width="9.140625" style="154" bestFit="1" customWidth="1"/>
    <col min="1729" max="1729" width="9.42578125" style="154" bestFit="1" customWidth="1"/>
    <col min="1730" max="1731" width="9.140625" style="154" bestFit="1" customWidth="1"/>
    <col min="1732" max="1732" width="9.42578125" style="154" bestFit="1" customWidth="1"/>
    <col min="1733" max="1733" width="9.140625" style="154" bestFit="1" customWidth="1"/>
    <col min="1734" max="1734" width="9.42578125" style="154" bestFit="1" customWidth="1"/>
    <col min="1735" max="1735" width="9.140625" style="154" bestFit="1" customWidth="1"/>
    <col min="1736" max="1736" width="9.42578125" style="154" bestFit="1" customWidth="1"/>
    <col min="1737" max="1738" width="9.140625" style="154" bestFit="1" customWidth="1"/>
    <col min="1739" max="1739" width="9.42578125" style="154" bestFit="1" customWidth="1"/>
    <col min="1740" max="1740" width="9.140625" style="154" bestFit="1" customWidth="1"/>
    <col min="1741" max="1742" width="9.42578125" style="154" bestFit="1" customWidth="1"/>
    <col min="1743" max="1743" width="9.140625" style="154" bestFit="1" customWidth="1"/>
    <col min="1744" max="1744" width="9.42578125" style="154" bestFit="1" customWidth="1"/>
    <col min="1745" max="1745" width="9.140625" style="154" bestFit="1" customWidth="1"/>
    <col min="1746" max="1746" width="9.42578125" style="154" bestFit="1" customWidth="1"/>
    <col min="1747" max="1747" width="9.140625" style="154" bestFit="1" customWidth="1"/>
    <col min="1748" max="1748" width="9.42578125" style="154" bestFit="1" customWidth="1"/>
    <col min="1749" max="1749" width="9.140625" style="154" bestFit="1" customWidth="1"/>
    <col min="1750" max="1750" width="9.42578125" style="154" bestFit="1" customWidth="1"/>
    <col min="1751" max="1752" width="9.140625" style="154" bestFit="1" customWidth="1"/>
    <col min="1753" max="1753" width="9.42578125" style="154" bestFit="1" customWidth="1"/>
    <col min="1754" max="1754" width="9.140625" style="154" bestFit="1" customWidth="1"/>
    <col min="1755" max="1756" width="9.42578125" style="154" bestFit="1" customWidth="1"/>
    <col min="1757" max="1762" width="9.140625" style="154" bestFit="1" customWidth="1"/>
    <col min="1763" max="1763" width="8.42578125" style="154" bestFit="1" customWidth="1"/>
    <col min="1764" max="1764" width="8.140625" style="154" bestFit="1" customWidth="1"/>
    <col min="1765" max="1765" width="8.42578125" style="154" bestFit="1" customWidth="1"/>
    <col min="1766" max="1766" width="8.140625" style="154" bestFit="1" customWidth="1"/>
    <col min="1767" max="1767" width="8.42578125" style="154" bestFit="1" customWidth="1"/>
    <col min="1768" max="1768" width="8.140625" style="154" bestFit="1" customWidth="1"/>
    <col min="1769" max="1769" width="8.42578125" style="154" bestFit="1" customWidth="1"/>
    <col min="1770" max="1770" width="8.140625" style="154" bestFit="1" customWidth="1"/>
    <col min="1771" max="1771" width="8.42578125" style="154" bestFit="1" customWidth="1"/>
    <col min="1772" max="1772" width="8.140625" style="154" bestFit="1" customWidth="1"/>
    <col min="1773" max="1773" width="8.42578125" style="154" bestFit="1" customWidth="1"/>
    <col min="1774" max="1775" width="8.140625" style="154" bestFit="1" customWidth="1"/>
    <col min="1776" max="1776" width="8.42578125" style="154" bestFit="1" customWidth="1"/>
    <col min="1777" max="1777" width="8.140625" style="154" bestFit="1" customWidth="1"/>
    <col min="1778" max="1778" width="8.42578125" style="154" bestFit="1" customWidth="1"/>
    <col min="1779" max="1779" width="8.140625" style="154" bestFit="1" customWidth="1"/>
    <col min="1780" max="1780" width="8.42578125" style="154" bestFit="1" customWidth="1"/>
    <col min="1781" max="1781" width="8.140625" style="154" bestFit="1" customWidth="1"/>
    <col min="1782" max="1782" width="8.42578125" style="154" bestFit="1" customWidth="1"/>
    <col min="1783" max="1783" width="8.140625" style="154" bestFit="1" customWidth="1"/>
    <col min="1784" max="1784" width="8.42578125" style="154" bestFit="1" customWidth="1"/>
    <col min="1785" max="1785" width="8.140625" style="154" bestFit="1" customWidth="1"/>
    <col min="1786" max="1786" width="8.42578125" style="154" bestFit="1" customWidth="1"/>
    <col min="1787" max="1787" width="8.140625" style="154" bestFit="1" customWidth="1"/>
    <col min="1788" max="1788" width="9.85546875" style="154" bestFit="1" customWidth="1"/>
    <col min="1789" max="1789" width="9.5703125" style="154" bestFit="1" customWidth="1"/>
    <col min="1790" max="1791" width="11.140625" style="154" bestFit="1" customWidth="1"/>
    <col min="1792" max="1793" width="10.140625" style="154" bestFit="1" customWidth="1"/>
    <col min="1794" max="1795" width="11.140625" style="154" bestFit="1" customWidth="1"/>
    <col min="1796" max="1797" width="10.140625" style="154" bestFit="1" customWidth="1"/>
    <col min="1798" max="1798" width="14.140625" style="154" bestFit="1" customWidth="1"/>
    <col min="1799" max="1799" width="30.5703125" style="154" bestFit="1" customWidth="1"/>
    <col min="1800" max="1800" width="8" style="154" bestFit="1" customWidth="1"/>
    <col min="1801" max="1801" width="9.28515625" style="154" bestFit="1" customWidth="1"/>
    <col min="1802" max="1802" width="10.42578125" style="154" bestFit="1" customWidth="1"/>
    <col min="1803" max="1803" width="8" style="154" bestFit="1" customWidth="1"/>
    <col min="1804" max="1804" width="9.28515625" style="154" bestFit="1" customWidth="1"/>
    <col min="1805" max="1805" width="10.42578125" style="154" bestFit="1" customWidth="1"/>
    <col min="1806" max="1806" width="11.28515625" style="154" bestFit="1" customWidth="1"/>
    <col min="1807" max="1807" width="8" style="154" bestFit="1" customWidth="1"/>
    <col min="1808" max="1808" width="9.28515625" style="154" bestFit="1" customWidth="1"/>
    <col min="1809" max="1809" width="10.42578125" style="154" bestFit="1" customWidth="1"/>
    <col min="1810" max="1811" width="8" style="154" bestFit="1" customWidth="1"/>
    <col min="1812" max="1812" width="9.140625" style="154" bestFit="1" customWidth="1"/>
    <col min="1813" max="1816" width="8" style="154" bestFit="1" customWidth="1"/>
    <col min="1817" max="1817" width="8.7109375" style="154" bestFit="1" customWidth="1"/>
    <col min="1818" max="1819" width="11.7109375" style="154" bestFit="1" customWidth="1"/>
    <col min="1820" max="1820" width="7" style="154" bestFit="1" customWidth="1"/>
    <col min="1821" max="1821" width="8.140625" style="154" bestFit="1" customWidth="1"/>
    <col min="1822" max="1826" width="9.5703125" style="154" bestFit="1" customWidth="1"/>
    <col min="1827" max="1827" width="11.7109375" style="154" bestFit="1" customWidth="1"/>
    <col min="1828" max="1828" width="12" style="154" bestFit="1" customWidth="1"/>
    <col min="1829" max="1829" width="10.42578125" style="154" bestFit="1" customWidth="1"/>
    <col min="1830" max="1830" width="9" style="154" bestFit="1" customWidth="1"/>
    <col min="1831" max="1832" width="11" style="154" bestFit="1" customWidth="1"/>
    <col min="1833" max="1833" width="12.5703125" style="154" bestFit="1" customWidth="1"/>
    <col min="1834" max="1834" width="9.42578125" style="154" bestFit="1" customWidth="1"/>
    <col min="1835" max="1835" width="9.7109375" style="154" bestFit="1" customWidth="1"/>
    <col min="1836" max="1837" width="12" style="154" bestFit="1" customWidth="1"/>
    <col min="1838" max="1838" width="9.140625" style="154" bestFit="1" customWidth="1"/>
    <col min="1839" max="1839" width="11.5703125" style="154" bestFit="1" customWidth="1"/>
    <col min="1840" max="1841" width="12" style="154" bestFit="1" customWidth="1"/>
    <col min="1842" max="1842" width="11.85546875" style="154" bestFit="1" customWidth="1"/>
    <col min="1843" max="1843" width="10.85546875" style="154" bestFit="1" customWidth="1"/>
    <col min="1844" max="1844" width="11.140625" style="154" bestFit="1" customWidth="1"/>
    <col min="1845" max="1845" width="9.140625" style="154" bestFit="1" customWidth="1"/>
    <col min="1846" max="1846" width="9.85546875" style="154" bestFit="1" customWidth="1"/>
    <col min="1847" max="1847" width="10.28515625" style="154" bestFit="1" customWidth="1"/>
    <col min="1848" max="1848" width="10.85546875" style="154" bestFit="1" customWidth="1"/>
    <col min="1849" max="1849" width="10.7109375" style="154" bestFit="1" customWidth="1"/>
    <col min="1850" max="1850" width="10.140625" style="154" bestFit="1" customWidth="1"/>
    <col min="1851" max="1851" width="10.7109375" style="154" bestFit="1" customWidth="1"/>
    <col min="1852" max="1852" width="11.42578125" style="154" bestFit="1" customWidth="1"/>
    <col min="1853" max="1853" width="8.5703125" style="154" bestFit="1" customWidth="1"/>
    <col min="1854" max="1855" width="11.7109375" style="154" bestFit="1" customWidth="1"/>
    <col min="1856" max="1856" width="11.28515625" style="154" bestFit="1" customWidth="1"/>
    <col min="1857" max="1857" width="9.85546875" style="154" bestFit="1" customWidth="1"/>
    <col min="1858" max="1858" width="9.7109375" style="154" bestFit="1" customWidth="1"/>
    <col min="1859" max="1859" width="10.85546875" style="154" bestFit="1" customWidth="1"/>
    <col min="1860" max="1864" width="11.42578125" style="154" bestFit="1" customWidth="1"/>
    <col min="1865" max="1865" width="10.42578125" style="154" bestFit="1" customWidth="1"/>
    <col min="1866" max="1871" width="11.28515625" style="154" bestFit="1" customWidth="1"/>
    <col min="1872" max="1874" width="10.28515625" style="154" bestFit="1" customWidth="1"/>
    <col min="1875" max="1875" width="11.7109375" style="154" bestFit="1" customWidth="1"/>
    <col min="1876" max="1876" width="10.85546875" style="154" bestFit="1" customWidth="1"/>
    <col min="1877" max="1878" width="11.7109375" style="154" bestFit="1" customWidth="1"/>
    <col min="1879" max="1883" width="11.5703125" style="154" bestFit="1" customWidth="1"/>
    <col min="1884" max="1884" width="10.5703125" style="154" bestFit="1" customWidth="1"/>
    <col min="1885" max="1885" width="11" style="154" bestFit="1" customWidth="1"/>
    <col min="1886" max="1886" width="11.42578125" style="154" bestFit="1" customWidth="1"/>
    <col min="1887" max="1887" width="11.7109375" style="154" bestFit="1" customWidth="1"/>
    <col min="1888" max="1889" width="11.5703125" style="154" bestFit="1" customWidth="1"/>
    <col min="1890" max="1893" width="11.42578125" style="154" bestFit="1" customWidth="1"/>
    <col min="1894" max="1894" width="11.5703125" style="154" bestFit="1" customWidth="1"/>
    <col min="1895" max="1895" width="10.7109375" style="154" bestFit="1" customWidth="1"/>
    <col min="1896" max="1898" width="11.5703125" style="154" bestFit="1" customWidth="1"/>
    <col min="1899" max="1904" width="11.42578125" style="154" bestFit="1" customWidth="1"/>
    <col min="1905" max="1906" width="10.42578125" style="154" bestFit="1" customWidth="1"/>
    <col min="1907" max="1907" width="11.5703125" style="154" bestFit="1" customWidth="1"/>
    <col min="1908" max="1908" width="10.42578125" style="154" bestFit="1" customWidth="1"/>
    <col min="1909" max="1914" width="11.140625" style="154" bestFit="1" customWidth="1"/>
    <col min="1915" max="1916" width="10.140625" style="154" bestFit="1" customWidth="1"/>
    <col min="1917" max="1921" width="9.28515625" style="154" bestFit="1" customWidth="1"/>
    <col min="1922" max="1922" width="10.42578125" style="154" bestFit="1" customWidth="1"/>
    <col min="1923" max="1925" width="9.28515625" style="154" bestFit="1" customWidth="1"/>
    <col min="1926" max="1926" width="8.28515625" style="154" bestFit="1" customWidth="1"/>
    <col min="1927" max="1927" width="9.42578125" style="154" bestFit="1" customWidth="1"/>
    <col min="1928" max="1928" width="11.7109375" style="154" bestFit="1" customWidth="1"/>
    <col min="1929" max="1929" width="11" style="154" bestFit="1" customWidth="1"/>
    <col min="1930" max="1930" width="10.42578125" style="154" bestFit="1" customWidth="1"/>
    <col min="1931" max="1931" width="8.42578125" style="154" bestFit="1" customWidth="1"/>
    <col min="1932" max="1932" width="9.42578125" style="154" bestFit="1" customWidth="1"/>
    <col min="1933" max="1933" width="11.5703125" style="154" bestFit="1" customWidth="1"/>
    <col min="1934" max="1934" width="11.42578125" style="154" bestFit="1" customWidth="1"/>
    <col min="1935" max="1935" width="9.85546875" style="154" bestFit="1" customWidth="1"/>
    <col min="1936" max="1936" width="12" style="154" bestFit="1" customWidth="1"/>
    <col min="1937" max="1937" width="11.85546875" style="154" bestFit="1" customWidth="1"/>
    <col min="1938" max="1938" width="10.5703125" style="154" bestFit="1" customWidth="1"/>
    <col min="1939" max="1939" width="10.85546875" style="154" bestFit="1" customWidth="1"/>
    <col min="1940" max="1940" width="11.140625" style="154" bestFit="1" customWidth="1"/>
    <col min="1941" max="1942" width="9.140625" style="154" bestFit="1" customWidth="1"/>
    <col min="1943" max="1943" width="8.140625" style="154" bestFit="1" customWidth="1"/>
    <col min="1944" max="1944" width="9.28515625" style="154" bestFit="1" customWidth="1"/>
    <col min="1945" max="1945" width="11.42578125" style="154" bestFit="1" customWidth="1"/>
    <col min="1946" max="1946" width="9.7109375" style="154" bestFit="1" customWidth="1"/>
    <col min="1947" max="1952" width="8.7109375" style="154" bestFit="1" customWidth="1"/>
    <col min="1953" max="1953" width="12.28515625" style="154" bestFit="1" customWidth="1"/>
    <col min="1954" max="1954" width="11.140625" style="154" bestFit="1" customWidth="1"/>
    <col min="1955" max="1955" width="12.28515625" style="154" bestFit="1" customWidth="1"/>
    <col min="1956" max="1956" width="10.5703125" style="154" bestFit="1" customWidth="1"/>
    <col min="1957" max="1957" width="12.5703125" style="154" bestFit="1" customWidth="1"/>
    <col min="1958" max="1958" width="12.7109375" style="154" bestFit="1" customWidth="1"/>
    <col min="1959" max="1959" width="10.7109375" style="154" bestFit="1" customWidth="1"/>
    <col min="1960" max="1960" width="12.5703125" style="154" bestFit="1" customWidth="1"/>
    <col min="1961" max="1961" width="11.7109375" style="154" bestFit="1" customWidth="1"/>
    <col min="1962" max="1962" width="12.85546875" style="154" bestFit="1" customWidth="1"/>
    <col min="1963" max="1963" width="12.140625" style="154" bestFit="1" customWidth="1"/>
    <col min="1964" max="1965" width="12" style="154" bestFit="1" customWidth="1"/>
    <col min="1966" max="1967" width="10.140625" style="154" bestFit="1" customWidth="1"/>
    <col min="1968" max="1968" width="9.28515625" style="154" bestFit="1" customWidth="1"/>
    <col min="1969" max="1969" width="11.5703125" style="154" bestFit="1" customWidth="1"/>
    <col min="1970" max="1970" width="12.7109375" style="154" bestFit="1" customWidth="1"/>
    <col min="1971" max="1971" width="8.85546875" style="154" bestFit="1" customWidth="1"/>
    <col min="1972" max="1972" width="9.28515625" style="154" bestFit="1" customWidth="1"/>
    <col min="1973" max="1973" width="11.5703125" style="154" bestFit="1" customWidth="1"/>
    <col min="1974" max="1974" width="12.42578125" style="154" bestFit="1" customWidth="1"/>
    <col min="1975" max="1980" width="8.5703125" style="154" bestFit="1" customWidth="1"/>
    <col min="1981" max="1981" width="11" style="154" bestFit="1" customWidth="1"/>
    <col min="1982" max="1982" width="10.42578125" style="154" bestFit="1" customWidth="1"/>
    <col min="1983" max="1983" width="10.5703125" style="154" bestFit="1" customWidth="1"/>
    <col min="1984" max="1984" width="11.5703125" style="154" bestFit="1" customWidth="1"/>
    <col min="1985" max="1986" width="9.140625" style="154" bestFit="1" customWidth="1"/>
    <col min="1987" max="1987" width="11.42578125" style="154" bestFit="1" customWidth="1"/>
    <col min="1988" max="1988" width="12.28515625" style="154" bestFit="1" customWidth="1"/>
    <col min="1989" max="1991" width="8.42578125" style="154" bestFit="1" customWidth="1"/>
    <col min="1992" max="1993" width="11.85546875" style="154" bestFit="1" customWidth="1"/>
    <col min="1994" max="1994" width="12" style="154" bestFit="1" customWidth="1"/>
    <col min="1995" max="1995" width="12.140625" style="154" bestFit="1" customWidth="1"/>
    <col min="1996" max="1996" width="10.85546875" style="154" bestFit="1" customWidth="1"/>
    <col min="1997" max="1997" width="12.42578125" style="154" bestFit="1" customWidth="1"/>
    <col min="1998" max="1998" width="12.28515625" style="154" bestFit="1" customWidth="1"/>
    <col min="1999" max="1999" width="11.42578125" style="154" bestFit="1" customWidth="1"/>
    <col min="2000" max="2000" width="11.7109375" style="154" bestFit="1" customWidth="1"/>
    <col min="2001" max="2002" width="9.85546875" style="154" bestFit="1" customWidth="1"/>
    <col min="2003" max="2003" width="12.42578125" style="154" bestFit="1" customWidth="1"/>
    <col min="2004" max="2004" width="10" style="154" bestFit="1" customWidth="1"/>
    <col min="2005" max="2005" width="11.140625" style="154" bestFit="1" customWidth="1"/>
    <col min="2006" max="2006" width="12.28515625" style="154" bestFit="1" customWidth="1"/>
    <col min="2007" max="2007" width="13.28515625" style="154" bestFit="1" customWidth="1"/>
    <col min="2008" max="2008" width="11.5703125" style="154" bestFit="1" customWidth="1"/>
    <col min="2009" max="2009" width="10.5703125" style="154" bestFit="1" customWidth="1"/>
    <col min="2010" max="2010" width="12" style="154" bestFit="1" customWidth="1"/>
    <col min="2011" max="2011" width="9.42578125" style="154" bestFit="1" customWidth="1"/>
    <col min="2012" max="2012" width="9.140625" style="154" bestFit="1" customWidth="1"/>
    <col min="2013" max="2013" width="9.42578125" style="154" bestFit="1" customWidth="1"/>
    <col min="2014" max="2014" width="9.140625" style="154" bestFit="1" customWidth="1"/>
    <col min="2015" max="2015" width="9.42578125" style="154" bestFit="1" customWidth="1"/>
    <col min="2016" max="2017" width="9.140625" style="154" bestFit="1" customWidth="1"/>
    <col min="2018" max="2018" width="9.42578125" style="154" bestFit="1" customWidth="1"/>
    <col min="2019" max="2020" width="9.140625" style="154" bestFit="1" customWidth="1"/>
    <col min="2021" max="2021" width="9.42578125" style="154" bestFit="1" customWidth="1"/>
    <col min="2022" max="2022" width="9.140625" style="154" bestFit="1" customWidth="1"/>
    <col min="2023" max="2023" width="9.42578125" style="154" bestFit="1" customWidth="1"/>
    <col min="2024" max="2024" width="9.140625" style="154" bestFit="1" customWidth="1"/>
    <col min="2025" max="2025" width="9.42578125" style="154" bestFit="1" customWidth="1"/>
    <col min="2026" max="2027" width="9.140625" style="154" bestFit="1" customWidth="1"/>
    <col min="2028" max="2028" width="9.42578125" style="154" bestFit="1" customWidth="1"/>
    <col min="2029" max="2030" width="9.140625" style="154" bestFit="1" customWidth="1"/>
    <col min="2031" max="2031" width="9.42578125" style="154" bestFit="1" customWidth="1"/>
    <col min="2032" max="2032" width="9.140625" style="154" bestFit="1" customWidth="1"/>
    <col min="2033" max="2033" width="9.42578125" style="154" bestFit="1" customWidth="1"/>
    <col min="2034" max="2034" width="9.140625" style="154" bestFit="1" customWidth="1"/>
    <col min="2035" max="2035" width="9.42578125" style="154" bestFit="1" customWidth="1"/>
    <col min="2036" max="2037" width="9.140625" style="154" bestFit="1" customWidth="1"/>
    <col min="2038" max="2038" width="9.42578125" style="154" bestFit="1" customWidth="1"/>
    <col min="2039" max="2039" width="9.140625" style="154" bestFit="1" customWidth="1"/>
    <col min="2040" max="2041" width="9.42578125" style="154" bestFit="1" customWidth="1"/>
    <col min="2042" max="2042" width="9.140625" style="154" bestFit="1" customWidth="1"/>
    <col min="2043" max="2043" width="9.42578125" style="154" bestFit="1" customWidth="1"/>
    <col min="2044" max="2044" width="9.140625" style="154" bestFit="1" customWidth="1"/>
    <col min="2045" max="2045" width="9.42578125" style="154" bestFit="1" customWidth="1"/>
    <col min="2046" max="2046" width="9.140625" style="154" bestFit="1" customWidth="1"/>
    <col min="2047" max="2047" width="9.42578125" style="154" bestFit="1" customWidth="1"/>
    <col min="2048" max="2048" width="9.140625" style="154" bestFit="1" customWidth="1"/>
    <col min="2049" max="2049" width="9.42578125" style="154" bestFit="1" customWidth="1"/>
    <col min="2050" max="2051" width="9.140625" style="154" bestFit="1" customWidth="1"/>
    <col min="2052" max="2052" width="9.42578125" style="154" bestFit="1" customWidth="1"/>
    <col min="2053" max="2053" width="9.140625" style="154" bestFit="1" customWidth="1"/>
    <col min="2054" max="2055" width="9.42578125" style="154" bestFit="1" customWidth="1"/>
    <col min="2056" max="2061" width="9.140625" style="154" bestFit="1" customWidth="1"/>
    <col min="2062" max="2062" width="8.42578125" style="154" bestFit="1" customWidth="1"/>
    <col min="2063" max="2063" width="8.140625" style="154" bestFit="1" customWidth="1"/>
    <col min="2064" max="2064" width="8.42578125" style="154" bestFit="1" customWidth="1"/>
    <col min="2065" max="2065" width="8.140625" style="154" bestFit="1" customWidth="1"/>
    <col min="2066" max="2066" width="8.42578125" style="154" bestFit="1" customWidth="1"/>
    <col min="2067" max="2067" width="8.140625" style="154" bestFit="1" customWidth="1"/>
    <col min="2068" max="2068" width="8.42578125" style="154" bestFit="1" customWidth="1"/>
    <col min="2069" max="2069" width="8.140625" style="154" bestFit="1" customWidth="1"/>
    <col min="2070" max="2070" width="8.42578125" style="154" bestFit="1" customWidth="1"/>
    <col min="2071" max="2071" width="8.140625" style="154" bestFit="1" customWidth="1"/>
    <col min="2072" max="2072" width="8.42578125" style="154" bestFit="1" customWidth="1"/>
    <col min="2073" max="2074" width="8.140625" style="154" bestFit="1" customWidth="1"/>
    <col min="2075" max="2075" width="8.42578125" style="154" bestFit="1" customWidth="1"/>
    <col min="2076" max="2076" width="8.140625" style="154" bestFit="1" customWidth="1"/>
    <col min="2077" max="2077" width="8.42578125" style="154" bestFit="1" customWidth="1"/>
    <col min="2078" max="2078" width="8.140625" style="154" bestFit="1" customWidth="1"/>
    <col min="2079" max="2079" width="8.42578125" style="154" bestFit="1" customWidth="1"/>
    <col min="2080" max="2080" width="8.140625" style="154" bestFit="1" customWidth="1"/>
    <col min="2081" max="2081" width="8.42578125" style="154" bestFit="1" customWidth="1"/>
    <col min="2082" max="2082" width="8.140625" style="154" bestFit="1" customWidth="1"/>
    <col min="2083" max="2083" width="8.42578125" style="154" bestFit="1" customWidth="1"/>
    <col min="2084" max="2084" width="8.140625" style="154" bestFit="1" customWidth="1"/>
    <col min="2085" max="2085" width="8.42578125" style="154" bestFit="1" customWidth="1"/>
    <col min="2086" max="2086" width="8.140625" style="154" bestFit="1" customWidth="1"/>
    <col min="2087" max="2087" width="9.85546875" style="154" bestFit="1" customWidth="1"/>
    <col min="2088" max="2088" width="9.5703125" style="154" bestFit="1" customWidth="1"/>
    <col min="2089" max="2090" width="11.140625" style="154" bestFit="1" customWidth="1"/>
    <col min="2091" max="2092" width="10.140625" style="154" bestFit="1" customWidth="1"/>
    <col min="2093" max="2094" width="11.140625" style="154" bestFit="1" customWidth="1"/>
    <col min="2095" max="2096" width="10.140625" style="154" bestFit="1" customWidth="1"/>
    <col min="2097" max="2097" width="14.140625" style="154" bestFit="1" customWidth="1"/>
    <col min="2098" max="16384" width="9.140625" style="154"/>
  </cols>
  <sheetData>
    <row r="2" spans="2:10" x14ac:dyDescent="0.25">
      <c r="B2" s="54" t="s">
        <v>32</v>
      </c>
      <c r="C2" s="54" t="s">
        <v>32</v>
      </c>
      <c r="D2" s="54" t="s">
        <v>32</v>
      </c>
      <c r="E2" s="55" t="s">
        <v>35</v>
      </c>
      <c r="F2" s="52"/>
      <c r="G2" s="52"/>
      <c r="H2" s="52"/>
      <c r="I2" s="52"/>
      <c r="J2" s="52"/>
    </row>
    <row r="3" spans="2:10" x14ac:dyDescent="0.25">
      <c r="B3" s="54" t="s">
        <v>32</v>
      </c>
      <c r="C3" s="60" t="s">
        <v>32</v>
      </c>
      <c r="D3" s="54" t="s">
        <v>37</v>
      </c>
      <c r="E3" s="56" t="s">
        <v>175</v>
      </c>
      <c r="F3" s="56" t="s">
        <v>176</v>
      </c>
      <c r="G3" s="56" t="s">
        <v>39</v>
      </c>
      <c r="H3" s="56" t="s">
        <v>40</v>
      </c>
      <c r="I3" s="56" t="s">
        <v>177</v>
      </c>
      <c r="J3" s="57" t="s">
        <v>33</v>
      </c>
    </row>
    <row r="4" spans="2:10" x14ac:dyDescent="0.25">
      <c r="B4" s="54" t="s">
        <v>36</v>
      </c>
      <c r="C4" s="51"/>
      <c r="D4" s="54" t="s">
        <v>34</v>
      </c>
      <c r="E4" s="58" t="s">
        <v>88</v>
      </c>
      <c r="F4" s="58" t="s">
        <v>88</v>
      </c>
      <c r="G4" s="58" t="s">
        <v>88</v>
      </c>
      <c r="H4" s="58" t="s">
        <v>88</v>
      </c>
      <c r="I4" s="58" t="s">
        <v>88</v>
      </c>
      <c r="J4" s="59" t="s">
        <v>88</v>
      </c>
    </row>
    <row r="5" spans="2:10" x14ac:dyDescent="0.25">
      <c r="B5" s="55" t="s">
        <v>178</v>
      </c>
      <c r="C5" s="56" t="s">
        <v>103</v>
      </c>
      <c r="D5" s="55" t="s">
        <v>208</v>
      </c>
      <c r="E5" s="49"/>
      <c r="F5" s="49"/>
      <c r="G5" s="49">
        <v>13404.9</v>
      </c>
      <c r="H5" s="49">
        <v>143371.81</v>
      </c>
      <c r="I5" s="49">
        <v>1237.5</v>
      </c>
      <c r="J5" s="53">
        <v>158014.21</v>
      </c>
    </row>
    <row r="6" spans="2:10" x14ac:dyDescent="0.25">
      <c r="B6" s="52"/>
      <c r="C6" s="86"/>
      <c r="D6" s="55" t="s">
        <v>209</v>
      </c>
      <c r="E6" s="49"/>
      <c r="F6" s="49"/>
      <c r="G6" s="49">
        <v>13550.94</v>
      </c>
      <c r="H6" s="49">
        <v>143091.97</v>
      </c>
      <c r="I6" s="49">
        <v>1237.5</v>
      </c>
      <c r="J6" s="53">
        <v>157880.41</v>
      </c>
    </row>
    <row r="7" spans="2:10" x14ac:dyDescent="0.25">
      <c r="B7" s="52"/>
      <c r="C7" s="86"/>
      <c r="D7" s="55" t="s">
        <v>210</v>
      </c>
      <c r="E7" s="49"/>
      <c r="F7" s="49"/>
      <c r="G7" s="49">
        <v>13922.4</v>
      </c>
      <c r="H7" s="49">
        <v>142575.81</v>
      </c>
      <c r="I7" s="49">
        <v>1237.5</v>
      </c>
      <c r="J7" s="53">
        <v>157735.71</v>
      </c>
    </row>
    <row r="8" spans="2:10" x14ac:dyDescent="0.25">
      <c r="B8" s="52"/>
      <c r="C8" s="86"/>
      <c r="D8" s="55" t="s">
        <v>211</v>
      </c>
      <c r="E8" s="49"/>
      <c r="F8" s="49"/>
      <c r="G8" s="49">
        <v>13927.5</v>
      </c>
      <c r="H8" s="49">
        <v>142522.93</v>
      </c>
      <c r="I8" s="49">
        <v>1237.5</v>
      </c>
      <c r="J8" s="53">
        <v>157687.93</v>
      </c>
    </row>
    <row r="9" spans="2:10" x14ac:dyDescent="0.25">
      <c r="B9" s="52"/>
      <c r="C9" s="86"/>
      <c r="D9" s="55" t="s">
        <v>212</v>
      </c>
      <c r="E9" s="49"/>
      <c r="F9" s="49"/>
      <c r="G9" s="49">
        <v>88852.35</v>
      </c>
      <c r="H9" s="49">
        <v>141969.73000000001</v>
      </c>
      <c r="I9" s="49">
        <v>1237.5</v>
      </c>
      <c r="J9" s="53">
        <v>232059.58</v>
      </c>
    </row>
    <row r="10" spans="2:10" x14ac:dyDescent="0.25">
      <c r="B10" s="52"/>
      <c r="C10" s="86"/>
      <c r="D10" s="55" t="s">
        <v>213</v>
      </c>
      <c r="E10" s="49"/>
      <c r="F10" s="49"/>
      <c r="G10" s="49">
        <v>9434.4</v>
      </c>
      <c r="H10" s="49">
        <v>141348.81</v>
      </c>
      <c r="I10" s="49">
        <v>1237.5</v>
      </c>
      <c r="J10" s="53">
        <v>152020.71</v>
      </c>
    </row>
    <row r="11" spans="2:10" x14ac:dyDescent="0.25">
      <c r="B11" s="52"/>
      <c r="C11" s="86"/>
      <c r="D11" s="55" t="s">
        <v>214</v>
      </c>
      <c r="E11" s="49"/>
      <c r="F11" s="49"/>
      <c r="G11" s="49">
        <v>18361.650000000001</v>
      </c>
      <c r="H11" s="49">
        <v>141512.84</v>
      </c>
      <c r="I11" s="49">
        <v>1237.5</v>
      </c>
      <c r="J11" s="53">
        <v>161111.99</v>
      </c>
    </row>
    <row r="12" spans="2:10" x14ac:dyDescent="0.25">
      <c r="B12" s="52"/>
      <c r="C12" s="86"/>
      <c r="D12" s="55" t="s">
        <v>215</v>
      </c>
      <c r="E12" s="49"/>
      <c r="F12" s="49"/>
      <c r="G12" s="49">
        <v>14072.85</v>
      </c>
      <c r="H12" s="49">
        <v>140399.75</v>
      </c>
      <c r="I12" s="49">
        <v>1237.5</v>
      </c>
      <c r="J12" s="53">
        <v>155710.1</v>
      </c>
    </row>
    <row r="13" spans="2:10" x14ac:dyDescent="0.25">
      <c r="B13" s="52"/>
      <c r="C13" s="86"/>
      <c r="D13" s="55" t="s">
        <v>216</v>
      </c>
      <c r="E13" s="49"/>
      <c r="F13" s="49"/>
      <c r="G13" s="49">
        <v>13771.05</v>
      </c>
      <c r="H13" s="49">
        <v>140049.68</v>
      </c>
      <c r="I13" s="49">
        <v>1237.5</v>
      </c>
      <c r="J13" s="53">
        <v>155058.23000000001</v>
      </c>
    </row>
    <row r="14" spans="2:10" x14ac:dyDescent="0.25">
      <c r="B14" s="52"/>
      <c r="C14" s="86"/>
      <c r="D14" s="55" t="s">
        <v>217</v>
      </c>
      <c r="E14" s="49"/>
      <c r="F14" s="49"/>
      <c r="G14" s="49">
        <v>13974.3</v>
      </c>
      <c r="H14" s="49">
        <v>139831.04999999999</v>
      </c>
      <c r="I14" s="49">
        <v>1237.5</v>
      </c>
      <c r="J14" s="53">
        <v>155042.85</v>
      </c>
    </row>
    <row r="15" spans="2:10" x14ac:dyDescent="0.25">
      <c r="B15" s="52"/>
      <c r="C15" s="86"/>
      <c r="D15" s="55" t="s">
        <v>218</v>
      </c>
      <c r="E15" s="49"/>
      <c r="F15" s="49"/>
      <c r="G15" s="49">
        <v>13928.55</v>
      </c>
      <c r="H15" s="49">
        <v>139121.39000000001</v>
      </c>
      <c r="I15" s="49">
        <v>2475</v>
      </c>
      <c r="J15" s="53">
        <v>155524.94</v>
      </c>
    </row>
    <row r="16" spans="2:10" x14ac:dyDescent="0.25">
      <c r="B16" s="52"/>
      <c r="C16" s="86"/>
      <c r="D16" s="55" t="s">
        <v>219</v>
      </c>
      <c r="E16" s="49"/>
      <c r="F16" s="49"/>
      <c r="G16" s="49">
        <v>13857.75</v>
      </c>
      <c r="H16" s="49">
        <v>139306.69</v>
      </c>
      <c r="I16" s="49"/>
      <c r="J16" s="53">
        <v>153164.44</v>
      </c>
    </row>
    <row r="17" spans="2:10" x14ac:dyDescent="0.25">
      <c r="B17" s="52"/>
      <c r="C17" s="52"/>
      <c r="D17" s="155" t="s">
        <v>38</v>
      </c>
      <c r="E17" s="87"/>
      <c r="F17" s="87"/>
      <c r="G17" s="87">
        <v>241058.64</v>
      </c>
      <c r="H17" s="87">
        <v>1695102.46</v>
      </c>
      <c r="I17" s="87">
        <v>14850</v>
      </c>
      <c r="J17" s="107">
        <v>1951011.1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G18" sqref="G18"/>
    </sheetView>
  </sheetViews>
  <sheetFormatPr defaultRowHeight="15" x14ac:dyDescent="0.25"/>
  <cols>
    <col min="1" max="1" width="17.5703125" bestFit="1" customWidth="1"/>
    <col min="2" max="2" width="31.5703125" bestFit="1" customWidth="1"/>
    <col min="3" max="3" width="14.28515625" bestFit="1" customWidth="1"/>
  </cols>
  <sheetData>
    <row r="1" spans="1:3" x14ac:dyDescent="0.25">
      <c r="A1" s="27" t="s">
        <v>170</v>
      </c>
    </row>
    <row r="2" spans="1:3" x14ac:dyDescent="0.25">
      <c r="A2" s="27" t="s">
        <v>206</v>
      </c>
    </row>
    <row r="4" spans="1:3" x14ac:dyDescent="0.25">
      <c r="A4" s="3"/>
      <c r="C4" s="83"/>
    </row>
    <row r="5" spans="1:3" x14ac:dyDescent="0.25">
      <c r="A5" s="3">
        <v>49500029</v>
      </c>
      <c r="B5" t="s">
        <v>204</v>
      </c>
      <c r="C5" s="152">
        <v>10476697</v>
      </c>
    </row>
    <row r="6" spans="1:3" x14ac:dyDescent="0.25">
      <c r="C6" s="83">
        <f>SUM(C4:C5)</f>
        <v>10476697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C10" sqref="C10"/>
    </sheetView>
  </sheetViews>
  <sheetFormatPr defaultRowHeight="15" x14ac:dyDescent="0.25"/>
  <cols>
    <col min="1" max="1" width="49.7109375" bestFit="1" customWidth="1"/>
    <col min="2" max="2" width="19" bestFit="1" customWidth="1"/>
    <col min="3" max="3" width="15.28515625" customWidth="1"/>
    <col min="5" max="5" width="13.28515625" bestFit="1" customWidth="1"/>
  </cols>
  <sheetData>
    <row r="1" spans="1:5" x14ac:dyDescent="0.25">
      <c r="A1" s="27" t="s">
        <v>170</v>
      </c>
    </row>
    <row r="2" spans="1:5" x14ac:dyDescent="0.25">
      <c r="A2" s="27" t="s">
        <v>223</v>
      </c>
    </row>
    <row r="4" spans="1:5" x14ac:dyDescent="0.25">
      <c r="A4" s="92" t="s">
        <v>53</v>
      </c>
      <c r="B4" s="92"/>
      <c r="C4" s="92" t="s">
        <v>182</v>
      </c>
    </row>
    <row r="5" spans="1:5" x14ac:dyDescent="0.25">
      <c r="A5" s="13" t="s">
        <v>154</v>
      </c>
      <c r="B5" s="13" t="s">
        <v>168</v>
      </c>
      <c r="C5" s="93">
        <v>337409.52</v>
      </c>
      <c r="E5" s="117"/>
    </row>
    <row r="6" spans="1:5" x14ac:dyDescent="0.25">
      <c r="A6" s="13"/>
      <c r="B6" s="13"/>
      <c r="C6" s="93"/>
      <c r="E6" s="117"/>
    </row>
    <row r="7" spans="1:5" x14ac:dyDescent="0.25">
      <c r="A7" s="13" t="s">
        <v>152</v>
      </c>
      <c r="B7" s="13" t="s">
        <v>166</v>
      </c>
      <c r="C7" s="93">
        <v>100748.31</v>
      </c>
      <c r="E7" s="117"/>
    </row>
    <row r="8" spans="1:5" x14ac:dyDescent="0.25">
      <c r="A8" s="13" t="s">
        <v>153</v>
      </c>
      <c r="B8" s="121" t="s">
        <v>167</v>
      </c>
      <c r="C8" s="116">
        <v>1328061</v>
      </c>
      <c r="E8" s="117"/>
    </row>
    <row r="9" spans="1:5" x14ac:dyDescent="0.25">
      <c r="A9" s="121"/>
      <c r="B9" s="121"/>
      <c r="C9" s="93"/>
      <c r="E9" s="117"/>
    </row>
    <row r="10" spans="1:5" x14ac:dyDescent="0.25">
      <c r="A10" s="13" t="s">
        <v>151</v>
      </c>
      <c r="B10" s="13" t="s">
        <v>165</v>
      </c>
      <c r="C10" s="93">
        <v>19894</v>
      </c>
      <c r="E10" s="118"/>
    </row>
    <row r="11" spans="1:5" x14ac:dyDescent="0.25">
      <c r="A11" s="13" t="s">
        <v>151</v>
      </c>
      <c r="B11" s="13" t="s">
        <v>149</v>
      </c>
      <c r="C11" s="93">
        <v>7991.62</v>
      </c>
      <c r="E11" s="118"/>
    </row>
    <row r="12" spans="1:5" x14ac:dyDescent="0.25">
      <c r="A12" s="13" t="s">
        <v>151</v>
      </c>
      <c r="B12" s="13" t="s">
        <v>150</v>
      </c>
      <c r="C12" s="94">
        <f>72923.53-C10-C11</f>
        <v>45037.909999999996</v>
      </c>
      <c r="E12" s="118"/>
    </row>
    <row r="13" spans="1:5" x14ac:dyDescent="0.25">
      <c r="A13" s="13"/>
      <c r="B13" s="13"/>
      <c r="C13" s="95">
        <f>SUM(C5:C12)</f>
        <v>1839142.36</v>
      </c>
      <c r="E13" s="119"/>
    </row>
    <row r="14" spans="1:5" x14ac:dyDescent="0.25">
      <c r="A14" s="13"/>
      <c r="B14" s="13"/>
      <c r="C14" s="13"/>
      <c r="E14" s="120"/>
    </row>
    <row r="15" spans="1:5" x14ac:dyDescent="0.25">
      <c r="E15" s="120"/>
    </row>
    <row r="16" spans="1:5" x14ac:dyDescent="0.25">
      <c r="E16" s="120"/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"/>
  <sheetViews>
    <sheetView workbookViewId="0">
      <selection activeCell="O17" sqref="O17"/>
    </sheetView>
  </sheetViews>
  <sheetFormatPr defaultColWidth="13.7109375" defaultRowHeight="15" x14ac:dyDescent="0.25"/>
  <cols>
    <col min="1" max="1" width="17.28515625" style="85" bestFit="1" customWidth="1"/>
    <col min="2" max="2" width="49" style="85" bestFit="1" customWidth="1"/>
    <col min="3" max="14" width="12.7109375" style="85" customWidth="1"/>
    <col min="15" max="15" width="14.28515625" style="85" bestFit="1" customWidth="1"/>
    <col min="16" max="16384" width="13.7109375" style="85"/>
  </cols>
  <sheetData>
    <row r="1" spans="1:15" x14ac:dyDescent="0.25">
      <c r="A1" s="161" t="s">
        <v>225</v>
      </c>
      <c r="B1" s="161" t="s">
        <v>32</v>
      </c>
    </row>
    <row r="3" spans="1:15" x14ac:dyDescent="0.25">
      <c r="C3" s="161" t="s">
        <v>226</v>
      </c>
      <c r="D3" s="161" t="s">
        <v>34</v>
      </c>
    </row>
    <row r="4" spans="1:15" x14ac:dyDescent="0.25">
      <c r="C4" s="226" t="s">
        <v>35</v>
      </c>
      <c r="D4" s="226" t="s">
        <v>35</v>
      </c>
      <c r="E4" s="226" t="s">
        <v>35</v>
      </c>
      <c r="F4" s="226" t="s">
        <v>35</v>
      </c>
      <c r="G4" s="226" t="s">
        <v>35</v>
      </c>
      <c r="H4" s="226" t="s">
        <v>35</v>
      </c>
      <c r="I4" s="226" t="s">
        <v>35</v>
      </c>
      <c r="J4" s="226" t="s">
        <v>35</v>
      </c>
      <c r="K4" s="226" t="s">
        <v>35</v>
      </c>
      <c r="L4" s="226" t="s">
        <v>35</v>
      </c>
      <c r="M4" s="226" t="s">
        <v>35</v>
      </c>
      <c r="N4" s="227" t="s">
        <v>35</v>
      </c>
    </row>
    <row r="5" spans="1:15" ht="15.75" thickBot="1" x14ac:dyDescent="0.3">
      <c r="A5" s="161" t="s">
        <v>37</v>
      </c>
      <c r="B5" s="161" t="s">
        <v>41</v>
      </c>
      <c r="C5" s="162" t="s">
        <v>208</v>
      </c>
      <c r="D5" s="162" t="s">
        <v>209</v>
      </c>
      <c r="E5" s="162" t="s">
        <v>210</v>
      </c>
      <c r="F5" s="162" t="s">
        <v>211</v>
      </c>
      <c r="G5" s="162" t="s">
        <v>212</v>
      </c>
      <c r="H5" s="162" t="s">
        <v>213</v>
      </c>
      <c r="I5" s="162" t="s">
        <v>214</v>
      </c>
      <c r="J5" s="162" t="s">
        <v>215</v>
      </c>
      <c r="K5" s="162" t="s">
        <v>216</v>
      </c>
      <c r="L5" s="162" t="s">
        <v>217</v>
      </c>
      <c r="M5" s="162" t="s">
        <v>218</v>
      </c>
      <c r="N5" s="163" t="s">
        <v>219</v>
      </c>
      <c r="O5" s="164" t="s">
        <v>227</v>
      </c>
    </row>
    <row r="6" spans="1:15" ht="15.75" thickBot="1" x14ac:dyDescent="0.3">
      <c r="A6" s="228" t="s">
        <v>193</v>
      </c>
      <c r="B6" s="165" t="s">
        <v>228</v>
      </c>
      <c r="C6" s="166">
        <v>44924.11</v>
      </c>
      <c r="D6" s="166">
        <v>43935.59</v>
      </c>
      <c r="E6" s="166">
        <v>43744.28</v>
      </c>
      <c r="F6" s="166">
        <v>43981.440000000002</v>
      </c>
      <c r="G6" s="166">
        <v>28536.82</v>
      </c>
      <c r="H6" s="166">
        <v>29571.200000000001</v>
      </c>
      <c r="I6" s="166">
        <v>29023.41</v>
      </c>
      <c r="J6" s="166">
        <v>28993.97</v>
      </c>
      <c r="K6" s="166">
        <v>25596.62</v>
      </c>
      <c r="L6" s="166">
        <v>30155.599999999999</v>
      </c>
      <c r="M6" s="166">
        <v>45442.94</v>
      </c>
      <c r="N6" s="167">
        <v>47146.77</v>
      </c>
      <c r="O6" s="168">
        <f>SUM(C6:N6)</f>
        <v>441052.74999999994</v>
      </c>
    </row>
    <row r="7" spans="1:15" ht="15.75" thickBot="1" x14ac:dyDescent="0.3">
      <c r="A7" s="228" t="s">
        <v>193</v>
      </c>
      <c r="B7" s="169" t="s">
        <v>229</v>
      </c>
      <c r="C7" s="170">
        <v>497.83</v>
      </c>
      <c r="D7" s="170">
        <v>509.06</v>
      </c>
      <c r="E7" s="170">
        <v>509.06</v>
      </c>
      <c r="F7" s="170">
        <v>509.06</v>
      </c>
      <c r="G7" s="170">
        <v>509.06</v>
      </c>
      <c r="H7" s="170">
        <v>509.06</v>
      </c>
      <c r="I7" s="170">
        <v>509.06</v>
      </c>
      <c r="J7" s="170">
        <v>510.8</v>
      </c>
      <c r="K7" s="170">
        <v>516.54999999999995</v>
      </c>
      <c r="L7" s="170">
        <v>516.54999999999995</v>
      </c>
      <c r="M7" s="170">
        <v>525.51</v>
      </c>
      <c r="N7" s="171">
        <v>538.76</v>
      </c>
      <c r="O7" s="168">
        <f t="shared" ref="O7:O8" si="0">SUM(C7:N7)</f>
        <v>6160.3600000000006</v>
      </c>
    </row>
    <row r="8" spans="1:15" ht="15.75" thickBot="1" x14ac:dyDescent="0.3">
      <c r="A8" s="228" t="s">
        <v>193</v>
      </c>
      <c r="B8" s="172" t="s">
        <v>230</v>
      </c>
      <c r="C8" s="173">
        <v>25689.03</v>
      </c>
      <c r="D8" s="173">
        <v>13370.42</v>
      </c>
      <c r="E8" s="162"/>
      <c r="F8" s="173">
        <v>26740.84</v>
      </c>
      <c r="G8" s="173">
        <v>13370.42</v>
      </c>
      <c r="H8" s="173">
        <v>13370.42</v>
      </c>
      <c r="I8" s="173">
        <v>13370.42</v>
      </c>
      <c r="J8" s="173">
        <v>0</v>
      </c>
      <c r="K8" s="162"/>
      <c r="L8" s="173">
        <v>40111.26</v>
      </c>
      <c r="M8" s="162"/>
      <c r="N8" s="174">
        <v>13814</v>
      </c>
      <c r="O8" s="168">
        <f t="shared" si="0"/>
        <v>159836.81</v>
      </c>
    </row>
    <row r="9" spans="1:15" ht="15.75" thickBot="1" x14ac:dyDescent="0.3">
      <c r="A9" s="228" t="s">
        <v>193</v>
      </c>
      <c r="B9" s="169" t="s">
        <v>231</v>
      </c>
      <c r="C9" s="170">
        <v>3690.72</v>
      </c>
      <c r="D9" s="170">
        <v>3690.72</v>
      </c>
      <c r="E9" s="170">
        <v>3690.72</v>
      </c>
      <c r="F9" s="170">
        <v>3690.72</v>
      </c>
      <c r="G9" s="170">
        <v>1871.56</v>
      </c>
      <c r="H9" s="170">
        <v>1871.56</v>
      </c>
      <c r="I9" s="170">
        <v>1871.56</v>
      </c>
      <c r="J9" s="170">
        <v>1871.56</v>
      </c>
      <c r="K9" s="170">
        <v>1871.56</v>
      </c>
      <c r="L9" s="170">
        <v>1871.56</v>
      </c>
      <c r="M9" s="170">
        <v>3785.95</v>
      </c>
      <c r="N9" s="171">
        <v>3822.23</v>
      </c>
      <c r="O9" s="168">
        <f>SUM(C9:N9)</f>
        <v>33600.420000000006</v>
      </c>
    </row>
    <row r="10" spans="1:15" ht="15.75" thickBot="1" x14ac:dyDescent="0.3">
      <c r="A10" s="175" t="s">
        <v>194</v>
      </c>
      <c r="B10" s="172" t="s">
        <v>232</v>
      </c>
      <c r="C10" s="173">
        <v>45864.84</v>
      </c>
      <c r="D10" s="173">
        <v>46266.07</v>
      </c>
      <c r="E10" s="173">
        <v>46687.86</v>
      </c>
      <c r="F10" s="173">
        <v>47273.53</v>
      </c>
      <c r="G10" s="173">
        <v>47675.47</v>
      </c>
      <c r="H10" s="173">
        <v>48206.79</v>
      </c>
      <c r="I10" s="173">
        <v>49245.98</v>
      </c>
      <c r="J10" s="173">
        <v>49990.720000000001</v>
      </c>
      <c r="K10" s="173">
        <v>50733.08</v>
      </c>
      <c r="L10" s="173">
        <v>51759.37</v>
      </c>
      <c r="M10" s="173">
        <v>52930.1</v>
      </c>
      <c r="N10" s="174">
        <v>54980.65</v>
      </c>
      <c r="O10" s="168">
        <f>SUM(C10:N10)</f>
        <v>591614.46000000008</v>
      </c>
    </row>
    <row r="11" spans="1:15" x14ac:dyDescent="0.25">
      <c r="A11" s="175" t="s">
        <v>33</v>
      </c>
      <c r="B11" s="176" t="s">
        <v>38</v>
      </c>
      <c r="C11" s="177">
        <v>120666.53</v>
      </c>
      <c r="D11" s="177">
        <v>107771.86</v>
      </c>
      <c r="E11" s="177">
        <v>94631.92</v>
      </c>
      <c r="F11" s="177">
        <v>122195.59</v>
      </c>
      <c r="G11" s="177">
        <v>91963.33</v>
      </c>
      <c r="H11" s="177">
        <v>93529.03</v>
      </c>
      <c r="I11" s="177">
        <v>94020.43</v>
      </c>
      <c r="J11" s="177">
        <v>81367.05</v>
      </c>
      <c r="K11" s="177">
        <v>78717.81</v>
      </c>
      <c r="L11" s="177">
        <v>124414.34</v>
      </c>
      <c r="M11" s="177">
        <v>102684.5</v>
      </c>
      <c r="N11" s="178">
        <v>120302.41</v>
      </c>
      <c r="O11" s="178">
        <f>SUM(C11:N11)</f>
        <v>1232264.8</v>
      </c>
    </row>
  </sheetData>
  <mergeCells count="2">
    <mergeCell ref="C4:N4"/>
    <mergeCell ref="A6:A9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J30" sqref="J30"/>
    </sheetView>
  </sheetViews>
  <sheetFormatPr defaultRowHeight="15" x14ac:dyDescent="0.25"/>
  <cols>
    <col min="2" max="2" width="32.42578125" bestFit="1" customWidth="1"/>
    <col min="3" max="3" width="13.28515625" bestFit="1" customWidth="1"/>
    <col min="5" max="5" width="11.5703125" bestFit="1" customWidth="1"/>
    <col min="6" max="7" width="20.7109375" bestFit="1" customWidth="1"/>
    <col min="8" max="8" width="20.28515625" bestFit="1" customWidth="1"/>
    <col min="13" max="13" width="18.140625" bestFit="1" customWidth="1"/>
    <col min="15" max="15" width="19.140625" bestFit="1" customWidth="1"/>
    <col min="16" max="16" width="10.7109375" bestFit="1" customWidth="1"/>
  </cols>
  <sheetData>
    <row r="1" spans="1:17" x14ac:dyDescent="0.25">
      <c r="A1" s="27" t="s">
        <v>186</v>
      </c>
    </row>
    <row r="2" spans="1:17" x14ac:dyDescent="0.25">
      <c r="A2" s="27" t="s">
        <v>170</v>
      </c>
    </row>
    <row r="3" spans="1:17" s="26" customFormat="1" x14ac:dyDescent="0.25">
      <c r="A3" s="27" t="s">
        <v>191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5" spans="1:17" x14ac:dyDescent="0.25">
      <c r="A5" s="106" t="s">
        <v>53</v>
      </c>
      <c r="B5" s="92"/>
      <c r="C5" s="92" t="s">
        <v>96</v>
      </c>
    </row>
    <row r="6" spans="1:17" x14ac:dyDescent="0.25">
      <c r="A6" s="13">
        <v>49500144</v>
      </c>
      <c r="B6" s="13" t="s">
        <v>192</v>
      </c>
      <c r="C6" s="93">
        <v>39120.94</v>
      </c>
      <c r="D6" s="13"/>
    </row>
    <row r="7" spans="1:17" x14ac:dyDescent="0.25">
      <c r="A7" s="13"/>
      <c r="B7" s="13"/>
      <c r="C7" s="13"/>
      <c r="D7" s="13"/>
    </row>
    <row r="8" spans="1:17" x14ac:dyDescent="0.25">
      <c r="A8" s="13">
        <v>90900307</v>
      </c>
      <c r="B8" s="13" t="s">
        <v>190</v>
      </c>
      <c r="C8" s="95">
        <v>0</v>
      </c>
      <c r="D8" s="13"/>
    </row>
    <row r="9" spans="1:17" x14ac:dyDescent="0.25">
      <c r="A9" s="13">
        <v>80400013</v>
      </c>
      <c r="B9" s="13" t="s">
        <v>189</v>
      </c>
      <c r="C9" s="108">
        <v>1468395.11</v>
      </c>
      <c r="D9" s="13"/>
    </row>
    <row r="10" spans="1:17" x14ac:dyDescent="0.25">
      <c r="A10" s="13"/>
      <c r="B10" s="13"/>
      <c r="C10" s="108"/>
      <c r="D10" s="13"/>
    </row>
    <row r="11" spans="1:17" x14ac:dyDescent="0.25">
      <c r="A11" s="13">
        <v>90800306</v>
      </c>
      <c r="B11" s="13" t="s">
        <v>198</v>
      </c>
      <c r="C11" s="109">
        <f>38462.37-C12-C13</f>
        <v>30542.940000000002</v>
      </c>
      <c r="D11" s="13"/>
    </row>
    <row r="12" spans="1:17" x14ac:dyDescent="0.25">
      <c r="A12" s="13">
        <v>90800306</v>
      </c>
      <c r="B12" s="13" t="s">
        <v>187</v>
      </c>
      <c r="C12" s="93">
        <v>2269.6</v>
      </c>
      <c r="D12" s="13"/>
    </row>
    <row r="13" spans="1:17" x14ac:dyDescent="0.25">
      <c r="A13" s="13">
        <v>90800306</v>
      </c>
      <c r="B13" s="13" t="s">
        <v>188</v>
      </c>
      <c r="C13" s="94">
        <v>5649.83</v>
      </c>
      <c r="D13" s="13"/>
    </row>
    <row r="14" spans="1:17" x14ac:dyDescent="0.25">
      <c r="A14" s="13"/>
      <c r="B14" s="13"/>
      <c r="C14" s="110">
        <f>SUM(C6:C13)</f>
        <v>1545978.4200000002</v>
      </c>
      <c r="D14" s="13"/>
    </row>
    <row r="15" spans="1:17" x14ac:dyDescent="0.25">
      <c r="A15" s="13"/>
      <c r="B15" s="13"/>
      <c r="C15" s="13"/>
      <c r="D15" s="13"/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S34"/>
  <sheetViews>
    <sheetView topLeftCell="A16" zoomScale="90" zoomScaleNormal="90" workbookViewId="0">
      <selection activeCell="M41" sqref="M41"/>
    </sheetView>
  </sheetViews>
  <sheetFormatPr defaultRowHeight="15" x14ac:dyDescent="0.25"/>
  <cols>
    <col min="1" max="1" width="9.140625" style="154"/>
    <col min="2" max="2" width="8.42578125" style="154" customWidth="1"/>
    <col min="3" max="3" width="4.140625" style="154" customWidth="1"/>
    <col min="4" max="4" width="14.28515625" style="154" customWidth="1"/>
    <col min="5" max="5" width="36.28515625" style="154" customWidth="1"/>
    <col min="6" max="6" width="18.7109375" style="154" customWidth="1"/>
    <col min="7" max="7" width="24.42578125" style="154" customWidth="1"/>
    <col min="8" max="8" width="13.140625" style="154" customWidth="1"/>
    <col min="9" max="9" width="15" style="154" bestFit="1" customWidth="1"/>
    <col min="10" max="18" width="13.140625" style="154" customWidth="1"/>
    <col min="19" max="19" width="14.28515625" style="154" customWidth="1"/>
    <col min="20" max="30" width="11.42578125" style="154" customWidth="1"/>
    <col min="31" max="31" width="12.42578125" style="154" customWidth="1"/>
    <col min="32" max="32" width="22.42578125" style="154" customWidth="1"/>
    <col min="33" max="33" width="9.85546875" style="154" customWidth="1"/>
    <col min="34" max="35" width="8.85546875" style="154" customWidth="1"/>
    <col min="36" max="36" width="9.85546875" style="154" customWidth="1"/>
    <col min="37" max="41" width="8.85546875" style="154" customWidth="1"/>
    <col min="42" max="42" width="9.85546875" style="154" customWidth="1"/>
    <col min="43" max="43" width="8.85546875" style="154" customWidth="1"/>
    <col min="44" max="44" width="11.42578125" style="154" customWidth="1"/>
    <col min="45" max="45" width="22.42578125" style="154" customWidth="1"/>
    <col min="46" max="56" width="7.85546875" style="154" customWidth="1"/>
    <col min="57" max="57" width="6.42578125" style="154" customWidth="1"/>
    <col min="58" max="58" width="23.42578125" style="154" customWidth="1"/>
    <col min="59" max="60" width="12.7109375" style="154" bestFit="1" customWidth="1"/>
    <col min="61" max="61" width="11.7109375" style="154" bestFit="1" customWidth="1"/>
    <col min="62" max="62" width="11.28515625" style="154" bestFit="1" customWidth="1"/>
    <col min="63" max="64" width="10.140625" style="154" bestFit="1" customWidth="1"/>
    <col min="65" max="65" width="10.85546875" style="154" bestFit="1" customWidth="1"/>
    <col min="66" max="70" width="11.42578125" style="154" bestFit="1" customWidth="1"/>
    <col min="71" max="71" width="10.42578125" style="154" bestFit="1" customWidth="1"/>
    <col min="72" max="77" width="11.28515625" style="154" bestFit="1" customWidth="1"/>
    <col min="78" max="80" width="10.28515625" style="154" bestFit="1" customWidth="1"/>
    <col min="81" max="81" width="11.7109375" style="154" bestFit="1" customWidth="1"/>
    <col min="82" max="82" width="10.85546875" style="154" bestFit="1" customWidth="1"/>
    <col min="83" max="84" width="11.7109375" style="154" bestFit="1" customWidth="1"/>
    <col min="85" max="89" width="11.5703125" style="154" bestFit="1" customWidth="1"/>
    <col min="90" max="90" width="10.5703125" style="154" bestFit="1" customWidth="1"/>
    <col min="91" max="91" width="11" style="154" bestFit="1" customWidth="1"/>
    <col min="92" max="92" width="11.42578125" style="154" bestFit="1" customWidth="1"/>
    <col min="93" max="93" width="11.7109375" style="154" bestFit="1" customWidth="1"/>
    <col min="94" max="95" width="11.5703125" style="154" bestFit="1" customWidth="1"/>
    <col min="96" max="99" width="11.42578125" style="154" bestFit="1" customWidth="1"/>
    <col min="100" max="100" width="11.5703125" style="154" bestFit="1" customWidth="1"/>
    <col min="101" max="101" width="10.7109375" style="154" bestFit="1" customWidth="1"/>
    <col min="102" max="104" width="11.5703125" style="154" bestFit="1" customWidth="1"/>
    <col min="105" max="110" width="11.42578125" style="154" bestFit="1" customWidth="1"/>
    <col min="111" max="112" width="10.42578125" style="154" bestFit="1" customWidth="1"/>
    <col min="113" max="113" width="11.5703125" style="154" bestFit="1" customWidth="1"/>
    <col min="114" max="114" width="10.42578125" style="154" bestFit="1" customWidth="1"/>
    <col min="115" max="120" width="11.140625" style="154" bestFit="1" customWidth="1"/>
    <col min="121" max="122" width="10.140625" style="154" bestFit="1" customWidth="1"/>
    <col min="123" max="124" width="11.7109375" style="154" bestFit="1" customWidth="1"/>
    <col min="125" max="126" width="9.28515625" style="154" bestFit="1" customWidth="1"/>
    <col min="127" max="127" width="10.140625" style="154" bestFit="1" customWidth="1"/>
    <col min="128" max="128" width="10.42578125" style="154" bestFit="1" customWidth="1"/>
    <col min="129" max="129" width="9.28515625" style="154" bestFit="1" customWidth="1"/>
    <col min="130" max="130" width="9.85546875" style="154" bestFit="1" customWidth="1"/>
    <col min="131" max="131" width="12.42578125" style="154" bestFit="1" customWidth="1"/>
    <col min="132" max="132" width="11.7109375" style="154" bestFit="1" customWidth="1"/>
    <col min="133" max="133" width="12.42578125" style="154" bestFit="1" customWidth="1"/>
    <col min="134" max="134" width="11.7109375" style="154" bestFit="1" customWidth="1"/>
    <col min="135" max="135" width="11" style="154" bestFit="1" customWidth="1"/>
    <col min="136" max="136" width="10.42578125" style="154" bestFit="1" customWidth="1"/>
    <col min="137" max="137" width="8.42578125" style="154" bestFit="1" customWidth="1"/>
    <col min="138" max="138" width="9.42578125" style="154" bestFit="1" customWidth="1"/>
    <col min="139" max="139" width="11.7109375" style="154" bestFit="1" customWidth="1"/>
    <col min="140" max="140" width="11.42578125" style="154" bestFit="1" customWidth="1"/>
    <col min="141" max="141" width="13.85546875" style="154" bestFit="1" customWidth="1"/>
    <col min="142" max="142" width="12" style="154" bestFit="1" customWidth="1"/>
    <col min="143" max="143" width="11.85546875" style="154" bestFit="1" customWidth="1"/>
    <col min="144" max="144" width="10.5703125" style="154" bestFit="1" customWidth="1"/>
    <col min="145" max="145" width="10.85546875" style="154" bestFit="1" customWidth="1"/>
    <col min="146" max="146" width="11.140625" style="154" bestFit="1" customWidth="1"/>
    <col min="147" max="148" width="9.140625" style="154" bestFit="1" customWidth="1"/>
    <col min="149" max="149" width="8.140625" style="154" bestFit="1" customWidth="1"/>
    <col min="150" max="150" width="9.28515625" style="154" bestFit="1" customWidth="1"/>
    <col min="151" max="151" width="11.42578125" style="154" bestFit="1" customWidth="1"/>
    <col min="152" max="152" width="9.7109375" style="154" bestFit="1" customWidth="1"/>
    <col min="153" max="153" width="12.7109375" style="154" bestFit="1" customWidth="1"/>
    <col min="154" max="155" width="11.7109375" style="154" bestFit="1" customWidth="1"/>
    <col min="156" max="156" width="10.140625" style="154" bestFit="1" customWidth="1"/>
    <col min="157" max="157" width="8.7109375" style="154" bestFit="1" customWidth="1"/>
    <col min="158" max="158" width="9.140625" style="154" bestFit="1" customWidth="1"/>
    <col min="159" max="159" width="12.28515625" style="154" bestFit="1" customWidth="1"/>
    <col min="160" max="160" width="11.7109375" style="154" bestFit="1" customWidth="1"/>
    <col min="161" max="161" width="12.28515625" style="154" bestFit="1" customWidth="1"/>
    <col min="162" max="162" width="10.5703125" style="154" bestFit="1" customWidth="1"/>
    <col min="163" max="163" width="12.5703125" style="154" bestFit="1" customWidth="1"/>
    <col min="164" max="165" width="12.7109375" style="154" bestFit="1" customWidth="1"/>
    <col min="166" max="166" width="12.5703125" style="154" bestFit="1" customWidth="1"/>
    <col min="167" max="167" width="11.7109375" style="154" bestFit="1" customWidth="1"/>
    <col min="168" max="168" width="12.85546875" style="154" bestFit="1" customWidth="1"/>
    <col min="169" max="169" width="12.140625" style="154" bestFit="1" customWidth="1"/>
    <col min="170" max="171" width="12" style="154" bestFit="1" customWidth="1"/>
    <col min="172" max="173" width="10.140625" style="154" bestFit="1" customWidth="1"/>
    <col min="174" max="174" width="9.28515625" style="154" bestFit="1" customWidth="1"/>
    <col min="175" max="175" width="11.5703125" style="154" bestFit="1" customWidth="1"/>
    <col min="176" max="176" width="12.7109375" style="154" bestFit="1" customWidth="1"/>
    <col min="177" max="177" width="8.85546875" style="154" bestFit="1" customWidth="1"/>
    <col min="178" max="178" width="9.28515625" style="154" bestFit="1" customWidth="1"/>
    <col min="179" max="179" width="11.5703125" style="154" bestFit="1" customWidth="1"/>
    <col min="180" max="180" width="12.42578125" style="154" bestFit="1" customWidth="1"/>
    <col min="181" max="181" width="12.7109375" style="154" bestFit="1" customWidth="1"/>
    <col min="182" max="183" width="11.7109375" style="154" bestFit="1" customWidth="1"/>
    <col min="184" max="184" width="10.140625" style="154" bestFit="1" customWidth="1"/>
    <col min="185" max="185" width="8.5703125" style="154" bestFit="1" customWidth="1"/>
    <col min="186" max="186" width="9.140625" style="154" bestFit="1" customWidth="1"/>
    <col min="187" max="187" width="11.7109375" style="154" bestFit="1" customWidth="1"/>
    <col min="188" max="188" width="10.42578125" style="154" bestFit="1" customWidth="1"/>
    <col min="189" max="189" width="12.7109375" style="154" bestFit="1" customWidth="1"/>
    <col min="190" max="190" width="11.7109375" style="154" bestFit="1" customWidth="1"/>
    <col min="191" max="192" width="9.140625" style="154" bestFit="1" customWidth="1"/>
    <col min="193" max="193" width="11.42578125" style="154" bestFit="1" customWidth="1"/>
    <col min="194" max="194" width="12.28515625" style="154" bestFit="1" customWidth="1"/>
    <col min="195" max="195" width="9.140625" style="154" bestFit="1" customWidth="1"/>
    <col min="196" max="197" width="8.42578125" style="154" bestFit="1" customWidth="1"/>
    <col min="198" max="199" width="11.85546875" style="154" bestFit="1" customWidth="1"/>
    <col min="200" max="200" width="12" style="154" bestFit="1" customWidth="1"/>
    <col min="201" max="201" width="12.140625" style="154" bestFit="1" customWidth="1"/>
    <col min="202" max="202" width="10.85546875" style="154" bestFit="1" customWidth="1"/>
    <col min="203" max="203" width="12.42578125" style="154" bestFit="1" customWidth="1"/>
    <col min="204" max="204" width="12.28515625" style="154" bestFit="1" customWidth="1"/>
    <col min="205" max="205" width="11.42578125" style="154" bestFit="1" customWidth="1"/>
    <col min="206" max="206" width="11.7109375" style="154" bestFit="1" customWidth="1"/>
    <col min="207" max="208" width="9.85546875" style="154" bestFit="1" customWidth="1"/>
    <col min="209" max="209" width="12.42578125" style="154" bestFit="1" customWidth="1"/>
    <col min="210" max="210" width="11.7109375" style="154" bestFit="1" customWidth="1"/>
    <col min="211" max="211" width="11.140625" style="154" bestFit="1" customWidth="1"/>
    <col min="212" max="212" width="12.28515625" style="154" bestFit="1" customWidth="1"/>
    <col min="213" max="213" width="13.28515625" style="154" bestFit="1" customWidth="1"/>
    <col min="214" max="214" width="11.5703125" style="154" bestFit="1" customWidth="1"/>
    <col min="215" max="215" width="10.5703125" style="154" bestFit="1" customWidth="1"/>
    <col min="216" max="216" width="12" style="154" bestFit="1" customWidth="1"/>
    <col min="217" max="217" width="9.42578125" style="154" bestFit="1" customWidth="1"/>
    <col min="218" max="218" width="9.140625" style="154" bestFit="1" customWidth="1"/>
    <col min="219" max="219" width="9.42578125" style="154" bestFit="1" customWidth="1"/>
    <col min="220" max="220" width="9.140625" style="154" bestFit="1" customWidth="1"/>
    <col min="221" max="221" width="9.42578125" style="154" bestFit="1" customWidth="1"/>
    <col min="222" max="223" width="9.140625" style="154" bestFit="1" customWidth="1"/>
    <col min="224" max="224" width="9.42578125" style="154" bestFit="1" customWidth="1"/>
    <col min="225" max="226" width="9.140625" style="154" bestFit="1" customWidth="1"/>
    <col min="227" max="227" width="9.42578125" style="154" bestFit="1" customWidth="1"/>
    <col min="228" max="228" width="9.140625" style="154" bestFit="1" customWidth="1"/>
    <col min="229" max="229" width="9.42578125" style="154" bestFit="1" customWidth="1"/>
    <col min="230" max="230" width="9.140625" style="154" bestFit="1" customWidth="1"/>
    <col min="231" max="231" width="9.42578125" style="154" bestFit="1" customWidth="1"/>
    <col min="232" max="233" width="9.140625" style="154" bestFit="1" customWidth="1"/>
    <col min="234" max="234" width="9.42578125" style="154" bestFit="1" customWidth="1"/>
    <col min="235" max="236" width="9.140625" style="154" bestFit="1" customWidth="1"/>
    <col min="237" max="237" width="9.42578125" style="154" bestFit="1" customWidth="1"/>
    <col min="238" max="238" width="9.140625" style="154" bestFit="1" customWidth="1"/>
    <col min="239" max="239" width="9.42578125" style="154" bestFit="1" customWidth="1"/>
    <col min="240" max="240" width="9.140625" style="154" bestFit="1" customWidth="1"/>
    <col min="241" max="241" width="9.42578125" style="154" bestFit="1" customWidth="1"/>
    <col min="242" max="243" width="9.140625" style="154" bestFit="1" customWidth="1"/>
    <col min="244" max="244" width="9.42578125" style="154" bestFit="1" customWidth="1"/>
    <col min="245" max="245" width="9.140625" style="154" bestFit="1" customWidth="1"/>
    <col min="246" max="247" width="9.42578125" style="154" bestFit="1" customWidth="1"/>
    <col min="248" max="248" width="9.140625" style="154" bestFit="1" customWidth="1"/>
    <col min="249" max="249" width="9.42578125" style="154" bestFit="1" customWidth="1"/>
    <col min="250" max="250" width="9.140625" style="154" bestFit="1" customWidth="1"/>
    <col min="251" max="251" width="9.42578125" style="154" bestFit="1" customWidth="1"/>
    <col min="252" max="252" width="9.140625" style="154" bestFit="1" customWidth="1"/>
    <col min="253" max="253" width="9.42578125" style="154" bestFit="1" customWidth="1"/>
    <col min="254" max="254" width="9.140625" style="154" bestFit="1" customWidth="1"/>
    <col min="255" max="255" width="9.42578125" style="154" bestFit="1" customWidth="1"/>
    <col min="256" max="257" width="9.140625" style="154" bestFit="1" customWidth="1"/>
    <col min="258" max="258" width="9.42578125" style="154" bestFit="1" customWidth="1"/>
    <col min="259" max="259" width="9.140625" style="154" bestFit="1" customWidth="1"/>
    <col min="260" max="261" width="9.42578125" style="154" bestFit="1" customWidth="1"/>
    <col min="262" max="267" width="9.140625" style="154" bestFit="1" customWidth="1"/>
    <col min="268" max="268" width="8.42578125" style="154" bestFit="1" customWidth="1"/>
    <col min="269" max="269" width="9.140625" style="154" bestFit="1" customWidth="1"/>
    <col min="270" max="270" width="8.42578125" style="154" bestFit="1" customWidth="1"/>
    <col min="271" max="271" width="9.140625" style="154" bestFit="1" customWidth="1"/>
    <col min="272" max="272" width="8.42578125" style="154" bestFit="1" customWidth="1"/>
    <col min="273" max="273" width="9.140625" style="154" bestFit="1" customWidth="1"/>
    <col min="274" max="274" width="8.42578125" style="154" bestFit="1" customWidth="1"/>
    <col min="275" max="275" width="8.140625" style="154" bestFit="1" customWidth="1"/>
    <col min="276" max="276" width="8.42578125" style="154" bestFit="1" customWidth="1"/>
    <col min="277" max="277" width="10.140625" style="154" bestFit="1" customWidth="1"/>
    <col min="278" max="278" width="8.42578125" style="154" bestFit="1" customWidth="1"/>
    <col min="279" max="280" width="8.140625" style="154" bestFit="1" customWidth="1"/>
    <col min="281" max="281" width="8.42578125" style="154" bestFit="1" customWidth="1"/>
    <col min="282" max="282" width="8.140625" style="154" bestFit="1" customWidth="1"/>
    <col min="283" max="283" width="8.42578125" style="154" bestFit="1" customWidth="1"/>
    <col min="284" max="284" width="9.140625" style="154" bestFit="1" customWidth="1"/>
    <col min="285" max="285" width="8.42578125" style="154" bestFit="1" customWidth="1"/>
    <col min="286" max="286" width="8.140625" style="154" bestFit="1" customWidth="1"/>
    <col min="287" max="287" width="8.42578125" style="154" bestFit="1" customWidth="1"/>
    <col min="288" max="288" width="8.140625" style="154" bestFit="1" customWidth="1"/>
    <col min="289" max="289" width="8.42578125" style="154" bestFit="1" customWidth="1"/>
    <col min="290" max="290" width="8.140625" style="154" bestFit="1" customWidth="1"/>
    <col min="291" max="291" width="8.42578125" style="154" bestFit="1" customWidth="1"/>
    <col min="292" max="292" width="8.140625" style="154" bestFit="1" customWidth="1"/>
    <col min="293" max="293" width="9.85546875" style="154" bestFit="1" customWidth="1"/>
    <col min="294" max="294" width="9.5703125" style="154" bestFit="1" customWidth="1"/>
    <col min="295" max="296" width="11.140625" style="154" bestFit="1" customWidth="1"/>
    <col min="297" max="298" width="10.140625" style="154" bestFit="1" customWidth="1"/>
    <col min="299" max="300" width="11.140625" style="154" bestFit="1" customWidth="1"/>
    <col min="301" max="302" width="10.140625" style="154" bestFit="1" customWidth="1"/>
    <col min="303" max="303" width="15.42578125" style="154" bestFit="1" customWidth="1"/>
    <col min="304" max="304" width="11.28515625" style="154" bestFit="1" customWidth="1"/>
    <col min="305" max="305" width="8" style="154" bestFit="1" customWidth="1"/>
    <col min="306" max="306" width="9.28515625" style="154" bestFit="1" customWidth="1"/>
    <col min="307" max="307" width="10.42578125" style="154" bestFit="1" customWidth="1"/>
    <col min="308" max="308" width="8" style="154" bestFit="1" customWidth="1"/>
    <col min="309" max="309" width="9.28515625" style="154" bestFit="1" customWidth="1"/>
    <col min="310" max="310" width="10.42578125" style="154" bestFit="1" customWidth="1"/>
    <col min="311" max="311" width="11.28515625" style="154" bestFit="1" customWidth="1"/>
    <col min="312" max="312" width="8" style="154" bestFit="1" customWidth="1"/>
    <col min="313" max="313" width="9.28515625" style="154" bestFit="1" customWidth="1"/>
    <col min="314" max="314" width="10.42578125" style="154" bestFit="1" customWidth="1"/>
    <col min="315" max="316" width="8" style="154" bestFit="1" customWidth="1"/>
    <col min="317" max="317" width="9.140625" style="154" bestFit="1" customWidth="1"/>
    <col min="318" max="321" width="8" style="154" bestFit="1" customWidth="1"/>
    <col min="322" max="322" width="11.140625" style="154" bestFit="1" customWidth="1"/>
    <col min="323" max="324" width="11.7109375" style="154" bestFit="1" customWidth="1"/>
    <col min="325" max="325" width="7" style="154" bestFit="1" customWidth="1"/>
    <col min="326" max="326" width="8.140625" style="154" bestFit="1" customWidth="1"/>
    <col min="327" max="331" width="9.5703125" style="154" bestFit="1" customWidth="1"/>
    <col min="332" max="332" width="11.7109375" style="154" bestFit="1" customWidth="1"/>
    <col min="333" max="333" width="12" style="154" bestFit="1" customWidth="1"/>
    <col min="334" max="334" width="10.42578125" style="154" bestFit="1" customWidth="1"/>
    <col min="335" max="335" width="9.140625" style="154" bestFit="1" customWidth="1"/>
    <col min="336" max="337" width="11" style="154" bestFit="1" customWidth="1"/>
    <col min="338" max="338" width="12.5703125" style="154" bestFit="1" customWidth="1"/>
    <col min="339" max="339" width="9.42578125" style="154" bestFit="1" customWidth="1"/>
    <col min="340" max="340" width="9.7109375" style="154" bestFit="1" customWidth="1"/>
    <col min="341" max="342" width="12" style="154" bestFit="1" customWidth="1"/>
    <col min="343" max="343" width="9.140625" style="154" bestFit="1" customWidth="1"/>
    <col min="344" max="344" width="11.5703125" style="154" bestFit="1" customWidth="1"/>
    <col min="345" max="346" width="12" style="154" bestFit="1" customWidth="1"/>
    <col min="347" max="347" width="11.85546875" style="154" bestFit="1" customWidth="1"/>
    <col min="348" max="348" width="10.85546875" style="154" bestFit="1" customWidth="1"/>
    <col min="349" max="349" width="11.140625" style="154" bestFit="1" customWidth="1"/>
    <col min="350" max="350" width="9.140625" style="154" bestFit="1" customWidth="1"/>
    <col min="351" max="351" width="9.85546875" style="154" bestFit="1" customWidth="1"/>
    <col min="352" max="352" width="10.28515625" style="154" bestFit="1" customWidth="1"/>
    <col min="353" max="353" width="10.85546875" style="154" bestFit="1" customWidth="1"/>
    <col min="354" max="354" width="10.7109375" style="154" bestFit="1" customWidth="1"/>
    <col min="355" max="355" width="10.140625" style="154" bestFit="1" customWidth="1"/>
    <col min="356" max="356" width="10.7109375" style="154" bestFit="1" customWidth="1"/>
    <col min="357" max="357" width="11.42578125" style="154" bestFit="1" customWidth="1"/>
    <col min="358" max="358" width="11.140625" style="154" bestFit="1" customWidth="1"/>
    <col min="359" max="360" width="11.7109375" style="154" bestFit="1" customWidth="1"/>
    <col min="361" max="361" width="11.28515625" style="154" bestFit="1" customWidth="1"/>
    <col min="362" max="362" width="9.85546875" style="154" bestFit="1" customWidth="1"/>
    <col min="363" max="363" width="9.7109375" style="154" bestFit="1" customWidth="1"/>
    <col min="364" max="364" width="10.85546875" style="154" bestFit="1" customWidth="1"/>
    <col min="365" max="369" width="11.42578125" style="154" bestFit="1" customWidth="1"/>
    <col min="370" max="370" width="10.42578125" style="154" bestFit="1" customWidth="1"/>
    <col min="371" max="376" width="11.28515625" style="154" bestFit="1" customWidth="1"/>
    <col min="377" max="379" width="10.28515625" style="154" bestFit="1" customWidth="1"/>
    <col min="380" max="380" width="11.7109375" style="154" bestFit="1" customWidth="1"/>
    <col min="381" max="381" width="10.85546875" style="154" bestFit="1" customWidth="1"/>
    <col min="382" max="383" width="11.7109375" style="154" bestFit="1" customWidth="1"/>
    <col min="384" max="388" width="11.5703125" style="154" bestFit="1" customWidth="1"/>
    <col min="389" max="389" width="10.5703125" style="154" bestFit="1" customWidth="1"/>
    <col min="390" max="390" width="11" style="154" bestFit="1" customWidth="1"/>
    <col min="391" max="391" width="11.42578125" style="154" bestFit="1" customWidth="1"/>
    <col min="392" max="392" width="11.7109375" style="154" bestFit="1" customWidth="1"/>
    <col min="393" max="394" width="11.5703125" style="154" bestFit="1" customWidth="1"/>
    <col min="395" max="398" width="11.42578125" style="154" bestFit="1" customWidth="1"/>
    <col min="399" max="399" width="11.5703125" style="154" bestFit="1" customWidth="1"/>
    <col min="400" max="400" width="10.7109375" style="154" bestFit="1" customWidth="1"/>
    <col min="401" max="403" width="11.5703125" style="154" bestFit="1" customWidth="1"/>
    <col min="404" max="409" width="11.42578125" style="154" bestFit="1" customWidth="1"/>
    <col min="410" max="411" width="10.42578125" style="154" bestFit="1" customWidth="1"/>
    <col min="412" max="412" width="11.5703125" style="154" bestFit="1" customWidth="1"/>
    <col min="413" max="413" width="10.42578125" style="154" bestFit="1" customWidth="1"/>
    <col min="414" max="419" width="11.140625" style="154" bestFit="1" customWidth="1"/>
    <col min="420" max="421" width="10.140625" style="154" bestFit="1" customWidth="1"/>
    <col min="422" max="426" width="9.28515625" style="154" bestFit="1" customWidth="1"/>
    <col min="427" max="427" width="10.42578125" style="154" bestFit="1" customWidth="1"/>
    <col min="428" max="430" width="9.28515625" style="154" bestFit="1" customWidth="1"/>
    <col min="431" max="431" width="8.28515625" style="154" bestFit="1" customWidth="1"/>
    <col min="432" max="432" width="9.42578125" style="154" bestFit="1" customWidth="1"/>
    <col min="433" max="433" width="11.7109375" style="154" bestFit="1" customWidth="1"/>
    <col min="434" max="434" width="11" style="154" bestFit="1" customWidth="1"/>
    <col min="435" max="435" width="10.42578125" style="154" bestFit="1" customWidth="1"/>
    <col min="436" max="436" width="8.42578125" style="154" bestFit="1" customWidth="1"/>
    <col min="437" max="437" width="9.42578125" style="154" bestFit="1" customWidth="1"/>
    <col min="438" max="438" width="11.5703125" style="154" bestFit="1" customWidth="1"/>
    <col min="439" max="439" width="11.42578125" style="154" bestFit="1" customWidth="1"/>
    <col min="440" max="440" width="12.7109375" style="154" bestFit="1" customWidth="1"/>
    <col min="441" max="441" width="12" style="154" bestFit="1" customWidth="1"/>
    <col min="442" max="442" width="11.85546875" style="154" bestFit="1" customWidth="1"/>
    <col min="443" max="443" width="10.5703125" style="154" bestFit="1" customWidth="1"/>
    <col min="444" max="444" width="10.85546875" style="154" bestFit="1" customWidth="1"/>
    <col min="445" max="445" width="11.140625" style="154" bestFit="1" customWidth="1"/>
    <col min="446" max="447" width="9.140625" style="154" bestFit="1" customWidth="1"/>
    <col min="448" max="448" width="8.140625" style="154" bestFit="1" customWidth="1"/>
    <col min="449" max="449" width="9.28515625" style="154" bestFit="1" customWidth="1"/>
    <col min="450" max="450" width="11.42578125" style="154" bestFit="1" customWidth="1"/>
    <col min="451" max="451" width="9.7109375" style="154" bestFit="1" customWidth="1"/>
    <col min="452" max="457" width="8.7109375" style="154" bestFit="1" customWidth="1"/>
    <col min="458" max="458" width="12.28515625" style="154" bestFit="1" customWidth="1"/>
    <col min="459" max="459" width="11.140625" style="154" bestFit="1" customWidth="1"/>
    <col min="460" max="460" width="12.28515625" style="154" bestFit="1" customWidth="1"/>
    <col min="461" max="461" width="10.5703125" style="154" bestFit="1" customWidth="1"/>
    <col min="462" max="462" width="12.5703125" style="154" bestFit="1" customWidth="1"/>
    <col min="463" max="463" width="12.7109375" style="154" bestFit="1" customWidth="1"/>
    <col min="464" max="464" width="10.7109375" style="154" bestFit="1" customWidth="1"/>
    <col min="465" max="465" width="12.5703125" style="154" bestFit="1" customWidth="1"/>
    <col min="466" max="466" width="11.7109375" style="154" bestFit="1" customWidth="1"/>
    <col min="467" max="467" width="12.85546875" style="154" bestFit="1" customWidth="1"/>
    <col min="468" max="468" width="12.140625" style="154" bestFit="1" customWidth="1"/>
    <col min="469" max="470" width="12" style="154" bestFit="1" customWidth="1"/>
    <col min="471" max="472" width="10.140625" style="154" bestFit="1" customWidth="1"/>
    <col min="473" max="473" width="9.28515625" style="154" bestFit="1" customWidth="1"/>
    <col min="474" max="474" width="11.5703125" style="154" bestFit="1" customWidth="1"/>
    <col min="475" max="475" width="12.7109375" style="154" bestFit="1" customWidth="1"/>
    <col min="476" max="476" width="8.85546875" style="154" bestFit="1" customWidth="1"/>
    <col min="477" max="477" width="9.28515625" style="154" bestFit="1" customWidth="1"/>
    <col min="478" max="478" width="11.5703125" style="154" bestFit="1" customWidth="1"/>
    <col min="479" max="479" width="12.42578125" style="154" bestFit="1" customWidth="1"/>
    <col min="480" max="485" width="8.5703125" style="154" bestFit="1" customWidth="1"/>
    <col min="486" max="486" width="11" style="154" bestFit="1" customWidth="1"/>
    <col min="487" max="487" width="10.42578125" style="154" bestFit="1" customWidth="1"/>
    <col min="488" max="488" width="10.5703125" style="154" bestFit="1" customWidth="1"/>
    <col min="489" max="489" width="11.5703125" style="154" bestFit="1" customWidth="1"/>
    <col min="490" max="491" width="9.140625" style="154" bestFit="1" customWidth="1"/>
    <col min="492" max="492" width="11.42578125" style="154" bestFit="1" customWidth="1"/>
    <col min="493" max="493" width="12.28515625" style="154" bestFit="1" customWidth="1"/>
    <col min="494" max="496" width="8.42578125" style="154" bestFit="1" customWidth="1"/>
    <col min="497" max="498" width="11.85546875" style="154" bestFit="1" customWidth="1"/>
    <col min="499" max="499" width="12" style="154" bestFit="1" customWidth="1"/>
    <col min="500" max="500" width="12.140625" style="154" bestFit="1" customWidth="1"/>
    <col min="501" max="501" width="10.85546875" style="154" bestFit="1" customWidth="1"/>
    <col min="502" max="502" width="12.42578125" style="154" bestFit="1" customWidth="1"/>
    <col min="503" max="503" width="12.28515625" style="154" bestFit="1" customWidth="1"/>
    <col min="504" max="504" width="11.42578125" style="154" bestFit="1" customWidth="1"/>
    <col min="505" max="505" width="11.7109375" style="154" bestFit="1" customWidth="1"/>
    <col min="506" max="507" width="9.85546875" style="154" bestFit="1" customWidth="1"/>
    <col min="508" max="508" width="12.42578125" style="154" bestFit="1" customWidth="1"/>
    <col min="509" max="509" width="10" style="154" bestFit="1" customWidth="1"/>
    <col min="510" max="510" width="11.140625" style="154" bestFit="1" customWidth="1"/>
    <col min="511" max="511" width="12.28515625" style="154" bestFit="1" customWidth="1"/>
    <col min="512" max="512" width="13.28515625" style="154" bestFit="1" customWidth="1"/>
    <col min="513" max="513" width="11.5703125" style="154" bestFit="1" customWidth="1"/>
    <col min="514" max="514" width="10.5703125" style="154" bestFit="1" customWidth="1"/>
    <col min="515" max="515" width="12" style="154" bestFit="1" customWidth="1"/>
    <col min="516" max="516" width="9.42578125" style="154" bestFit="1" customWidth="1"/>
    <col min="517" max="517" width="9.140625" style="154" bestFit="1" customWidth="1"/>
    <col min="518" max="518" width="9.42578125" style="154" bestFit="1" customWidth="1"/>
    <col min="519" max="519" width="9.140625" style="154" bestFit="1" customWidth="1"/>
    <col min="520" max="520" width="9.42578125" style="154" bestFit="1" customWidth="1"/>
    <col min="521" max="522" width="9.140625" style="154" bestFit="1" customWidth="1"/>
    <col min="523" max="523" width="9.42578125" style="154" bestFit="1" customWidth="1"/>
    <col min="524" max="525" width="9.140625" style="154" bestFit="1" customWidth="1"/>
    <col min="526" max="526" width="9.42578125" style="154" bestFit="1" customWidth="1"/>
    <col min="527" max="527" width="9.140625" style="154" bestFit="1" customWidth="1"/>
    <col min="528" max="528" width="9.42578125" style="154" bestFit="1" customWidth="1"/>
    <col min="529" max="529" width="9.140625" style="154" bestFit="1" customWidth="1"/>
    <col min="530" max="530" width="9.42578125" style="154" bestFit="1" customWidth="1"/>
    <col min="531" max="532" width="9.140625" style="154" bestFit="1" customWidth="1"/>
    <col min="533" max="533" width="9.42578125" style="154" bestFit="1" customWidth="1"/>
    <col min="534" max="535" width="9.140625" style="154" bestFit="1" customWidth="1"/>
    <col min="536" max="536" width="9.42578125" style="154" bestFit="1" customWidth="1"/>
    <col min="537" max="537" width="9.140625" style="154" bestFit="1" customWidth="1"/>
    <col min="538" max="538" width="9.42578125" style="154" bestFit="1" customWidth="1"/>
    <col min="539" max="539" width="9.140625" style="154" bestFit="1" customWidth="1"/>
    <col min="540" max="540" width="9.42578125" style="154" bestFit="1" customWidth="1"/>
    <col min="541" max="542" width="9.140625" style="154" bestFit="1" customWidth="1"/>
    <col min="543" max="543" width="9.42578125" style="154" bestFit="1" customWidth="1"/>
    <col min="544" max="544" width="9.140625" style="154" bestFit="1" customWidth="1"/>
    <col min="545" max="546" width="9.42578125" style="154" bestFit="1" customWidth="1"/>
    <col min="547" max="547" width="9.140625" style="154" bestFit="1" customWidth="1"/>
    <col min="548" max="548" width="9.42578125" style="154" bestFit="1" customWidth="1"/>
    <col min="549" max="549" width="9.140625" style="154" bestFit="1" customWidth="1"/>
    <col min="550" max="550" width="9.42578125" style="154" bestFit="1" customWidth="1"/>
    <col min="551" max="551" width="9.140625" style="154" bestFit="1" customWidth="1"/>
    <col min="552" max="552" width="9.42578125" style="154" bestFit="1" customWidth="1"/>
    <col min="553" max="553" width="9.140625" style="154" bestFit="1" customWidth="1"/>
    <col min="554" max="554" width="9.42578125" style="154" bestFit="1" customWidth="1"/>
    <col min="555" max="556" width="9.140625" style="154" bestFit="1" customWidth="1"/>
    <col min="557" max="557" width="9.42578125" style="154" bestFit="1" customWidth="1"/>
    <col min="558" max="558" width="9.140625" style="154" bestFit="1" customWidth="1"/>
    <col min="559" max="560" width="9.42578125" style="154" bestFit="1" customWidth="1"/>
    <col min="561" max="566" width="9.140625" style="154" bestFit="1" customWidth="1"/>
    <col min="567" max="567" width="8.42578125" style="154" bestFit="1" customWidth="1"/>
    <col min="568" max="568" width="8.140625" style="154" bestFit="1" customWidth="1"/>
    <col min="569" max="569" width="8.42578125" style="154" bestFit="1" customWidth="1"/>
    <col min="570" max="570" width="8.140625" style="154" bestFit="1" customWidth="1"/>
    <col min="571" max="571" width="8.42578125" style="154" bestFit="1" customWidth="1"/>
    <col min="572" max="572" width="8.140625" style="154" bestFit="1" customWidth="1"/>
    <col min="573" max="573" width="8.42578125" style="154" bestFit="1" customWidth="1"/>
    <col min="574" max="574" width="8.140625" style="154" bestFit="1" customWidth="1"/>
    <col min="575" max="575" width="8.42578125" style="154" bestFit="1" customWidth="1"/>
    <col min="576" max="576" width="8.140625" style="154" bestFit="1" customWidth="1"/>
    <col min="577" max="577" width="8.42578125" style="154" bestFit="1" customWidth="1"/>
    <col min="578" max="579" width="8.140625" style="154" bestFit="1" customWidth="1"/>
    <col min="580" max="580" width="8.42578125" style="154" bestFit="1" customWidth="1"/>
    <col min="581" max="581" width="8.140625" style="154" bestFit="1" customWidth="1"/>
    <col min="582" max="582" width="8.42578125" style="154" bestFit="1" customWidth="1"/>
    <col min="583" max="583" width="8.140625" style="154" bestFit="1" customWidth="1"/>
    <col min="584" max="584" width="8.42578125" style="154" bestFit="1" customWidth="1"/>
    <col min="585" max="585" width="8.140625" style="154" bestFit="1" customWidth="1"/>
    <col min="586" max="586" width="8.42578125" style="154" bestFit="1" customWidth="1"/>
    <col min="587" max="587" width="8.140625" style="154" bestFit="1" customWidth="1"/>
    <col min="588" max="588" width="8.42578125" style="154" bestFit="1" customWidth="1"/>
    <col min="589" max="589" width="8.140625" style="154" bestFit="1" customWidth="1"/>
    <col min="590" max="590" width="8.42578125" style="154" bestFit="1" customWidth="1"/>
    <col min="591" max="591" width="8.140625" style="154" bestFit="1" customWidth="1"/>
    <col min="592" max="592" width="9.85546875" style="154" bestFit="1" customWidth="1"/>
    <col min="593" max="593" width="9.5703125" style="154" bestFit="1" customWidth="1"/>
    <col min="594" max="595" width="11.140625" style="154" bestFit="1" customWidth="1"/>
    <col min="596" max="597" width="10.140625" style="154" bestFit="1" customWidth="1"/>
    <col min="598" max="599" width="11.140625" style="154" bestFit="1" customWidth="1"/>
    <col min="600" max="601" width="10.140625" style="154" bestFit="1" customWidth="1"/>
    <col min="602" max="602" width="14.28515625" style="154" bestFit="1" customWidth="1"/>
    <col min="603" max="603" width="12.140625" style="154" bestFit="1" customWidth="1"/>
    <col min="604" max="604" width="8" style="154" bestFit="1" customWidth="1"/>
    <col min="605" max="605" width="9.28515625" style="154" bestFit="1" customWidth="1"/>
    <col min="606" max="606" width="10.42578125" style="154" bestFit="1" customWidth="1"/>
    <col min="607" max="607" width="8" style="154" bestFit="1" customWidth="1"/>
    <col min="608" max="608" width="9.28515625" style="154" bestFit="1" customWidth="1"/>
    <col min="609" max="609" width="10.42578125" style="154" bestFit="1" customWidth="1"/>
    <col min="610" max="610" width="11.28515625" style="154" bestFit="1" customWidth="1"/>
    <col min="611" max="611" width="8" style="154" bestFit="1" customWidth="1"/>
    <col min="612" max="612" width="9.28515625" style="154" bestFit="1" customWidth="1"/>
    <col min="613" max="613" width="10.42578125" style="154" bestFit="1" customWidth="1"/>
    <col min="614" max="615" width="8" style="154" bestFit="1" customWidth="1"/>
    <col min="616" max="616" width="9.140625" style="154" bestFit="1" customWidth="1"/>
    <col min="617" max="620" width="8" style="154" bestFit="1" customWidth="1"/>
    <col min="621" max="621" width="8.7109375" style="154" bestFit="1" customWidth="1"/>
    <col min="622" max="623" width="11.7109375" style="154" bestFit="1" customWidth="1"/>
    <col min="624" max="624" width="7" style="154" bestFit="1" customWidth="1"/>
    <col min="625" max="625" width="8.140625" style="154" bestFit="1" customWidth="1"/>
    <col min="626" max="630" width="9.5703125" style="154" bestFit="1" customWidth="1"/>
    <col min="631" max="631" width="11.7109375" style="154" bestFit="1" customWidth="1"/>
    <col min="632" max="632" width="12" style="154" bestFit="1" customWidth="1"/>
    <col min="633" max="633" width="10.42578125" style="154" bestFit="1" customWidth="1"/>
    <col min="634" max="634" width="9" style="154" bestFit="1" customWidth="1"/>
    <col min="635" max="636" width="11" style="154" bestFit="1" customWidth="1"/>
    <col min="637" max="637" width="12.5703125" style="154" bestFit="1" customWidth="1"/>
    <col min="638" max="638" width="9.42578125" style="154" bestFit="1" customWidth="1"/>
    <col min="639" max="639" width="9.7109375" style="154" bestFit="1" customWidth="1"/>
    <col min="640" max="641" width="12" style="154" bestFit="1" customWidth="1"/>
    <col min="642" max="642" width="9.140625" style="154" bestFit="1" customWidth="1"/>
    <col min="643" max="643" width="11.5703125" style="154" bestFit="1" customWidth="1"/>
    <col min="644" max="645" width="12" style="154" bestFit="1" customWidth="1"/>
    <col min="646" max="646" width="11.85546875" style="154" bestFit="1" customWidth="1"/>
    <col min="647" max="647" width="10.85546875" style="154" bestFit="1" customWidth="1"/>
    <col min="648" max="648" width="11.140625" style="154" bestFit="1" customWidth="1"/>
    <col min="649" max="649" width="9.140625" style="154" bestFit="1" customWidth="1"/>
    <col min="650" max="650" width="9.85546875" style="154" bestFit="1" customWidth="1"/>
    <col min="651" max="651" width="10.28515625" style="154" bestFit="1" customWidth="1"/>
    <col min="652" max="652" width="10.85546875" style="154" bestFit="1" customWidth="1"/>
    <col min="653" max="653" width="10.7109375" style="154" bestFit="1" customWidth="1"/>
    <col min="654" max="654" width="10.140625" style="154" bestFit="1" customWidth="1"/>
    <col min="655" max="655" width="10.7109375" style="154" bestFit="1" customWidth="1"/>
    <col min="656" max="656" width="11.42578125" style="154" bestFit="1" customWidth="1"/>
    <col min="657" max="657" width="8.5703125" style="154" bestFit="1" customWidth="1"/>
    <col min="658" max="659" width="11.7109375" style="154" bestFit="1" customWidth="1"/>
    <col min="660" max="660" width="11.28515625" style="154" bestFit="1" customWidth="1"/>
    <col min="661" max="661" width="9.85546875" style="154" bestFit="1" customWidth="1"/>
    <col min="662" max="662" width="9.7109375" style="154" bestFit="1" customWidth="1"/>
    <col min="663" max="663" width="10.85546875" style="154" bestFit="1" customWidth="1"/>
    <col min="664" max="668" width="11.42578125" style="154" bestFit="1" customWidth="1"/>
    <col min="669" max="669" width="10.42578125" style="154" bestFit="1" customWidth="1"/>
    <col min="670" max="675" width="11.28515625" style="154" bestFit="1" customWidth="1"/>
    <col min="676" max="678" width="10.28515625" style="154" bestFit="1" customWidth="1"/>
    <col min="679" max="679" width="11.7109375" style="154" bestFit="1" customWidth="1"/>
    <col min="680" max="680" width="10.85546875" style="154" bestFit="1" customWidth="1"/>
    <col min="681" max="682" width="11.7109375" style="154" bestFit="1" customWidth="1"/>
    <col min="683" max="687" width="11.5703125" style="154" bestFit="1" customWidth="1"/>
    <col min="688" max="688" width="10.5703125" style="154" bestFit="1" customWidth="1"/>
    <col min="689" max="689" width="11" style="154" bestFit="1" customWidth="1"/>
    <col min="690" max="690" width="11.42578125" style="154" bestFit="1" customWidth="1"/>
    <col min="691" max="691" width="11.7109375" style="154" bestFit="1" customWidth="1"/>
    <col min="692" max="693" width="11.5703125" style="154" bestFit="1" customWidth="1"/>
    <col min="694" max="697" width="11.42578125" style="154" bestFit="1" customWidth="1"/>
    <col min="698" max="698" width="11.5703125" style="154" bestFit="1" customWidth="1"/>
    <col min="699" max="699" width="10.7109375" style="154" bestFit="1" customWidth="1"/>
    <col min="700" max="702" width="11.5703125" style="154" bestFit="1" customWidth="1"/>
    <col min="703" max="708" width="11.42578125" style="154" bestFit="1" customWidth="1"/>
    <col min="709" max="710" width="10.42578125" style="154" bestFit="1" customWidth="1"/>
    <col min="711" max="711" width="11.5703125" style="154" bestFit="1" customWidth="1"/>
    <col min="712" max="712" width="10.42578125" style="154" bestFit="1" customWidth="1"/>
    <col min="713" max="718" width="11.140625" style="154" bestFit="1" customWidth="1"/>
    <col min="719" max="720" width="10.140625" style="154" bestFit="1" customWidth="1"/>
    <col min="721" max="725" width="9.28515625" style="154" bestFit="1" customWidth="1"/>
    <col min="726" max="726" width="10.42578125" style="154" bestFit="1" customWidth="1"/>
    <col min="727" max="729" width="9.28515625" style="154" bestFit="1" customWidth="1"/>
    <col min="730" max="730" width="8.28515625" style="154" bestFit="1" customWidth="1"/>
    <col min="731" max="731" width="9.42578125" style="154" bestFit="1" customWidth="1"/>
    <col min="732" max="732" width="11.7109375" style="154" bestFit="1" customWidth="1"/>
    <col min="733" max="733" width="11" style="154" bestFit="1" customWidth="1"/>
    <col min="734" max="734" width="10.42578125" style="154" bestFit="1" customWidth="1"/>
    <col min="735" max="735" width="8.42578125" style="154" bestFit="1" customWidth="1"/>
    <col min="736" max="736" width="9.42578125" style="154" bestFit="1" customWidth="1"/>
    <col min="737" max="737" width="11.5703125" style="154" bestFit="1" customWidth="1"/>
    <col min="738" max="738" width="11.42578125" style="154" bestFit="1" customWidth="1"/>
    <col min="739" max="739" width="9.85546875" style="154" bestFit="1" customWidth="1"/>
    <col min="740" max="740" width="12" style="154" bestFit="1" customWidth="1"/>
    <col min="741" max="741" width="11.85546875" style="154" bestFit="1" customWidth="1"/>
    <col min="742" max="742" width="10.5703125" style="154" bestFit="1" customWidth="1"/>
    <col min="743" max="743" width="10.85546875" style="154" bestFit="1" customWidth="1"/>
    <col min="744" max="744" width="11.140625" style="154" bestFit="1" customWidth="1"/>
    <col min="745" max="746" width="9.140625" style="154" bestFit="1" customWidth="1"/>
    <col min="747" max="747" width="8.140625" style="154" bestFit="1" customWidth="1"/>
    <col min="748" max="748" width="9.28515625" style="154" bestFit="1" customWidth="1"/>
    <col min="749" max="749" width="11.42578125" style="154" bestFit="1" customWidth="1"/>
    <col min="750" max="750" width="9.7109375" style="154" bestFit="1" customWidth="1"/>
    <col min="751" max="756" width="8.7109375" style="154" bestFit="1" customWidth="1"/>
    <col min="757" max="757" width="12.28515625" style="154" bestFit="1" customWidth="1"/>
    <col min="758" max="758" width="11.140625" style="154" bestFit="1" customWidth="1"/>
    <col min="759" max="759" width="12.28515625" style="154" bestFit="1" customWidth="1"/>
    <col min="760" max="760" width="10.5703125" style="154" bestFit="1" customWidth="1"/>
    <col min="761" max="761" width="12.5703125" style="154" bestFit="1" customWidth="1"/>
    <col min="762" max="762" width="12.7109375" style="154" bestFit="1" customWidth="1"/>
    <col min="763" max="763" width="10.7109375" style="154" bestFit="1" customWidth="1"/>
    <col min="764" max="764" width="12.5703125" style="154" bestFit="1" customWidth="1"/>
    <col min="765" max="765" width="11.7109375" style="154" bestFit="1" customWidth="1"/>
    <col min="766" max="766" width="12.85546875" style="154" bestFit="1" customWidth="1"/>
    <col min="767" max="767" width="12.140625" style="154" bestFit="1" customWidth="1"/>
    <col min="768" max="769" width="12" style="154" bestFit="1" customWidth="1"/>
    <col min="770" max="771" width="10.140625" style="154" bestFit="1" customWidth="1"/>
    <col min="772" max="772" width="9.28515625" style="154" bestFit="1" customWidth="1"/>
    <col min="773" max="773" width="11.5703125" style="154" bestFit="1" customWidth="1"/>
    <col min="774" max="774" width="12.7109375" style="154" bestFit="1" customWidth="1"/>
    <col min="775" max="775" width="8.85546875" style="154" bestFit="1" customWidth="1"/>
    <col min="776" max="776" width="9.28515625" style="154" bestFit="1" customWidth="1"/>
    <col min="777" max="777" width="11.5703125" style="154" bestFit="1" customWidth="1"/>
    <col min="778" max="778" width="12.42578125" style="154" bestFit="1" customWidth="1"/>
    <col min="779" max="784" width="8.5703125" style="154" bestFit="1" customWidth="1"/>
    <col min="785" max="785" width="11" style="154" bestFit="1" customWidth="1"/>
    <col min="786" max="786" width="11.140625" style="154" bestFit="1" customWidth="1"/>
    <col min="787" max="787" width="10.5703125" style="154" bestFit="1" customWidth="1"/>
    <col min="788" max="788" width="11.5703125" style="154" bestFit="1" customWidth="1"/>
    <col min="789" max="790" width="9.140625" style="154" bestFit="1" customWidth="1"/>
    <col min="791" max="791" width="11.42578125" style="154" bestFit="1" customWidth="1"/>
    <col min="792" max="792" width="12.28515625" style="154" bestFit="1" customWidth="1"/>
    <col min="793" max="795" width="8.42578125" style="154" bestFit="1" customWidth="1"/>
    <col min="796" max="797" width="11.85546875" style="154" bestFit="1" customWidth="1"/>
    <col min="798" max="798" width="12" style="154" bestFit="1" customWidth="1"/>
    <col min="799" max="799" width="12.140625" style="154" bestFit="1" customWidth="1"/>
    <col min="800" max="800" width="10.85546875" style="154" bestFit="1" customWidth="1"/>
    <col min="801" max="801" width="12.42578125" style="154" bestFit="1" customWidth="1"/>
    <col min="802" max="802" width="12.28515625" style="154" bestFit="1" customWidth="1"/>
    <col min="803" max="803" width="11.42578125" style="154" bestFit="1" customWidth="1"/>
    <col min="804" max="804" width="11.7109375" style="154" bestFit="1" customWidth="1"/>
    <col min="805" max="806" width="9.85546875" style="154" bestFit="1" customWidth="1"/>
    <col min="807" max="807" width="12.42578125" style="154" bestFit="1" customWidth="1"/>
    <col min="808" max="808" width="10" style="154" bestFit="1" customWidth="1"/>
    <col min="809" max="809" width="11.140625" style="154" bestFit="1" customWidth="1"/>
    <col min="810" max="810" width="12.28515625" style="154" bestFit="1" customWidth="1"/>
    <col min="811" max="811" width="13.28515625" style="154" bestFit="1" customWidth="1"/>
    <col min="812" max="812" width="11.5703125" style="154" bestFit="1" customWidth="1"/>
    <col min="813" max="813" width="10.5703125" style="154" bestFit="1" customWidth="1"/>
    <col min="814" max="814" width="12" style="154" bestFit="1" customWidth="1"/>
    <col min="815" max="815" width="9.42578125" style="154" bestFit="1" customWidth="1"/>
    <col min="816" max="816" width="9.140625" style="154" bestFit="1" customWidth="1"/>
    <col min="817" max="817" width="9.42578125" style="154" bestFit="1" customWidth="1"/>
    <col min="818" max="818" width="9.140625" style="154" bestFit="1" customWidth="1"/>
    <col min="819" max="819" width="9.42578125" style="154" bestFit="1" customWidth="1"/>
    <col min="820" max="821" width="9.140625" style="154" bestFit="1" customWidth="1"/>
    <col min="822" max="822" width="9.42578125" style="154" bestFit="1" customWidth="1"/>
    <col min="823" max="824" width="9.140625" style="154" bestFit="1" customWidth="1"/>
    <col min="825" max="825" width="9.42578125" style="154" bestFit="1" customWidth="1"/>
    <col min="826" max="826" width="9.140625" style="154" bestFit="1" customWidth="1"/>
    <col min="827" max="827" width="9.42578125" style="154" bestFit="1" customWidth="1"/>
    <col min="828" max="828" width="9.140625" style="154" bestFit="1" customWidth="1"/>
    <col min="829" max="829" width="9.42578125" style="154" bestFit="1" customWidth="1"/>
    <col min="830" max="831" width="9.140625" style="154" bestFit="1" customWidth="1"/>
    <col min="832" max="832" width="9.42578125" style="154" bestFit="1" customWidth="1"/>
    <col min="833" max="834" width="9.140625" style="154" bestFit="1" customWidth="1"/>
    <col min="835" max="835" width="9.42578125" style="154" bestFit="1" customWidth="1"/>
    <col min="836" max="836" width="9.140625" style="154" bestFit="1" customWidth="1"/>
    <col min="837" max="837" width="9.42578125" style="154" bestFit="1" customWidth="1"/>
    <col min="838" max="838" width="9.140625" style="154" bestFit="1" customWidth="1"/>
    <col min="839" max="839" width="9.42578125" style="154" bestFit="1" customWidth="1"/>
    <col min="840" max="841" width="9.140625" style="154" bestFit="1" customWidth="1"/>
    <col min="842" max="842" width="9.42578125" style="154" bestFit="1" customWidth="1"/>
    <col min="843" max="843" width="9.140625" style="154" bestFit="1" customWidth="1"/>
    <col min="844" max="845" width="9.42578125" style="154" bestFit="1" customWidth="1"/>
    <col min="846" max="846" width="9.140625" style="154" bestFit="1" customWidth="1"/>
    <col min="847" max="847" width="9.42578125" style="154" bestFit="1" customWidth="1"/>
    <col min="848" max="848" width="9.140625" style="154" bestFit="1" customWidth="1"/>
    <col min="849" max="849" width="9.42578125" style="154" bestFit="1" customWidth="1"/>
    <col min="850" max="850" width="9.140625" style="154" bestFit="1" customWidth="1"/>
    <col min="851" max="851" width="9.42578125" style="154" bestFit="1" customWidth="1"/>
    <col min="852" max="852" width="9.140625" style="154" bestFit="1" customWidth="1"/>
    <col min="853" max="853" width="9.42578125" style="154" bestFit="1" customWidth="1"/>
    <col min="854" max="855" width="9.140625" style="154" bestFit="1" customWidth="1"/>
    <col min="856" max="856" width="9.42578125" style="154" bestFit="1" customWidth="1"/>
    <col min="857" max="857" width="9.140625" style="154" bestFit="1" customWidth="1"/>
    <col min="858" max="859" width="9.42578125" style="154" bestFit="1" customWidth="1"/>
    <col min="860" max="865" width="9.140625" style="154" bestFit="1" customWidth="1"/>
    <col min="866" max="866" width="8.42578125" style="154" bestFit="1" customWidth="1"/>
    <col min="867" max="867" width="8.140625" style="154" bestFit="1" customWidth="1"/>
    <col min="868" max="868" width="8.42578125" style="154" bestFit="1" customWidth="1"/>
    <col min="869" max="869" width="8.140625" style="154" bestFit="1" customWidth="1"/>
    <col min="870" max="870" width="8.42578125" style="154" bestFit="1" customWidth="1"/>
    <col min="871" max="871" width="8.140625" style="154" bestFit="1" customWidth="1"/>
    <col min="872" max="872" width="8.42578125" style="154" bestFit="1" customWidth="1"/>
    <col min="873" max="873" width="8.140625" style="154" bestFit="1" customWidth="1"/>
    <col min="874" max="874" width="8.42578125" style="154" bestFit="1" customWidth="1"/>
    <col min="875" max="875" width="8.140625" style="154" bestFit="1" customWidth="1"/>
    <col min="876" max="876" width="8.42578125" style="154" bestFit="1" customWidth="1"/>
    <col min="877" max="878" width="8.140625" style="154" bestFit="1" customWidth="1"/>
    <col min="879" max="879" width="8.42578125" style="154" bestFit="1" customWidth="1"/>
    <col min="880" max="880" width="8.140625" style="154" bestFit="1" customWidth="1"/>
    <col min="881" max="881" width="8.42578125" style="154" bestFit="1" customWidth="1"/>
    <col min="882" max="882" width="8.140625" style="154" bestFit="1" customWidth="1"/>
    <col min="883" max="883" width="8.42578125" style="154" bestFit="1" customWidth="1"/>
    <col min="884" max="884" width="8.140625" style="154" bestFit="1" customWidth="1"/>
    <col min="885" max="885" width="8.42578125" style="154" bestFit="1" customWidth="1"/>
    <col min="886" max="886" width="8.140625" style="154" bestFit="1" customWidth="1"/>
    <col min="887" max="887" width="8.42578125" style="154" bestFit="1" customWidth="1"/>
    <col min="888" max="888" width="8.140625" style="154" bestFit="1" customWidth="1"/>
    <col min="889" max="889" width="8.42578125" style="154" bestFit="1" customWidth="1"/>
    <col min="890" max="890" width="8.140625" style="154" bestFit="1" customWidth="1"/>
    <col min="891" max="891" width="9.85546875" style="154" bestFit="1" customWidth="1"/>
    <col min="892" max="892" width="9.5703125" style="154" bestFit="1" customWidth="1"/>
    <col min="893" max="894" width="11.140625" style="154" bestFit="1" customWidth="1"/>
    <col min="895" max="896" width="10.140625" style="154" bestFit="1" customWidth="1"/>
    <col min="897" max="898" width="11.140625" style="154" bestFit="1" customWidth="1"/>
    <col min="899" max="900" width="10.140625" style="154" bestFit="1" customWidth="1"/>
    <col min="901" max="901" width="14.140625" style="154" bestFit="1" customWidth="1"/>
    <col min="902" max="902" width="18.28515625" style="154" bestFit="1" customWidth="1"/>
    <col min="903" max="903" width="8" style="154" bestFit="1" customWidth="1"/>
    <col min="904" max="904" width="9.28515625" style="154" bestFit="1" customWidth="1"/>
    <col min="905" max="905" width="10.42578125" style="154" bestFit="1" customWidth="1"/>
    <col min="906" max="906" width="8" style="154" bestFit="1" customWidth="1"/>
    <col min="907" max="907" width="9.28515625" style="154" bestFit="1" customWidth="1"/>
    <col min="908" max="908" width="10.42578125" style="154" bestFit="1" customWidth="1"/>
    <col min="909" max="909" width="11.28515625" style="154" bestFit="1" customWidth="1"/>
    <col min="910" max="910" width="8" style="154" bestFit="1" customWidth="1"/>
    <col min="911" max="911" width="9.28515625" style="154" bestFit="1" customWidth="1"/>
    <col min="912" max="912" width="10.42578125" style="154" bestFit="1" customWidth="1"/>
    <col min="913" max="914" width="8" style="154" bestFit="1" customWidth="1"/>
    <col min="915" max="915" width="9.140625" style="154" bestFit="1" customWidth="1"/>
    <col min="916" max="919" width="8" style="154" bestFit="1" customWidth="1"/>
    <col min="920" max="920" width="8.7109375" style="154" bestFit="1" customWidth="1"/>
    <col min="921" max="922" width="11.7109375" style="154" bestFit="1" customWidth="1"/>
    <col min="923" max="923" width="7" style="154" bestFit="1" customWidth="1"/>
    <col min="924" max="924" width="8.140625" style="154" bestFit="1" customWidth="1"/>
    <col min="925" max="929" width="9.5703125" style="154" bestFit="1" customWidth="1"/>
    <col min="930" max="930" width="11.7109375" style="154" bestFit="1" customWidth="1"/>
    <col min="931" max="931" width="12" style="154" bestFit="1" customWidth="1"/>
    <col min="932" max="932" width="10.42578125" style="154" bestFit="1" customWidth="1"/>
    <col min="933" max="933" width="9" style="154" bestFit="1" customWidth="1"/>
    <col min="934" max="935" width="11" style="154" bestFit="1" customWidth="1"/>
    <col min="936" max="936" width="12.5703125" style="154" bestFit="1" customWidth="1"/>
    <col min="937" max="937" width="9.42578125" style="154" bestFit="1" customWidth="1"/>
    <col min="938" max="938" width="9.7109375" style="154" bestFit="1" customWidth="1"/>
    <col min="939" max="940" width="12" style="154" bestFit="1" customWidth="1"/>
    <col min="941" max="941" width="9.140625" style="154" bestFit="1" customWidth="1"/>
    <col min="942" max="942" width="11.5703125" style="154" bestFit="1" customWidth="1"/>
    <col min="943" max="944" width="12" style="154" bestFit="1" customWidth="1"/>
    <col min="945" max="945" width="11.85546875" style="154" bestFit="1" customWidth="1"/>
    <col min="946" max="946" width="10.85546875" style="154" bestFit="1" customWidth="1"/>
    <col min="947" max="947" width="11.140625" style="154" bestFit="1" customWidth="1"/>
    <col min="948" max="948" width="9.140625" style="154" bestFit="1" customWidth="1"/>
    <col min="949" max="949" width="9.85546875" style="154" bestFit="1" customWidth="1"/>
    <col min="950" max="950" width="10.28515625" style="154" bestFit="1" customWidth="1"/>
    <col min="951" max="951" width="10.85546875" style="154" bestFit="1" customWidth="1"/>
    <col min="952" max="952" width="10.7109375" style="154" bestFit="1" customWidth="1"/>
    <col min="953" max="953" width="10.140625" style="154" bestFit="1" customWidth="1"/>
    <col min="954" max="954" width="10.7109375" style="154" bestFit="1" customWidth="1"/>
    <col min="955" max="955" width="11.42578125" style="154" bestFit="1" customWidth="1"/>
    <col min="956" max="956" width="8.5703125" style="154" bestFit="1" customWidth="1"/>
    <col min="957" max="958" width="11.7109375" style="154" bestFit="1" customWidth="1"/>
    <col min="959" max="959" width="11.28515625" style="154" bestFit="1" customWidth="1"/>
    <col min="960" max="960" width="9.85546875" style="154" bestFit="1" customWidth="1"/>
    <col min="961" max="961" width="9.7109375" style="154" bestFit="1" customWidth="1"/>
    <col min="962" max="962" width="10.85546875" style="154" bestFit="1" customWidth="1"/>
    <col min="963" max="967" width="11.42578125" style="154" bestFit="1" customWidth="1"/>
    <col min="968" max="968" width="10.42578125" style="154" bestFit="1" customWidth="1"/>
    <col min="969" max="974" width="11.28515625" style="154" bestFit="1" customWidth="1"/>
    <col min="975" max="977" width="10.28515625" style="154" bestFit="1" customWidth="1"/>
    <col min="978" max="978" width="11.7109375" style="154" bestFit="1" customWidth="1"/>
    <col min="979" max="979" width="10.85546875" style="154" bestFit="1" customWidth="1"/>
    <col min="980" max="981" width="11.7109375" style="154" bestFit="1" customWidth="1"/>
    <col min="982" max="986" width="11.5703125" style="154" bestFit="1" customWidth="1"/>
    <col min="987" max="987" width="10.5703125" style="154" bestFit="1" customWidth="1"/>
    <col min="988" max="988" width="11" style="154" bestFit="1" customWidth="1"/>
    <col min="989" max="989" width="11.42578125" style="154" bestFit="1" customWidth="1"/>
    <col min="990" max="990" width="11.7109375" style="154" bestFit="1" customWidth="1"/>
    <col min="991" max="992" width="11.5703125" style="154" bestFit="1" customWidth="1"/>
    <col min="993" max="996" width="11.42578125" style="154" bestFit="1" customWidth="1"/>
    <col min="997" max="997" width="11.5703125" style="154" bestFit="1" customWidth="1"/>
    <col min="998" max="998" width="10.7109375" style="154" bestFit="1" customWidth="1"/>
    <col min="999" max="1001" width="11.5703125" style="154" bestFit="1" customWidth="1"/>
    <col min="1002" max="1007" width="11.42578125" style="154" bestFit="1" customWidth="1"/>
    <col min="1008" max="1009" width="10.42578125" style="154" bestFit="1" customWidth="1"/>
    <col min="1010" max="1010" width="11.5703125" style="154" bestFit="1" customWidth="1"/>
    <col min="1011" max="1011" width="10.42578125" style="154" bestFit="1" customWidth="1"/>
    <col min="1012" max="1017" width="11.140625" style="154" bestFit="1" customWidth="1"/>
    <col min="1018" max="1019" width="10.140625" style="154" bestFit="1" customWidth="1"/>
    <col min="1020" max="1024" width="9.28515625" style="154" bestFit="1" customWidth="1"/>
    <col min="1025" max="1025" width="10.42578125" style="154" bestFit="1" customWidth="1"/>
    <col min="1026" max="1028" width="9.28515625" style="154" bestFit="1" customWidth="1"/>
    <col min="1029" max="1029" width="8.28515625" style="154" bestFit="1" customWidth="1"/>
    <col min="1030" max="1030" width="9.42578125" style="154" bestFit="1" customWidth="1"/>
    <col min="1031" max="1031" width="11.7109375" style="154" bestFit="1" customWidth="1"/>
    <col min="1032" max="1032" width="11" style="154" bestFit="1" customWidth="1"/>
    <col min="1033" max="1033" width="10.42578125" style="154" bestFit="1" customWidth="1"/>
    <col min="1034" max="1034" width="8.42578125" style="154" bestFit="1" customWidth="1"/>
    <col min="1035" max="1035" width="9.42578125" style="154" bestFit="1" customWidth="1"/>
    <col min="1036" max="1036" width="11.5703125" style="154" bestFit="1" customWidth="1"/>
    <col min="1037" max="1037" width="11.42578125" style="154" bestFit="1" customWidth="1"/>
    <col min="1038" max="1038" width="9.85546875" style="154" bestFit="1" customWidth="1"/>
    <col min="1039" max="1039" width="12" style="154" bestFit="1" customWidth="1"/>
    <col min="1040" max="1040" width="11.85546875" style="154" bestFit="1" customWidth="1"/>
    <col min="1041" max="1041" width="10.5703125" style="154" bestFit="1" customWidth="1"/>
    <col min="1042" max="1042" width="10.85546875" style="154" bestFit="1" customWidth="1"/>
    <col min="1043" max="1043" width="11.140625" style="154" bestFit="1" customWidth="1"/>
    <col min="1044" max="1045" width="9.140625" style="154" bestFit="1" customWidth="1"/>
    <col min="1046" max="1046" width="8.140625" style="154" bestFit="1" customWidth="1"/>
    <col min="1047" max="1047" width="9.28515625" style="154" bestFit="1" customWidth="1"/>
    <col min="1048" max="1048" width="11.42578125" style="154" bestFit="1" customWidth="1"/>
    <col min="1049" max="1049" width="9.7109375" style="154" bestFit="1" customWidth="1"/>
    <col min="1050" max="1050" width="10.140625" style="154" bestFit="1" customWidth="1"/>
    <col min="1051" max="1052" width="9.140625" style="154" bestFit="1" customWidth="1"/>
    <col min="1053" max="1055" width="8.7109375" style="154" bestFit="1" customWidth="1"/>
    <col min="1056" max="1056" width="12.28515625" style="154" bestFit="1" customWidth="1"/>
    <col min="1057" max="1057" width="11.140625" style="154" bestFit="1" customWidth="1"/>
    <col min="1058" max="1058" width="12.28515625" style="154" bestFit="1" customWidth="1"/>
    <col min="1059" max="1059" width="10.5703125" style="154" bestFit="1" customWidth="1"/>
    <col min="1060" max="1060" width="12.5703125" style="154" bestFit="1" customWidth="1"/>
    <col min="1061" max="1061" width="12.7109375" style="154" bestFit="1" customWidth="1"/>
    <col min="1062" max="1062" width="10.7109375" style="154" bestFit="1" customWidth="1"/>
    <col min="1063" max="1063" width="12.5703125" style="154" bestFit="1" customWidth="1"/>
    <col min="1064" max="1064" width="11.7109375" style="154" bestFit="1" customWidth="1"/>
    <col min="1065" max="1065" width="12.85546875" style="154" bestFit="1" customWidth="1"/>
    <col min="1066" max="1066" width="12.140625" style="154" bestFit="1" customWidth="1"/>
    <col min="1067" max="1068" width="12" style="154" bestFit="1" customWidth="1"/>
    <col min="1069" max="1070" width="10.140625" style="154" bestFit="1" customWidth="1"/>
    <col min="1071" max="1071" width="9.28515625" style="154" bestFit="1" customWidth="1"/>
    <col min="1072" max="1072" width="11.5703125" style="154" bestFit="1" customWidth="1"/>
    <col min="1073" max="1073" width="12.7109375" style="154" bestFit="1" customWidth="1"/>
    <col min="1074" max="1074" width="8.85546875" style="154" bestFit="1" customWidth="1"/>
    <col min="1075" max="1075" width="9.28515625" style="154" bestFit="1" customWidth="1"/>
    <col min="1076" max="1076" width="11.5703125" style="154" bestFit="1" customWidth="1"/>
    <col min="1077" max="1077" width="12.42578125" style="154" bestFit="1" customWidth="1"/>
    <col min="1078" max="1083" width="8.5703125" style="154" bestFit="1" customWidth="1"/>
    <col min="1084" max="1084" width="11" style="154" bestFit="1" customWidth="1"/>
    <col min="1085" max="1085" width="10.42578125" style="154" bestFit="1" customWidth="1"/>
    <col min="1086" max="1086" width="10.5703125" style="154" bestFit="1" customWidth="1"/>
    <col min="1087" max="1087" width="11.5703125" style="154" bestFit="1" customWidth="1"/>
    <col min="1088" max="1089" width="9.140625" style="154" bestFit="1" customWidth="1"/>
    <col min="1090" max="1090" width="11.42578125" style="154" bestFit="1" customWidth="1"/>
    <col min="1091" max="1091" width="12.28515625" style="154" bestFit="1" customWidth="1"/>
    <col min="1092" max="1094" width="8.42578125" style="154" bestFit="1" customWidth="1"/>
    <col min="1095" max="1096" width="11.85546875" style="154" bestFit="1" customWidth="1"/>
    <col min="1097" max="1097" width="12" style="154" bestFit="1" customWidth="1"/>
    <col min="1098" max="1098" width="12.140625" style="154" bestFit="1" customWidth="1"/>
    <col min="1099" max="1099" width="10.85546875" style="154" bestFit="1" customWidth="1"/>
    <col min="1100" max="1100" width="12.42578125" style="154" bestFit="1" customWidth="1"/>
    <col min="1101" max="1101" width="12.28515625" style="154" bestFit="1" customWidth="1"/>
    <col min="1102" max="1102" width="11.42578125" style="154" bestFit="1" customWidth="1"/>
    <col min="1103" max="1103" width="11.7109375" style="154" bestFit="1" customWidth="1"/>
    <col min="1104" max="1105" width="9.85546875" style="154" bestFit="1" customWidth="1"/>
    <col min="1106" max="1106" width="12.42578125" style="154" bestFit="1" customWidth="1"/>
    <col min="1107" max="1107" width="10.140625" style="154" bestFit="1" customWidth="1"/>
    <col min="1108" max="1108" width="11.140625" style="154" bestFit="1" customWidth="1"/>
    <col min="1109" max="1109" width="12.28515625" style="154" bestFit="1" customWidth="1"/>
    <col min="1110" max="1110" width="13.28515625" style="154" bestFit="1" customWidth="1"/>
    <col min="1111" max="1111" width="11.5703125" style="154" bestFit="1" customWidth="1"/>
    <col min="1112" max="1112" width="10.5703125" style="154" bestFit="1" customWidth="1"/>
    <col min="1113" max="1113" width="12" style="154" bestFit="1" customWidth="1"/>
    <col min="1114" max="1114" width="9.42578125" style="154" bestFit="1" customWidth="1"/>
    <col min="1115" max="1115" width="9.140625" style="154" bestFit="1" customWidth="1"/>
    <col min="1116" max="1116" width="9.42578125" style="154" bestFit="1" customWidth="1"/>
    <col min="1117" max="1117" width="9.140625" style="154" bestFit="1" customWidth="1"/>
    <col min="1118" max="1118" width="9.42578125" style="154" bestFit="1" customWidth="1"/>
    <col min="1119" max="1120" width="9.140625" style="154" bestFit="1" customWidth="1"/>
    <col min="1121" max="1121" width="9.42578125" style="154" bestFit="1" customWidth="1"/>
    <col min="1122" max="1123" width="9.140625" style="154" bestFit="1" customWidth="1"/>
    <col min="1124" max="1124" width="9.42578125" style="154" bestFit="1" customWidth="1"/>
    <col min="1125" max="1125" width="9.140625" style="154" bestFit="1" customWidth="1"/>
    <col min="1126" max="1126" width="9.42578125" style="154" bestFit="1" customWidth="1"/>
    <col min="1127" max="1127" width="9.140625" style="154" bestFit="1" customWidth="1"/>
    <col min="1128" max="1128" width="9.42578125" style="154" bestFit="1" customWidth="1"/>
    <col min="1129" max="1130" width="9.140625" style="154" bestFit="1" customWidth="1"/>
    <col min="1131" max="1131" width="9.42578125" style="154" bestFit="1" customWidth="1"/>
    <col min="1132" max="1133" width="9.140625" style="154" bestFit="1" customWidth="1"/>
    <col min="1134" max="1134" width="9.42578125" style="154" bestFit="1" customWidth="1"/>
    <col min="1135" max="1135" width="9.140625" style="154" bestFit="1" customWidth="1"/>
    <col min="1136" max="1136" width="9.42578125" style="154" bestFit="1" customWidth="1"/>
    <col min="1137" max="1137" width="9.140625" style="154" bestFit="1" customWidth="1"/>
    <col min="1138" max="1138" width="9.42578125" style="154" bestFit="1" customWidth="1"/>
    <col min="1139" max="1140" width="9.140625" style="154" bestFit="1" customWidth="1"/>
    <col min="1141" max="1141" width="9.42578125" style="154" bestFit="1" customWidth="1"/>
    <col min="1142" max="1142" width="9.140625" style="154" bestFit="1" customWidth="1"/>
    <col min="1143" max="1144" width="9.42578125" style="154" bestFit="1" customWidth="1"/>
    <col min="1145" max="1145" width="9.140625" style="154" bestFit="1" customWidth="1"/>
    <col min="1146" max="1146" width="9.42578125" style="154" bestFit="1" customWidth="1"/>
    <col min="1147" max="1147" width="9.140625" style="154" bestFit="1" customWidth="1"/>
    <col min="1148" max="1148" width="9.42578125" style="154" bestFit="1" customWidth="1"/>
    <col min="1149" max="1149" width="9.140625" style="154" bestFit="1" customWidth="1"/>
    <col min="1150" max="1150" width="9.42578125" style="154" bestFit="1" customWidth="1"/>
    <col min="1151" max="1151" width="9.140625" style="154" bestFit="1" customWidth="1"/>
    <col min="1152" max="1152" width="9.42578125" style="154" bestFit="1" customWidth="1"/>
    <col min="1153" max="1154" width="9.140625" style="154" bestFit="1" customWidth="1"/>
    <col min="1155" max="1155" width="9.42578125" style="154" bestFit="1" customWidth="1"/>
    <col min="1156" max="1156" width="9.140625" style="154" bestFit="1" customWidth="1"/>
    <col min="1157" max="1158" width="9.42578125" style="154" bestFit="1" customWidth="1"/>
    <col min="1159" max="1164" width="9.140625" style="154" bestFit="1" customWidth="1"/>
    <col min="1165" max="1165" width="8.42578125" style="154" bestFit="1" customWidth="1"/>
    <col min="1166" max="1166" width="8.140625" style="154" bestFit="1" customWidth="1"/>
    <col min="1167" max="1167" width="8.42578125" style="154" bestFit="1" customWidth="1"/>
    <col min="1168" max="1168" width="8.140625" style="154" bestFit="1" customWidth="1"/>
    <col min="1169" max="1169" width="8.42578125" style="154" bestFit="1" customWidth="1"/>
    <col min="1170" max="1170" width="8.140625" style="154" bestFit="1" customWidth="1"/>
    <col min="1171" max="1171" width="8.42578125" style="154" bestFit="1" customWidth="1"/>
    <col min="1172" max="1172" width="8.140625" style="154" bestFit="1" customWidth="1"/>
    <col min="1173" max="1173" width="8.42578125" style="154" bestFit="1" customWidth="1"/>
    <col min="1174" max="1174" width="8.140625" style="154" bestFit="1" customWidth="1"/>
    <col min="1175" max="1175" width="8.42578125" style="154" bestFit="1" customWidth="1"/>
    <col min="1176" max="1177" width="8.140625" style="154" bestFit="1" customWidth="1"/>
    <col min="1178" max="1178" width="8.42578125" style="154" bestFit="1" customWidth="1"/>
    <col min="1179" max="1179" width="8.140625" style="154" bestFit="1" customWidth="1"/>
    <col min="1180" max="1180" width="8.42578125" style="154" bestFit="1" customWidth="1"/>
    <col min="1181" max="1181" width="8.140625" style="154" bestFit="1" customWidth="1"/>
    <col min="1182" max="1182" width="8.42578125" style="154" bestFit="1" customWidth="1"/>
    <col min="1183" max="1183" width="8.140625" style="154" bestFit="1" customWidth="1"/>
    <col min="1184" max="1184" width="8.42578125" style="154" bestFit="1" customWidth="1"/>
    <col min="1185" max="1185" width="8.140625" style="154" bestFit="1" customWidth="1"/>
    <col min="1186" max="1186" width="8.42578125" style="154" bestFit="1" customWidth="1"/>
    <col min="1187" max="1187" width="8.140625" style="154" bestFit="1" customWidth="1"/>
    <col min="1188" max="1188" width="8.42578125" style="154" bestFit="1" customWidth="1"/>
    <col min="1189" max="1189" width="8.140625" style="154" bestFit="1" customWidth="1"/>
    <col min="1190" max="1190" width="9.85546875" style="154" bestFit="1" customWidth="1"/>
    <col min="1191" max="1191" width="9.5703125" style="154" bestFit="1" customWidth="1"/>
    <col min="1192" max="1193" width="11.140625" style="154" bestFit="1" customWidth="1"/>
    <col min="1194" max="1195" width="10.140625" style="154" bestFit="1" customWidth="1"/>
    <col min="1196" max="1197" width="11.140625" style="154" bestFit="1" customWidth="1"/>
    <col min="1198" max="1199" width="10.140625" style="154" bestFit="1" customWidth="1"/>
    <col min="1200" max="1200" width="14.140625" style="154" bestFit="1" customWidth="1"/>
    <col min="1201" max="1201" width="23.7109375" style="154" bestFit="1" customWidth="1"/>
    <col min="1202" max="1202" width="8" style="154" bestFit="1" customWidth="1"/>
    <col min="1203" max="1203" width="9.28515625" style="154" bestFit="1" customWidth="1"/>
    <col min="1204" max="1204" width="10.42578125" style="154" bestFit="1" customWidth="1"/>
    <col min="1205" max="1205" width="8" style="154" bestFit="1" customWidth="1"/>
    <col min="1206" max="1206" width="9.28515625" style="154" bestFit="1" customWidth="1"/>
    <col min="1207" max="1207" width="10.42578125" style="154" bestFit="1" customWidth="1"/>
    <col min="1208" max="1208" width="11.28515625" style="154" bestFit="1" customWidth="1"/>
    <col min="1209" max="1209" width="8" style="154" bestFit="1" customWidth="1"/>
    <col min="1210" max="1210" width="9.28515625" style="154" bestFit="1" customWidth="1"/>
    <col min="1211" max="1211" width="10.42578125" style="154" bestFit="1" customWidth="1"/>
    <col min="1212" max="1213" width="8" style="154" bestFit="1" customWidth="1"/>
    <col min="1214" max="1214" width="9.140625" style="154" bestFit="1" customWidth="1"/>
    <col min="1215" max="1218" width="8" style="154" bestFit="1" customWidth="1"/>
    <col min="1219" max="1219" width="8.7109375" style="154" bestFit="1" customWidth="1"/>
    <col min="1220" max="1221" width="11.7109375" style="154" bestFit="1" customWidth="1"/>
    <col min="1222" max="1222" width="7" style="154" bestFit="1" customWidth="1"/>
    <col min="1223" max="1223" width="8.140625" style="154" bestFit="1" customWidth="1"/>
    <col min="1224" max="1228" width="9.5703125" style="154" bestFit="1" customWidth="1"/>
    <col min="1229" max="1229" width="11.7109375" style="154" bestFit="1" customWidth="1"/>
    <col min="1230" max="1230" width="12" style="154" bestFit="1" customWidth="1"/>
    <col min="1231" max="1231" width="10.42578125" style="154" bestFit="1" customWidth="1"/>
    <col min="1232" max="1232" width="9" style="154" bestFit="1" customWidth="1"/>
    <col min="1233" max="1234" width="11" style="154" bestFit="1" customWidth="1"/>
    <col min="1235" max="1235" width="12.5703125" style="154" bestFit="1" customWidth="1"/>
    <col min="1236" max="1236" width="9.42578125" style="154" bestFit="1" customWidth="1"/>
    <col min="1237" max="1237" width="9.7109375" style="154" bestFit="1" customWidth="1"/>
    <col min="1238" max="1239" width="12" style="154" bestFit="1" customWidth="1"/>
    <col min="1240" max="1240" width="9.140625" style="154" bestFit="1" customWidth="1"/>
    <col min="1241" max="1241" width="11.5703125" style="154" bestFit="1" customWidth="1"/>
    <col min="1242" max="1243" width="12" style="154" bestFit="1" customWidth="1"/>
    <col min="1244" max="1244" width="11.85546875" style="154" bestFit="1" customWidth="1"/>
    <col min="1245" max="1245" width="10.85546875" style="154" bestFit="1" customWidth="1"/>
    <col min="1246" max="1246" width="11.140625" style="154" bestFit="1" customWidth="1"/>
    <col min="1247" max="1247" width="9.140625" style="154" bestFit="1" customWidth="1"/>
    <col min="1248" max="1248" width="9.85546875" style="154" bestFit="1" customWidth="1"/>
    <col min="1249" max="1249" width="10.28515625" style="154" bestFit="1" customWidth="1"/>
    <col min="1250" max="1250" width="10.85546875" style="154" bestFit="1" customWidth="1"/>
    <col min="1251" max="1251" width="10.7109375" style="154" bestFit="1" customWidth="1"/>
    <col min="1252" max="1252" width="10.140625" style="154" bestFit="1" customWidth="1"/>
    <col min="1253" max="1253" width="10.7109375" style="154" bestFit="1" customWidth="1"/>
    <col min="1254" max="1254" width="11.42578125" style="154" bestFit="1" customWidth="1"/>
    <col min="1255" max="1255" width="8.5703125" style="154" bestFit="1" customWidth="1"/>
    <col min="1256" max="1257" width="11.7109375" style="154" bestFit="1" customWidth="1"/>
    <col min="1258" max="1258" width="11.28515625" style="154" bestFit="1" customWidth="1"/>
    <col min="1259" max="1259" width="9.85546875" style="154" bestFit="1" customWidth="1"/>
    <col min="1260" max="1260" width="9.7109375" style="154" bestFit="1" customWidth="1"/>
    <col min="1261" max="1261" width="10.85546875" style="154" bestFit="1" customWidth="1"/>
    <col min="1262" max="1266" width="11.42578125" style="154" bestFit="1" customWidth="1"/>
    <col min="1267" max="1267" width="10.42578125" style="154" bestFit="1" customWidth="1"/>
    <col min="1268" max="1273" width="11.28515625" style="154" bestFit="1" customWidth="1"/>
    <col min="1274" max="1276" width="10.28515625" style="154" bestFit="1" customWidth="1"/>
    <col min="1277" max="1277" width="11.7109375" style="154" bestFit="1" customWidth="1"/>
    <col min="1278" max="1278" width="10.85546875" style="154" bestFit="1" customWidth="1"/>
    <col min="1279" max="1280" width="11.7109375" style="154" bestFit="1" customWidth="1"/>
    <col min="1281" max="1285" width="11.5703125" style="154" bestFit="1" customWidth="1"/>
    <col min="1286" max="1286" width="10.5703125" style="154" bestFit="1" customWidth="1"/>
    <col min="1287" max="1287" width="11" style="154" bestFit="1" customWidth="1"/>
    <col min="1288" max="1288" width="11.42578125" style="154" bestFit="1" customWidth="1"/>
    <col min="1289" max="1289" width="11.7109375" style="154" bestFit="1" customWidth="1"/>
    <col min="1290" max="1291" width="11.5703125" style="154" bestFit="1" customWidth="1"/>
    <col min="1292" max="1295" width="11.42578125" style="154" bestFit="1" customWidth="1"/>
    <col min="1296" max="1296" width="11.5703125" style="154" bestFit="1" customWidth="1"/>
    <col min="1297" max="1297" width="10.7109375" style="154" bestFit="1" customWidth="1"/>
    <col min="1298" max="1300" width="11.5703125" style="154" bestFit="1" customWidth="1"/>
    <col min="1301" max="1306" width="11.42578125" style="154" bestFit="1" customWidth="1"/>
    <col min="1307" max="1308" width="10.42578125" style="154" bestFit="1" customWidth="1"/>
    <col min="1309" max="1309" width="11.5703125" style="154" bestFit="1" customWidth="1"/>
    <col min="1310" max="1310" width="10.42578125" style="154" bestFit="1" customWidth="1"/>
    <col min="1311" max="1316" width="11.140625" style="154" bestFit="1" customWidth="1"/>
    <col min="1317" max="1318" width="10.140625" style="154" bestFit="1" customWidth="1"/>
    <col min="1319" max="1323" width="9.28515625" style="154" bestFit="1" customWidth="1"/>
    <col min="1324" max="1324" width="10.42578125" style="154" bestFit="1" customWidth="1"/>
    <col min="1325" max="1327" width="9.28515625" style="154" bestFit="1" customWidth="1"/>
    <col min="1328" max="1328" width="8.28515625" style="154" bestFit="1" customWidth="1"/>
    <col min="1329" max="1329" width="9.42578125" style="154" bestFit="1" customWidth="1"/>
    <col min="1330" max="1330" width="11.7109375" style="154" bestFit="1" customWidth="1"/>
    <col min="1331" max="1331" width="11" style="154" bestFit="1" customWidth="1"/>
    <col min="1332" max="1332" width="10.42578125" style="154" bestFit="1" customWidth="1"/>
    <col min="1333" max="1333" width="8.42578125" style="154" bestFit="1" customWidth="1"/>
    <col min="1334" max="1334" width="9.42578125" style="154" bestFit="1" customWidth="1"/>
    <col min="1335" max="1335" width="11.5703125" style="154" bestFit="1" customWidth="1"/>
    <col min="1336" max="1336" width="11.42578125" style="154" bestFit="1" customWidth="1"/>
    <col min="1337" max="1337" width="9.85546875" style="154" bestFit="1" customWidth="1"/>
    <col min="1338" max="1338" width="12" style="154" bestFit="1" customWidth="1"/>
    <col min="1339" max="1339" width="11.85546875" style="154" bestFit="1" customWidth="1"/>
    <col min="1340" max="1340" width="10.5703125" style="154" bestFit="1" customWidth="1"/>
    <col min="1341" max="1341" width="10.85546875" style="154" bestFit="1" customWidth="1"/>
    <col min="1342" max="1342" width="11.140625" style="154" bestFit="1" customWidth="1"/>
    <col min="1343" max="1344" width="9.140625" style="154" bestFit="1" customWidth="1"/>
    <col min="1345" max="1345" width="8.140625" style="154" bestFit="1" customWidth="1"/>
    <col min="1346" max="1346" width="9.28515625" style="154" bestFit="1" customWidth="1"/>
    <col min="1347" max="1347" width="11.42578125" style="154" bestFit="1" customWidth="1"/>
    <col min="1348" max="1348" width="9.7109375" style="154" bestFit="1" customWidth="1"/>
    <col min="1349" max="1354" width="8.7109375" style="154" bestFit="1" customWidth="1"/>
    <col min="1355" max="1355" width="12.28515625" style="154" bestFit="1" customWidth="1"/>
    <col min="1356" max="1356" width="11.140625" style="154" bestFit="1" customWidth="1"/>
    <col min="1357" max="1357" width="12.28515625" style="154" bestFit="1" customWidth="1"/>
    <col min="1358" max="1358" width="10.5703125" style="154" bestFit="1" customWidth="1"/>
    <col min="1359" max="1359" width="12.5703125" style="154" bestFit="1" customWidth="1"/>
    <col min="1360" max="1360" width="12.7109375" style="154" bestFit="1" customWidth="1"/>
    <col min="1361" max="1361" width="10.7109375" style="154" bestFit="1" customWidth="1"/>
    <col min="1362" max="1362" width="12.5703125" style="154" bestFit="1" customWidth="1"/>
    <col min="1363" max="1363" width="11.7109375" style="154" bestFit="1" customWidth="1"/>
    <col min="1364" max="1364" width="12.85546875" style="154" bestFit="1" customWidth="1"/>
    <col min="1365" max="1365" width="12.140625" style="154" bestFit="1" customWidth="1"/>
    <col min="1366" max="1367" width="12" style="154" bestFit="1" customWidth="1"/>
    <col min="1368" max="1369" width="10.140625" style="154" bestFit="1" customWidth="1"/>
    <col min="1370" max="1370" width="9.28515625" style="154" bestFit="1" customWidth="1"/>
    <col min="1371" max="1371" width="11.5703125" style="154" bestFit="1" customWidth="1"/>
    <col min="1372" max="1372" width="12.7109375" style="154" bestFit="1" customWidth="1"/>
    <col min="1373" max="1373" width="8.85546875" style="154" bestFit="1" customWidth="1"/>
    <col min="1374" max="1374" width="9.28515625" style="154" bestFit="1" customWidth="1"/>
    <col min="1375" max="1375" width="11.5703125" style="154" bestFit="1" customWidth="1"/>
    <col min="1376" max="1376" width="12.42578125" style="154" bestFit="1" customWidth="1"/>
    <col min="1377" max="1382" width="8.5703125" style="154" bestFit="1" customWidth="1"/>
    <col min="1383" max="1383" width="11" style="154" bestFit="1" customWidth="1"/>
    <col min="1384" max="1384" width="10.42578125" style="154" bestFit="1" customWidth="1"/>
    <col min="1385" max="1385" width="10.5703125" style="154" bestFit="1" customWidth="1"/>
    <col min="1386" max="1386" width="11.5703125" style="154" bestFit="1" customWidth="1"/>
    <col min="1387" max="1388" width="9.140625" style="154" bestFit="1" customWidth="1"/>
    <col min="1389" max="1389" width="11.42578125" style="154" bestFit="1" customWidth="1"/>
    <col min="1390" max="1390" width="12.28515625" style="154" bestFit="1" customWidth="1"/>
    <col min="1391" max="1393" width="8.42578125" style="154" bestFit="1" customWidth="1"/>
    <col min="1394" max="1395" width="11.85546875" style="154" bestFit="1" customWidth="1"/>
    <col min="1396" max="1396" width="12" style="154" bestFit="1" customWidth="1"/>
    <col min="1397" max="1397" width="12.140625" style="154" bestFit="1" customWidth="1"/>
    <col min="1398" max="1398" width="10.85546875" style="154" bestFit="1" customWidth="1"/>
    <col min="1399" max="1399" width="12.42578125" style="154" bestFit="1" customWidth="1"/>
    <col min="1400" max="1400" width="12.28515625" style="154" bestFit="1" customWidth="1"/>
    <col min="1401" max="1401" width="11.42578125" style="154" bestFit="1" customWidth="1"/>
    <col min="1402" max="1402" width="11.7109375" style="154" bestFit="1" customWidth="1"/>
    <col min="1403" max="1404" width="9.85546875" style="154" bestFit="1" customWidth="1"/>
    <col min="1405" max="1405" width="12.42578125" style="154" bestFit="1" customWidth="1"/>
    <col min="1406" max="1406" width="10" style="154" bestFit="1" customWidth="1"/>
    <col min="1407" max="1407" width="11.140625" style="154" bestFit="1" customWidth="1"/>
    <col min="1408" max="1408" width="12.28515625" style="154" bestFit="1" customWidth="1"/>
    <col min="1409" max="1409" width="13.28515625" style="154" bestFit="1" customWidth="1"/>
    <col min="1410" max="1410" width="11.5703125" style="154" bestFit="1" customWidth="1"/>
    <col min="1411" max="1411" width="10.5703125" style="154" bestFit="1" customWidth="1"/>
    <col min="1412" max="1412" width="12" style="154" bestFit="1" customWidth="1"/>
    <col min="1413" max="1413" width="9.42578125" style="154" bestFit="1" customWidth="1"/>
    <col min="1414" max="1414" width="9.140625" style="154" bestFit="1" customWidth="1"/>
    <col min="1415" max="1415" width="9.42578125" style="154" bestFit="1" customWidth="1"/>
    <col min="1416" max="1416" width="9.140625" style="154" bestFit="1" customWidth="1"/>
    <col min="1417" max="1417" width="9.42578125" style="154" bestFit="1" customWidth="1"/>
    <col min="1418" max="1419" width="9.140625" style="154" bestFit="1" customWidth="1"/>
    <col min="1420" max="1420" width="9.42578125" style="154" bestFit="1" customWidth="1"/>
    <col min="1421" max="1422" width="9.140625" style="154" bestFit="1" customWidth="1"/>
    <col min="1423" max="1423" width="9.42578125" style="154" bestFit="1" customWidth="1"/>
    <col min="1424" max="1424" width="9.140625" style="154" bestFit="1" customWidth="1"/>
    <col min="1425" max="1425" width="9.42578125" style="154" bestFit="1" customWidth="1"/>
    <col min="1426" max="1426" width="9.140625" style="154" bestFit="1" customWidth="1"/>
    <col min="1427" max="1427" width="9.42578125" style="154" bestFit="1" customWidth="1"/>
    <col min="1428" max="1429" width="9.140625" style="154" bestFit="1" customWidth="1"/>
    <col min="1430" max="1430" width="9.42578125" style="154" bestFit="1" customWidth="1"/>
    <col min="1431" max="1432" width="9.140625" style="154" bestFit="1" customWidth="1"/>
    <col min="1433" max="1433" width="9.42578125" style="154" bestFit="1" customWidth="1"/>
    <col min="1434" max="1434" width="9.140625" style="154" bestFit="1" customWidth="1"/>
    <col min="1435" max="1435" width="9.42578125" style="154" bestFit="1" customWidth="1"/>
    <col min="1436" max="1436" width="9.140625" style="154" bestFit="1" customWidth="1"/>
    <col min="1437" max="1437" width="9.42578125" style="154" bestFit="1" customWidth="1"/>
    <col min="1438" max="1439" width="9.140625" style="154" bestFit="1" customWidth="1"/>
    <col min="1440" max="1440" width="9.42578125" style="154" bestFit="1" customWidth="1"/>
    <col min="1441" max="1441" width="9.140625" style="154" bestFit="1" customWidth="1"/>
    <col min="1442" max="1443" width="9.42578125" style="154" bestFit="1" customWidth="1"/>
    <col min="1444" max="1444" width="9.140625" style="154" bestFit="1" customWidth="1"/>
    <col min="1445" max="1445" width="9.42578125" style="154" bestFit="1" customWidth="1"/>
    <col min="1446" max="1446" width="9.140625" style="154" bestFit="1" customWidth="1"/>
    <col min="1447" max="1447" width="9.42578125" style="154" bestFit="1" customWidth="1"/>
    <col min="1448" max="1448" width="9.140625" style="154" bestFit="1" customWidth="1"/>
    <col min="1449" max="1449" width="9.42578125" style="154" bestFit="1" customWidth="1"/>
    <col min="1450" max="1450" width="9.140625" style="154" bestFit="1" customWidth="1"/>
    <col min="1451" max="1451" width="9.42578125" style="154" bestFit="1" customWidth="1"/>
    <col min="1452" max="1453" width="9.140625" style="154" bestFit="1" customWidth="1"/>
    <col min="1454" max="1454" width="9.42578125" style="154" bestFit="1" customWidth="1"/>
    <col min="1455" max="1455" width="9.140625" style="154" bestFit="1" customWidth="1"/>
    <col min="1456" max="1457" width="9.42578125" style="154" bestFit="1" customWidth="1"/>
    <col min="1458" max="1463" width="9.140625" style="154" bestFit="1" customWidth="1"/>
    <col min="1464" max="1464" width="8.42578125" style="154" bestFit="1" customWidth="1"/>
    <col min="1465" max="1465" width="8.140625" style="154" bestFit="1" customWidth="1"/>
    <col min="1466" max="1466" width="8.42578125" style="154" bestFit="1" customWidth="1"/>
    <col min="1467" max="1467" width="8.140625" style="154" bestFit="1" customWidth="1"/>
    <col min="1468" max="1468" width="8.42578125" style="154" bestFit="1" customWidth="1"/>
    <col min="1469" max="1469" width="8.140625" style="154" bestFit="1" customWidth="1"/>
    <col min="1470" max="1470" width="8.42578125" style="154" bestFit="1" customWidth="1"/>
    <col min="1471" max="1471" width="8.140625" style="154" bestFit="1" customWidth="1"/>
    <col min="1472" max="1472" width="8.42578125" style="154" bestFit="1" customWidth="1"/>
    <col min="1473" max="1473" width="8.140625" style="154" bestFit="1" customWidth="1"/>
    <col min="1474" max="1474" width="8.42578125" style="154" bestFit="1" customWidth="1"/>
    <col min="1475" max="1476" width="8.140625" style="154" bestFit="1" customWidth="1"/>
    <col min="1477" max="1477" width="8.42578125" style="154" bestFit="1" customWidth="1"/>
    <col min="1478" max="1478" width="8.140625" style="154" bestFit="1" customWidth="1"/>
    <col min="1479" max="1479" width="8.42578125" style="154" bestFit="1" customWidth="1"/>
    <col min="1480" max="1480" width="8.140625" style="154" bestFit="1" customWidth="1"/>
    <col min="1481" max="1481" width="8.42578125" style="154" bestFit="1" customWidth="1"/>
    <col min="1482" max="1482" width="8.140625" style="154" bestFit="1" customWidth="1"/>
    <col min="1483" max="1483" width="8.42578125" style="154" bestFit="1" customWidth="1"/>
    <col min="1484" max="1484" width="8.140625" style="154" bestFit="1" customWidth="1"/>
    <col min="1485" max="1485" width="8.42578125" style="154" bestFit="1" customWidth="1"/>
    <col min="1486" max="1486" width="8.140625" style="154" bestFit="1" customWidth="1"/>
    <col min="1487" max="1487" width="8.42578125" style="154" bestFit="1" customWidth="1"/>
    <col min="1488" max="1488" width="8.140625" style="154" bestFit="1" customWidth="1"/>
    <col min="1489" max="1489" width="9.85546875" style="154" bestFit="1" customWidth="1"/>
    <col min="1490" max="1490" width="9.5703125" style="154" bestFit="1" customWidth="1"/>
    <col min="1491" max="1492" width="11.140625" style="154" bestFit="1" customWidth="1"/>
    <col min="1493" max="1494" width="10.140625" style="154" bestFit="1" customWidth="1"/>
    <col min="1495" max="1496" width="11.140625" style="154" bestFit="1" customWidth="1"/>
    <col min="1497" max="1498" width="10.140625" style="154" bestFit="1" customWidth="1"/>
    <col min="1499" max="1499" width="14.140625" style="154" bestFit="1" customWidth="1"/>
    <col min="1500" max="1500" width="25" style="154" bestFit="1" customWidth="1"/>
    <col min="1501" max="1501" width="8" style="154" bestFit="1" customWidth="1"/>
    <col min="1502" max="1502" width="9.28515625" style="154" bestFit="1" customWidth="1"/>
    <col min="1503" max="1503" width="10.42578125" style="154" bestFit="1" customWidth="1"/>
    <col min="1504" max="1504" width="8" style="154" bestFit="1" customWidth="1"/>
    <col min="1505" max="1505" width="9.28515625" style="154" bestFit="1" customWidth="1"/>
    <col min="1506" max="1506" width="10.42578125" style="154" bestFit="1" customWidth="1"/>
    <col min="1507" max="1507" width="11.28515625" style="154" bestFit="1" customWidth="1"/>
    <col min="1508" max="1508" width="8" style="154" bestFit="1" customWidth="1"/>
    <col min="1509" max="1509" width="9.28515625" style="154" bestFit="1" customWidth="1"/>
    <col min="1510" max="1510" width="10.42578125" style="154" bestFit="1" customWidth="1"/>
    <col min="1511" max="1512" width="8" style="154" bestFit="1" customWidth="1"/>
    <col min="1513" max="1513" width="9.140625" style="154" bestFit="1" customWidth="1"/>
    <col min="1514" max="1517" width="8" style="154" bestFit="1" customWidth="1"/>
    <col min="1518" max="1518" width="8.7109375" style="154" bestFit="1" customWidth="1"/>
    <col min="1519" max="1520" width="11.7109375" style="154" bestFit="1" customWidth="1"/>
    <col min="1521" max="1521" width="7" style="154" bestFit="1" customWidth="1"/>
    <col min="1522" max="1522" width="8.140625" style="154" bestFit="1" customWidth="1"/>
    <col min="1523" max="1527" width="9.5703125" style="154" bestFit="1" customWidth="1"/>
    <col min="1528" max="1528" width="11.7109375" style="154" bestFit="1" customWidth="1"/>
    <col min="1529" max="1529" width="12" style="154" bestFit="1" customWidth="1"/>
    <col min="1530" max="1530" width="10.42578125" style="154" bestFit="1" customWidth="1"/>
    <col min="1531" max="1531" width="9" style="154" bestFit="1" customWidth="1"/>
    <col min="1532" max="1533" width="11" style="154" bestFit="1" customWidth="1"/>
    <col min="1534" max="1534" width="12.5703125" style="154" bestFit="1" customWidth="1"/>
    <col min="1535" max="1535" width="9.42578125" style="154" bestFit="1" customWidth="1"/>
    <col min="1536" max="1536" width="9.7109375" style="154" bestFit="1" customWidth="1"/>
    <col min="1537" max="1538" width="12" style="154" bestFit="1" customWidth="1"/>
    <col min="1539" max="1539" width="9.140625" style="154" bestFit="1" customWidth="1"/>
    <col min="1540" max="1540" width="11.5703125" style="154" bestFit="1" customWidth="1"/>
    <col min="1541" max="1542" width="12" style="154" bestFit="1" customWidth="1"/>
    <col min="1543" max="1543" width="11.85546875" style="154" bestFit="1" customWidth="1"/>
    <col min="1544" max="1544" width="10.85546875" style="154" bestFit="1" customWidth="1"/>
    <col min="1545" max="1545" width="11.140625" style="154" bestFit="1" customWidth="1"/>
    <col min="1546" max="1546" width="9.140625" style="154" bestFit="1" customWidth="1"/>
    <col min="1547" max="1547" width="9.85546875" style="154" bestFit="1" customWidth="1"/>
    <col min="1548" max="1548" width="10.28515625" style="154" bestFit="1" customWidth="1"/>
    <col min="1549" max="1549" width="10.85546875" style="154" bestFit="1" customWidth="1"/>
    <col min="1550" max="1550" width="10.7109375" style="154" bestFit="1" customWidth="1"/>
    <col min="1551" max="1551" width="10.140625" style="154" bestFit="1" customWidth="1"/>
    <col min="1552" max="1552" width="10.7109375" style="154" bestFit="1" customWidth="1"/>
    <col min="1553" max="1553" width="11.42578125" style="154" bestFit="1" customWidth="1"/>
    <col min="1554" max="1554" width="8.5703125" style="154" bestFit="1" customWidth="1"/>
    <col min="1555" max="1556" width="11.7109375" style="154" bestFit="1" customWidth="1"/>
    <col min="1557" max="1557" width="11.28515625" style="154" bestFit="1" customWidth="1"/>
    <col min="1558" max="1558" width="9.85546875" style="154" bestFit="1" customWidth="1"/>
    <col min="1559" max="1559" width="9.7109375" style="154" bestFit="1" customWidth="1"/>
    <col min="1560" max="1560" width="10.85546875" style="154" bestFit="1" customWidth="1"/>
    <col min="1561" max="1565" width="11.42578125" style="154" bestFit="1" customWidth="1"/>
    <col min="1566" max="1566" width="10.42578125" style="154" bestFit="1" customWidth="1"/>
    <col min="1567" max="1572" width="11.28515625" style="154" bestFit="1" customWidth="1"/>
    <col min="1573" max="1575" width="10.28515625" style="154" bestFit="1" customWidth="1"/>
    <col min="1576" max="1576" width="11.7109375" style="154" bestFit="1" customWidth="1"/>
    <col min="1577" max="1577" width="10.85546875" style="154" bestFit="1" customWidth="1"/>
    <col min="1578" max="1579" width="11.7109375" style="154" bestFit="1" customWidth="1"/>
    <col min="1580" max="1584" width="11.5703125" style="154" bestFit="1" customWidth="1"/>
    <col min="1585" max="1585" width="10.5703125" style="154" bestFit="1" customWidth="1"/>
    <col min="1586" max="1586" width="11" style="154" bestFit="1" customWidth="1"/>
    <col min="1587" max="1587" width="11.42578125" style="154" bestFit="1" customWidth="1"/>
    <col min="1588" max="1588" width="11.7109375" style="154" bestFit="1" customWidth="1"/>
    <col min="1589" max="1590" width="11.5703125" style="154" bestFit="1" customWidth="1"/>
    <col min="1591" max="1594" width="11.42578125" style="154" bestFit="1" customWidth="1"/>
    <col min="1595" max="1595" width="11.5703125" style="154" bestFit="1" customWidth="1"/>
    <col min="1596" max="1596" width="10.7109375" style="154" bestFit="1" customWidth="1"/>
    <col min="1597" max="1599" width="11.5703125" style="154" bestFit="1" customWidth="1"/>
    <col min="1600" max="1605" width="11.42578125" style="154" bestFit="1" customWidth="1"/>
    <col min="1606" max="1607" width="10.42578125" style="154" bestFit="1" customWidth="1"/>
    <col min="1608" max="1608" width="11.5703125" style="154" bestFit="1" customWidth="1"/>
    <col min="1609" max="1609" width="10.42578125" style="154" bestFit="1" customWidth="1"/>
    <col min="1610" max="1615" width="11.140625" style="154" bestFit="1" customWidth="1"/>
    <col min="1616" max="1617" width="10.140625" style="154" bestFit="1" customWidth="1"/>
    <col min="1618" max="1622" width="9.28515625" style="154" bestFit="1" customWidth="1"/>
    <col min="1623" max="1623" width="10.42578125" style="154" bestFit="1" customWidth="1"/>
    <col min="1624" max="1626" width="9.28515625" style="154" bestFit="1" customWidth="1"/>
    <col min="1627" max="1627" width="8.28515625" style="154" bestFit="1" customWidth="1"/>
    <col min="1628" max="1628" width="9.42578125" style="154" bestFit="1" customWidth="1"/>
    <col min="1629" max="1629" width="11.7109375" style="154" bestFit="1" customWidth="1"/>
    <col min="1630" max="1630" width="11" style="154" bestFit="1" customWidth="1"/>
    <col min="1631" max="1631" width="10.42578125" style="154" bestFit="1" customWidth="1"/>
    <col min="1632" max="1632" width="8.42578125" style="154" bestFit="1" customWidth="1"/>
    <col min="1633" max="1633" width="9.42578125" style="154" bestFit="1" customWidth="1"/>
    <col min="1634" max="1634" width="11.5703125" style="154" bestFit="1" customWidth="1"/>
    <col min="1635" max="1635" width="11.42578125" style="154" bestFit="1" customWidth="1"/>
    <col min="1636" max="1636" width="9.85546875" style="154" bestFit="1" customWidth="1"/>
    <col min="1637" max="1637" width="12" style="154" bestFit="1" customWidth="1"/>
    <col min="1638" max="1638" width="11.85546875" style="154" bestFit="1" customWidth="1"/>
    <col min="1639" max="1639" width="10.5703125" style="154" bestFit="1" customWidth="1"/>
    <col min="1640" max="1640" width="10.85546875" style="154" bestFit="1" customWidth="1"/>
    <col min="1641" max="1641" width="11.140625" style="154" bestFit="1" customWidth="1"/>
    <col min="1642" max="1643" width="9.140625" style="154" bestFit="1" customWidth="1"/>
    <col min="1644" max="1644" width="8.140625" style="154" bestFit="1" customWidth="1"/>
    <col min="1645" max="1645" width="9.28515625" style="154" bestFit="1" customWidth="1"/>
    <col min="1646" max="1646" width="11.42578125" style="154" bestFit="1" customWidth="1"/>
    <col min="1647" max="1647" width="9.7109375" style="154" bestFit="1" customWidth="1"/>
    <col min="1648" max="1648" width="11.7109375" style="154" bestFit="1" customWidth="1"/>
    <col min="1649" max="1650" width="10.140625" style="154" bestFit="1" customWidth="1"/>
    <col min="1651" max="1653" width="8.7109375" style="154" bestFit="1" customWidth="1"/>
    <col min="1654" max="1654" width="12.28515625" style="154" bestFit="1" customWidth="1"/>
    <col min="1655" max="1655" width="11.140625" style="154" bestFit="1" customWidth="1"/>
    <col min="1656" max="1656" width="12.28515625" style="154" bestFit="1" customWidth="1"/>
    <col min="1657" max="1657" width="10.5703125" style="154" bestFit="1" customWidth="1"/>
    <col min="1658" max="1658" width="12.5703125" style="154" bestFit="1" customWidth="1"/>
    <col min="1659" max="1659" width="12.7109375" style="154" bestFit="1" customWidth="1"/>
    <col min="1660" max="1660" width="10.7109375" style="154" bestFit="1" customWidth="1"/>
    <col min="1661" max="1661" width="12.5703125" style="154" bestFit="1" customWidth="1"/>
    <col min="1662" max="1662" width="11.7109375" style="154" bestFit="1" customWidth="1"/>
    <col min="1663" max="1663" width="12.85546875" style="154" bestFit="1" customWidth="1"/>
    <col min="1664" max="1664" width="12.140625" style="154" bestFit="1" customWidth="1"/>
    <col min="1665" max="1666" width="12" style="154" bestFit="1" customWidth="1"/>
    <col min="1667" max="1668" width="10.140625" style="154" bestFit="1" customWidth="1"/>
    <col min="1669" max="1669" width="9.28515625" style="154" bestFit="1" customWidth="1"/>
    <col min="1670" max="1670" width="11.5703125" style="154" bestFit="1" customWidth="1"/>
    <col min="1671" max="1671" width="12.7109375" style="154" bestFit="1" customWidth="1"/>
    <col min="1672" max="1672" width="8.85546875" style="154" bestFit="1" customWidth="1"/>
    <col min="1673" max="1673" width="9.28515625" style="154" bestFit="1" customWidth="1"/>
    <col min="1674" max="1674" width="11.5703125" style="154" bestFit="1" customWidth="1"/>
    <col min="1675" max="1675" width="12.42578125" style="154" bestFit="1" customWidth="1"/>
    <col min="1676" max="1681" width="8.5703125" style="154" bestFit="1" customWidth="1"/>
    <col min="1682" max="1682" width="11" style="154" bestFit="1" customWidth="1"/>
    <col min="1683" max="1683" width="10.42578125" style="154" bestFit="1" customWidth="1"/>
    <col min="1684" max="1684" width="10.5703125" style="154" bestFit="1" customWidth="1"/>
    <col min="1685" max="1685" width="11.5703125" style="154" bestFit="1" customWidth="1"/>
    <col min="1686" max="1687" width="9.140625" style="154" bestFit="1" customWidth="1"/>
    <col min="1688" max="1688" width="11.42578125" style="154" bestFit="1" customWidth="1"/>
    <col min="1689" max="1689" width="12.28515625" style="154" bestFit="1" customWidth="1"/>
    <col min="1690" max="1692" width="8.42578125" style="154" bestFit="1" customWidth="1"/>
    <col min="1693" max="1694" width="11.85546875" style="154" bestFit="1" customWidth="1"/>
    <col min="1695" max="1695" width="12" style="154" bestFit="1" customWidth="1"/>
    <col min="1696" max="1696" width="12.140625" style="154" bestFit="1" customWidth="1"/>
    <col min="1697" max="1697" width="10.85546875" style="154" bestFit="1" customWidth="1"/>
    <col min="1698" max="1698" width="12.42578125" style="154" bestFit="1" customWidth="1"/>
    <col min="1699" max="1699" width="12.28515625" style="154" bestFit="1" customWidth="1"/>
    <col min="1700" max="1700" width="11.42578125" style="154" bestFit="1" customWidth="1"/>
    <col min="1701" max="1701" width="11.7109375" style="154" bestFit="1" customWidth="1"/>
    <col min="1702" max="1703" width="9.85546875" style="154" bestFit="1" customWidth="1"/>
    <col min="1704" max="1704" width="12.42578125" style="154" bestFit="1" customWidth="1"/>
    <col min="1705" max="1705" width="11.7109375" style="154" bestFit="1" customWidth="1"/>
    <col min="1706" max="1706" width="11.140625" style="154" bestFit="1" customWidth="1"/>
    <col min="1707" max="1707" width="12.28515625" style="154" bestFit="1" customWidth="1"/>
    <col min="1708" max="1708" width="13.28515625" style="154" bestFit="1" customWidth="1"/>
    <col min="1709" max="1709" width="11.5703125" style="154" bestFit="1" customWidth="1"/>
    <col min="1710" max="1710" width="10.5703125" style="154" bestFit="1" customWidth="1"/>
    <col min="1711" max="1711" width="12" style="154" bestFit="1" customWidth="1"/>
    <col min="1712" max="1712" width="9.42578125" style="154" bestFit="1" customWidth="1"/>
    <col min="1713" max="1713" width="9.140625" style="154" bestFit="1" customWidth="1"/>
    <col min="1714" max="1714" width="9.42578125" style="154" bestFit="1" customWidth="1"/>
    <col min="1715" max="1715" width="9.140625" style="154" bestFit="1" customWidth="1"/>
    <col min="1716" max="1716" width="9.42578125" style="154" bestFit="1" customWidth="1"/>
    <col min="1717" max="1718" width="9.140625" style="154" bestFit="1" customWidth="1"/>
    <col min="1719" max="1719" width="9.42578125" style="154" bestFit="1" customWidth="1"/>
    <col min="1720" max="1721" width="9.140625" style="154" bestFit="1" customWidth="1"/>
    <col min="1722" max="1722" width="9.42578125" style="154" bestFit="1" customWidth="1"/>
    <col min="1723" max="1723" width="9.140625" style="154" bestFit="1" customWidth="1"/>
    <col min="1724" max="1724" width="9.42578125" style="154" bestFit="1" customWidth="1"/>
    <col min="1725" max="1725" width="9.140625" style="154" bestFit="1" customWidth="1"/>
    <col min="1726" max="1726" width="9.42578125" style="154" bestFit="1" customWidth="1"/>
    <col min="1727" max="1728" width="9.140625" style="154" bestFit="1" customWidth="1"/>
    <col min="1729" max="1729" width="9.42578125" style="154" bestFit="1" customWidth="1"/>
    <col min="1730" max="1731" width="9.140625" style="154" bestFit="1" customWidth="1"/>
    <col min="1732" max="1732" width="9.42578125" style="154" bestFit="1" customWidth="1"/>
    <col min="1733" max="1733" width="9.140625" style="154" bestFit="1" customWidth="1"/>
    <col min="1734" max="1734" width="9.42578125" style="154" bestFit="1" customWidth="1"/>
    <col min="1735" max="1735" width="9.140625" style="154" bestFit="1" customWidth="1"/>
    <col min="1736" max="1736" width="9.42578125" style="154" bestFit="1" customWidth="1"/>
    <col min="1737" max="1738" width="9.140625" style="154" bestFit="1" customWidth="1"/>
    <col min="1739" max="1739" width="9.42578125" style="154" bestFit="1" customWidth="1"/>
    <col min="1740" max="1740" width="9.140625" style="154" bestFit="1" customWidth="1"/>
    <col min="1741" max="1742" width="9.42578125" style="154" bestFit="1" customWidth="1"/>
    <col min="1743" max="1743" width="9.140625" style="154" bestFit="1" customWidth="1"/>
    <col min="1744" max="1744" width="9.42578125" style="154" bestFit="1" customWidth="1"/>
    <col min="1745" max="1745" width="9.140625" style="154" bestFit="1" customWidth="1"/>
    <col min="1746" max="1746" width="9.42578125" style="154" bestFit="1" customWidth="1"/>
    <col min="1747" max="1747" width="9.140625" style="154" bestFit="1" customWidth="1"/>
    <col min="1748" max="1748" width="9.42578125" style="154" bestFit="1" customWidth="1"/>
    <col min="1749" max="1749" width="9.140625" style="154" bestFit="1" customWidth="1"/>
    <col min="1750" max="1750" width="9.42578125" style="154" bestFit="1" customWidth="1"/>
    <col min="1751" max="1752" width="9.140625" style="154" bestFit="1" customWidth="1"/>
    <col min="1753" max="1753" width="9.42578125" style="154" bestFit="1" customWidth="1"/>
    <col min="1754" max="1754" width="9.140625" style="154" bestFit="1" customWidth="1"/>
    <col min="1755" max="1756" width="9.42578125" style="154" bestFit="1" customWidth="1"/>
    <col min="1757" max="1762" width="9.140625" style="154" bestFit="1" customWidth="1"/>
    <col min="1763" max="1763" width="8.42578125" style="154" bestFit="1" customWidth="1"/>
    <col min="1764" max="1764" width="8.140625" style="154" bestFit="1" customWidth="1"/>
    <col min="1765" max="1765" width="8.42578125" style="154" bestFit="1" customWidth="1"/>
    <col min="1766" max="1766" width="8.140625" style="154" bestFit="1" customWidth="1"/>
    <col min="1767" max="1767" width="8.42578125" style="154" bestFit="1" customWidth="1"/>
    <col min="1768" max="1768" width="8.140625" style="154" bestFit="1" customWidth="1"/>
    <col min="1769" max="1769" width="8.42578125" style="154" bestFit="1" customWidth="1"/>
    <col min="1770" max="1770" width="8.140625" style="154" bestFit="1" customWidth="1"/>
    <col min="1771" max="1771" width="8.42578125" style="154" bestFit="1" customWidth="1"/>
    <col min="1772" max="1772" width="8.140625" style="154" bestFit="1" customWidth="1"/>
    <col min="1773" max="1773" width="8.42578125" style="154" bestFit="1" customWidth="1"/>
    <col min="1774" max="1775" width="8.140625" style="154" bestFit="1" customWidth="1"/>
    <col min="1776" max="1776" width="8.42578125" style="154" bestFit="1" customWidth="1"/>
    <col min="1777" max="1777" width="8.140625" style="154" bestFit="1" customWidth="1"/>
    <col min="1778" max="1778" width="8.42578125" style="154" bestFit="1" customWidth="1"/>
    <col min="1779" max="1779" width="8.140625" style="154" bestFit="1" customWidth="1"/>
    <col min="1780" max="1780" width="8.42578125" style="154" bestFit="1" customWidth="1"/>
    <col min="1781" max="1781" width="8.140625" style="154" bestFit="1" customWidth="1"/>
    <col min="1782" max="1782" width="8.42578125" style="154" bestFit="1" customWidth="1"/>
    <col min="1783" max="1783" width="8.140625" style="154" bestFit="1" customWidth="1"/>
    <col min="1784" max="1784" width="8.42578125" style="154" bestFit="1" customWidth="1"/>
    <col min="1785" max="1785" width="8.140625" style="154" bestFit="1" customWidth="1"/>
    <col min="1786" max="1786" width="8.42578125" style="154" bestFit="1" customWidth="1"/>
    <col min="1787" max="1787" width="8.140625" style="154" bestFit="1" customWidth="1"/>
    <col min="1788" max="1788" width="9.85546875" style="154" bestFit="1" customWidth="1"/>
    <col min="1789" max="1789" width="9.5703125" style="154" bestFit="1" customWidth="1"/>
    <col min="1790" max="1791" width="11.140625" style="154" bestFit="1" customWidth="1"/>
    <col min="1792" max="1793" width="10.140625" style="154" bestFit="1" customWidth="1"/>
    <col min="1794" max="1795" width="11.140625" style="154" bestFit="1" customWidth="1"/>
    <col min="1796" max="1797" width="10.140625" style="154" bestFit="1" customWidth="1"/>
    <col min="1798" max="1798" width="14.140625" style="154" bestFit="1" customWidth="1"/>
    <col min="1799" max="1799" width="30.5703125" style="154" bestFit="1" customWidth="1"/>
    <col min="1800" max="1800" width="8" style="154" bestFit="1" customWidth="1"/>
    <col min="1801" max="1801" width="9.28515625" style="154" bestFit="1" customWidth="1"/>
    <col min="1802" max="1802" width="10.42578125" style="154" bestFit="1" customWidth="1"/>
    <col min="1803" max="1803" width="8" style="154" bestFit="1" customWidth="1"/>
    <col min="1804" max="1804" width="9.28515625" style="154" bestFit="1" customWidth="1"/>
    <col min="1805" max="1805" width="10.42578125" style="154" bestFit="1" customWidth="1"/>
    <col min="1806" max="1806" width="11.28515625" style="154" bestFit="1" customWidth="1"/>
    <col min="1807" max="1807" width="8" style="154" bestFit="1" customWidth="1"/>
    <col min="1808" max="1808" width="9.28515625" style="154" bestFit="1" customWidth="1"/>
    <col min="1809" max="1809" width="10.42578125" style="154" bestFit="1" customWidth="1"/>
    <col min="1810" max="1811" width="8" style="154" bestFit="1" customWidth="1"/>
    <col min="1812" max="1812" width="9.140625" style="154" bestFit="1" customWidth="1"/>
    <col min="1813" max="1816" width="8" style="154" bestFit="1" customWidth="1"/>
    <col min="1817" max="1817" width="8.7109375" style="154" bestFit="1" customWidth="1"/>
    <col min="1818" max="1819" width="11.7109375" style="154" bestFit="1" customWidth="1"/>
    <col min="1820" max="1820" width="7" style="154" bestFit="1" customWidth="1"/>
    <col min="1821" max="1821" width="8.140625" style="154" bestFit="1" customWidth="1"/>
    <col min="1822" max="1826" width="9.5703125" style="154" bestFit="1" customWidth="1"/>
    <col min="1827" max="1827" width="11.7109375" style="154" bestFit="1" customWidth="1"/>
    <col min="1828" max="1828" width="12" style="154" bestFit="1" customWidth="1"/>
    <col min="1829" max="1829" width="10.42578125" style="154" bestFit="1" customWidth="1"/>
    <col min="1830" max="1830" width="9" style="154" bestFit="1" customWidth="1"/>
    <col min="1831" max="1832" width="11" style="154" bestFit="1" customWidth="1"/>
    <col min="1833" max="1833" width="12.5703125" style="154" bestFit="1" customWidth="1"/>
    <col min="1834" max="1834" width="9.42578125" style="154" bestFit="1" customWidth="1"/>
    <col min="1835" max="1835" width="9.7109375" style="154" bestFit="1" customWidth="1"/>
    <col min="1836" max="1837" width="12" style="154" bestFit="1" customWidth="1"/>
    <col min="1838" max="1838" width="9.140625" style="154" bestFit="1" customWidth="1"/>
    <col min="1839" max="1839" width="11.5703125" style="154" bestFit="1" customWidth="1"/>
    <col min="1840" max="1841" width="12" style="154" bestFit="1" customWidth="1"/>
    <col min="1842" max="1842" width="11.85546875" style="154" bestFit="1" customWidth="1"/>
    <col min="1843" max="1843" width="10.85546875" style="154" bestFit="1" customWidth="1"/>
    <col min="1844" max="1844" width="11.140625" style="154" bestFit="1" customWidth="1"/>
    <col min="1845" max="1845" width="9.140625" style="154" bestFit="1" customWidth="1"/>
    <col min="1846" max="1846" width="9.85546875" style="154" bestFit="1" customWidth="1"/>
    <col min="1847" max="1847" width="10.28515625" style="154" bestFit="1" customWidth="1"/>
    <col min="1848" max="1848" width="10.85546875" style="154" bestFit="1" customWidth="1"/>
    <col min="1849" max="1849" width="10.7109375" style="154" bestFit="1" customWidth="1"/>
    <col min="1850" max="1850" width="10.140625" style="154" bestFit="1" customWidth="1"/>
    <col min="1851" max="1851" width="10.7109375" style="154" bestFit="1" customWidth="1"/>
    <col min="1852" max="1852" width="11.42578125" style="154" bestFit="1" customWidth="1"/>
    <col min="1853" max="1853" width="8.5703125" style="154" bestFit="1" customWidth="1"/>
    <col min="1854" max="1855" width="11.7109375" style="154" bestFit="1" customWidth="1"/>
    <col min="1856" max="1856" width="11.28515625" style="154" bestFit="1" customWidth="1"/>
    <col min="1857" max="1857" width="9.85546875" style="154" bestFit="1" customWidth="1"/>
    <col min="1858" max="1858" width="9.7109375" style="154" bestFit="1" customWidth="1"/>
    <col min="1859" max="1859" width="10.85546875" style="154" bestFit="1" customWidth="1"/>
    <col min="1860" max="1864" width="11.42578125" style="154" bestFit="1" customWidth="1"/>
    <col min="1865" max="1865" width="10.42578125" style="154" bestFit="1" customWidth="1"/>
    <col min="1866" max="1871" width="11.28515625" style="154" bestFit="1" customWidth="1"/>
    <col min="1872" max="1874" width="10.28515625" style="154" bestFit="1" customWidth="1"/>
    <col min="1875" max="1875" width="11.7109375" style="154" bestFit="1" customWidth="1"/>
    <col min="1876" max="1876" width="10.85546875" style="154" bestFit="1" customWidth="1"/>
    <col min="1877" max="1878" width="11.7109375" style="154" bestFit="1" customWidth="1"/>
    <col min="1879" max="1883" width="11.5703125" style="154" bestFit="1" customWidth="1"/>
    <col min="1884" max="1884" width="10.5703125" style="154" bestFit="1" customWidth="1"/>
    <col min="1885" max="1885" width="11" style="154" bestFit="1" customWidth="1"/>
    <col min="1886" max="1886" width="11.42578125" style="154" bestFit="1" customWidth="1"/>
    <col min="1887" max="1887" width="11.7109375" style="154" bestFit="1" customWidth="1"/>
    <col min="1888" max="1889" width="11.5703125" style="154" bestFit="1" customWidth="1"/>
    <col min="1890" max="1893" width="11.42578125" style="154" bestFit="1" customWidth="1"/>
    <col min="1894" max="1894" width="11.5703125" style="154" bestFit="1" customWidth="1"/>
    <col min="1895" max="1895" width="10.7109375" style="154" bestFit="1" customWidth="1"/>
    <col min="1896" max="1898" width="11.5703125" style="154" bestFit="1" customWidth="1"/>
    <col min="1899" max="1904" width="11.42578125" style="154" bestFit="1" customWidth="1"/>
    <col min="1905" max="1906" width="10.42578125" style="154" bestFit="1" customWidth="1"/>
    <col min="1907" max="1907" width="11.5703125" style="154" bestFit="1" customWidth="1"/>
    <col min="1908" max="1908" width="10.42578125" style="154" bestFit="1" customWidth="1"/>
    <col min="1909" max="1914" width="11.140625" style="154" bestFit="1" customWidth="1"/>
    <col min="1915" max="1916" width="10.140625" style="154" bestFit="1" customWidth="1"/>
    <col min="1917" max="1921" width="9.28515625" style="154" bestFit="1" customWidth="1"/>
    <col min="1922" max="1922" width="10.42578125" style="154" bestFit="1" customWidth="1"/>
    <col min="1923" max="1925" width="9.28515625" style="154" bestFit="1" customWidth="1"/>
    <col min="1926" max="1926" width="8.28515625" style="154" bestFit="1" customWidth="1"/>
    <col min="1927" max="1927" width="9.42578125" style="154" bestFit="1" customWidth="1"/>
    <col min="1928" max="1928" width="11.7109375" style="154" bestFit="1" customWidth="1"/>
    <col min="1929" max="1929" width="11" style="154" bestFit="1" customWidth="1"/>
    <col min="1930" max="1930" width="10.42578125" style="154" bestFit="1" customWidth="1"/>
    <col min="1931" max="1931" width="8.42578125" style="154" bestFit="1" customWidth="1"/>
    <col min="1932" max="1932" width="9.42578125" style="154" bestFit="1" customWidth="1"/>
    <col min="1933" max="1933" width="11.5703125" style="154" bestFit="1" customWidth="1"/>
    <col min="1934" max="1934" width="11.42578125" style="154" bestFit="1" customWidth="1"/>
    <col min="1935" max="1935" width="9.85546875" style="154" bestFit="1" customWidth="1"/>
    <col min="1936" max="1936" width="12" style="154" bestFit="1" customWidth="1"/>
    <col min="1937" max="1937" width="11.85546875" style="154" bestFit="1" customWidth="1"/>
    <col min="1938" max="1938" width="10.5703125" style="154" bestFit="1" customWidth="1"/>
    <col min="1939" max="1939" width="10.85546875" style="154" bestFit="1" customWidth="1"/>
    <col min="1940" max="1940" width="11.140625" style="154" bestFit="1" customWidth="1"/>
    <col min="1941" max="1942" width="9.140625" style="154" bestFit="1" customWidth="1"/>
    <col min="1943" max="1943" width="8.140625" style="154" bestFit="1" customWidth="1"/>
    <col min="1944" max="1944" width="9.28515625" style="154" bestFit="1" customWidth="1"/>
    <col min="1945" max="1945" width="11.42578125" style="154" bestFit="1" customWidth="1"/>
    <col min="1946" max="1946" width="9.7109375" style="154" bestFit="1" customWidth="1"/>
    <col min="1947" max="1952" width="8.7109375" style="154" bestFit="1" customWidth="1"/>
    <col min="1953" max="1953" width="12.28515625" style="154" bestFit="1" customWidth="1"/>
    <col min="1954" max="1954" width="11.140625" style="154" bestFit="1" customWidth="1"/>
    <col min="1955" max="1955" width="12.28515625" style="154" bestFit="1" customWidth="1"/>
    <col min="1956" max="1956" width="10.5703125" style="154" bestFit="1" customWidth="1"/>
    <col min="1957" max="1957" width="12.5703125" style="154" bestFit="1" customWidth="1"/>
    <col min="1958" max="1958" width="12.7109375" style="154" bestFit="1" customWidth="1"/>
    <col min="1959" max="1959" width="10.7109375" style="154" bestFit="1" customWidth="1"/>
    <col min="1960" max="1960" width="12.5703125" style="154" bestFit="1" customWidth="1"/>
    <col min="1961" max="1961" width="11.7109375" style="154" bestFit="1" customWidth="1"/>
    <col min="1962" max="1962" width="12.85546875" style="154" bestFit="1" customWidth="1"/>
    <col min="1963" max="1963" width="12.140625" style="154" bestFit="1" customWidth="1"/>
    <col min="1964" max="1965" width="12" style="154" bestFit="1" customWidth="1"/>
    <col min="1966" max="1967" width="10.140625" style="154" bestFit="1" customWidth="1"/>
    <col min="1968" max="1968" width="9.28515625" style="154" bestFit="1" customWidth="1"/>
    <col min="1969" max="1969" width="11.5703125" style="154" bestFit="1" customWidth="1"/>
    <col min="1970" max="1970" width="12.7109375" style="154" bestFit="1" customWidth="1"/>
    <col min="1971" max="1971" width="8.85546875" style="154" bestFit="1" customWidth="1"/>
    <col min="1972" max="1972" width="9.28515625" style="154" bestFit="1" customWidth="1"/>
    <col min="1973" max="1973" width="11.5703125" style="154" bestFit="1" customWidth="1"/>
    <col min="1974" max="1974" width="12.42578125" style="154" bestFit="1" customWidth="1"/>
    <col min="1975" max="1980" width="8.5703125" style="154" bestFit="1" customWidth="1"/>
    <col min="1981" max="1981" width="11" style="154" bestFit="1" customWidth="1"/>
    <col min="1982" max="1982" width="10.42578125" style="154" bestFit="1" customWidth="1"/>
    <col min="1983" max="1983" width="10.5703125" style="154" bestFit="1" customWidth="1"/>
    <col min="1984" max="1984" width="11.5703125" style="154" bestFit="1" customWidth="1"/>
    <col min="1985" max="1986" width="9.140625" style="154" bestFit="1" customWidth="1"/>
    <col min="1987" max="1987" width="11.42578125" style="154" bestFit="1" customWidth="1"/>
    <col min="1988" max="1988" width="12.28515625" style="154" bestFit="1" customWidth="1"/>
    <col min="1989" max="1991" width="8.42578125" style="154" bestFit="1" customWidth="1"/>
    <col min="1992" max="1993" width="11.85546875" style="154" bestFit="1" customWidth="1"/>
    <col min="1994" max="1994" width="12" style="154" bestFit="1" customWidth="1"/>
    <col min="1995" max="1995" width="12.140625" style="154" bestFit="1" customWidth="1"/>
    <col min="1996" max="1996" width="10.85546875" style="154" bestFit="1" customWidth="1"/>
    <col min="1997" max="1997" width="12.42578125" style="154" bestFit="1" customWidth="1"/>
    <col min="1998" max="1998" width="12.28515625" style="154" bestFit="1" customWidth="1"/>
    <col min="1999" max="1999" width="11.42578125" style="154" bestFit="1" customWidth="1"/>
    <col min="2000" max="2000" width="11.7109375" style="154" bestFit="1" customWidth="1"/>
    <col min="2001" max="2002" width="9.85546875" style="154" bestFit="1" customWidth="1"/>
    <col min="2003" max="2003" width="12.42578125" style="154" bestFit="1" customWidth="1"/>
    <col min="2004" max="2004" width="10" style="154" bestFit="1" customWidth="1"/>
    <col min="2005" max="2005" width="11.140625" style="154" bestFit="1" customWidth="1"/>
    <col min="2006" max="2006" width="12.28515625" style="154" bestFit="1" customWidth="1"/>
    <col min="2007" max="2007" width="13.28515625" style="154" bestFit="1" customWidth="1"/>
    <col min="2008" max="2008" width="11.5703125" style="154" bestFit="1" customWidth="1"/>
    <col min="2009" max="2009" width="10.5703125" style="154" bestFit="1" customWidth="1"/>
    <col min="2010" max="2010" width="12" style="154" bestFit="1" customWidth="1"/>
    <col min="2011" max="2011" width="9.42578125" style="154" bestFit="1" customWidth="1"/>
    <col min="2012" max="2012" width="9.140625" style="154" bestFit="1" customWidth="1"/>
    <col min="2013" max="2013" width="9.42578125" style="154" bestFit="1" customWidth="1"/>
    <col min="2014" max="2014" width="9.140625" style="154" bestFit="1" customWidth="1"/>
    <col min="2015" max="2015" width="9.42578125" style="154" bestFit="1" customWidth="1"/>
    <col min="2016" max="2017" width="9.140625" style="154" bestFit="1" customWidth="1"/>
    <col min="2018" max="2018" width="9.42578125" style="154" bestFit="1" customWidth="1"/>
    <col min="2019" max="2020" width="9.140625" style="154" bestFit="1" customWidth="1"/>
    <col min="2021" max="2021" width="9.42578125" style="154" bestFit="1" customWidth="1"/>
    <col min="2022" max="2022" width="9.140625" style="154" bestFit="1" customWidth="1"/>
    <col min="2023" max="2023" width="9.42578125" style="154" bestFit="1" customWidth="1"/>
    <col min="2024" max="2024" width="9.140625" style="154" bestFit="1" customWidth="1"/>
    <col min="2025" max="2025" width="9.42578125" style="154" bestFit="1" customWidth="1"/>
    <col min="2026" max="2027" width="9.140625" style="154" bestFit="1" customWidth="1"/>
    <col min="2028" max="2028" width="9.42578125" style="154" bestFit="1" customWidth="1"/>
    <col min="2029" max="2030" width="9.140625" style="154" bestFit="1" customWidth="1"/>
    <col min="2031" max="2031" width="9.42578125" style="154" bestFit="1" customWidth="1"/>
    <col min="2032" max="2032" width="9.140625" style="154" bestFit="1" customWidth="1"/>
    <col min="2033" max="2033" width="9.42578125" style="154" bestFit="1" customWidth="1"/>
    <col min="2034" max="2034" width="9.140625" style="154" bestFit="1" customWidth="1"/>
    <col min="2035" max="2035" width="9.42578125" style="154" bestFit="1" customWidth="1"/>
    <col min="2036" max="2037" width="9.140625" style="154" bestFit="1" customWidth="1"/>
    <col min="2038" max="2038" width="9.42578125" style="154" bestFit="1" customWidth="1"/>
    <col min="2039" max="2039" width="9.140625" style="154" bestFit="1" customWidth="1"/>
    <col min="2040" max="2041" width="9.42578125" style="154" bestFit="1" customWidth="1"/>
    <col min="2042" max="2042" width="9.140625" style="154" bestFit="1" customWidth="1"/>
    <col min="2043" max="2043" width="9.42578125" style="154" bestFit="1" customWidth="1"/>
    <col min="2044" max="2044" width="9.140625" style="154" bestFit="1" customWidth="1"/>
    <col min="2045" max="2045" width="9.42578125" style="154" bestFit="1" customWidth="1"/>
    <col min="2046" max="2046" width="9.140625" style="154" bestFit="1" customWidth="1"/>
    <col min="2047" max="2047" width="9.42578125" style="154" bestFit="1" customWidth="1"/>
    <col min="2048" max="2048" width="9.140625" style="154" bestFit="1" customWidth="1"/>
    <col min="2049" max="2049" width="9.42578125" style="154" bestFit="1" customWidth="1"/>
    <col min="2050" max="2051" width="9.140625" style="154" bestFit="1" customWidth="1"/>
    <col min="2052" max="2052" width="9.42578125" style="154" bestFit="1" customWidth="1"/>
    <col min="2053" max="2053" width="9.140625" style="154" bestFit="1" customWidth="1"/>
    <col min="2054" max="2055" width="9.42578125" style="154" bestFit="1" customWidth="1"/>
    <col min="2056" max="2061" width="9.140625" style="154" bestFit="1" customWidth="1"/>
    <col min="2062" max="2062" width="8.42578125" style="154" bestFit="1" customWidth="1"/>
    <col min="2063" max="2063" width="8.140625" style="154" bestFit="1" customWidth="1"/>
    <col min="2064" max="2064" width="8.42578125" style="154" bestFit="1" customWidth="1"/>
    <col min="2065" max="2065" width="8.140625" style="154" bestFit="1" customWidth="1"/>
    <col min="2066" max="2066" width="8.42578125" style="154" bestFit="1" customWidth="1"/>
    <col min="2067" max="2067" width="8.140625" style="154" bestFit="1" customWidth="1"/>
    <col min="2068" max="2068" width="8.42578125" style="154" bestFit="1" customWidth="1"/>
    <col min="2069" max="2069" width="8.140625" style="154" bestFit="1" customWidth="1"/>
    <col min="2070" max="2070" width="8.42578125" style="154" bestFit="1" customWidth="1"/>
    <col min="2071" max="2071" width="8.140625" style="154" bestFit="1" customWidth="1"/>
    <col min="2072" max="2072" width="8.42578125" style="154" bestFit="1" customWidth="1"/>
    <col min="2073" max="2074" width="8.140625" style="154" bestFit="1" customWidth="1"/>
    <col min="2075" max="2075" width="8.42578125" style="154" bestFit="1" customWidth="1"/>
    <col min="2076" max="2076" width="8.140625" style="154" bestFit="1" customWidth="1"/>
    <col min="2077" max="2077" width="8.42578125" style="154" bestFit="1" customWidth="1"/>
    <col min="2078" max="2078" width="8.140625" style="154" bestFit="1" customWidth="1"/>
    <col min="2079" max="2079" width="8.42578125" style="154" bestFit="1" customWidth="1"/>
    <col min="2080" max="2080" width="8.140625" style="154" bestFit="1" customWidth="1"/>
    <col min="2081" max="2081" width="8.42578125" style="154" bestFit="1" customWidth="1"/>
    <col min="2082" max="2082" width="8.140625" style="154" bestFit="1" customWidth="1"/>
    <col min="2083" max="2083" width="8.42578125" style="154" bestFit="1" customWidth="1"/>
    <col min="2084" max="2084" width="8.140625" style="154" bestFit="1" customWidth="1"/>
    <col min="2085" max="2085" width="8.42578125" style="154" bestFit="1" customWidth="1"/>
    <col min="2086" max="2086" width="8.140625" style="154" bestFit="1" customWidth="1"/>
    <col min="2087" max="2087" width="9.85546875" style="154" bestFit="1" customWidth="1"/>
    <col min="2088" max="2088" width="9.5703125" style="154" bestFit="1" customWidth="1"/>
    <col min="2089" max="2090" width="11.140625" style="154" bestFit="1" customWidth="1"/>
    <col min="2091" max="2092" width="10.140625" style="154" bestFit="1" customWidth="1"/>
    <col min="2093" max="2094" width="11.140625" style="154" bestFit="1" customWidth="1"/>
    <col min="2095" max="2096" width="10.140625" style="154" bestFit="1" customWidth="1"/>
    <col min="2097" max="2097" width="14.140625" style="154" bestFit="1" customWidth="1"/>
    <col min="2098" max="16384" width="9.140625" style="154"/>
  </cols>
  <sheetData>
    <row r="4" spans="2:19" x14ac:dyDescent="0.25">
      <c r="B4" s="54" t="s">
        <v>32</v>
      </c>
      <c r="C4" s="54" t="s">
        <v>32</v>
      </c>
      <c r="D4" s="54" t="s">
        <v>32</v>
      </c>
      <c r="E4" s="54" t="s">
        <v>32</v>
      </c>
      <c r="F4" s="54" t="s">
        <v>32</v>
      </c>
      <c r="G4" s="55" t="s">
        <v>35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pans="2:19" x14ac:dyDescent="0.25">
      <c r="B5" s="54" t="s">
        <v>32</v>
      </c>
      <c r="C5" s="60" t="s">
        <v>32</v>
      </c>
      <c r="D5" s="60" t="s">
        <v>32</v>
      </c>
      <c r="E5" s="60" t="s">
        <v>32</v>
      </c>
      <c r="F5" s="54" t="s">
        <v>34</v>
      </c>
      <c r="G5" s="56" t="s">
        <v>208</v>
      </c>
      <c r="H5" s="56" t="s">
        <v>209</v>
      </c>
      <c r="I5" s="56" t="s">
        <v>210</v>
      </c>
      <c r="J5" s="56" t="s">
        <v>211</v>
      </c>
      <c r="K5" s="56" t="s">
        <v>212</v>
      </c>
      <c r="L5" s="56" t="s">
        <v>213</v>
      </c>
      <c r="M5" s="56" t="s">
        <v>214</v>
      </c>
      <c r="N5" s="56" t="s">
        <v>215</v>
      </c>
      <c r="O5" s="56" t="s">
        <v>216</v>
      </c>
      <c r="P5" s="56" t="s">
        <v>217</v>
      </c>
      <c r="Q5" s="56" t="s">
        <v>218</v>
      </c>
      <c r="R5" s="56" t="s">
        <v>219</v>
      </c>
      <c r="S5" s="57" t="s">
        <v>33</v>
      </c>
    </row>
    <row r="6" spans="2:19" x14ac:dyDescent="0.25">
      <c r="B6" s="54" t="s">
        <v>36</v>
      </c>
      <c r="C6" s="51"/>
      <c r="D6" s="54" t="s">
        <v>41</v>
      </c>
      <c r="E6" s="51"/>
      <c r="F6" s="54" t="s">
        <v>37</v>
      </c>
      <c r="G6" s="58" t="s">
        <v>88</v>
      </c>
      <c r="H6" s="58" t="s">
        <v>88</v>
      </c>
      <c r="I6" s="58" t="s">
        <v>88</v>
      </c>
      <c r="J6" s="58" t="s">
        <v>88</v>
      </c>
      <c r="K6" s="58" t="s">
        <v>88</v>
      </c>
      <c r="L6" s="58" t="s">
        <v>88</v>
      </c>
      <c r="M6" s="58" t="s">
        <v>88</v>
      </c>
      <c r="N6" s="58" t="s">
        <v>88</v>
      </c>
      <c r="O6" s="58" t="s">
        <v>88</v>
      </c>
      <c r="P6" s="58" t="s">
        <v>88</v>
      </c>
      <c r="Q6" s="58" t="s">
        <v>88</v>
      </c>
      <c r="R6" s="58" t="s">
        <v>88</v>
      </c>
      <c r="S6" s="59" t="s">
        <v>88</v>
      </c>
    </row>
    <row r="7" spans="2:19" x14ac:dyDescent="0.25">
      <c r="B7" s="55" t="s">
        <v>178</v>
      </c>
      <c r="C7" s="56" t="s">
        <v>103</v>
      </c>
      <c r="D7" s="56" t="s">
        <v>220</v>
      </c>
      <c r="E7" s="56" t="s">
        <v>221</v>
      </c>
      <c r="F7" s="55" t="s">
        <v>42</v>
      </c>
      <c r="G7" s="49">
        <v>21.42</v>
      </c>
      <c r="H7" s="49">
        <v>21.82</v>
      </c>
      <c r="I7" s="49">
        <v>21.82</v>
      </c>
      <c r="J7" s="49">
        <v>21.82</v>
      </c>
      <c r="K7" s="49">
        <v>22.02</v>
      </c>
      <c r="L7" s="49">
        <v>22.55</v>
      </c>
      <c r="M7" s="49">
        <v>22.58</v>
      </c>
      <c r="N7" s="49">
        <v>22.56</v>
      </c>
      <c r="O7" s="49">
        <v>22.56</v>
      </c>
      <c r="P7" s="49">
        <v>22.59</v>
      </c>
      <c r="Q7" s="49">
        <v>21.96</v>
      </c>
      <c r="R7" s="49">
        <v>20.57</v>
      </c>
      <c r="S7" s="53">
        <v>264.27</v>
      </c>
    </row>
    <row r="8" spans="2:19" x14ac:dyDescent="0.25">
      <c r="B8" s="52"/>
      <c r="C8" s="86"/>
      <c r="D8" s="56" t="s">
        <v>133</v>
      </c>
      <c r="E8" s="56" t="s">
        <v>134</v>
      </c>
      <c r="F8" s="55" t="s">
        <v>43</v>
      </c>
      <c r="G8" s="49">
        <v>4700886.9400000004</v>
      </c>
      <c r="H8" s="49">
        <v>4028094.97</v>
      </c>
      <c r="I8" s="49">
        <v>4137683.3</v>
      </c>
      <c r="J8" s="49">
        <v>2994361.31</v>
      </c>
      <c r="K8" s="49">
        <v>2474132.61</v>
      </c>
      <c r="L8" s="49">
        <v>2058355.99</v>
      </c>
      <c r="M8" s="49">
        <v>1319596.08</v>
      </c>
      <c r="N8" s="49">
        <v>1197284.8600000001</v>
      </c>
      <c r="O8" s="49">
        <v>1355469.85</v>
      </c>
      <c r="P8" s="49">
        <v>1942012.9</v>
      </c>
      <c r="Q8" s="49">
        <v>3366850.12</v>
      </c>
      <c r="R8" s="49">
        <v>5271192.84</v>
      </c>
      <c r="S8" s="53">
        <v>34845921.770000003</v>
      </c>
    </row>
    <row r="9" spans="2:19" x14ac:dyDescent="0.25">
      <c r="B9" s="52"/>
      <c r="C9" s="86"/>
      <c r="D9" s="56" t="s">
        <v>104</v>
      </c>
      <c r="E9" s="56" t="s">
        <v>105</v>
      </c>
      <c r="F9" s="55" t="s">
        <v>44</v>
      </c>
      <c r="G9" s="49">
        <v>1914058.08</v>
      </c>
      <c r="H9" s="49">
        <v>1706688.68</v>
      </c>
      <c r="I9" s="49">
        <v>1716037.23</v>
      </c>
      <c r="J9" s="49">
        <v>1369270.25</v>
      </c>
      <c r="K9" s="49">
        <v>1168687.55</v>
      </c>
      <c r="L9" s="49">
        <v>959112.36</v>
      </c>
      <c r="M9" s="49">
        <v>733990.61</v>
      </c>
      <c r="N9" s="49">
        <v>720508.32</v>
      </c>
      <c r="O9" s="49">
        <v>764334.69</v>
      </c>
      <c r="P9" s="49">
        <v>962258.57</v>
      </c>
      <c r="Q9" s="49">
        <v>1393399.52</v>
      </c>
      <c r="R9" s="49">
        <v>2110934.25</v>
      </c>
      <c r="S9" s="53">
        <v>15519280.109999999</v>
      </c>
    </row>
    <row r="10" spans="2:19" x14ac:dyDescent="0.25">
      <c r="B10" s="52"/>
      <c r="C10" s="86"/>
      <c r="D10" s="56" t="s">
        <v>122</v>
      </c>
      <c r="E10" s="56" t="s">
        <v>123</v>
      </c>
      <c r="F10" s="55" t="s">
        <v>44</v>
      </c>
      <c r="G10" s="49">
        <v>130901.2</v>
      </c>
      <c r="H10" s="49">
        <v>109847.8</v>
      </c>
      <c r="I10" s="49">
        <v>114741.87</v>
      </c>
      <c r="J10" s="49">
        <v>81456.59</v>
      </c>
      <c r="K10" s="49">
        <v>59512.19</v>
      </c>
      <c r="L10" s="49">
        <v>36984.43</v>
      </c>
      <c r="M10" s="49">
        <v>41230.06</v>
      </c>
      <c r="N10" s="49">
        <v>32046.080000000002</v>
      </c>
      <c r="O10" s="49">
        <v>33241.35</v>
      </c>
      <c r="P10" s="49">
        <v>45990.18</v>
      </c>
      <c r="Q10" s="49">
        <v>77445.990000000005</v>
      </c>
      <c r="R10" s="49">
        <v>129886.67</v>
      </c>
      <c r="S10" s="53">
        <v>893284.41</v>
      </c>
    </row>
    <row r="11" spans="2:19" x14ac:dyDescent="0.25">
      <c r="B11" s="52"/>
      <c r="C11" s="86"/>
      <c r="D11" s="56" t="s">
        <v>179</v>
      </c>
      <c r="E11" s="56" t="s">
        <v>180</v>
      </c>
      <c r="F11" s="55" t="s">
        <v>45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/>
      <c r="S11" s="53">
        <v>0</v>
      </c>
    </row>
    <row r="12" spans="2:19" x14ac:dyDescent="0.25">
      <c r="B12" s="52"/>
      <c r="C12" s="86"/>
      <c r="D12" s="56" t="s">
        <v>106</v>
      </c>
      <c r="E12" s="56" t="s">
        <v>107</v>
      </c>
      <c r="F12" s="55" t="s">
        <v>44</v>
      </c>
      <c r="G12" s="49">
        <v>334807.13</v>
      </c>
      <c r="H12" s="49">
        <v>320563.20000000001</v>
      </c>
      <c r="I12" s="49">
        <v>298937.45</v>
      </c>
      <c r="J12" s="49">
        <v>267735.99</v>
      </c>
      <c r="K12" s="49">
        <v>249262.88</v>
      </c>
      <c r="L12" s="49">
        <v>214610.01</v>
      </c>
      <c r="M12" s="49">
        <v>168858.23999999999</v>
      </c>
      <c r="N12" s="49">
        <v>163012.57</v>
      </c>
      <c r="O12" s="49">
        <v>167905.63</v>
      </c>
      <c r="P12" s="49">
        <v>191168</v>
      </c>
      <c r="Q12" s="49">
        <v>244182.38</v>
      </c>
      <c r="R12" s="49">
        <v>370776.5</v>
      </c>
      <c r="S12" s="53">
        <v>2991819.98</v>
      </c>
    </row>
    <row r="13" spans="2:19" x14ac:dyDescent="0.25">
      <c r="B13" s="52"/>
      <c r="C13" s="86"/>
      <c r="D13" s="56" t="s">
        <v>124</v>
      </c>
      <c r="E13" s="56" t="s">
        <v>107</v>
      </c>
      <c r="F13" s="55" t="s">
        <v>44</v>
      </c>
      <c r="G13" s="49">
        <v>40678.75</v>
      </c>
      <c r="H13" s="49">
        <v>37616.69</v>
      </c>
      <c r="I13" s="49">
        <v>37115.83</v>
      </c>
      <c r="J13" s="49">
        <v>35869.67</v>
      </c>
      <c r="K13" s="49">
        <v>39738.910000000003</v>
      </c>
      <c r="L13" s="49">
        <v>47925.599999999999</v>
      </c>
      <c r="M13" s="49">
        <v>29199.35</v>
      </c>
      <c r="N13" s="49">
        <v>31266</v>
      </c>
      <c r="O13" s="49">
        <v>34654.83</v>
      </c>
      <c r="P13" s="49">
        <v>35506.620000000003</v>
      </c>
      <c r="Q13" s="49">
        <v>36716.26</v>
      </c>
      <c r="R13" s="49">
        <v>44278.45</v>
      </c>
      <c r="S13" s="53">
        <v>450566.96</v>
      </c>
    </row>
    <row r="14" spans="2:19" x14ac:dyDescent="0.25">
      <c r="B14" s="52"/>
      <c r="C14" s="86"/>
      <c r="D14" s="56" t="s">
        <v>114</v>
      </c>
      <c r="E14" s="56" t="s">
        <v>115</v>
      </c>
      <c r="F14" s="55" t="s">
        <v>45</v>
      </c>
      <c r="G14" s="49">
        <v>9339.82</v>
      </c>
      <c r="H14" s="49">
        <v>17275.73</v>
      </c>
      <c r="I14" s="49">
        <v>13372.14</v>
      </c>
      <c r="J14" s="49">
        <v>13616.48</v>
      </c>
      <c r="K14" s="49">
        <v>20116.150000000001</v>
      </c>
      <c r="L14" s="49">
        <v>24551.38</v>
      </c>
      <c r="M14" s="49">
        <v>21034.38</v>
      </c>
      <c r="N14" s="49">
        <v>22543.69</v>
      </c>
      <c r="O14" s="49">
        <v>23991.08</v>
      </c>
      <c r="P14" s="49">
        <v>22189.55</v>
      </c>
      <c r="Q14" s="49">
        <v>38564.86</v>
      </c>
      <c r="R14" s="49">
        <v>4496.7</v>
      </c>
      <c r="S14" s="53">
        <v>231091.96</v>
      </c>
    </row>
    <row r="15" spans="2:19" x14ac:dyDescent="0.25">
      <c r="B15" s="52"/>
      <c r="C15" s="86"/>
      <c r="D15" s="56" t="s">
        <v>127</v>
      </c>
      <c r="E15" s="56" t="s">
        <v>115</v>
      </c>
      <c r="F15" s="55" t="s">
        <v>45</v>
      </c>
      <c r="G15" s="49">
        <v>15218.66</v>
      </c>
      <c r="H15" s="49">
        <v>17116.43</v>
      </c>
      <c r="I15" s="49">
        <v>15088.57</v>
      </c>
      <c r="J15" s="49">
        <v>17770.37</v>
      </c>
      <c r="K15" s="49">
        <v>17196.189999999999</v>
      </c>
      <c r="L15" s="49">
        <v>19231.79</v>
      </c>
      <c r="M15" s="49">
        <v>18390.39</v>
      </c>
      <c r="N15" s="49">
        <v>17303.11</v>
      </c>
      <c r="O15" s="49">
        <v>17974.560000000001</v>
      </c>
      <c r="P15" s="49">
        <v>17091.52</v>
      </c>
      <c r="Q15" s="49">
        <v>23189.33</v>
      </c>
      <c r="R15" s="49">
        <v>7185.63</v>
      </c>
      <c r="S15" s="53">
        <v>202756.55</v>
      </c>
    </row>
    <row r="16" spans="2:19" x14ac:dyDescent="0.25">
      <c r="B16" s="52"/>
      <c r="C16" s="86"/>
      <c r="D16" s="56" t="s">
        <v>108</v>
      </c>
      <c r="E16" s="56" t="s">
        <v>109</v>
      </c>
      <c r="F16" s="55" t="s">
        <v>44</v>
      </c>
      <c r="G16" s="49">
        <v>64015.519999999997</v>
      </c>
      <c r="H16" s="49">
        <v>54206.02</v>
      </c>
      <c r="I16" s="49">
        <v>58398.21</v>
      </c>
      <c r="J16" s="49">
        <v>45957.97</v>
      </c>
      <c r="K16" s="49">
        <v>41588.11</v>
      </c>
      <c r="L16" s="49">
        <v>38480.230000000003</v>
      </c>
      <c r="M16" s="49">
        <v>31147.01</v>
      </c>
      <c r="N16" s="49">
        <v>32176.5</v>
      </c>
      <c r="O16" s="49">
        <v>29714.47</v>
      </c>
      <c r="P16" s="49">
        <v>33014.89</v>
      </c>
      <c r="Q16" s="49">
        <v>47052.49</v>
      </c>
      <c r="R16" s="49">
        <v>58964.74</v>
      </c>
      <c r="S16" s="53">
        <v>534716.16000000003</v>
      </c>
    </row>
    <row r="17" spans="2:19" x14ac:dyDescent="0.25">
      <c r="B17" s="52"/>
      <c r="C17" s="86"/>
      <c r="D17" s="56" t="s">
        <v>125</v>
      </c>
      <c r="E17" s="56" t="s">
        <v>109</v>
      </c>
      <c r="F17" s="55" t="s">
        <v>44</v>
      </c>
      <c r="G17" s="49">
        <v>8035.8</v>
      </c>
      <c r="H17" s="49">
        <v>10970.99</v>
      </c>
      <c r="I17" s="49">
        <v>2326.27</v>
      </c>
      <c r="J17" s="49">
        <v>11300.57</v>
      </c>
      <c r="K17" s="49">
        <v>13505.6</v>
      </c>
      <c r="L17" s="49">
        <v>7983.88</v>
      </c>
      <c r="M17" s="49">
        <v>10816.17</v>
      </c>
      <c r="N17" s="49">
        <v>12186.97</v>
      </c>
      <c r="O17" s="49">
        <v>8880.2999999999993</v>
      </c>
      <c r="P17" s="49">
        <v>4525.75</v>
      </c>
      <c r="Q17" s="49">
        <v>8318.7900000000009</v>
      </c>
      <c r="R17" s="49">
        <v>12018.33</v>
      </c>
      <c r="S17" s="53">
        <v>110869.42</v>
      </c>
    </row>
    <row r="18" spans="2:19" x14ac:dyDescent="0.25">
      <c r="B18" s="52"/>
      <c r="C18" s="86"/>
      <c r="D18" s="56" t="s">
        <v>116</v>
      </c>
      <c r="E18" s="56" t="s">
        <v>117</v>
      </c>
      <c r="F18" s="55" t="s">
        <v>45</v>
      </c>
      <c r="G18" s="49">
        <v>20082.45</v>
      </c>
      <c r="H18" s="49">
        <v>25340.25</v>
      </c>
      <c r="I18" s="49">
        <v>16060.23</v>
      </c>
      <c r="J18" s="49">
        <v>15999.02</v>
      </c>
      <c r="K18" s="49">
        <v>22814.7</v>
      </c>
      <c r="L18" s="49">
        <v>21351.69</v>
      </c>
      <c r="M18" s="49">
        <v>16715.830000000002</v>
      </c>
      <c r="N18" s="49">
        <v>17923.87</v>
      </c>
      <c r="O18" s="49">
        <v>19219.53</v>
      </c>
      <c r="P18" s="49">
        <v>19009.419999999998</v>
      </c>
      <c r="Q18" s="49">
        <v>28185.67</v>
      </c>
      <c r="R18" s="49">
        <v>8872.84</v>
      </c>
      <c r="S18" s="53">
        <v>231575.5</v>
      </c>
    </row>
    <row r="19" spans="2:19" x14ac:dyDescent="0.25">
      <c r="B19" s="52"/>
      <c r="C19" s="86"/>
      <c r="D19" s="56" t="s">
        <v>128</v>
      </c>
      <c r="E19" s="56" t="s">
        <v>117</v>
      </c>
      <c r="F19" s="55" t="s">
        <v>45</v>
      </c>
      <c r="G19" s="49">
        <v>48770.39</v>
      </c>
      <c r="H19" s="49">
        <v>50878</v>
      </c>
      <c r="I19" s="49">
        <v>48513.55</v>
      </c>
      <c r="J19" s="49">
        <v>86425.42</v>
      </c>
      <c r="K19" s="49">
        <v>76802.3</v>
      </c>
      <c r="L19" s="49">
        <v>66943.259999999995</v>
      </c>
      <c r="M19" s="49">
        <v>-54710.99</v>
      </c>
      <c r="N19" s="49">
        <v>57446.1</v>
      </c>
      <c r="O19" s="49">
        <v>55735.25</v>
      </c>
      <c r="P19" s="49">
        <v>54324.42</v>
      </c>
      <c r="Q19" s="49">
        <v>95329.67</v>
      </c>
      <c r="R19" s="49">
        <v>12284.55</v>
      </c>
      <c r="S19" s="53">
        <v>598741.92000000004</v>
      </c>
    </row>
    <row r="20" spans="2:19" x14ac:dyDescent="0.25">
      <c r="B20" s="52"/>
      <c r="C20" s="86"/>
      <c r="D20" s="56" t="s">
        <v>110</v>
      </c>
      <c r="E20" s="56" t="s">
        <v>111</v>
      </c>
      <c r="F20" s="55" t="s">
        <v>44</v>
      </c>
      <c r="G20" s="49">
        <v>30319.759999999998</v>
      </c>
      <c r="H20" s="49">
        <v>28512.79</v>
      </c>
      <c r="I20" s="49">
        <v>21493.58</v>
      </c>
      <c r="J20" s="49">
        <v>29413.119999999999</v>
      </c>
      <c r="K20" s="49">
        <v>19468.52</v>
      </c>
      <c r="L20" s="49">
        <v>16159.7</v>
      </c>
      <c r="M20" s="49">
        <v>12956.07</v>
      </c>
      <c r="N20" s="49">
        <v>6213.57</v>
      </c>
      <c r="O20" s="49">
        <v>7958.63</v>
      </c>
      <c r="P20" s="49">
        <v>11047.95</v>
      </c>
      <c r="Q20" s="49">
        <v>19845.91</v>
      </c>
      <c r="R20" s="49">
        <v>29925.38</v>
      </c>
      <c r="S20" s="53">
        <v>233314.98</v>
      </c>
    </row>
    <row r="21" spans="2:19" x14ac:dyDescent="0.25">
      <c r="B21" s="52"/>
      <c r="C21" s="86"/>
      <c r="D21" s="56" t="s">
        <v>126</v>
      </c>
      <c r="E21" s="56" t="s">
        <v>111</v>
      </c>
      <c r="F21" s="55" t="s">
        <v>44</v>
      </c>
      <c r="G21" s="49">
        <v>1406.53</v>
      </c>
      <c r="H21" s="49">
        <v>1242.3800000000001</v>
      </c>
      <c r="I21" s="49">
        <v>1450.05</v>
      </c>
      <c r="J21" s="49">
        <v>1335.83</v>
      </c>
      <c r="K21" s="49">
        <v>1494.29</v>
      </c>
      <c r="L21" s="49">
        <v>1149.72</v>
      </c>
      <c r="M21" s="49">
        <v>864.93</v>
      </c>
      <c r="N21" s="49">
        <v>938.81</v>
      </c>
      <c r="O21" s="49">
        <v>1170.83</v>
      </c>
      <c r="P21" s="49">
        <v>1116.8800000000001</v>
      </c>
      <c r="Q21" s="49">
        <v>1399.01</v>
      </c>
      <c r="R21" s="49">
        <v>1978.93</v>
      </c>
      <c r="S21" s="53">
        <v>15548.19</v>
      </c>
    </row>
    <row r="22" spans="2:19" x14ac:dyDescent="0.25">
      <c r="B22" s="52"/>
      <c r="C22" s="86"/>
      <c r="D22" s="56" t="s">
        <v>118</v>
      </c>
      <c r="E22" s="56" t="s">
        <v>119</v>
      </c>
      <c r="F22" s="55" t="s">
        <v>45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/>
      <c r="S22" s="53">
        <v>0</v>
      </c>
    </row>
    <row r="23" spans="2:19" x14ac:dyDescent="0.25">
      <c r="B23" s="52"/>
      <c r="C23" s="86"/>
      <c r="D23" s="56" t="s">
        <v>129</v>
      </c>
      <c r="E23" s="56" t="s">
        <v>119</v>
      </c>
      <c r="F23" s="55" t="s">
        <v>45</v>
      </c>
      <c r="G23" s="49">
        <v>267.07</v>
      </c>
      <c r="H23" s="49">
        <v>441.99</v>
      </c>
      <c r="I23" s="49">
        <v>1.1399999999999999</v>
      </c>
      <c r="J23" s="49">
        <v>1138.26</v>
      </c>
      <c r="K23" s="49">
        <v>1210.01</v>
      </c>
      <c r="L23" s="49">
        <v>1154.44</v>
      </c>
      <c r="M23" s="49">
        <v>740.11</v>
      </c>
      <c r="N23" s="49">
        <v>617.44000000000005</v>
      </c>
      <c r="O23" s="49">
        <v>886.96</v>
      </c>
      <c r="P23" s="49">
        <v>1021.63</v>
      </c>
      <c r="Q23" s="49">
        <v>1328.15</v>
      </c>
      <c r="R23" s="49"/>
      <c r="S23" s="53">
        <v>8807.2000000000007</v>
      </c>
    </row>
    <row r="24" spans="2:19" x14ac:dyDescent="0.25">
      <c r="B24" s="52"/>
      <c r="C24" s="86"/>
      <c r="D24" s="56" t="s">
        <v>112</v>
      </c>
      <c r="E24" s="56" t="s">
        <v>113</v>
      </c>
      <c r="F24" s="55" t="s">
        <v>44</v>
      </c>
      <c r="G24" s="49">
        <v>59798.15</v>
      </c>
      <c r="H24" s="49">
        <v>46701.22</v>
      </c>
      <c r="I24" s="49">
        <v>39457.1</v>
      </c>
      <c r="J24" s="49">
        <v>54533.34</v>
      </c>
      <c r="K24" s="49">
        <v>40574.81</v>
      </c>
      <c r="L24" s="49">
        <v>32225.46</v>
      </c>
      <c r="M24" s="49">
        <v>31788.54</v>
      </c>
      <c r="N24" s="49">
        <v>22303.4</v>
      </c>
      <c r="O24" s="49">
        <v>19327.45</v>
      </c>
      <c r="P24" s="49">
        <v>29266.14</v>
      </c>
      <c r="Q24" s="49">
        <v>83646.570000000007</v>
      </c>
      <c r="R24" s="49">
        <v>6196.71</v>
      </c>
      <c r="S24" s="53">
        <v>465818.89</v>
      </c>
    </row>
    <row r="25" spans="2:19" x14ac:dyDescent="0.25">
      <c r="B25" s="52"/>
      <c r="C25" s="86"/>
      <c r="D25" s="56" t="s">
        <v>120</v>
      </c>
      <c r="E25" s="56" t="s">
        <v>121</v>
      </c>
      <c r="F25" s="55" t="s">
        <v>45</v>
      </c>
      <c r="G25" s="49">
        <v>-2472.52</v>
      </c>
      <c r="H25" s="49">
        <v>-17302.43</v>
      </c>
      <c r="I25" s="49">
        <v>6449.09</v>
      </c>
      <c r="J25" s="49">
        <v>6141.49</v>
      </c>
      <c r="K25" s="49">
        <v>9541.94</v>
      </c>
      <c r="L25" s="49">
        <v>10212.89</v>
      </c>
      <c r="M25" s="49">
        <v>9985.67</v>
      </c>
      <c r="N25" s="49">
        <v>10295.5</v>
      </c>
      <c r="O25" s="49">
        <v>10316.629999999999</v>
      </c>
      <c r="P25" s="49">
        <v>10218.5</v>
      </c>
      <c r="Q25" s="49">
        <v>22606.6</v>
      </c>
      <c r="R25" s="49">
        <v>865.51</v>
      </c>
      <c r="S25" s="53">
        <v>76858.87</v>
      </c>
    </row>
    <row r="26" spans="2:19" x14ac:dyDescent="0.25">
      <c r="B26" s="52"/>
      <c r="C26" s="86"/>
      <c r="D26" s="56" t="s">
        <v>130</v>
      </c>
      <c r="E26" s="56" t="s">
        <v>121</v>
      </c>
      <c r="F26" s="55" t="s">
        <v>45</v>
      </c>
      <c r="G26" s="49">
        <v>13436.95</v>
      </c>
      <c r="H26" s="49">
        <v>26077.03</v>
      </c>
      <c r="I26" s="49">
        <v>21983.68</v>
      </c>
      <c r="J26" s="49">
        <v>22175.09</v>
      </c>
      <c r="K26" s="49">
        <v>25475.45</v>
      </c>
      <c r="L26" s="49">
        <v>23463.040000000001</v>
      </c>
      <c r="M26" s="49">
        <v>28513.25</v>
      </c>
      <c r="N26" s="49">
        <v>24800.28</v>
      </c>
      <c r="O26" s="49">
        <v>25655.41</v>
      </c>
      <c r="P26" s="49">
        <v>20847.72</v>
      </c>
      <c r="Q26" s="49">
        <v>45706.2</v>
      </c>
      <c r="R26" s="49"/>
      <c r="S26" s="53">
        <v>278134.09999999998</v>
      </c>
    </row>
    <row r="27" spans="2:19" x14ac:dyDescent="0.25">
      <c r="B27" s="52"/>
      <c r="C27" s="86"/>
      <c r="D27" s="56" t="s">
        <v>131</v>
      </c>
      <c r="E27" s="56" t="s">
        <v>132</v>
      </c>
      <c r="F27" s="55" t="s">
        <v>45</v>
      </c>
      <c r="G27" s="49">
        <v>70199.5</v>
      </c>
      <c r="H27" s="49">
        <v>20521.810000000001</v>
      </c>
      <c r="I27" s="49">
        <v>35148.980000000003</v>
      </c>
      <c r="J27" s="49">
        <v>21276.2</v>
      </c>
      <c r="K27" s="49">
        <v>21325.1</v>
      </c>
      <c r="L27" s="49">
        <v>18445.41</v>
      </c>
      <c r="M27" s="49">
        <v>14103.8</v>
      </c>
      <c r="N27" s="49">
        <v>10814.36</v>
      </c>
      <c r="O27" s="49">
        <v>11687.81</v>
      </c>
      <c r="P27" s="49">
        <v>11292.92</v>
      </c>
      <c r="Q27" s="49">
        <v>20062.349999999999</v>
      </c>
      <c r="R27" s="49">
        <v>11118.45</v>
      </c>
      <c r="S27" s="53">
        <v>265996.69</v>
      </c>
    </row>
    <row r="28" spans="2:19" x14ac:dyDescent="0.25">
      <c r="B28" s="52"/>
      <c r="C28" s="52"/>
      <c r="D28" s="156" t="s">
        <v>38</v>
      </c>
      <c r="E28" s="88"/>
      <c r="F28" s="89"/>
      <c r="G28" s="87">
        <v>7459771.5999999996</v>
      </c>
      <c r="H28" s="87">
        <v>6484815.3700000001</v>
      </c>
      <c r="I28" s="87">
        <v>6584280.0899999999</v>
      </c>
      <c r="J28" s="87">
        <v>5075798.79</v>
      </c>
      <c r="K28" s="87">
        <v>4302469.33</v>
      </c>
      <c r="L28" s="87">
        <v>3598363.83</v>
      </c>
      <c r="M28" s="87">
        <v>2435242.08</v>
      </c>
      <c r="N28" s="87">
        <v>2379703.9900000002</v>
      </c>
      <c r="O28" s="87">
        <v>2588147.8199999998</v>
      </c>
      <c r="P28" s="87">
        <v>3411926.15</v>
      </c>
      <c r="Q28" s="87">
        <v>5553851.8300000001</v>
      </c>
      <c r="R28" s="87">
        <v>8080997.0499999998</v>
      </c>
      <c r="S28" s="107">
        <v>57955367.93</v>
      </c>
    </row>
    <row r="31" spans="2:19" x14ac:dyDescent="0.25">
      <c r="D31" s="157" t="s">
        <v>181</v>
      </c>
      <c r="G31" s="90" t="s">
        <v>170</v>
      </c>
      <c r="H31" s="85"/>
      <c r="I31" s="85"/>
    </row>
    <row r="32" spans="2:19" x14ac:dyDescent="0.25">
      <c r="G32" s="90" t="s">
        <v>183</v>
      </c>
      <c r="H32" s="85"/>
      <c r="I32" s="85"/>
    </row>
    <row r="33" spans="7:9" x14ac:dyDescent="0.25">
      <c r="G33" s="96" t="s">
        <v>169</v>
      </c>
      <c r="H33" s="96" t="s">
        <v>185</v>
      </c>
      <c r="I33" s="96" t="s">
        <v>96</v>
      </c>
    </row>
    <row r="34" spans="7:9" x14ac:dyDescent="0.25">
      <c r="G34" s="85">
        <v>40810303</v>
      </c>
      <c r="H34" s="85" t="s">
        <v>184</v>
      </c>
      <c r="I34" s="229">
        <v>55528944.259999998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S13"/>
  <sheetViews>
    <sheetView workbookViewId="0">
      <selection activeCell="J27" sqref="J27"/>
    </sheetView>
  </sheetViews>
  <sheetFormatPr defaultRowHeight="15" x14ac:dyDescent="0.25"/>
  <cols>
    <col min="1" max="1" width="9.140625" style="154"/>
    <col min="2" max="2" width="8.42578125" style="154" customWidth="1"/>
    <col min="3" max="3" width="4.140625" style="154" customWidth="1"/>
    <col min="4" max="4" width="14.28515625" style="154" customWidth="1"/>
    <col min="5" max="5" width="35.42578125" style="154" customWidth="1"/>
    <col min="6" max="6" width="24.42578125" style="154" customWidth="1"/>
    <col min="7" max="17" width="8.7109375" style="154" customWidth="1"/>
    <col min="18" max="18" width="6.7109375" style="154" customWidth="1"/>
    <col min="19" max="19" width="27.85546875" style="154" customWidth="1"/>
    <col min="20" max="20" width="10.140625" style="154" customWidth="1"/>
    <col min="21" max="21" width="5.85546875" style="154" customWidth="1"/>
    <col min="22" max="22" width="10.140625" style="154" customWidth="1"/>
    <col min="23" max="23" width="5.85546875" style="154" customWidth="1"/>
    <col min="24" max="24" width="10.140625" style="154" customWidth="1"/>
    <col min="25" max="25" width="5.85546875" style="154" customWidth="1"/>
    <col min="26" max="26" width="10.140625" style="154" customWidth="1"/>
    <col min="27" max="27" width="5.85546875" style="154" customWidth="1"/>
    <col min="28" max="28" width="11.85546875" style="154" customWidth="1"/>
    <col min="29" max="29" width="23.7109375" style="154" bestFit="1" customWidth="1"/>
    <col min="30" max="30" width="9.28515625" style="154" bestFit="1" customWidth="1"/>
    <col min="31" max="31" width="8.7109375" style="154" bestFit="1" customWidth="1"/>
    <col min="32" max="32" width="8.5703125" style="154" bestFit="1" customWidth="1"/>
    <col min="33" max="33" width="8.42578125" style="154" bestFit="1" customWidth="1"/>
    <col min="34" max="34" width="14.140625" style="154" bestFit="1" customWidth="1"/>
    <col min="35" max="35" width="25" style="154" bestFit="1" customWidth="1"/>
    <col min="36" max="36" width="9.28515625" style="154" bestFit="1" customWidth="1"/>
    <col min="37" max="37" width="8.7109375" style="154" bestFit="1" customWidth="1"/>
    <col min="38" max="38" width="8.5703125" style="154" bestFit="1" customWidth="1"/>
    <col min="39" max="39" width="8.42578125" style="154" bestFit="1" customWidth="1"/>
    <col min="40" max="40" width="14.140625" style="154" bestFit="1" customWidth="1"/>
    <col min="41" max="41" width="30.5703125" style="154" bestFit="1" customWidth="1"/>
    <col min="42" max="42" width="9.28515625" style="154" bestFit="1" customWidth="1"/>
    <col min="43" max="43" width="8.7109375" style="154" bestFit="1" customWidth="1"/>
    <col min="44" max="44" width="8.5703125" style="154" bestFit="1" customWidth="1"/>
    <col min="45" max="45" width="8.42578125" style="154" bestFit="1" customWidth="1"/>
    <col min="46" max="46" width="14.140625" style="154" bestFit="1" customWidth="1"/>
    <col min="47" max="47" width="12" style="154" bestFit="1" customWidth="1"/>
    <col min="48" max="48" width="11.85546875" style="154" bestFit="1" customWidth="1"/>
    <col min="49" max="49" width="11.7109375" style="154" bestFit="1" customWidth="1"/>
    <col min="50" max="50" width="11.140625" style="154" bestFit="1" customWidth="1"/>
    <col min="51" max="51" width="9.140625" style="154" bestFit="1" customWidth="1"/>
    <col min="52" max="52" width="9.85546875" style="154" bestFit="1" customWidth="1"/>
    <col min="53" max="53" width="11.7109375" style="154" bestFit="1" customWidth="1"/>
    <col min="54" max="55" width="10.85546875" style="154" bestFit="1" customWidth="1"/>
    <col min="56" max="56" width="11.7109375" style="154" bestFit="1" customWidth="1"/>
    <col min="57" max="57" width="10.7109375" style="154" bestFit="1" customWidth="1"/>
    <col min="58" max="58" width="11.42578125" style="154" bestFit="1" customWidth="1"/>
    <col min="59" max="60" width="12.7109375" style="154" bestFit="1" customWidth="1"/>
    <col min="61" max="61" width="11.7109375" style="154" bestFit="1" customWidth="1"/>
    <col min="62" max="62" width="11.28515625" style="154" bestFit="1" customWidth="1"/>
    <col min="63" max="64" width="10.140625" style="154" bestFit="1" customWidth="1"/>
    <col min="65" max="65" width="10.85546875" style="154" bestFit="1" customWidth="1"/>
    <col min="66" max="70" width="11.42578125" style="154" bestFit="1" customWidth="1"/>
    <col min="71" max="71" width="10.42578125" style="154" bestFit="1" customWidth="1"/>
    <col min="72" max="77" width="11.28515625" style="154" bestFit="1" customWidth="1"/>
    <col min="78" max="80" width="10.28515625" style="154" bestFit="1" customWidth="1"/>
    <col min="81" max="81" width="11.7109375" style="154" bestFit="1" customWidth="1"/>
    <col min="82" max="82" width="10.85546875" style="154" bestFit="1" customWidth="1"/>
    <col min="83" max="84" width="11.7109375" style="154" bestFit="1" customWidth="1"/>
    <col min="85" max="89" width="11.5703125" style="154" bestFit="1" customWidth="1"/>
    <col min="90" max="90" width="10.5703125" style="154" bestFit="1" customWidth="1"/>
    <col min="91" max="91" width="11" style="154" bestFit="1" customWidth="1"/>
    <col min="92" max="92" width="11.42578125" style="154" bestFit="1" customWidth="1"/>
    <col min="93" max="93" width="11.7109375" style="154" bestFit="1" customWidth="1"/>
    <col min="94" max="95" width="11.5703125" style="154" bestFit="1" customWidth="1"/>
    <col min="96" max="99" width="11.42578125" style="154" bestFit="1" customWidth="1"/>
    <col min="100" max="100" width="11.5703125" style="154" bestFit="1" customWidth="1"/>
    <col min="101" max="101" width="10.7109375" style="154" bestFit="1" customWidth="1"/>
    <col min="102" max="104" width="11.5703125" style="154" bestFit="1" customWidth="1"/>
    <col min="105" max="110" width="11.42578125" style="154" bestFit="1" customWidth="1"/>
    <col min="111" max="112" width="10.42578125" style="154" bestFit="1" customWidth="1"/>
    <col min="113" max="113" width="11.5703125" style="154" bestFit="1" customWidth="1"/>
    <col min="114" max="114" width="10.42578125" style="154" bestFit="1" customWidth="1"/>
    <col min="115" max="120" width="11.140625" style="154" bestFit="1" customWidth="1"/>
    <col min="121" max="122" width="10.140625" style="154" bestFit="1" customWidth="1"/>
    <col min="123" max="124" width="11.7109375" style="154" bestFit="1" customWidth="1"/>
    <col min="125" max="126" width="9.28515625" style="154" bestFit="1" customWidth="1"/>
    <col min="127" max="127" width="10.140625" style="154" bestFit="1" customWidth="1"/>
    <col min="128" max="128" width="10.42578125" style="154" bestFit="1" customWidth="1"/>
    <col min="129" max="129" width="9.28515625" style="154" bestFit="1" customWidth="1"/>
    <col min="130" max="130" width="9.85546875" style="154" bestFit="1" customWidth="1"/>
    <col min="131" max="131" width="12.42578125" style="154" bestFit="1" customWidth="1"/>
    <col min="132" max="132" width="11.7109375" style="154" bestFit="1" customWidth="1"/>
    <col min="133" max="133" width="12.42578125" style="154" bestFit="1" customWidth="1"/>
    <col min="134" max="134" width="11.7109375" style="154" bestFit="1" customWidth="1"/>
    <col min="135" max="135" width="11" style="154" bestFit="1" customWidth="1"/>
    <col min="136" max="136" width="10.42578125" style="154" bestFit="1" customWidth="1"/>
    <col min="137" max="137" width="8.42578125" style="154" bestFit="1" customWidth="1"/>
    <col min="138" max="138" width="9.42578125" style="154" bestFit="1" customWidth="1"/>
    <col min="139" max="139" width="11.7109375" style="154" bestFit="1" customWidth="1"/>
    <col min="140" max="140" width="11.42578125" style="154" bestFit="1" customWidth="1"/>
    <col min="141" max="141" width="13.85546875" style="154" bestFit="1" customWidth="1"/>
    <col min="142" max="142" width="12" style="154" bestFit="1" customWidth="1"/>
    <col min="143" max="143" width="11.85546875" style="154" bestFit="1" customWidth="1"/>
    <col min="144" max="144" width="10.5703125" style="154" bestFit="1" customWidth="1"/>
    <col min="145" max="145" width="10.85546875" style="154" bestFit="1" customWidth="1"/>
    <col min="146" max="146" width="11.140625" style="154" bestFit="1" customWidth="1"/>
    <col min="147" max="148" width="9.140625" style="154" bestFit="1" customWidth="1"/>
    <col min="149" max="149" width="8.140625" style="154" bestFit="1" customWidth="1"/>
    <col min="150" max="150" width="9.28515625" style="154" bestFit="1" customWidth="1"/>
    <col min="151" max="151" width="11.42578125" style="154" bestFit="1" customWidth="1"/>
    <col min="152" max="152" width="9.7109375" style="154" bestFit="1" customWidth="1"/>
    <col min="153" max="153" width="12.7109375" style="154" bestFit="1" customWidth="1"/>
    <col min="154" max="155" width="11.7109375" style="154" bestFit="1" customWidth="1"/>
    <col min="156" max="156" width="10.140625" style="154" bestFit="1" customWidth="1"/>
    <col min="157" max="157" width="8.7109375" style="154" bestFit="1" customWidth="1"/>
    <col min="158" max="158" width="9.140625" style="154" bestFit="1" customWidth="1"/>
    <col min="159" max="159" width="12.28515625" style="154" bestFit="1" customWidth="1"/>
    <col min="160" max="160" width="11.7109375" style="154" bestFit="1" customWidth="1"/>
    <col min="161" max="161" width="12.28515625" style="154" bestFit="1" customWidth="1"/>
    <col min="162" max="162" width="10.5703125" style="154" bestFit="1" customWidth="1"/>
    <col min="163" max="163" width="12.5703125" style="154" bestFit="1" customWidth="1"/>
    <col min="164" max="165" width="12.7109375" style="154" bestFit="1" customWidth="1"/>
    <col min="166" max="166" width="12.5703125" style="154" bestFit="1" customWidth="1"/>
    <col min="167" max="167" width="11.7109375" style="154" bestFit="1" customWidth="1"/>
    <col min="168" max="168" width="12.85546875" style="154" bestFit="1" customWidth="1"/>
    <col min="169" max="169" width="12.140625" style="154" bestFit="1" customWidth="1"/>
    <col min="170" max="171" width="12" style="154" bestFit="1" customWidth="1"/>
    <col min="172" max="173" width="10.140625" style="154" bestFit="1" customWidth="1"/>
    <col min="174" max="174" width="9.28515625" style="154" bestFit="1" customWidth="1"/>
    <col min="175" max="175" width="11.5703125" style="154" bestFit="1" customWidth="1"/>
    <col min="176" max="176" width="12.7109375" style="154" bestFit="1" customWidth="1"/>
    <col min="177" max="177" width="8.85546875" style="154" bestFit="1" customWidth="1"/>
    <col min="178" max="178" width="9.28515625" style="154" bestFit="1" customWidth="1"/>
    <col min="179" max="179" width="11.5703125" style="154" bestFit="1" customWidth="1"/>
    <col min="180" max="180" width="12.42578125" style="154" bestFit="1" customWidth="1"/>
    <col min="181" max="181" width="12.7109375" style="154" bestFit="1" customWidth="1"/>
    <col min="182" max="183" width="11.7109375" style="154" bestFit="1" customWidth="1"/>
    <col min="184" max="184" width="10.140625" style="154" bestFit="1" customWidth="1"/>
    <col min="185" max="185" width="8.5703125" style="154" bestFit="1" customWidth="1"/>
    <col min="186" max="186" width="9.140625" style="154" bestFit="1" customWidth="1"/>
    <col min="187" max="187" width="11.7109375" style="154" bestFit="1" customWidth="1"/>
    <col min="188" max="188" width="10.42578125" style="154" bestFit="1" customWidth="1"/>
    <col min="189" max="189" width="12.7109375" style="154" bestFit="1" customWidth="1"/>
    <col min="190" max="190" width="11.7109375" style="154" bestFit="1" customWidth="1"/>
    <col min="191" max="192" width="9.140625" style="154" bestFit="1" customWidth="1"/>
    <col min="193" max="193" width="11.42578125" style="154" bestFit="1" customWidth="1"/>
    <col min="194" max="194" width="12.28515625" style="154" bestFit="1" customWidth="1"/>
    <col min="195" max="195" width="9.140625" style="154" bestFit="1" customWidth="1"/>
    <col min="196" max="197" width="8.42578125" style="154" bestFit="1" customWidth="1"/>
    <col min="198" max="199" width="11.85546875" style="154" bestFit="1" customWidth="1"/>
    <col min="200" max="200" width="12" style="154" bestFit="1" customWidth="1"/>
    <col min="201" max="201" width="12.140625" style="154" bestFit="1" customWidth="1"/>
    <col min="202" max="202" width="10.85546875" style="154" bestFit="1" customWidth="1"/>
    <col min="203" max="203" width="12.42578125" style="154" bestFit="1" customWidth="1"/>
    <col min="204" max="204" width="12.28515625" style="154" bestFit="1" customWidth="1"/>
    <col min="205" max="205" width="11.42578125" style="154" bestFit="1" customWidth="1"/>
    <col min="206" max="206" width="11.7109375" style="154" bestFit="1" customWidth="1"/>
    <col min="207" max="208" width="9.85546875" style="154" bestFit="1" customWidth="1"/>
    <col min="209" max="209" width="12.42578125" style="154" bestFit="1" customWidth="1"/>
    <col min="210" max="210" width="11.7109375" style="154" bestFit="1" customWidth="1"/>
    <col min="211" max="211" width="11.140625" style="154" bestFit="1" customWidth="1"/>
    <col min="212" max="212" width="12.28515625" style="154" bestFit="1" customWidth="1"/>
    <col min="213" max="213" width="13.28515625" style="154" bestFit="1" customWidth="1"/>
    <col min="214" max="214" width="11.5703125" style="154" bestFit="1" customWidth="1"/>
    <col min="215" max="215" width="10.5703125" style="154" bestFit="1" customWidth="1"/>
    <col min="216" max="216" width="12" style="154" bestFit="1" customWidth="1"/>
    <col min="217" max="217" width="9.42578125" style="154" bestFit="1" customWidth="1"/>
    <col min="218" max="218" width="9.140625" style="154" bestFit="1" customWidth="1"/>
    <col min="219" max="219" width="9.42578125" style="154" bestFit="1" customWidth="1"/>
    <col min="220" max="220" width="9.140625" style="154" bestFit="1" customWidth="1"/>
    <col min="221" max="221" width="9.42578125" style="154" bestFit="1" customWidth="1"/>
    <col min="222" max="223" width="9.140625" style="154" bestFit="1" customWidth="1"/>
    <col min="224" max="224" width="9.42578125" style="154" bestFit="1" customWidth="1"/>
    <col min="225" max="226" width="9.140625" style="154" bestFit="1" customWidth="1"/>
    <col min="227" max="227" width="9.42578125" style="154" bestFit="1" customWidth="1"/>
    <col min="228" max="228" width="9.140625" style="154" bestFit="1" customWidth="1"/>
    <col min="229" max="229" width="9.42578125" style="154" bestFit="1" customWidth="1"/>
    <col min="230" max="230" width="9.140625" style="154" bestFit="1" customWidth="1"/>
    <col min="231" max="231" width="9.42578125" style="154" bestFit="1" customWidth="1"/>
    <col min="232" max="233" width="9.140625" style="154" bestFit="1" customWidth="1"/>
    <col min="234" max="234" width="9.42578125" style="154" bestFit="1" customWidth="1"/>
    <col min="235" max="236" width="9.140625" style="154" bestFit="1" customWidth="1"/>
    <col min="237" max="237" width="9.42578125" style="154" bestFit="1" customWidth="1"/>
    <col min="238" max="238" width="9.140625" style="154" bestFit="1" customWidth="1"/>
    <col min="239" max="239" width="9.42578125" style="154" bestFit="1" customWidth="1"/>
    <col min="240" max="240" width="9.140625" style="154" bestFit="1" customWidth="1"/>
    <col min="241" max="241" width="9.42578125" style="154" bestFit="1" customWidth="1"/>
    <col min="242" max="243" width="9.140625" style="154" bestFit="1" customWidth="1"/>
    <col min="244" max="244" width="9.42578125" style="154" bestFit="1" customWidth="1"/>
    <col min="245" max="245" width="9.140625" style="154" bestFit="1" customWidth="1"/>
    <col min="246" max="247" width="9.42578125" style="154" bestFit="1" customWidth="1"/>
    <col min="248" max="248" width="9.140625" style="154" bestFit="1" customWidth="1"/>
    <col min="249" max="249" width="9.42578125" style="154" bestFit="1" customWidth="1"/>
    <col min="250" max="250" width="9.140625" style="154" bestFit="1" customWidth="1"/>
    <col min="251" max="251" width="9.42578125" style="154" bestFit="1" customWidth="1"/>
    <col min="252" max="252" width="9.140625" style="154" bestFit="1" customWidth="1"/>
    <col min="253" max="253" width="9.42578125" style="154" bestFit="1" customWidth="1"/>
    <col min="254" max="254" width="9.140625" style="154" bestFit="1" customWidth="1"/>
    <col min="255" max="255" width="9.42578125" style="154" bestFit="1" customWidth="1"/>
    <col min="256" max="257" width="9.140625" style="154" bestFit="1" customWidth="1"/>
    <col min="258" max="258" width="9.42578125" style="154" bestFit="1" customWidth="1"/>
    <col min="259" max="259" width="9.140625" style="154" bestFit="1" customWidth="1"/>
    <col min="260" max="261" width="9.42578125" style="154" bestFit="1" customWidth="1"/>
    <col min="262" max="267" width="9.140625" style="154" bestFit="1" customWidth="1"/>
    <col min="268" max="268" width="8.42578125" style="154" bestFit="1" customWidth="1"/>
    <col min="269" max="269" width="9.140625" style="154" bestFit="1" customWidth="1"/>
    <col min="270" max="270" width="8.42578125" style="154" bestFit="1" customWidth="1"/>
    <col min="271" max="271" width="9.140625" style="154" bestFit="1" customWidth="1"/>
    <col min="272" max="272" width="8.42578125" style="154" bestFit="1" customWidth="1"/>
    <col min="273" max="273" width="9.140625" style="154" bestFit="1" customWidth="1"/>
    <col min="274" max="274" width="8.42578125" style="154" bestFit="1" customWidth="1"/>
    <col min="275" max="275" width="8.140625" style="154" bestFit="1" customWidth="1"/>
    <col min="276" max="276" width="8.42578125" style="154" bestFit="1" customWidth="1"/>
    <col min="277" max="277" width="10.140625" style="154" bestFit="1" customWidth="1"/>
    <col min="278" max="278" width="8.42578125" style="154" bestFit="1" customWidth="1"/>
    <col min="279" max="280" width="8.140625" style="154" bestFit="1" customWidth="1"/>
    <col min="281" max="281" width="8.42578125" style="154" bestFit="1" customWidth="1"/>
    <col min="282" max="282" width="8.140625" style="154" bestFit="1" customWidth="1"/>
    <col min="283" max="283" width="8.42578125" style="154" bestFit="1" customWidth="1"/>
    <col min="284" max="284" width="9.140625" style="154" bestFit="1" customWidth="1"/>
    <col min="285" max="285" width="8.42578125" style="154" bestFit="1" customWidth="1"/>
    <col min="286" max="286" width="8.140625" style="154" bestFit="1" customWidth="1"/>
    <col min="287" max="287" width="8.42578125" style="154" bestFit="1" customWidth="1"/>
    <col min="288" max="288" width="8.140625" style="154" bestFit="1" customWidth="1"/>
    <col min="289" max="289" width="8.42578125" style="154" bestFit="1" customWidth="1"/>
    <col min="290" max="290" width="8.140625" style="154" bestFit="1" customWidth="1"/>
    <col min="291" max="291" width="8.42578125" style="154" bestFit="1" customWidth="1"/>
    <col min="292" max="292" width="8.140625" style="154" bestFit="1" customWidth="1"/>
    <col min="293" max="293" width="9.85546875" style="154" bestFit="1" customWidth="1"/>
    <col min="294" max="294" width="9.5703125" style="154" bestFit="1" customWidth="1"/>
    <col min="295" max="296" width="11.140625" style="154" bestFit="1" customWidth="1"/>
    <col min="297" max="298" width="10.140625" style="154" bestFit="1" customWidth="1"/>
    <col min="299" max="300" width="11.140625" style="154" bestFit="1" customWidth="1"/>
    <col min="301" max="302" width="10.140625" style="154" bestFit="1" customWidth="1"/>
    <col min="303" max="303" width="15.42578125" style="154" bestFit="1" customWidth="1"/>
    <col min="304" max="304" width="11.28515625" style="154" bestFit="1" customWidth="1"/>
    <col min="305" max="305" width="8" style="154" bestFit="1" customWidth="1"/>
    <col min="306" max="306" width="9.28515625" style="154" bestFit="1" customWidth="1"/>
    <col min="307" max="307" width="10.42578125" style="154" bestFit="1" customWidth="1"/>
    <col min="308" max="308" width="8" style="154" bestFit="1" customWidth="1"/>
    <col min="309" max="309" width="9.28515625" style="154" bestFit="1" customWidth="1"/>
    <col min="310" max="310" width="10.42578125" style="154" bestFit="1" customWidth="1"/>
    <col min="311" max="311" width="11.28515625" style="154" bestFit="1" customWidth="1"/>
    <col min="312" max="312" width="8" style="154" bestFit="1" customWidth="1"/>
    <col min="313" max="313" width="9.28515625" style="154" bestFit="1" customWidth="1"/>
    <col min="314" max="314" width="10.42578125" style="154" bestFit="1" customWidth="1"/>
    <col min="315" max="316" width="8" style="154" bestFit="1" customWidth="1"/>
    <col min="317" max="317" width="9.140625" style="154" bestFit="1" customWidth="1"/>
    <col min="318" max="321" width="8" style="154" bestFit="1" customWidth="1"/>
    <col min="322" max="322" width="11.140625" style="154" bestFit="1" customWidth="1"/>
    <col min="323" max="324" width="11.7109375" style="154" bestFit="1" customWidth="1"/>
    <col min="325" max="325" width="7" style="154" bestFit="1" customWidth="1"/>
    <col min="326" max="326" width="8.140625" style="154" bestFit="1" customWidth="1"/>
    <col min="327" max="331" width="9.5703125" style="154" bestFit="1" customWidth="1"/>
    <col min="332" max="332" width="11.7109375" style="154" bestFit="1" customWidth="1"/>
    <col min="333" max="333" width="12" style="154" bestFit="1" customWidth="1"/>
    <col min="334" max="334" width="10.42578125" style="154" bestFit="1" customWidth="1"/>
    <col min="335" max="335" width="9.140625" style="154" bestFit="1" customWidth="1"/>
    <col min="336" max="337" width="11" style="154" bestFit="1" customWidth="1"/>
    <col min="338" max="338" width="12.5703125" style="154" bestFit="1" customWidth="1"/>
    <col min="339" max="339" width="9.42578125" style="154" bestFit="1" customWidth="1"/>
    <col min="340" max="340" width="9.7109375" style="154" bestFit="1" customWidth="1"/>
    <col min="341" max="342" width="12" style="154" bestFit="1" customWidth="1"/>
    <col min="343" max="343" width="9.140625" style="154" bestFit="1" customWidth="1"/>
    <col min="344" max="344" width="11.5703125" style="154" bestFit="1" customWidth="1"/>
    <col min="345" max="346" width="12" style="154" bestFit="1" customWidth="1"/>
    <col min="347" max="347" width="11.85546875" style="154" bestFit="1" customWidth="1"/>
    <col min="348" max="348" width="10.85546875" style="154" bestFit="1" customWidth="1"/>
    <col min="349" max="349" width="11.140625" style="154" bestFit="1" customWidth="1"/>
    <col min="350" max="350" width="9.140625" style="154" bestFit="1" customWidth="1"/>
    <col min="351" max="351" width="9.85546875" style="154" bestFit="1" customWidth="1"/>
    <col min="352" max="352" width="10.28515625" style="154" bestFit="1" customWidth="1"/>
    <col min="353" max="353" width="10.85546875" style="154" bestFit="1" customWidth="1"/>
    <col min="354" max="354" width="10.7109375" style="154" bestFit="1" customWidth="1"/>
    <col min="355" max="355" width="10.140625" style="154" bestFit="1" customWidth="1"/>
    <col min="356" max="356" width="10.7109375" style="154" bestFit="1" customWidth="1"/>
    <col min="357" max="357" width="11.42578125" style="154" bestFit="1" customWidth="1"/>
    <col min="358" max="358" width="11.140625" style="154" bestFit="1" customWidth="1"/>
    <col min="359" max="360" width="11.7109375" style="154" bestFit="1" customWidth="1"/>
    <col min="361" max="361" width="11.28515625" style="154" bestFit="1" customWidth="1"/>
    <col min="362" max="362" width="9.85546875" style="154" bestFit="1" customWidth="1"/>
    <col min="363" max="363" width="9.7109375" style="154" bestFit="1" customWidth="1"/>
    <col min="364" max="364" width="10.85546875" style="154" bestFit="1" customWidth="1"/>
    <col min="365" max="369" width="11.42578125" style="154" bestFit="1" customWidth="1"/>
    <col min="370" max="370" width="10.42578125" style="154" bestFit="1" customWidth="1"/>
    <col min="371" max="376" width="11.28515625" style="154" bestFit="1" customWidth="1"/>
    <col min="377" max="379" width="10.28515625" style="154" bestFit="1" customWidth="1"/>
    <col min="380" max="380" width="11.7109375" style="154" bestFit="1" customWidth="1"/>
    <col min="381" max="381" width="10.85546875" style="154" bestFit="1" customWidth="1"/>
    <col min="382" max="383" width="11.7109375" style="154" bestFit="1" customWidth="1"/>
    <col min="384" max="388" width="11.5703125" style="154" bestFit="1" customWidth="1"/>
    <col min="389" max="389" width="10.5703125" style="154" bestFit="1" customWidth="1"/>
    <col min="390" max="390" width="11" style="154" bestFit="1" customWidth="1"/>
    <col min="391" max="391" width="11.42578125" style="154" bestFit="1" customWidth="1"/>
    <col min="392" max="392" width="11.7109375" style="154" bestFit="1" customWidth="1"/>
    <col min="393" max="394" width="11.5703125" style="154" bestFit="1" customWidth="1"/>
    <col min="395" max="398" width="11.42578125" style="154" bestFit="1" customWidth="1"/>
    <col min="399" max="399" width="11.5703125" style="154" bestFit="1" customWidth="1"/>
    <col min="400" max="400" width="10.7109375" style="154" bestFit="1" customWidth="1"/>
    <col min="401" max="403" width="11.5703125" style="154" bestFit="1" customWidth="1"/>
    <col min="404" max="409" width="11.42578125" style="154" bestFit="1" customWidth="1"/>
    <col min="410" max="411" width="10.42578125" style="154" bestFit="1" customWidth="1"/>
    <col min="412" max="412" width="11.5703125" style="154" bestFit="1" customWidth="1"/>
    <col min="413" max="413" width="10.42578125" style="154" bestFit="1" customWidth="1"/>
    <col min="414" max="419" width="11.140625" style="154" bestFit="1" customWidth="1"/>
    <col min="420" max="421" width="10.140625" style="154" bestFit="1" customWidth="1"/>
    <col min="422" max="426" width="9.28515625" style="154" bestFit="1" customWidth="1"/>
    <col min="427" max="427" width="10.42578125" style="154" bestFit="1" customWidth="1"/>
    <col min="428" max="430" width="9.28515625" style="154" bestFit="1" customWidth="1"/>
    <col min="431" max="431" width="8.28515625" style="154" bestFit="1" customWidth="1"/>
    <col min="432" max="432" width="9.42578125" style="154" bestFit="1" customWidth="1"/>
    <col min="433" max="433" width="11.7109375" style="154" bestFit="1" customWidth="1"/>
    <col min="434" max="434" width="11" style="154" bestFit="1" customWidth="1"/>
    <col min="435" max="435" width="10.42578125" style="154" bestFit="1" customWidth="1"/>
    <col min="436" max="436" width="8.42578125" style="154" bestFit="1" customWidth="1"/>
    <col min="437" max="437" width="9.42578125" style="154" bestFit="1" customWidth="1"/>
    <col min="438" max="438" width="11.5703125" style="154" bestFit="1" customWidth="1"/>
    <col min="439" max="439" width="11.42578125" style="154" bestFit="1" customWidth="1"/>
    <col min="440" max="440" width="12.7109375" style="154" bestFit="1" customWidth="1"/>
    <col min="441" max="441" width="12" style="154" bestFit="1" customWidth="1"/>
    <col min="442" max="442" width="11.85546875" style="154" bestFit="1" customWidth="1"/>
    <col min="443" max="443" width="10.5703125" style="154" bestFit="1" customWidth="1"/>
    <col min="444" max="444" width="10.85546875" style="154" bestFit="1" customWidth="1"/>
    <col min="445" max="445" width="11.140625" style="154" bestFit="1" customWidth="1"/>
    <col min="446" max="447" width="9.140625" style="154" bestFit="1" customWidth="1"/>
    <col min="448" max="448" width="8.140625" style="154" bestFit="1" customWidth="1"/>
    <col min="449" max="449" width="9.28515625" style="154" bestFit="1" customWidth="1"/>
    <col min="450" max="450" width="11.42578125" style="154" bestFit="1" customWidth="1"/>
    <col min="451" max="451" width="9.7109375" style="154" bestFit="1" customWidth="1"/>
    <col min="452" max="457" width="8.7109375" style="154" bestFit="1" customWidth="1"/>
    <col min="458" max="458" width="12.28515625" style="154" bestFit="1" customWidth="1"/>
    <col min="459" max="459" width="11.140625" style="154" bestFit="1" customWidth="1"/>
    <col min="460" max="460" width="12.28515625" style="154" bestFit="1" customWidth="1"/>
    <col min="461" max="461" width="10.5703125" style="154" bestFit="1" customWidth="1"/>
    <col min="462" max="462" width="12.5703125" style="154" bestFit="1" customWidth="1"/>
    <col min="463" max="463" width="12.7109375" style="154" bestFit="1" customWidth="1"/>
    <col min="464" max="464" width="10.7109375" style="154" bestFit="1" customWidth="1"/>
    <col min="465" max="465" width="12.5703125" style="154" bestFit="1" customWidth="1"/>
    <col min="466" max="466" width="11.7109375" style="154" bestFit="1" customWidth="1"/>
    <col min="467" max="467" width="12.85546875" style="154" bestFit="1" customWidth="1"/>
    <col min="468" max="468" width="12.140625" style="154" bestFit="1" customWidth="1"/>
    <col min="469" max="470" width="12" style="154" bestFit="1" customWidth="1"/>
    <col min="471" max="472" width="10.140625" style="154" bestFit="1" customWidth="1"/>
    <col min="473" max="473" width="9.28515625" style="154" bestFit="1" customWidth="1"/>
    <col min="474" max="474" width="11.5703125" style="154" bestFit="1" customWidth="1"/>
    <col min="475" max="475" width="12.7109375" style="154" bestFit="1" customWidth="1"/>
    <col min="476" max="476" width="8.85546875" style="154" bestFit="1" customWidth="1"/>
    <col min="477" max="477" width="9.28515625" style="154" bestFit="1" customWidth="1"/>
    <col min="478" max="478" width="11.5703125" style="154" bestFit="1" customWidth="1"/>
    <col min="479" max="479" width="12.42578125" style="154" bestFit="1" customWidth="1"/>
    <col min="480" max="485" width="8.5703125" style="154" bestFit="1" customWidth="1"/>
    <col min="486" max="486" width="11" style="154" bestFit="1" customWidth="1"/>
    <col min="487" max="487" width="10.42578125" style="154" bestFit="1" customWidth="1"/>
    <col min="488" max="488" width="10.5703125" style="154" bestFit="1" customWidth="1"/>
    <col min="489" max="489" width="11.5703125" style="154" bestFit="1" customWidth="1"/>
    <col min="490" max="491" width="9.140625" style="154" bestFit="1" customWidth="1"/>
    <col min="492" max="492" width="11.42578125" style="154" bestFit="1" customWidth="1"/>
    <col min="493" max="493" width="12.28515625" style="154" bestFit="1" customWidth="1"/>
    <col min="494" max="496" width="8.42578125" style="154" bestFit="1" customWidth="1"/>
    <col min="497" max="498" width="11.85546875" style="154" bestFit="1" customWidth="1"/>
    <col min="499" max="499" width="12" style="154" bestFit="1" customWidth="1"/>
    <col min="500" max="500" width="12.140625" style="154" bestFit="1" customWidth="1"/>
    <col min="501" max="501" width="10.85546875" style="154" bestFit="1" customWidth="1"/>
    <col min="502" max="502" width="12.42578125" style="154" bestFit="1" customWidth="1"/>
    <col min="503" max="503" width="12.28515625" style="154" bestFit="1" customWidth="1"/>
    <col min="504" max="504" width="11.42578125" style="154" bestFit="1" customWidth="1"/>
    <col min="505" max="505" width="11.7109375" style="154" bestFit="1" customWidth="1"/>
    <col min="506" max="507" width="9.85546875" style="154" bestFit="1" customWidth="1"/>
    <col min="508" max="508" width="12.42578125" style="154" bestFit="1" customWidth="1"/>
    <col min="509" max="509" width="10" style="154" bestFit="1" customWidth="1"/>
    <col min="510" max="510" width="11.140625" style="154" bestFit="1" customWidth="1"/>
    <col min="511" max="511" width="12.28515625" style="154" bestFit="1" customWidth="1"/>
    <col min="512" max="512" width="13.28515625" style="154" bestFit="1" customWidth="1"/>
    <col min="513" max="513" width="11.5703125" style="154" bestFit="1" customWidth="1"/>
    <col min="514" max="514" width="10.5703125" style="154" bestFit="1" customWidth="1"/>
    <col min="515" max="515" width="12" style="154" bestFit="1" customWidth="1"/>
    <col min="516" max="516" width="9.42578125" style="154" bestFit="1" customWidth="1"/>
    <col min="517" max="517" width="9.140625" style="154" bestFit="1" customWidth="1"/>
    <col min="518" max="518" width="9.42578125" style="154" bestFit="1" customWidth="1"/>
    <col min="519" max="519" width="9.140625" style="154" bestFit="1" customWidth="1"/>
    <col min="520" max="520" width="9.42578125" style="154" bestFit="1" customWidth="1"/>
    <col min="521" max="522" width="9.140625" style="154" bestFit="1" customWidth="1"/>
    <col min="523" max="523" width="9.42578125" style="154" bestFit="1" customWidth="1"/>
    <col min="524" max="525" width="9.140625" style="154" bestFit="1" customWidth="1"/>
    <col min="526" max="526" width="9.42578125" style="154" bestFit="1" customWidth="1"/>
    <col min="527" max="527" width="9.140625" style="154" bestFit="1" customWidth="1"/>
    <col min="528" max="528" width="9.42578125" style="154" bestFit="1" customWidth="1"/>
    <col min="529" max="529" width="9.140625" style="154" bestFit="1" customWidth="1"/>
    <col min="530" max="530" width="9.42578125" style="154" bestFit="1" customWidth="1"/>
    <col min="531" max="532" width="9.140625" style="154" bestFit="1" customWidth="1"/>
    <col min="533" max="533" width="9.42578125" style="154" bestFit="1" customWidth="1"/>
    <col min="534" max="535" width="9.140625" style="154" bestFit="1" customWidth="1"/>
    <col min="536" max="536" width="9.42578125" style="154" bestFit="1" customWidth="1"/>
    <col min="537" max="537" width="9.140625" style="154" bestFit="1" customWidth="1"/>
    <col min="538" max="538" width="9.42578125" style="154" bestFit="1" customWidth="1"/>
    <col min="539" max="539" width="9.140625" style="154" bestFit="1" customWidth="1"/>
    <col min="540" max="540" width="9.42578125" style="154" bestFit="1" customWidth="1"/>
    <col min="541" max="542" width="9.140625" style="154" bestFit="1" customWidth="1"/>
    <col min="543" max="543" width="9.42578125" style="154" bestFit="1" customWidth="1"/>
    <col min="544" max="544" width="9.140625" style="154" bestFit="1" customWidth="1"/>
    <col min="545" max="546" width="9.42578125" style="154" bestFit="1" customWidth="1"/>
    <col min="547" max="547" width="9.140625" style="154" bestFit="1" customWidth="1"/>
    <col min="548" max="548" width="9.42578125" style="154" bestFit="1" customWidth="1"/>
    <col min="549" max="549" width="9.140625" style="154" bestFit="1" customWidth="1"/>
    <col min="550" max="550" width="9.42578125" style="154" bestFit="1" customWidth="1"/>
    <col min="551" max="551" width="9.140625" style="154" bestFit="1" customWidth="1"/>
    <col min="552" max="552" width="9.42578125" style="154" bestFit="1" customWidth="1"/>
    <col min="553" max="553" width="9.140625" style="154" bestFit="1" customWidth="1"/>
    <col min="554" max="554" width="9.42578125" style="154" bestFit="1" customWidth="1"/>
    <col min="555" max="556" width="9.140625" style="154" bestFit="1" customWidth="1"/>
    <col min="557" max="557" width="9.42578125" style="154" bestFit="1" customWidth="1"/>
    <col min="558" max="558" width="9.140625" style="154" bestFit="1" customWidth="1"/>
    <col min="559" max="560" width="9.42578125" style="154" bestFit="1" customWidth="1"/>
    <col min="561" max="566" width="9.140625" style="154" bestFit="1" customWidth="1"/>
    <col min="567" max="567" width="8.42578125" style="154" bestFit="1" customWidth="1"/>
    <col min="568" max="568" width="8.140625" style="154" bestFit="1" customWidth="1"/>
    <col min="569" max="569" width="8.42578125" style="154" bestFit="1" customWidth="1"/>
    <col min="570" max="570" width="8.140625" style="154" bestFit="1" customWidth="1"/>
    <col min="571" max="571" width="8.42578125" style="154" bestFit="1" customWidth="1"/>
    <col min="572" max="572" width="8.140625" style="154" bestFit="1" customWidth="1"/>
    <col min="573" max="573" width="8.42578125" style="154" bestFit="1" customWidth="1"/>
    <col min="574" max="574" width="8.140625" style="154" bestFit="1" customWidth="1"/>
    <col min="575" max="575" width="8.42578125" style="154" bestFit="1" customWidth="1"/>
    <col min="576" max="576" width="8.140625" style="154" bestFit="1" customWidth="1"/>
    <col min="577" max="577" width="8.42578125" style="154" bestFit="1" customWidth="1"/>
    <col min="578" max="579" width="8.140625" style="154" bestFit="1" customWidth="1"/>
    <col min="580" max="580" width="8.42578125" style="154" bestFit="1" customWidth="1"/>
    <col min="581" max="581" width="8.140625" style="154" bestFit="1" customWidth="1"/>
    <col min="582" max="582" width="8.42578125" style="154" bestFit="1" customWidth="1"/>
    <col min="583" max="583" width="8.140625" style="154" bestFit="1" customWidth="1"/>
    <col min="584" max="584" width="8.42578125" style="154" bestFit="1" customWidth="1"/>
    <col min="585" max="585" width="8.140625" style="154" bestFit="1" customWidth="1"/>
    <col min="586" max="586" width="8.42578125" style="154" bestFit="1" customWidth="1"/>
    <col min="587" max="587" width="8.140625" style="154" bestFit="1" customWidth="1"/>
    <col min="588" max="588" width="8.42578125" style="154" bestFit="1" customWidth="1"/>
    <col min="589" max="589" width="8.140625" style="154" bestFit="1" customWidth="1"/>
    <col min="590" max="590" width="8.42578125" style="154" bestFit="1" customWidth="1"/>
    <col min="591" max="591" width="8.140625" style="154" bestFit="1" customWidth="1"/>
    <col min="592" max="592" width="9.85546875" style="154" bestFit="1" customWidth="1"/>
    <col min="593" max="593" width="9.5703125" style="154" bestFit="1" customWidth="1"/>
    <col min="594" max="595" width="11.140625" style="154" bestFit="1" customWidth="1"/>
    <col min="596" max="597" width="10.140625" style="154" bestFit="1" customWidth="1"/>
    <col min="598" max="599" width="11.140625" style="154" bestFit="1" customWidth="1"/>
    <col min="600" max="601" width="10.140625" style="154" bestFit="1" customWidth="1"/>
    <col min="602" max="602" width="14.28515625" style="154" bestFit="1" customWidth="1"/>
    <col min="603" max="603" width="12.140625" style="154" bestFit="1" customWidth="1"/>
    <col min="604" max="604" width="8" style="154" bestFit="1" customWidth="1"/>
    <col min="605" max="605" width="9.28515625" style="154" bestFit="1" customWidth="1"/>
    <col min="606" max="606" width="10.42578125" style="154" bestFit="1" customWidth="1"/>
    <col min="607" max="607" width="8" style="154" bestFit="1" customWidth="1"/>
    <col min="608" max="608" width="9.28515625" style="154" bestFit="1" customWidth="1"/>
    <col min="609" max="609" width="10.42578125" style="154" bestFit="1" customWidth="1"/>
    <col min="610" max="610" width="11.28515625" style="154" bestFit="1" customWidth="1"/>
    <col min="611" max="611" width="8" style="154" bestFit="1" customWidth="1"/>
    <col min="612" max="612" width="9.28515625" style="154" bestFit="1" customWidth="1"/>
    <col min="613" max="613" width="10.42578125" style="154" bestFit="1" customWidth="1"/>
    <col min="614" max="615" width="8" style="154" bestFit="1" customWidth="1"/>
    <col min="616" max="616" width="9.140625" style="154" bestFit="1" customWidth="1"/>
    <col min="617" max="620" width="8" style="154" bestFit="1" customWidth="1"/>
    <col min="621" max="621" width="8.7109375" style="154" bestFit="1" customWidth="1"/>
    <col min="622" max="623" width="11.7109375" style="154" bestFit="1" customWidth="1"/>
    <col min="624" max="624" width="7" style="154" bestFit="1" customWidth="1"/>
    <col min="625" max="625" width="8.140625" style="154" bestFit="1" customWidth="1"/>
    <col min="626" max="630" width="9.5703125" style="154" bestFit="1" customWidth="1"/>
    <col min="631" max="631" width="11.7109375" style="154" bestFit="1" customWidth="1"/>
    <col min="632" max="632" width="12" style="154" bestFit="1" customWidth="1"/>
    <col min="633" max="633" width="10.42578125" style="154" bestFit="1" customWidth="1"/>
    <col min="634" max="634" width="9" style="154" bestFit="1" customWidth="1"/>
    <col min="635" max="636" width="11" style="154" bestFit="1" customWidth="1"/>
    <col min="637" max="637" width="12.5703125" style="154" bestFit="1" customWidth="1"/>
    <col min="638" max="638" width="9.42578125" style="154" bestFit="1" customWidth="1"/>
    <col min="639" max="639" width="9.7109375" style="154" bestFit="1" customWidth="1"/>
    <col min="640" max="641" width="12" style="154" bestFit="1" customWidth="1"/>
    <col min="642" max="642" width="9.140625" style="154" bestFit="1" customWidth="1"/>
    <col min="643" max="643" width="11.5703125" style="154" bestFit="1" customWidth="1"/>
    <col min="644" max="645" width="12" style="154" bestFit="1" customWidth="1"/>
    <col min="646" max="646" width="11.85546875" style="154" bestFit="1" customWidth="1"/>
    <col min="647" max="647" width="10.85546875" style="154" bestFit="1" customWidth="1"/>
    <col min="648" max="648" width="11.140625" style="154" bestFit="1" customWidth="1"/>
    <col min="649" max="649" width="9.140625" style="154" bestFit="1" customWidth="1"/>
    <col min="650" max="650" width="9.85546875" style="154" bestFit="1" customWidth="1"/>
    <col min="651" max="651" width="10.28515625" style="154" bestFit="1" customWidth="1"/>
    <col min="652" max="652" width="10.85546875" style="154" bestFit="1" customWidth="1"/>
    <col min="653" max="653" width="10.7109375" style="154" bestFit="1" customWidth="1"/>
    <col min="654" max="654" width="10.140625" style="154" bestFit="1" customWidth="1"/>
    <col min="655" max="655" width="10.7109375" style="154" bestFit="1" customWidth="1"/>
    <col min="656" max="656" width="11.42578125" style="154" bestFit="1" customWidth="1"/>
    <col min="657" max="657" width="8.5703125" style="154" bestFit="1" customWidth="1"/>
    <col min="658" max="659" width="11.7109375" style="154" bestFit="1" customWidth="1"/>
    <col min="660" max="660" width="11.28515625" style="154" bestFit="1" customWidth="1"/>
    <col min="661" max="661" width="9.85546875" style="154" bestFit="1" customWidth="1"/>
    <col min="662" max="662" width="9.7109375" style="154" bestFit="1" customWidth="1"/>
    <col min="663" max="663" width="10.85546875" style="154" bestFit="1" customWidth="1"/>
    <col min="664" max="668" width="11.42578125" style="154" bestFit="1" customWidth="1"/>
    <col min="669" max="669" width="10.42578125" style="154" bestFit="1" customWidth="1"/>
    <col min="670" max="675" width="11.28515625" style="154" bestFit="1" customWidth="1"/>
    <col min="676" max="678" width="10.28515625" style="154" bestFit="1" customWidth="1"/>
    <col min="679" max="679" width="11.7109375" style="154" bestFit="1" customWidth="1"/>
    <col min="680" max="680" width="10.85546875" style="154" bestFit="1" customWidth="1"/>
    <col min="681" max="682" width="11.7109375" style="154" bestFit="1" customWidth="1"/>
    <col min="683" max="687" width="11.5703125" style="154" bestFit="1" customWidth="1"/>
    <col min="688" max="688" width="10.5703125" style="154" bestFit="1" customWidth="1"/>
    <col min="689" max="689" width="11" style="154" bestFit="1" customWidth="1"/>
    <col min="690" max="690" width="11.42578125" style="154" bestFit="1" customWidth="1"/>
    <col min="691" max="691" width="11.7109375" style="154" bestFit="1" customWidth="1"/>
    <col min="692" max="693" width="11.5703125" style="154" bestFit="1" customWidth="1"/>
    <col min="694" max="697" width="11.42578125" style="154" bestFit="1" customWidth="1"/>
    <col min="698" max="698" width="11.5703125" style="154" bestFit="1" customWidth="1"/>
    <col min="699" max="699" width="10.7109375" style="154" bestFit="1" customWidth="1"/>
    <col min="700" max="702" width="11.5703125" style="154" bestFit="1" customWidth="1"/>
    <col min="703" max="708" width="11.42578125" style="154" bestFit="1" customWidth="1"/>
    <col min="709" max="710" width="10.42578125" style="154" bestFit="1" customWidth="1"/>
    <col min="711" max="711" width="11.5703125" style="154" bestFit="1" customWidth="1"/>
    <col min="712" max="712" width="10.42578125" style="154" bestFit="1" customWidth="1"/>
    <col min="713" max="718" width="11.140625" style="154" bestFit="1" customWidth="1"/>
    <col min="719" max="720" width="10.140625" style="154" bestFit="1" customWidth="1"/>
    <col min="721" max="725" width="9.28515625" style="154" bestFit="1" customWidth="1"/>
    <col min="726" max="726" width="10.42578125" style="154" bestFit="1" customWidth="1"/>
    <col min="727" max="729" width="9.28515625" style="154" bestFit="1" customWidth="1"/>
    <col min="730" max="730" width="8.28515625" style="154" bestFit="1" customWidth="1"/>
    <col min="731" max="731" width="9.42578125" style="154" bestFit="1" customWidth="1"/>
    <col min="732" max="732" width="11.7109375" style="154" bestFit="1" customWidth="1"/>
    <col min="733" max="733" width="11" style="154" bestFit="1" customWidth="1"/>
    <col min="734" max="734" width="10.42578125" style="154" bestFit="1" customWidth="1"/>
    <col min="735" max="735" width="8.42578125" style="154" bestFit="1" customWidth="1"/>
    <col min="736" max="736" width="9.42578125" style="154" bestFit="1" customWidth="1"/>
    <col min="737" max="737" width="11.5703125" style="154" bestFit="1" customWidth="1"/>
    <col min="738" max="738" width="11.42578125" style="154" bestFit="1" customWidth="1"/>
    <col min="739" max="739" width="9.85546875" style="154" bestFit="1" customWidth="1"/>
    <col min="740" max="740" width="12" style="154" bestFit="1" customWidth="1"/>
    <col min="741" max="741" width="11.85546875" style="154" bestFit="1" customWidth="1"/>
    <col min="742" max="742" width="10.5703125" style="154" bestFit="1" customWidth="1"/>
    <col min="743" max="743" width="10.85546875" style="154" bestFit="1" customWidth="1"/>
    <col min="744" max="744" width="11.140625" style="154" bestFit="1" customWidth="1"/>
    <col min="745" max="746" width="9.140625" style="154" bestFit="1" customWidth="1"/>
    <col min="747" max="747" width="8.140625" style="154" bestFit="1" customWidth="1"/>
    <col min="748" max="748" width="9.28515625" style="154" bestFit="1" customWidth="1"/>
    <col min="749" max="749" width="11.42578125" style="154" bestFit="1" customWidth="1"/>
    <col min="750" max="750" width="9.7109375" style="154" bestFit="1" customWidth="1"/>
    <col min="751" max="756" width="8.7109375" style="154" bestFit="1" customWidth="1"/>
    <col min="757" max="757" width="12.28515625" style="154" bestFit="1" customWidth="1"/>
    <col min="758" max="758" width="11.140625" style="154" bestFit="1" customWidth="1"/>
    <col min="759" max="759" width="12.28515625" style="154" bestFit="1" customWidth="1"/>
    <col min="760" max="760" width="10.5703125" style="154" bestFit="1" customWidth="1"/>
    <col min="761" max="761" width="12.5703125" style="154" bestFit="1" customWidth="1"/>
    <col min="762" max="762" width="12.7109375" style="154" bestFit="1" customWidth="1"/>
    <col min="763" max="763" width="10.7109375" style="154" bestFit="1" customWidth="1"/>
    <col min="764" max="764" width="12.5703125" style="154" bestFit="1" customWidth="1"/>
    <col min="765" max="765" width="11.7109375" style="154" bestFit="1" customWidth="1"/>
    <col min="766" max="766" width="12.85546875" style="154" bestFit="1" customWidth="1"/>
    <col min="767" max="767" width="12.140625" style="154" bestFit="1" customWidth="1"/>
    <col min="768" max="769" width="12" style="154" bestFit="1" customWidth="1"/>
    <col min="770" max="771" width="10.140625" style="154" bestFit="1" customWidth="1"/>
    <col min="772" max="772" width="9.28515625" style="154" bestFit="1" customWidth="1"/>
    <col min="773" max="773" width="11.5703125" style="154" bestFit="1" customWidth="1"/>
    <col min="774" max="774" width="12.7109375" style="154" bestFit="1" customWidth="1"/>
    <col min="775" max="775" width="8.85546875" style="154" bestFit="1" customWidth="1"/>
    <col min="776" max="776" width="9.28515625" style="154" bestFit="1" customWidth="1"/>
    <col min="777" max="777" width="11.5703125" style="154" bestFit="1" customWidth="1"/>
    <col min="778" max="778" width="12.42578125" style="154" bestFit="1" customWidth="1"/>
    <col min="779" max="784" width="8.5703125" style="154" bestFit="1" customWidth="1"/>
    <col min="785" max="785" width="11" style="154" bestFit="1" customWidth="1"/>
    <col min="786" max="786" width="11.140625" style="154" bestFit="1" customWidth="1"/>
    <col min="787" max="787" width="10.5703125" style="154" bestFit="1" customWidth="1"/>
    <col min="788" max="788" width="11.5703125" style="154" bestFit="1" customWidth="1"/>
    <col min="789" max="790" width="9.140625" style="154" bestFit="1" customWidth="1"/>
    <col min="791" max="791" width="11.42578125" style="154" bestFit="1" customWidth="1"/>
    <col min="792" max="792" width="12.28515625" style="154" bestFit="1" customWidth="1"/>
    <col min="793" max="795" width="8.42578125" style="154" bestFit="1" customWidth="1"/>
    <col min="796" max="797" width="11.85546875" style="154" bestFit="1" customWidth="1"/>
    <col min="798" max="798" width="12" style="154" bestFit="1" customWidth="1"/>
    <col min="799" max="799" width="12.140625" style="154" bestFit="1" customWidth="1"/>
    <col min="800" max="800" width="10.85546875" style="154" bestFit="1" customWidth="1"/>
    <col min="801" max="801" width="12.42578125" style="154" bestFit="1" customWidth="1"/>
    <col min="802" max="802" width="12.28515625" style="154" bestFit="1" customWidth="1"/>
    <col min="803" max="803" width="11.42578125" style="154" bestFit="1" customWidth="1"/>
    <col min="804" max="804" width="11.7109375" style="154" bestFit="1" customWidth="1"/>
    <col min="805" max="806" width="9.85546875" style="154" bestFit="1" customWidth="1"/>
    <col min="807" max="807" width="12.42578125" style="154" bestFit="1" customWidth="1"/>
    <col min="808" max="808" width="10" style="154" bestFit="1" customWidth="1"/>
    <col min="809" max="809" width="11.140625" style="154" bestFit="1" customWidth="1"/>
    <col min="810" max="810" width="12.28515625" style="154" bestFit="1" customWidth="1"/>
    <col min="811" max="811" width="13.28515625" style="154" bestFit="1" customWidth="1"/>
    <col min="812" max="812" width="11.5703125" style="154" bestFit="1" customWidth="1"/>
    <col min="813" max="813" width="10.5703125" style="154" bestFit="1" customWidth="1"/>
    <col min="814" max="814" width="12" style="154" bestFit="1" customWidth="1"/>
    <col min="815" max="815" width="9.42578125" style="154" bestFit="1" customWidth="1"/>
    <col min="816" max="816" width="9.140625" style="154" bestFit="1" customWidth="1"/>
    <col min="817" max="817" width="9.42578125" style="154" bestFit="1" customWidth="1"/>
    <col min="818" max="818" width="9.140625" style="154" bestFit="1" customWidth="1"/>
    <col min="819" max="819" width="9.42578125" style="154" bestFit="1" customWidth="1"/>
    <col min="820" max="821" width="9.140625" style="154" bestFit="1" customWidth="1"/>
    <col min="822" max="822" width="9.42578125" style="154" bestFit="1" customWidth="1"/>
    <col min="823" max="824" width="9.140625" style="154" bestFit="1" customWidth="1"/>
    <col min="825" max="825" width="9.42578125" style="154" bestFit="1" customWidth="1"/>
    <col min="826" max="826" width="9.140625" style="154" bestFit="1" customWidth="1"/>
    <col min="827" max="827" width="9.42578125" style="154" bestFit="1" customWidth="1"/>
    <col min="828" max="828" width="9.140625" style="154" bestFit="1" customWidth="1"/>
    <col min="829" max="829" width="9.42578125" style="154" bestFit="1" customWidth="1"/>
    <col min="830" max="831" width="9.140625" style="154" bestFit="1" customWidth="1"/>
    <col min="832" max="832" width="9.42578125" style="154" bestFit="1" customWidth="1"/>
    <col min="833" max="834" width="9.140625" style="154" bestFit="1" customWidth="1"/>
    <col min="835" max="835" width="9.42578125" style="154" bestFit="1" customWidth="1"/>
    <col min="836" max="836" width="9.140625" style="154" bestFit="1" customWidth="1"/>
    <col min="837" max="837" width="9.42578125" style="154" bestFit="1" customWidth="1"/>
    <col min="838" max="838" width="9.140625" style="154" bestFit="1" customWidth="1"/>
    <col min="839" max="839" width="9.42578125" style="154" bestFit="1" customWidth="1"/>
    <col min="840" max="841" width="9.140625" style="154" bestFit="1" customWidth="1"/>
    <col min="842" max="842" width="9.42578125" style="154" bestFit="1" customWidth="1"/>
    <col min="843" max="843" width="9.140625" style="154" bestFit="1" customWidth="1"/>
    <col min="844" max="845" width="9.42578125" style="154" bestFit="1" customWidth="1"/>
    <col min="846" max="846" width="9.140625" style="154" bestFit="1" customWidth="1"/>
    <col min="847" max="847" width="9.42578125" style="154" bestFit="1" customWidth="1"/>
    <col min="848" max="848" width="9.140625" style="154" bestFit="1" customWidth="1"/>
    <col min="849" max="849" width="9.42578125" style="154" bestFit="1" customWidth="1"/>
    <col min="850" max="850" width="9.140625" style="154" bestFit="1" customWidth="1"/>
    <col min="851" max="851" width="9.42578125" style="154" bestFit="1" customWidth="1"/>
    <col min="852" max="852" width="9.140625" style="154" bestFit="1" customWidth="1"/>
    <col min="853" max="853" width="9.42578125" style="154" bestFit="1" customWidth="1"/>
    <col min="854" max="855" width="9.140625" style="154" bestFit="1" customWidth="1"/>
    <col min="856" max="856" width="9.42578125" style="154" bestFit="1" customWidth="1"/>
    <col min="857" max="857" width="9.140625" style="154" bestFit="1" customWidth="1"/>
    <col min="858" max="859" width="9.42578125" style="154" bestFit="1" customWidth="1"/>
    <col min="860" max="865" width="9.140625" style="154" bestFit="1" customWidth="1"/>
    <col min="866" max="866" width="8.42578125" style="154" bestFit="1" customWidth="1"/>
    <col min="867" max="867" width="8.140625" style="154" bestFit="1" customWidth="1"/>
    <col min="868" max="868" width="8.42578125" style="154" bestFit="1" customWidth="1"/>
    <col min="869" max="869" width="8.140625" style="154" bestFit="1" customWidth="1"/>
    <col min="870" max="870" width="8.42578125" style="154" bestFit="1" customWidth="1"/>
    <col min="871" max="871" width="8.140625" style="154" bestFit="1" customWidth="1"/>
    <col min="872" max="872" width="8.42578125" style="154" bestFit="1" customWidth="1"/>
    <col min="873" max="873" width="8.140625" style="154" bestFit="1" customWidth="1"/>
    <col min="874" max="874" width="8.42578125" style="154" bestFit="1" customWidth="1"/>
    <col min="875" max="875" width="8.140625" style="154" bestFit="1" customWidth="1"/>
    <col min="876" max="876" width="8.42578125" style="154" bestFit="1" customWidth="1"/>
    <col min="877" max="878" width="8.140625" style="154" bestFit="1" customWidth="1"/>
    <col min="879" max="879" width="8.42578125" style="154" bestFit="1" customWidth="1"/>
    <col min="880" max="880" width="8.140625" style="154" bestFit="1" customWidth="1"/>
    <col min="881" max="881" width="8.42578125" style="154" bestFit="1" customWidth="1"/>
    <col min="882" max="882" width="8.140625" style="154" bestFit="1" customWidth="1"/>
    <col min="883" max="883" width="8.42578125" style="154" bestFit="1" customWidth="1"/>
    <col min="884" max="884" width="8.140625" style="154" bestFit="1" customWidth="1"/>
    <col min="885" max="885" width="8.42578125" style="154" bestFit="1" customWidth="1"/>
    <col min="886" max="886" width="8.140625" style="154" bestFit="1" customWidth="1"/>
    <col min="887" max="887" width="8.42578125" style="154" bestFit="1" customWidth="1"/>
    <col min="888" max="888" width="8.140625" style="154" bestFit="1" customWidth="1"/>
    <col min="889" max="889" width="8.42578125" style="154" bestFit="1" customWidth="1"/>
    <col min="890" max="890" width="8.140625" style="154" bestFit="1" customWidth="1"/>
    <col min="891" max="891" width="9.85546875" style="154" bestFit="1" customWidth="1"/>
    <col min="892" max="892" width="9.5703125" style="154" bestFit="1" customWidth="1"/>
    <col min="893" max="894" width="11.140625" style="154" bestFit="1" customWidth="1"/>
    <col min="895" max="896" width="10.140625" style="154" bestFit="1" customWidth="1"/>
    <col min="897" max="898" width="11.140625" style="154" bestFit="1" customWidth="1"/>
    <col min="899" max="900" width="10.140625" style="154" bestFit="1" customWidth="1"/>
    <col min="901" max="901" width="14.140625" style="154" bestFit="1" customWidth="1"/>
    <col min="902" max="902" width="18.28515625" style="154" bestFit="1" customWidth="1"/>
    <col min="903" max="903" width="8" style="154" bestFit="1" customWidth="1"/>
    <col min="904" max="904" width="9.28515625" style="154" bestFit="1" customWidth="1"/>
    <col min="905" max="905" width="10.42578125" style="154" bestFit="1" customWidth="1"/>
    <col min="906" max="906" width="8" style="154" bestFit="1" customWidth="1"/>
    <col min="907" max="907" width="9.28515625" style="154" bestFit="1" customWidth="1"/>
    <col min="908" max="908" width="10.42578125" style="154" bestFit="1" customWidth="1"/>
    <col min="909" max="909" width="11.28515625" style="154" bestFit="1" customWidth="1"/>
    <col min="910" max="910" width="8" style="154" bestFit="1" customWidth="1"/>
    <col min="911" max="911" width="9.28515625" style="154" bestFit="1" customWidth="1"/>
    <col min="912" max="912" width="10.42578125" style="154" bestFit="1" customWidth="1"/>
    <col min="913" max="914" width="8" style="154" bestFit="1" customWidth="1"/>
    <col min="915" max="915" width="9.140625" style="154" bestFit="1" customWidth="1"/>
    <col min="916" max="919" width="8" style="154" bestFit="1" customWidth="1"/>
    <col min="920" max="920" width="8.7109375" style="154" bestFit="1" customWidth="1"/>
    <col min="921" max="922" width="11.7109375" style="154" bestFit="1" customWidth="1"/>
    <col min="923" max="923" width="7" style="154" bestFit="1" customWidth="1"/>
    <col min="924" max="924" width="8.140625" style="154" bestFit="1" customWidth="1"/>
    <col min="925" max="929" width="9.5703125" style="154" bestFit="1" customWidth="1"/>
    <col min="930" max="930" width="11.7109375" style="154" bestFit="1" customWidth="1"/>
    <col min="931" max="931" width="12" style="154" bestFit="1" customWidth="1"/>
    <col min="932" max="932" width="10.42578125" style="154" bestFit="1" customWidth="1"/>
    <col min="933" max="933" width="9" style="154" bestFit="1" customWidth="1"/>
    <col min="934" max="935" width="11" style="154" bestFit="1" customWidth="1"/>
    <col min="936" max="936" width="12.5703125" style="154" bestFit="1" customWidth="1"/>
    <col min="937" max="937" width="9.42578125" style="154" bestFit="1" customWidth="1"/>
    <col min="938" max="938" width="9.7109375" style="154" bestFit="1" customWidth="1"/>
    <col min="939" max="940" width="12" style="154" bestFit="1" customWidth="1"/>
    <col min="941" max="941" width="9.140625" style="154" bestFit="1" customWidth="1"/>
    <col min="942" max="942" width="11.5703125" style="154" bestFit="1" customWidth="1"/>
    <col min="943" max="944" width="12" style="154" bestFit="1" customWidth="1"/>
    <col min="945" max="945" width="11.85546875" style="154" bestFit="1" customWidth="1"/>
    <col min="946" max="946" width="10.85546875" style="154" bestFit="1" customWidth="1"/>
    <col min="947" max="947" width="11.140625" style="154" bestFit="1" customWidth="1"/>
    <col min="948" max="948" width="9.140625" style="154" bestFit="1" customWidth="1"/>
    <col min="949" max="949" width="9.85546875" style="154" bestFit="1" customWidth="1"/>
    <col min="950" max="950" width="10.28515625" style="154" bestFit="1" customWidth="1"/>
    <col min="951" max="951" width="10.85546875" style="154" bestFit="1" customWidth="1"/>
    <col min="952" max="952" width="10.7109375" style="154" bestFit="1" customWidth="1"/>
    <col min="953" max="953" width="10.140625" style="154" bestFit="1" customWidth="1"/>
    <col min="954" max="954" width="10.7109375" style="154" bestFit="1" customWidth="1"/>
    <col min="955" max="955" width="11.42578125" style="154" bestFit="1" customWidth="1"/>
    <col min="956" max="956" width="8.5703125" style="154" bestFit="1" customWidth="1"/>
    <col min="957" max="958" width="11.7109375" style="154" bestFit="1" customWidth="1"/>
    <col min="959" max="959" width="11.28515625" style="154" bestFit="1" customWidth="1"/>
    <col min="960" max="960" width="9.85546875" style="154" bestFit="1" customWidth="1"/>
    <col min="961" max="961" width="9.7109375" style="154" bestFit="1" customWidth="1"/>
    <col min="962" max="962" width="10.85546875" style="154" bestFit="1" customWidth="1"/>
    <col min="963" max="967" width="11.42578125" style="154" bestFit="1" customWidth="1"/>
    <col min="968" max="968" width="10.42578125" style="154" bestFit="1" customWidth="1"/>
    <col min="969" max="974" width="11.28515625" style="154" bestFit="1" customWidth="1"/>
    <col min="975" max="977" width="10.28515625" style="154" bestFit="1" customWidth="1"/>
    <col min="978" max="978" width="11.7109375" style="154" bestFit="1" customWidth="1"/>
    <col min="979" max="979" width="10.85546875" style="154" bestFit="1" customWidth="1"/>
    <col min="980" max="981" width="11.7109375" style="154" bestFit="1" customWidth="1"/>
    <col min="982" max="986" width="11.5703125" style="154" bestFit="1" customWidth="1"/>
    <col min="987" max="987" width="10.5703125" style="154" bestFit="1" customWidth="1"/>
    <col min="988" max="988" width="11" style="154" bestFit="1" customWidth="1"/>
    <col min="989" max="989" width="11.42578125" style="154" bestFit="1" customWidth="1"/>
    <col min="990" max="990" width="11.7109375" style="154" bestFit="1" customWidth="1"/>
    <col min="991" max="992" width="11.5703125" style="154" bestFit="1" customWidth="1"/>
    <col min="993" max="996" width="11.42578125" style="154" bestFit="1" customWidth="1"/>
    <col min="997" max="997" width="11.5703125" style="154" bestFit="1" customWidth="1"/>
    <col min="998" max="998" width="10.7109375" style="154" bestFit="1" customWidth="1"/>
    <col min="999" max="1001" width="11.5703125" style="154" bestFit="1" customWidth="1"/>
    <col min="1002" max="1007" width="11.42578125" style="154" bestFit="1" customWidth="1"/>
    <col min="1008" max="1009" width="10.42578125" style="154" bestFit="1" customWidth="1"/>
    <col min="1010" max="1010" width="11.5703125" style="154" bestFit="1" customWidth="1"/>
    <col min="1011" max="1011" width="10.42578125" style="154" bestFit="1" customWidth="1"/>
    <col min="1012" max="1017" width="11.140625" style="154" bestFit="1" customWidth="1"/>
    <col min="1018" max="1019" width="10.140625" style="154" bestFit="1" customWidth="1"/>
    <col min="1020" max="1024" width="9.28515625" style="154" bestFit="1" customWidth="1"/>
    <col min="1025" max="1025" width="10.42578125" style="154" bestFit="1" customWidth="1"/>
    <col min="1026" max="1028" width="9.28515625" style="154" bestFit="1" customWidth="1"/>
    <col min="1029" max="1029" width="8.28515625" style="154" bestFit="1" customWidth="1"/>
    <col min="1030" max="1030" width="9.42578125" style="154" bestFit="1" customWidth="1"/>
    <col min="1031" max="1031" width="11.7109375" style="154" bestFit="1" customWidth="1"/>
    <col min="1032" max="1032" width="11" style="154" bestFit="1" customWidth="1"/>
    <col min="1033" max="1033" width="10.42578125" style="154" bestFit="1" customWidth="1"/>
    <col min="1034" max="1034" width="8.42578125" style="154" bestFit="1" customWidth="1"/>
    <col min="1035" max="1035" width="9.42578125" style="154" bestFit="1" customWidth="1"/>
    <col min="1036" max="1036" width="11.5703125" style="154" bestFit="1" customWidth="1"/>
    <col min="1037" max="1037" width="11.42578125" style="154" bestFit="1" customWidth="1"/>
    <col min="1038" max="1038" width="9.85546875" style="154" bestFit="1" customWidth="1"/>
    <col min="1039" max="1039" width="12" style="154" bestFit="1" customWidth="1"/>
    <col min="1040" max="1040" width="11.85546875" style="154" bestFit="1" customWidth="1"/>
    <col min="1041" max="1041" width="10.5703125" style="154" bestFit="1" customWidth="1"/>
    <col min="1042" max="1042" width="10.85546875" style="154" bestFit="1" customWidth="1"/>
    <col min="1043" max="1043" width="11.140625" style="154" bestFit="1" customWidth="1"/>
    <col min="1044" max="1045" width="9.140625" style="154" bestFit="1" customWidth="1"/>
    <col min="1046" max="1046" width="8.140625" style="154" bestFit="1" customWidth="1"/>
    <col min="1047" max="1047" width="9.28515625" style="154" bestFit="1" customWidth="1"/>
    <col min="1048" max="1048" width="11.42578125" style="154" bestFit="1" customWidth="1"/>
    <col min="1049" max="1049" width="9.7109375" style="154" bestFit="1" customWidth="1"/>
    <col min="1050" max="1050" width="10.140625" style="154" bestFit="1" customWidth="1"/>
    <col min="1051" max="1052" width="9.140625" style="154" bestFit="1" customWidth="1"/>
    <col min="1053" max="1055" width="8.7109375" style="154" bestFit="1" customWidth="1"/>
    <col min="1056" max="1056" width="12.28515625" style="154" bestFit="1" customWidth="1"/>
    <col min="1057" max="1057" width="11.140625" style="154" bestFit="1" customWidth="1"/>
    <col min="1058" max="1058" width="12.28515625" style="154" bestFit="1" customWidth="1"/>
    <col min="1059" max="1059" width="10.5703125" style="154" bestFit="1" customWidth="1"/>
    <col min="1060" max="1060" width="12.5703125" style="154" bestFit="1" customWidth="1"/>
    <col min="1061" max="1061" width="12.7109375" style="154" bestFit="1" customWidth="1"/>
    <col min="1062" max="1062" width="10.7109375" style="154" bestFit="1" customWidth="1"/>
    <col min="1063" max="1063" width="12.5703125" style="154" bestFit="1" customWidth="1"/>
    <col min="1064" max="1064" width="11.7109375" style="154" bestFit="1" customWidth="1"/>
    <col min="1065" max="1065" width="12.85546875" style="154" bestFit="1" customWidth="1"/>
    <col min="1066" max="1066" width="12.140625" style="154" bestFit="1" customWidth="1"/>
    <col min="1067" max="1068" width="12" style="154" bestFit="1" customWidth="1"/>
    <col min="1069" max="1070" width="10.140625" style="154" bestFit="1" customWidth="1"/>
    <col min="1071" max="1071" width="9.28515625" style="154" bestFit="1" customWidth="1"/>
    <col min="1072" max="1072" width="11.5703125" style="154" bestFit="1" customWidth="1"/>
    <col min="1073" max="1073" width="12.7109375" style="154" bestFit="1" customWidth="1"/>
    <col min="1074" max="1074" width="8.85546875" style="154" bestFit="1" customWidth="1"/>
    <col min="1075" max="1075" width="9.28515625" style="154" bestFit="1" customWidth="1"/>
    <col min="1076" max="1076" width="11.5703125" style="154" bestFit="1" customWidth="1"/>
    <col min="1077" max="1077" width="12.42578125" style="154" bestFit="1" customWidth="1"/>
    <col min="1078" max="1083" width="8.5703125" style="154" bestFit="1" customWidth="1"/>
    <col min="1084" max="1084" width="11" style="154" bestFit="1" customWidth="1"/>
    <col min="1085" max="1085" width="10.42578125" style="154" bestFit="1" customWidth="1"/>
    <col min="1086" max="1086" width="10.5703125" style="154" bestFit="1" customWidth="1"/>
    <col min="1087" max="1087" width="11.5703125" style="154" bestFit="1" customWidth="1"/>
    <col min="1088" max="1089" width="9.140625" style="154" bestFit="1" customWidth="1"/>
    <col min="1090" max="1090" width="11.42578125" style="154" bestFit="1" customWidth="1"/>
    <col min="1091" max="1091" width="12.28515625" style="154" bestFit="1" customWidth="1"/>
    <col min="1092" max="1094" width="8.42578125" style="154" bestFit="1" customWidth="1"/>
    <col min="1095" max="1096" width="11.85546875" style="154" bestFit="1" customWidth="1"/>
    <col min="1097" max="1097" width="12" style="154" bestFit="1" customWidth="1"/>
    <col min="1098" max="1098" width="12.140625" style="154" bestFit="1" customWidth="1"/>
    <col min="1099" max="1099" width="10.85546875" style="154" bestFit="1" customWidth="1"/>
    <col min="1100" max="1100" width="12.42578125" style="154" bestFit="1" customWidth="1"/>
    <col min="1101" max="1101" width="12.28515625" style="154" bestFit="1" customWidth="1"/>
    <col min="1102" max="1102" width="11.42578125" style="154" bestFit="1" customWidth="1"/>
    <col min="1103" max="1103" width="11.7109375" style="154" bestFit="1" customWidth="1"/>
    <col min="1104" max="1105" width="9.85546875" style="154" bestFit="1" customWidth="1"/>
    <col min="1106" max="1106" width="12.42578125" style="154" bestFit="1" customWidth="1"/>
    <col min="1107" max="1107" width="10.140625" style="154" bestFit="1" customWidth="1"/>
    <col min="1108" max="1108" width="11.140625" style="154" bestFit="1" customWidth="1"/>
    <col min="1109" max="1109" width="12.28515625" style="154" bestFit="1" customWidth="1"/>
    <col min="1110" max="1110" width="13.28515625" style="154" bestFit="1" customWidth="1"/>
    <col min="1111" max="1111" width="11.5703125" style="154" bestFit="1" customWidth="1"/>
    <col min="1112" max="1112" width="10.5703125" style="154" bestFit="1" customWidth="1"/>
    <col min="1113" max="1113" width="12" style="154" bestFit="1" customWidth="1"/>
    <col min="1114" max="1114" width="9.42578125" style="154" bestFit="1" customWidth="1"/>
    <col min="1115" max="1115" width="9.140625" style="154" bestFit="1" customWidth="1"/>
    <col min="1116" max="1116" width="9.42578125" style="154" bestFit="1" customWidth="1"/>
    <col min="1117" max="1117" width="9.140625" style="154" bestFit="1" customWidth="1"/>
    <col min="1118" max="1118" width="9.42578125" style="154" bestFit="1" customWidth="1"/>
    <col min="1119" max="1120" width="9.140625" style="154" bestFit="1" customWidth="1"/>
    <col min="1121" max="1121" width="9.42578125" style="154" bestFit="1" customWidth="1"/>
    <col min="1122" max="1123" width="9.140625" style="154" bestFit="1" customWidth="1"/>
    <col min="1124" max="1124" width="9.42578125" style="154" bestFit="1" customWidth="1"/>
    <col min="1125" max="1125" width="9.140625" style="154" bestFit="1" customWidth="1"/>
    <col min="1126" max="1126" width="9.42578125" style="154" bestFit="1" customWidth="1"/>
    <col min="1127" max="1127" width="9.140625" style="154" bestFit="1" customWidth="1"/>
    <col min="1128" max="1128" width="9.42578125" style="154" bestFit="1" customWidth="1"/>
    <col min="1129" max="1130" width="9.140625" style="154" bestFit="1" customWidth="1"/>
    <col min="1131" max="1131" width="9.42578125" style="154" bestFit="1" customWidth="1"/>
    <col min="1132" max="1133" width="9.140625" style="154" bestFit="1" customWidth="1"/>
    <col min="1134" max="1134" width="9.42578125" style="154" bestFit="1" customWidth="1"/>
    <col min="1135" max="1135" width="9.140625" style="154" bestFit="1" customWidth="1"/>
    <col min="1136" max="1136" width="9.42578125" style="154" bestFit="1" customWidth="1"/>
    <col min="1137" max="1137" width="9.140625" style="154" bestFit="1" customWidth="1"/>
    <col min="1138" max="1138" width="9.42578125" style="154" bestFit="1" customWidth="1"/>
    <col min="1139" max="1140" width="9.140625" style="154" bestFit="1" customWidth="1"/>
    <col min="1141" max="1141" width="9.42578125" style="154" bestFit="1" customWidth="1"/>
    <col min="1142" max="1142" width="9.140625" style="154" bestFit="1" customWidth="1"/>
    <col min="1143" max="1144" width="9.42578125" style="154" bestFit="1" customWidth="1"/>
    <col min="1145" max="1145" width="9.140625" style="154" bestFit="1" customWidth="1"/>
    <col min="1146" max="1146" width="9.42578125" style="154" bestFit="1" customWidth="1"/>
    <col min="1147" max="1147" width="9.140625" style="154" bestFit="1" customWidth="1"/>
    <col min="1148" max="1148" width="9.42578125" style="154" bestFit="1" customWidth="1"/>
    <col min="1149" max="1149" width="9.140625" style="154" bestFit="1" customWidth="1"/>
    <col min="1150" max="1150" width="9.42578125" style="154" bestFit="1" customWidth="1"/>
    <col min="1151" max="1151" width="9.140625" style="154" bestFit="1" customWidth="1"/>
    <col min="1152" max="1152" width="9.42578125" style="154" bestFit="1" customWidth="1"/>
    <col min="1153" max="1154" width="9.140625" style="154" bestFit="1" customWidth="1"/>
    <col min="1155" max="1155" width="9.42578125" style="154" bestFit="1" customWidth="1"/>
    <col min="1156" max="1156" width="9.140625" style="154" bestFit="1" customWidth="1"/>
    <col min="1157" max="1158" width="9.42578125" style="154" bestFit="1" customWidth="1"/>
    <col min="1159" max="1164" width="9.140625" style="154" bestFit="1" customWidth="1"/>
    <col min="1165" max="1165" width="8.42578125" style="154" bestFit="1" customWidth="1"/>
    <col min="1166" max="1166" width="8.140625" style="154" bestFit="1" customWidth="1"/>
    <col min="1167" max="1167" width="8.42578125" style="154" bestFit="1" customWidth="1"/>
    <col min="1168" max="1168" width="8.140625" style="154" bestFit="1" customWidth="1"/>
    <col min="1169" max="1169" width="8.42578125" style="154" bestFit="1" customWidth="1"/>
    <col min="1170" max="1170" width="8.140625" style="154" bestFit="1" customWidth="1"/>
    <col min="1171" max="1171" width="8.42578125" style="154" bestFit="1" customWidth="1"/>
    <col min="1172" max="1172" width="8.140625" style="154" bestFit="1" customWidth="1"/>
    <col min="1173" max="1173" width="8.42578125" style="154" bestFit="1" customWidth="1"/>
    <col min="1174" max="1174" width="8.140625" style="154" bestFit="1" customWidth="1"/>
    <col min="1175" max="1175" width="8.42578125" style="154" bestFit="1" customWidth="1"/>
    <col min="1176" max="1177" width="8.140625" style="154" bestFit="1" customWidth="1"/>
    <col min="1178" max="1178" width="8.42578125" style="154" bestFit="1" customWidth="1"/>
    <col min="1179" max="1179" width="8.140625" style="154" bestFit="1" customWidth="1"/>
    <col min="1180" max="1180" width="8.42578125" style="154" bestFit="1" customWidth="1"/>
    <col min="1181" max="1181" width="8.140625" style="154" bestFit="1" customWidth="1"/>
    <col min="1182" max="1182" width="8.42578125" style="154" bestFit="1" customWidth="1"/>
    <col min="1183" max="1183" width="8.140625" style="154" bestFit="1" customWidth="1"/>
    <col min="1184" max="1184" width="8.42578125" style="154" bestFit="1" customWidth="1"/>
    <col min="1185" max="1185" width="8.140625" style="154" bestFit="1" customWidth="1"/>
    <col min="1186" max="1186" width="8.42578125" style="154" bestFit="1" customWidth="1"/>
    <col min="1187" max="1187" width="8.140625" style="154" bestFit="1" customWidth="1"/>
    <col min="1188" max="1188" width="8.42578125" style="154" bestFit="1" customWidth="1"/>
    <col min="1189" max="1189" width="8.140625" style="154" bestFit="1" customWidth="1"/>
    <col min="1190" max="1190" width="9.85546875" style="154" bestFit="1" customWidth="1"/>
    <col min="1191" max="1191" width="9.5703125" style="154" bestFit="1" customWidth="1"/>
    <col min="1192" max="1193" width="11.140625" style="154" bestFit="1" customWidth="1"/>
    <col min="1194" max="1195" width="10.140625" style="154" bestFit="1" customWidth="1"/>
    <col min="1196" max="1197" width="11.140625" style="154" bestFit="1" customWidth="1"/>
    <col min="1198" max="1199" width="10.140625" style="154" bestFit="1" customWidth="1"/>
    <col min="1200" max="1200" width="14.140625" style="154" bestFit="1" customWidth="1"/>
    <col min="1201" max="1201" width="23.7109375" style="154" bestFit="1" customWidth="1"/>
    <col min="1202" max="1202" width="8" style="154" bestFit="1" customWidth="1"/>
    <col min="1203" max="1203" width="9.28515625" style="154" bestFit="1" customWidth="1"/>
    <col min="1204" max="1204" width="10.42578125" style="154" bestFit="1" customWidth="1"/>
    <col min="1205" max="1205" width="8" style="154" bestFit="1" customWidth="1"/>
    <col min="1206" max="1206" width="9.28515625" style="154" bestFit="1" customWidth="1"/>
    <col min="1207" max="1207" width="10.42578125" style="154" bestFit="1" customWidth="1"/>
    <col min="1208" max="1208" width="11.28515625" style="154" bestFit="1" customWidth="1"/>
    <col min="1209" max="1209" width="8" style="154" bestFit="1" customWidth="1"/>
    <col min="1210" max="1210" width="9.28515625" style="154" bestFit="1" customWidth="1"/>
    <col min="1211" max="1211" width="10.42578125" style="154" bestFit="1" customWidth="1"/>
    <col min="1212" max="1213" width="8" style="154" bestFit="1" customWidth="1"/>
    <col min="1214" max="1214" width="9.140625" style="154" bestFit="1" customWidth="1"/>
    <col min="1215" max="1218" width="8" style="154" bestFit="1" customWidth="1"/>
    <col min="1219" max="1219" width="8.7109375" style="154" bestFit="1" customWidth="1"/>
    <col min="1220" max="1221" width="11.7109375" style="154" bestFit="1" customWidth="1"/>
    <col min="1222" max="1222" width="7" style="154" bestFit="1" customWidth="1"/>
    <col min="1223" max="1223" width="8.140625" style="154" bestFit="1" customWidth="1"/>
    <col min="1224" max="1228" width="9.5703125" style="154" bestFit="1" customWidth="1"/>
    <col min="1229" max="1229" width="11.7109375" style="154" bestFit="1" customWidth="1"/>
    <col min="1230" max="1230" width="12" style="154" bestFit="1" customWidth="1"/>
    <col min="1231" max="1231" width="10.42578125" style="154" bestFit="1" customWidth="1"/>
    <col min="1232" max="1232" width="9" style="154" bestFit="1" customWidth="1"/>
    <col min="1233" max="1234" width="11" style="154" bestFit="1" customWidth="1"/>
    <col min="1235" max="1235" width="12.5703125" style="154" bestFit="1" customWidth="1"/>
    <col min="1236" max="1236" width="9.42578125" style="154" bestFit="1" customWidth="1"/>
    <col min="1237" max="1237" width="9.7109375" style="154" bestFit="1" customWidth="1"/>
    <col min="1238" max="1239" width="12" style="154" bestFit="1" customWidth="1"/>
    <col min="1240" max="1240" width="9.140625" style="154" bestFit="1" customWidth="1"/>
    <col min="1241" max="1241" width="11.5703125" style="154" bestFit="1" customWidth="1"/>
    <col min="1242" max="1243" width="12" style="154" bestFit="1" customWidth="1"/>
    <col min="1244" max="1244" width="11.85546875" style="154" bestFit="1" customWidth="1"/>
    <col min="1245" max="1245" width="10.85546875" style="154" bestFit="1" customWidth="1"/>
    <col min="1246" max="1246" width="11.140625" style="154" bestFit="1" customWidth="1"/>
    <col min="1247" max="1247" width="9.140625" style="154" bestFit="1" customWidth="1"/>
    <col min="1248" max="1248" width="9.85546875" style="154" bestFit="1" customWidth="1"/>
    <col min="1249" max="1249" width="10.28515625" style="154" bestFit="1" customWidth="1"/>
    <col min="1250" max="1250" width="10.85546875" style="154" bestFit="1" customWidth="1"/>
    <col min="1251" max="1251" width="10.7109375" style="154" bestFit="1" customWidth="1"/>
    <col min="1252" max="1252" width="10.140625" style="154" bestFit="1" customWidth="1"/>
    <col min="1253" max="1253" width="10.7109375" style="154" bestFit="1" customWidth="1"/>
    <col min="1254" max="1254" width="11.42578125" style="154" bestFit="1" customWidth="1"/>
    <col min="1255" max="1255" width="8.5703125" style="154" bestFit="1" customWidth="1"/>
    <col min="1256" max="1257" width="11.7109375" style="154" bestFit="1" customWidth="1"/>
    <col min="1258" max="1258" width="11.28515625" style="154" bestFit="1" customWidth="1"/>
    <col min="1259" max="1259" width="9.85546875" style="154" bestFit="1" customWidth="1"/>
    <col min="1260" max="1260" width="9.7109375" style="154" bestFit="1" customWidth="1"/>
    <col min="1261" max="1261" width="10.85546875" style="154" bestFit="1" customWidth="1"/>
    <col min="1262" max="1266" width="11.42578125" style="154" bestFit="1" customWidth="1"/>
    <col min="1267" max="1267" width="10.42578125" style="154" bestFit="1" customWidth="1"/>
    <col min="1268" max="1273" width="11.28515625" style="154" bestFit="1" customWidth="1"/>
    <col min="1274" max="1276" width="10.28515625" style="154" bestFit="1" customWidth="1"/>
    <col min="1277" max="1277" width="11.7109375" style="154" bestFit="1" customWidth="1"/>
    <col min="1278" max="1278" width="10.85546875" style="154" bestFit="1" customWidth="1"/>
    <col min="1279" max="1280" width="11.7109375" style="154" bestFit="1" customWidth="1"/>
    <col min="1281" max="1285" width="11.5703125" style="154" bestFit="1" customWidth="1"/>
    <col min="1286" max="1286" width="10.5703125" style="154" bestFit="1" customWidth="1"/>
    <col min="1287" max="1287" width="11" style="154" bestFit="1" customWidth="1"/>
    <col min="1288" max="1288" width="11.42578125" style="154" bestFit="1" customWidth="1"/>
    <col min="1289" max="1289" width="11.7109375" style="154" bestFit="1" customWidth="1"/>
    <col min="1290" max="1291" width="11.5703125" style="154" bestFit="1" customWidth="1"/>
    <col min="1292" max="1295" width="11.42578125" style="154" bestFit="1" customWidth="1"/>
    <col min="1296" max="1296" width="11.5703125" style="154" bestFit="1" customWidth="1"/>
    <col min="1297" max="1297" width="10.7109375" style="154" bestFit="1" customWidth="1"/>
    <col min="1298" max="1300" width="11.5703125" style="154" bestFit="1" customWidth="1"/>
    <col min="1301" max="1306" width="11.42578125" style="154" bestFit="1" customWidth="1"/>
    <col min="1307" max="1308" width="10.42578125" style="154" bestFit="1" customWidth="1"/>
    <col min="1309" max="1309" width="11.5703125" style="154" bestFit="1" customWidth="1"/>
    <col min="1310" max="1310" width="10.42578125" style="154" bestFit="1" customWidth="1"/>
    <col min="1311" max="1316" width="11.140625" style="154" bestFit="1" customWidth="1"/>
    <col min="1317" max="1318" width="10.140625" style="154" bestFit="1" customWidth="1"/>
    <col min="1319" max="1323" width="9.28515625" style="154" bestFit="1" customWidth="1"/>
    <col min="1324" max="1324" width="10.42578125" style="154" bestFit="1" customWidth="1"/>
    <col min="1325" max="1327" width="9.28515625" style="154" bestFit="1" customWidth="1"/>
    <col min="1328" max="1328" width="8.28515625" style="154" bestFit="1" customWidth="1"/>
    <col min="1329" max="1329" width="9.42578125" style="154" bestFit="1" customWidth="1"/>
    <col min="1330" max="1330" width="11.7109375" style="154" bestFit="1" customWidth="1"/>
    <col min="1331" max="1331" width="11" style="154" bestFit="1" customWidth="1"/>
    <col min="1332" max="1332" width="10.42578125" style="154" bestFit="1" customWidth="1"/>
    <col min="1333" max="1333" width="8.42578125" style="154" bestFit="1" customWidth="1"/>
    <col min="1334" max="1334" width="9.42578125" style="154" bestFit="1" customWidth="1"/>
    <col min="1335" max="1335" width="11.5703125" style="154" bestFit="1" customWidth="1"/>
    <col min="1336" max="1336" width="11.42578125" style="154" bestFit="1" customWidth="1"/>
    <col min="1337" max="1337" width="9.85546875" style="154" bestFit="1" customWidth="1"/>
    <col min="1338" max="1338" width="12" style="154" bestFit="1" customWidth="1"/>
    <col min="1339" max="1339" width="11.85546875" style="154" bestFit="1" customWidth="1"/>
    <col min="1340" max="1340" width="10.5703125" style="154" bestFit="1" customWidth="1"/>
    <col min="1341" max="1341" width="10.85546875" style="154" bestFit="1" customWidth="1"/>
    <col min="1342" max="1342" width="11.140625" style="154" bestFit="1" customWidth="1"/>
    <col min="1343" max="1344" width="9.140625" style="154" bestFit="1" customWidth="1"/>
    <col min="1345" max="1345" width="8.140625" style="154" bestFit="1" customWidth="1"/>
    <col min="1346" max="1346" width="9.28515625" style="154" bestFit="1" customWidth="1"/>
    <col min="1347" max="1347" width="11.42578125" style="154" bestFit="1" customWidth="1"/>
    <col min="1348" max="1348" width="9.7109375" style="154" bestFit="1" customWidth="1"/>
    <col min="1349" max="1354" width="8.7109375" style="154" bestFit="1" customWidth="1"/>
    <col min="1355" max="1355" width="12.28515625" style="154" bestFit="1" customWidth="1"/>
    <col min="1356" max="1356" width="11.140625" style="154" bestFit="1" customWidth="1"/>
    <col min="1357" max="1357" width="12.28515625" style="154" bestFit="1" customWidth="1"/>
    <col min="1358" max="1358" width="10.5703125" style="154" bestFit="1" customWidth="1"/>
    <col min="1359" max="1359" width="12.5703125" style="154" bestFit="1" customWidth="1"/>
    <col min="1360" max="1360" width="12.7109375" style="154" bestFit="1" customWidth="1"/>
    <col min="1361" max="1361" width="10.7109375" style="154" bestFit="1" customWidth="1"/>
    <col min="1362" max="1362" width="12.5703125" style="154" bestFit="1" customWidth="1"/>
    <col min="1363" max="1363" width="11.7109375" style="154" bestFit="1" customWidth="1"/>
    <col min="1364" max="1364" width="12.85546875" style="154" bestFit="1" customWidth="1"/>
    <col min="1365" max="1365" width="12.140625" style="154" bestFit="1" customWidth="1"/>
    <col min="1366" max="1367" width="12" style="154" bestFit="1" customWidth="1"/>
    <col min="1368" max="1369" width="10.140625" style="154" bestFit="1" customWidth="1"/>
    <col min="1370" max="1370" width="9.28515625" style="154" bestFit="1" customWidth="1"/>
    <col min="1371" max="1371" width="11.5703125" style="154" bestFit="1" customWidth="1"/>
    <col min="1372" max="1372" width="12.7109375" style="154" bestFit="1" customWidth="1"/>
    <col min="1373" max="1373" width="8.85546875" style="154" bestFit="1" customWidth="1"/>
    <col min="1374" max="1374" width="9.28515625" style="154" bestFit="1" customWidth="1"/>
    <col min="1375" max="1375" width="11.5703125" style="154" bestFit="1" customWidth="1"/>
    <col min="1376" max="1376" width="12.42578125" style="154" bestFit="1" customWidth="1"/>
    <col min="1377" max="1382" width="8.5703125" style="154" bestFit="1" customWidth="1"/>
    <col min="1383" max="1383" width="11" style="154" bestFit="1" customWidth="1"/>
    <col min="1384" max="1384" width="10.42578125" style="154" bestFit="1" customWidth="1"/>
    <col min="1385" max="1385" width="10.5703125" style="154" bestFit="1" customWidth="1"/>
    <col min="1386" max="1386" width="11.5703125" style="154" bestFit="1" customWidth="1"/>
    <col min="1387" max="1388" width="9.140625" style="154" bestFit="1" customWidth="1"/>
    <col min="1389" max="1389" width="11.42578125" style="154" bestFit="1" customWidth="1"/>
    <col min="1390" max="1390" width="12.28515625" style="154" bestFit="1" customWidth="1"/>
    <col min="1391" max="1393" width="8.42578125" style="154" bestFit="1" customWidth="1"/>
    <col min="1394" max="1395" width="11.85546875" style="154" bestFit="1" customWidth="1"/>
    <col min="1396" max="1396" width="12" style="154" bestFit="1" customWidth="1"/>
    <col min="1397" max="1397" width="12.140625" style="154" bestFit="1" customWidth="1"/>
    <col min="1398" max="1398" width="10.85546875" style="154" bestFit="1" customWidth="1"/>
    <col min="1399" max="1399" width="12.42578125" style="154" bestFit="1" customWidth="1"/>
    <col min="1400" max="1400" width="12.28515625" style="154" bestFit="1" customWidth="1"/>
    <col min="1401" max="1401" width="11.42578125" style="154" bestFit="1" customWidth="1"/>
    <col min="1402" max="1402" width="11.7109375" style="154" bestFit="1" customWidth="1"/>
    <col min="1403" max="1404" width="9.85546875" style="154" bestFit="1" customWidth="1"/>
    <col min="1405" max="1405" width="12.42578125" style="154" bestFit="1" customWidth="1"/>
    <col min="1406" max="1406" width="10" style="154" bestFit="1" customWidth="1"/>
    <col min="1407" max="1407" width="11.140625" style="154" bestFit="1" customWidth="1"/>
    <col min="1408" max="1408" width="12.28515625" style="154" bestFit="1" customWidth="1"/>
    <col min="1409" max="1409" width="13.28515625" style="154" bestFit="1" customWidth="1"/>
    <col min="1410" max="1410" width="11.5703125" style="154" bestFit="1" customWidth="1"/>
    <col min="1411" max="1411" width="10.5703125" style="154" bestFit="1" customWidth="1"/>
    <col min="1412" max="1412" width="12" style="154" bestFit="1" customWidth="1"/>
    <col min="1413" max="1413" width="9.42578125" style="154" bestFit="1" customWidth="1"/>
    <col min="1414" max="1414" width="9.140625" style="154" bestFit="1" customWidth="1"/>
    <col min="1415" max="1415" width="9.42578125" style="154" bestFit="1" customWidth="1"/>
    <col min="1416" max="1416" width="9.140625" style="154" bestFit="1" customWidth="1"/>
    <col min="1417" max="1417" width="9.42578125" style="154" bestFit="1" customWidth="1"/>
    <col min="1418" max="1419" width="9.140625" style="154" bestFit="1" customWidth="1"/>
    <col min="1420" max="1420" width="9.42578125" style="154" bestFit="1" customWidth="1"/>
    <col min="1421" max="1422" width="9.140625" style="154" bestFit="1" customWidth="1"/>
    <col min="1423" max="1423" width="9.42578125" style="154" bestFit="1" customWidth="1"/>
    <col min="1424" max="1424" width="9.140625" style="154" bestFit="1" customWidth="1"/>
    <col min="1425" max="1425" width="9.42578125" style="154" bestFit="1" customWidth="1"/>
    <col min="1426" max="1426" width="9.140625" style="154" bestFit="1" customWidth="1"/>
    <col min="1427" max="1427" width="9.42578125" style="154" bestFit="1" customWidth="1"/>
    <col min="1428" max="1429" width="9.140625" style="154" bestFit="1" customWidth="1"/>
    <col min="1430" max="1430" width="9.42578125" style="154" bestFit="1" customWidth="1"/>
    <col min="1431" max="1432" width="9.140625" style="154" bestFit="1" customWidth="1"/>
    <col min="1433" max="1433" width="9.42578125" style="154" bestFit="1" customWidth="1"/>
    <col min="1434" max="1434" width="9.140625" style="154" bestFit="1" customWidth="1"/>
    <col min="1435" max="1435" width="9.42578125" style="154" bestFit="1" customWidth="1"/>
    <col min="1436" max="1436" width="9.140625" style="154" bestFit="1" customWidth="1"/>
    <col min="1437" max="1437" width="9.42578125" style="154" bestFit="1" customWidth="1"/>
    <col min="1438" max="1439" width="9.140625" style="154" bestFit="1" customWidth="1"/>
    <col min="1440" max="1440" width="9.42578125" style="154" bestFit="1" customWidth="1"/>
    <col min="1441" max="1441" width="9.140625" style="154" bestFit="1" customWidth="1"/>
    <col min="1442" max="1443" width="9.42578125" style="154" bestFit="1" customWidth="1"/>
    <col min="1444" max="1444" width="9.140625" style="154" bestFit="1" customWidth="1"/>
    <col min="1445" max="1445" width="9.42578125" style="154" bestFit="1" customWidth="1"/>
    <col min="1446" max="1446" width="9.140625" style="154" bestFit="1" customWidth="1"/>
    <col min="1447" max="1447" width="9.42578125" style="154" bestFit="1" customWidth="1"/>
    <col min="1448" max="1448" width="9.140625" style="154" bestFit="1" customWidth="1"/>
    <col min="1449" max="1449" width="9.42578125" style="154" bestFit="1" customWidth="1"/>
    <col min="1450" max="1450" width="9.140625" style="154" bestFit="1" customWidth="1"/>
    <col min="1451" max="1451" width="9.42578125" style="154" bestFit="1" customWidth="1"/>
    <col min="1452" max="1453" width="9.140625" style="154" bestFit="1" customWidth="1"/>
    <col min="1454" max="1454" width="9.42578125" style="154" bestFit="1" customWidth="1"/>
    <col min="1455" max="1455" width="9.140625" style="154" bestFit="1" customWidth="1"/>
    <col min="1456" max="1457" width="9.42578125" style="154" bestFit="1" customWidth="1"/>
    <col min="1458" max="1463" width="9.140625" style="154" bestFit="1" customWidth="1"/>
    <col min="1464" max="1464" width="8.42578125" style="154" bestFit="1" customWidth="1"/>
    <col min="1465" max="1465" width="8.140625" style="154" bestFit="1" customWidth="1"/>
    <col min="1466" max="1466" width="8.42578125" style="154" bestFit="1" customWidth="1"/>
    <col min="1467" max="1467" width="8.140625" style="154" bestFit="1" customWidth="1"/>
    <col min="1468" max="1468" width="8.42578125" style="154" bestFit="1" customWidth="1"/>
    <col min="1469" max="1469" width="8.140625" style="154" bestFit="1" customWidth="1"/>
    <col min="1470" max="1470" width="8.42578125" style="154" bestFit="1" customWidth="1"/>
    <col min="1471" max="1471" width="8.140625" style="154" bestFit="1" customWidth="1"/>
    <col min="1472" max="1472" width="8.42578125" style="154" bestFit="1" customWidth="1"/>
    <col min="1473" max="1473" width="8.140625" style="154" bestFit="1" customWidth="1"/>
    <col min="1474" max="1474" width="8.42578125" style="154" bestFit="1" customWidth="1"/>
    <col min="1475" max="1476" width="8.140625" style="154" bestFit="1" customWidth="1"/>
    <col min="1477" max="1477" width="8.42578125" style="154" bestFit="1" customWidth="1"/>
    <col min="1478" max="1478" width="8.140625" style="154" bestFit="1" customWidth="1"/>
    <col min="1479" max="1479" width="8.42578125" style="154" bestFit="1" customWidth="1"/>
    <col min="1480" max="1480" width="8.140625" style="154" bestFit="1" customWidth="1"/>
    <col min="1481" max="1481" width="8.42578125" style="154" bestFit="1" customWidth="1"/>
    <col min="1482" max="1482" width="8.140625" style="154" bestFit="1" customWidth="1"/>
    <col min="1483" max="1483" width="8.42578125" style="154" bestFit="1" customWidth="1"/>
    <col min="1484" max="1484" width="8.140625" style="154" bestFit="1" customWidth="1"/>
    <col min="1485" max="1485" width="8.42578125" style="154" bestFit="1" customWidth="1"/>
    <col min="1486" max="1486" width="8.140625" style="154" bestFit="1" customWidth="1"/>
    <col min="1487" max="1487" width="8.42578125" style="154" bestFit="1" customWidth="1"/>
    <col min="1488" max="1488" width="8.140625" style="154" bestFit="1" customWidth="1"/>
    <col min="1489" max="1489" width="9.85546875" style="154" bestFit="1" customWidth="1"/>
    <col min="1490" max="1490" width="9.5703125" style="154" bestFit="1" customWidth="1"/>
    <col min="1491" max="1492" width="11.140625" style="154" bestFit="1" customWidth="1"/>
    <col min="1493" max="1494" width="10.140625" style="154" bestFit="1" customWidth="1"/>
    <col min="1495" max="1496" width="11.140625" style="154" bestFit="1" customWidth="1"/>
    <col min="1497" max="1498" width="10.140625" style="154" bestFit="1" customWidth="1"/>
    <col min="1499" max="1499" width="14.140625" style="154" bestFit="1" customWidth="1"/>
    <col min="1500" max="1500" width="25" style="154" bestFit="1" customWidth="1"/>
    <col min="1501" max="1501" width="8" style="154" bestFit="1" customWidth="1"/>
    <col min="1502" max="1502" width="9.28515625" style="154" bestFit="1" customWidth="1"/>
    <col min="1503" max="1503" width="10.42578125" style="154" bestFit="1" customWidth="1"/>
    <col min="1504" max="1504" width="8" style="154" bestFit="1" customWidth="1"/>
    <col min="1505" max="1505" width="9.28515625" style="154" bestFit="1" customWidth="1"/>
    <col min="1506" max="1506" width="10.42578125" style="154" bestFit="1" customWidth="1"/>
    <col min="1507" max="1507" width="11.28515625" style="154" bestFit="1" customWidth="1"/>
    <col min="1508" max="1508" width="8" style="154" bestFit="1" customWidth="1"/>
    <col min="1509" max="1509" width="9.28515625" style="154" bestFit="1" customWidth="1"/>
    <col min="1510" max="1510" width="10.42578125" style="154" bestFit="1" customWidth="1"/>
    <col min="1511" max="1512" width="8" style="154" bestFit="1" customWidth="1"/>
    <col min="1513" max="1513" width="9.140625" style="154" bestFit="1" customWidth="1"/>
    <col min="1514" max="1517" width="8" style="154" bestFit="1" customWidth="1"/>
    <col min="1518" max="1518" width="8.7109375" style="154" bestFit="1" customWidth="1"/>
    <col min="1519" max="1520" width="11.7109375" style="154" bestFit="1" customWidth="1"/>
    <col min="1521" max="1521" width="7" style="154" bestFit="1" customWidth="1"/>
    <col min="1522" max="1522" width="8.140625" style="154" bestFit="1" customWidth="1"/>
    <col min="1523" max="1527" width="9.5703125" style="154" bestFit="1" customWidth="1"/>
    <col min="1528" max="1528" width="11.7109375" style="154" bestFit="1" customWidth="1"/>
    <col min="1529" max="1529" width="12" style="154" bestFit="1" customWidth="1"/>
    <col min="1530" max="1530" width="10.42578125" style="154" bestFit="1" customWidth="1"/>
    <col min="1531" max="1531" width="9" style="154" bestFit="1" customWidth="1"/>
    <col min="1532" max="1533" width="11" style="154" bestFit="1" customWidth="1"/>
    <col min="1534" max="1534" width="12.5703125" style="154" bestFit="1" customWidth="1"/>
    <col min="1535" max="1535" width="9.42578125" style="154" bestFit="1" customWidth="1"/>
    <col min="1536" max="1536" width="9.7109375" style="154" bestFit="1" customWidth="1"/>
    <col min="1537" max="1538" width="12" style="154" bestFit="1" customWidth="1"/>
    <col min="1539" max="1539" width="9.140625" style="154" bestFit="1" customWidth="1"/>
    <col min="1540" max="1540" width="11.5703125" style="154" bestFit="1" customWidth="1"/>
    <col min="1541" max="1542" width="12" style="154" bestFit="1" customWidth="1"/>
    <col min="1543" max="1543" width="11.85546875" style="154" bestFit="1" customWidth="1"/>
    <col min="1544" max="1544" width="10.85546875" style="154" bestFit="1" customWidth="1"/>
    <col min="1545" max="1545" width="11.140625" style="154" bestFit="1" customWidth="1"/>
    <col min="1546" max="1546" width="9.140625" style="154" bestFit="1" customWidth="1"/>
    <col min="1547" max="1547" width="9.85546875" style="154" bestFit="1" customWidth="1"/>
    <col min="1548" max="1548" width="10.28515625" style="154" bestFit="1" customWidth="1"/>
    <col min="1549" max="1549" width="10.85546875" style="154" bestFit="1" customWidth="1"/>
    <col min="1550" max="1550" width="10.7109375" style="154" bestFit="1" customWidth="1"/>
    <col min="1551" max="1551" width="10.140625" style="154" bestFit="1" customWidth="1"/>
    <col min="1552" max="1552" width="10.7109375" style="154" bestFit="1" customWidth="1"/>
    <col min="1553" max="1553" width="11.42578125" style="154" bestFit="1" customWidth="1"/>
    <col min="1554" max="1554" width="8.5703125" style="154" bestFit="1" customWidth="1"/>
    <col min="1555" max="1556" width="11.7109375" style="154" bestFit="1" customWidth="1"/>
    <col min="1557" max="1557" width="11.28515625" style="154" bestFit="1" customWidth="1"/>
    <col min="1558" max="1558" width="9.85546875" style="154" bestFit="1" customWidth="1"/>
    <col min="1559" max="1559" width="9.7109375" style="154" bestFit="1" customWidth="1"/>
    <col min="1560" max="1560" width="10.85546875" style="154" bestFit="1" customWidth="1"/>
    <col min="1561" max="1565" width="11.42578125" style="154" bestFit="1" customWidth="1"/>
    <col min="1566" max="1566" width="10.42578125" style="154" bestFit="1" customWidth="1"/>
    <col min="1567" max="1572" width="11.28515625" style="154" bestFit="1" customWidth="1"/>
    <col min="1573" max="1575" width="10.28515625" style="154" bestFit="1" customWidth="1"/>
    <col min="1576" max="1576" width="11.7109375" style="154" bestFit="1" customWidth="1"/>
    <col min="1577" max="1577" width="10.85546875" style="154" bestFit="1" customWidth="1"/>
    <col min="1578" max="1579" width="11.7109375" style="154" bestFit="1" customWidth="1"/>
    <col min="1580" max="1584" width="11.5703125" style="154" bestFit="1" customWidth="1"/>
    <col min="1585" max="1585" width="10.5703125" style="154" bestFit="1" customWidth="1"/>
    <col min="1586" max="1586" width="11" style="154" bestFit="1" customWidth="1"/>
    <col min="1587" max="1587" width="11.42578125" style="154" bestFit="1" customWidth="1"/>
    <col min="1588" max="1588" width="11.7109375" style="154" bestFit="1" customWidth="1"/>
    <col min="1589" max="1590" width="11.5703125" style="154" bestFit="1" customWidth="1"/>
    <col min="1591" max="1594" width="11.42578125" style="154" bestFit="1" customWidth="1"/>
    <col min="1595" max="1595" width="11.5703125" style="154" bestFit="1" customWidth="1"/>
    <col min="1596" max="1596" width="10.7109375" style="154" bestFit="1" customWidth="1"/>
    <col min="1597" max="1599" width="11.5703125" style="154" bestFit="1" customWidth="1"/>
    <col min="1600" max="1605" width="11.42578125" style="154" bestFit="1" customWidth="1"/>
    <col min="1606" max="1607" width="10.42578125" style="154" bestFit="1" customWidth="1"/>
    <col min="1608" max="1608" width="11.5703125" style="154" bestFit="1" customWidth="1"/>
    <col min="1609" max="1609" width="10.42578125" style="154" bestFit="1" customWidth="1"/>
    <col min="1610" max="1615" width="11.140625" style="154" bestFit="1" customWidth="1"/>
    <col min="1616" max="1617" width="10.140625" style="154" bestFit="1" customWidth="1"/>
    <col min="1618" max="1622" width="9.28515625" style="154" bestFit="1" customWidth="1"/>
    <col min="1623" max="1623" width="10.42578125" style="154" bestFit="1" customWidth="1"/>
    <col min="1624" max="1626" width="9.28515625" style="154" bestFit="1" customWidth="1"/>
    <col min="1627" max="1627" width="8.28515625" style="154" bestFit="1" customWidth="1"/>
    <col min="1628" max="1628" width="9.42578125" style="154" bestFit="1" customWidth="1"/>
    <col min="1629" max="1629" width="11.7109375" style="154" bestFit="1" customWidth="1"/>
    <col min="1630" max="1630" width="11" style="154" bestFit="1" customWidth="1"/>
    <col min="1631" max="1631" width="10.42578125" style="154" bestFit="1" customWidth="1"/>
    <col min="1632" max="1632" width="8.42578125" style="154" bestFit="1" customWidth="1"/>
    <col min="1633" max="1633" width="9.42578125" style="154" bestFit="1" customWidth="1"/>
    <col min="1634" max="1634" width="11.5703125" style="154" bestFit="1" customWidth="1"/>
    <col min="1635" max="1635" width="11.42578125" style="154" bestFit="1" customWidth="1"/>
    <col min="1636" max="1636" width="9.85546875" style="154" bestFit="1" customWidth="1"/>
    <col min="1637" max="1637" width="12" style="154" bestFit="1" customWidth="1"/>
    <col min="1638" max="1638" width="11.85546875" style="154" bestFit="1" customWidth="1"/>
    <col min="1639" max="1639" width="10.5703125" style="154" bestFit="1" customWidth="1"/>
    <col min="1640" max="1640" width="10.85546875" style="154" bestFit="1" customWidth="1"/>
    <col min="1641" max="1641" width="11.140625" style="154" bestFit="1" customWidth="1"/>
    <col min="1642" max="1643" width="9.140625" style="154" bestFit="1" customWidth="1"/>
    <col min="1644" max="1644" width="8.140625" style="154" bestFit="1" customWidth="1"/>
    <col min="1645" max="1645" width="9.28515625" style="154" bestFit="1" customWidth="1"/>
    <col min="1646" max="1646" width="11.42578125" style="154" bestFit="1" customWidth="1"/>
    <col min="1647" max="1647" width="9.7109375" style="154" bestFit="1" customWidth="1"/>
    <col min="1648" max="1648" width="11.7109375" style="154" bestFit="1" customWidth="1"/>
    <col min="1649" max="1650" width="10.140625" style="154" bestFit="1" customWidth="1"/>
    <col min="1651" max="1653" width="8.7109375" style="154" bestFit="1" customWidth="1"/>
    <col min="1654" max="1654" width="12.28515625" style="154" bestFit="1" customWidth="1"/>
    <col min="1655" max="1655" width="11.140625" style="154" bestFit="1" customWidth="1"/>
    <col min="1656" max="1656" width="12.28515625" style="154" bestFit="1" customWidth="1"/>
    <col min="1657" max="1657" width="10.5703125" style="154" bestFit="1" customWidth="1"/>
    <col min="1658" max="1658" width="12.5703125" style="154" bestFit="1" customWidth="1"/>
    <col min="1659" max="1659" width="12.7109375" style="154" bestFit="1" customWidth="1"/>
    <col min="1660" max="1660" width="10.7109375" style="154" bestFit="1" customWidth="1"/>
    <col min="1661" max="1661" width="12.5703125" style="154" bestFit="1" customWidth="1"/>
    <col min="1662" max="1662" width="11.7109375" style="154" bestFit="1" customWidth="1"/>
    <col min="1663" max="1663" width="12.85546875" style="154" bestFit="1" customWidth="1"/>
    <col min="1664" max="1664" width="12.140625" style="154" bestFit="1" customWidth="1"/>
    <col min="1665" max="1666" width="12" style="154" bestFit="1" customWidth="1"/>
    <col min="1667" max="1668" width="10.140625" style="154" bestFit="1" customWidth="1"/>
    <col min="1669" max="1669" width="9.28515625" style="154" bestFit="1" customWidth="1"/>
    <col min="1670" max="1670" width="11.5703125" style="154" bestFit="1" customWidth="1"/>
    <col min="1671" max="1671" width="12.7109375" style="154" bestFit="1" customWidth="1"/>
    <col min="1672" max="1672" width="8.85546875" style="154" bestFit="1" customWidth="1"/>
    <col min="1673" max="1673" width="9.28515625" style="154" bestFit="1" customWidth="1"/>
    <col min="1674" max="1674" width="11.5703125" style="154" bestFit="1" customWidth="1"/>
    <col min="1675" max="1675" width="12.42578125" style="154" bestFit="1" customWidth="1"/>
    <col min="1676" max="1681" width="8.5703125" style="154" bestFit="1" customWidth="1"/>
    <col min="1682" max="1682" width="11" style="154" bestFit="1" customWidth="1"/>
    <col min="1683" max="1683" width="10.42578125" style="154" bestFit="1" customWidth="1"/>
    <col min="1684" max="1684" width="10.5703125" style="154" bestFit="1" customWidth="1"/>
    <col min="1685" max="1685" width="11.5703125" style="154" bestFit="1" customWidth="1"/>
    <col min="1686" max="1687" width="9.140625" style="154" bestFit="1" customWidth="1"/>
    <col min="1688" max="1688" width="11.42578125" style="154" bestFit="1" customWidth="1"/>
    <col min="1689" max="1689" width="12.28515625" style="154" bestFit="1" customWidth="1"/>
    <col min="1690" max="1692" width="8.42578125" style="154" bestFit="1" customWidth="1"/>
    <col min="1693" max="1694" width="11.85546875" style="154" bestFit="1" customWidth="1"/>
    <col min="1695" max="1695" width="12" style="154" bestFit="1" customWidth="1"/>
    <col min="1696" max="1696" width="12.140625" style="154" bestFit="1" customWidth="1"/>
    <col min="1697" max="1697" width="10.85546875" style="154" bestFit="1" customWidth="1"/>
    <col min="1698" max="1698" width="12.42578125" style="154" bestFit="1" customWidth="1"/>
    <col min="1699" max="1699" width="12.28515625" style="154" bestFit="1" customWidth="1"/>
    <col min="1700" max="1700" width="11.42578125" style="154" bestFit="1" customWidth="1"/>
    <col min="1701" max="1701" width="11.7109375" style="154" bestFit="1" customWidth="1"/>
    <col min="1702" max="1703" width="9.85546875" style="154" bestFit="1" customWidth="1"/>
    <col min="1704" max="1704" width="12.42578125" style="154" bestFit="1" customWidth="1"/>
    <col min="1705" max="1705" width="11.7109375" style="154" bestFit="1" customWidth="1"/>
    <col min="1706" max="1706" width="11.140625" style="154" bestFit="1" customWidth="1"/>
    <col min="1707" max="1707" width="12.28515625" style="154" bestFit="1" customWidth="1"/>
    <col min="1708" max="1708" width="13.28515625" style="154" bestFit="1" customWidth="1"/>
    <col min="1709" max="1709" width="11.5703125" style="154" bestFit="1" customWidth="1"/>
    <col min="1710" max="1710" width="10.5703125" style="154" bestFit="1" customWidth="1"/>
    <col min="1711" max="1711" width="12" style="154" bestFit="1" customWidth="1"/>
    <col min="1712" max="1712" width="9.42578125" style="154" bestFit="1" customWidth="1"/>
    <col min="1713" max="1713" width="9.140625" style="154" bestFit="1" customWidth="1"/>
    <col min="1714" max="1714" width="9.42578125" style="154" bestFit="1" customWidth="1"/>
    <col min="1715" max="1715" width="9.140625" style="154" bestFit="1" customWidth="1"/>
    <col min="1716" max="1716" width="9.42578125" style="154" bestFit="1" customWidth="1"/>
    <col min="1717" max="1718" width="9.140625" style="154" bestFit="1" customWidth="1"/>
    <col min="1719" max="1719" width="9.42578125" style="154" bestFit="1" customWidth="1"/>
    <col min="1720" max="1721" width="9.140625" style="154" bestFit="1" customWidth="1"/>
    <col min="1722" max="1722" width="9.42578125" style="154" bestFit="1" customWidth="1"/>
    <col min="1723" max="1723" width="9.140625" style="154" bestFit="1" customWidth="1"/>
    <col min="1724" max="1724" width="9.42578125" style="154" bestFit="1" customWidth="1"/>
    <col min="1725" max="1725" width="9.140625" style="154" bestFit="1" customWidth="1"/>
    <col min="1726" max="1726" width="9.42578125" style="154" bestFit="1" customWidth="1"/>
    <col min="1727" max="1728" width="9.140625" style="154" bestFit="1" customWidth="1"/>
    <col min="1729" max="1729" width="9.42578125" style="154" bestFit="1" customWidth="1"/>
    <col min="1730" max="1731" width="9.140625" style="154" bestFit="1" customWidth="1"/>
    <col min="1732" max="1732" width="9.42578125" style="154" bestFit="1" customWidth="1"/>
    <col min="1733" max="1733" width="9.140625" style="154" bestFit="1" customWidth="1"/>
    <col min="1734" max="1734" width="9.42578125" style="154" bestFit="1" customWidth="1"/>
    <col min="1735" max="1735" width="9.140625" style="154" bestFit="1" customWidth="1"/>
    <col min="1736" max="1736" width="9.42578125" style="154" bestFit="1" customWidth="1"/>
    <col min="1737" max="1738" width="9.140625" style="154" bestFit="1" customWidth="1"/>
    <col min="1739" max="1739" width="9.42578125" style="154" bestFit="1" customWidth="1"/>
    <col min="1740" max="1740" width="9.140625" style="154" bestFit="1" customWidth="1"/>
    <col min="1741" max="1742" width="9.42578125" style="154" bestFit="1" customWidth="1"/>
    <col min="1743" max="1743" width="9.140625" style="154" bestFit="1" customWidth="1"/>
    <col min="1744" max="1744" width="9.42578125" style="154" bestFit="1" customWidth="1"/>
    <col min="1745" max="1745" width="9.140625" style="154" bestFit="1" customWidth="1"/>
    <col min="1746" max="1746" width="9.42578125" style="154" bestFit="1" customWidth="1"/>
    <col min="1747" max="1747" width="9.140625" style="154" bestFit="1" customWidth="1"/>
    <col min="1748" max="1748" width="9.42578125" style="154" bestFit="1" customWidth="1"/>
    <col min="1749" max="1749" width="9.140625" style="154" bestFit="1" customWidth="1"/>
    <col min="1750" max="1750" width="9.42578125" style="154" bestFit="1" customWidth="1"/>
    <col min="1751" max="1752" width="9.140625" style="154" bestFit="1" customWidth="1"/>
    <col min="1753" max="1753" width="9.42578125" style="154" bestFit="1" customWidth="1"/>
    <col min="1754" max="1754" width="9.140625" style="154" bestFit="1" customWidth="1"/>
    <col min="1755" max="1756" width="9.42578125" style="154" bestFit="1" customWidth="1"/>
    <col min="1757" max="1762" width="9.140625" style="154" bestFit="1" customWidth="1"/>
    <col min="1763" max="1763" width="8.42578125" style="154" bestFit="1" customWidth="1"/>
    <col min="1764" max="1764" width="8.140625" style="154" bestFit="1" customWidth="1"/>
    <col min="1765" max="1765" width="8.42578125" style="154" bestFit="1" customWidth="1"/>
    <col min="1766" max="1766" width="8.140625" style="154" bestFit="1" customWidth="1"/>
    <col min="1767" max="1767" width="8.42578125" style="154" bestFit="1" customWidth="1"/>
    <col min="1768" max="1768" width="8.140625" style="154" bestFit="1" customWidth="1"/>
    <col min="1769" max="1769" width="8.42578125" style="154" bestFit="1" customWidth="1"/>
    <col min="1770" max="1770" width="8.140625" style="154" bestFit="1" customWidth="1"/>
    <col min="1771" max="1771" width="8.42578125" style="154" bestFit="1" customWidth="1"/>
    <col min="1772" max="1772" width="8.140625" style="154" bestFit="1" customWidth="1"/>
    <col min="1773" max="1773" width="8.42578125" style="154" bestFit="1" customWidth="1"/>
    <col min="1774" max="1775" width="8.140625" style="154" bestFit="1" customWidth="1"/>
    <col min="1776" max="1776" width="8.42578125" style="154" bestFit="1" customWidth="1"/>
    <col min="1777" max="1777" width="8.140625" style="154" bestFit="1" customWidth="1"/>
    <col min="1778" max="1778" width="8.42578125" style="154" bestFit="1" customWidth="1"/>
    <col min="1779" max="1779" width="8.140625" style="154" bestFit="1" customWidth="1"/>
    <col min="1780" max="1780" width="8.42578125" style="154" bestFit="1" customWidth="1"/>
    <col min="1781" max="1781" width="8.140625" style="154" bestFit="1" customWidth="1"/>
    <col min="1782" max="1782" width="8.42578125" style="154" bestFit="1" customWidth="1"/>
    <col min="1783" max="1783" width="8.140625" style="154" bestFit="1" customWidth="1"/>
    <col min="1784" max="1784" width="8.42578125" style="154" bestFit="1" customWidth="1"/>
    <col min="1785" max="1785" width="8.140625" style="154" bestFit="1" customWidth="1"/>
    <col min="1786" max="1786" width="8.42578125" style="154" bestFit="1" customWidth="1"/>
    <col min="1787" max="1787" width="8.140625" style="154" bestFit="1" customWidth="1"/>
    <col min="1788" max="1788" width="9.85546875" style="154" bestFit="1" customWidth="1"/>
    <col min="1789" max="1789" width="9.5703125" style="154" bestFit="1" customWidth="1"/>
    <col min="1790" max="1791" width="11.140625" style="154" bestFit="1" customWidth="1"/>
    <col min="1792" max="1793" width="10.140625" style="154" bestFit="1" customWidth="1"/>
    <col min="1794" max="1795" width="11.140625" style="154" bestFit="1" customWidth="1"/>
    <col min="1796" max="1797" width="10.140625" style="154" bestFit="1" customWidth="1"/>
    <col min="1798" max="1798" width="14.140625" style="154" bestFit="1" customWidth="1"/>
    <col min="1799" max="1799" width="30.5703125" style="154" bestFit="1" customWidth="1"/>
    <col min="1800" max="1800" width="8" style="154" bestFit="1" customWidth="1"/>
    <col min="1801" max="1801" width="9.28515625" style="154" bestFit="1" customWidth="1"/>
    <col min="1802" max="1802" width="10.42578125" style="154" bestFit="1" customWidth="1"/>
    <col min="1803" max="1803" width="8" style="154" bestFit="1" customWidth="1"/>
    <col min="1804" max="1804" width="9.28515625" style="154" bestFit="1" customWidth="1"/>
    <col min="1805" max="1805" width="10.42578125" style="154" bestFit="1" customWidth="1"/>
    <col min="1806" max="1806" width="11.28515625" style="154" bestFit="1" customWidth="1"/>
    <col min="1807" max="1807" width="8" style="154" bestFit="1" customWidth="1"/>
    <col min="1808" max="1808" width="9.28515625" style="154" bestFit="1" customWidth="1"/>
    <col min="1809" max="1809" width="10.42578125" style="154" bestFit="1" customWidth="1"/>
    <col min="1810" max="1811" width="8" style="154" bestFit="1" customWidth="1"/>
    <col min="1812" max="1812" width="9.140625" style="154" bestFit="1" customWidth="1"/>
    <col min="1813" max="1816" width="8" style="154" bestFit="1" customWidth="1"/>
    <col min="1817" max="1817" width="8.7109375" style="154" bestFit="1" customWidth="1"/>
    <col min="1818" max="1819" width="11.7109375" style="154" bestFit="1" customWidth="1"/>
    <col min="1820" max="1820" width="7" style="154" bestFit="1" customWidth="1"/>
    <col min="1821" max="1821" width="8.140625" style="154" bestFit="1" customWidth="1"/>
    <col min="1822" max="1826" width="9.5703125" style="154" bestFit="1" customWidth="1"/>
    <col min="1827" max="1827" width="11.7109375" style="154" bestFit="1" customWidth="1"/>
    <col min="1828" max="1828" width="12" style="154" bestFit="1" customWidth="1"/>
    <col min="1829" max="1829" width="10.42578125" style="154" bestFit="1" customWidth="1"/>
    <col min="1830" max="1830" width="9" style="154" bestFit="1" customWidth="1"/>
    <col min="1831" max="1832" width="11" style="154" bestFit="1" customWidth="1"/>
    <col min="1833" max="1833" width="12.5703125" style="154" bestFit="1" customWidth="1"/>
    <col min="1834" max="1834" width="9.42578125" style="154" bestFit="1" customWidth="1"/>
    <col min="1835" max="1835" width="9.7109375" style="154" bestFit="1" customWidth="1"/>
    <col min="1836" max="1837" width="12" style="154" bestFit="1" customWidth="1"/>
    <col min="1838" max="1838" width="9.140625" style="154" bestFit="1" customWidth="1"/>
    <col min="1839" max="1839" width="11.5703125" style="154" bestFit="1" customWidth="1"/>
    <col min="1840" max="1841" width="12" style="154" bestFit="1" customWidth="1"/>
    <col min="1842" max="1842" width="11.85546875" style="154" bestFit="1" customWidth="1"/>
    <col min="1843" max="1843" width="10.85546875" style="154" bestFit="1" customWidth="1"/>
    <col min="1844" max="1844" width="11.140625" style="154" bestFit="1" customWidth="1"/>
    <col min="1845" max="1845" width="9.140625" style="154" bestFit="1" customWidth="1"/>
    <col min="1846" max="1846" width="9.85546875" style="154" bestFit="1" customWidth="1"/>
    <col min="1847" max="1847" width="10.28515625" style="154" bestFit="1" customWidth="1"/>
    <col min="1848" max="1848" width="10.85546875" style="154" bestFit="1" customWidth="1"/>
    <col min="1849" max="1849" width="10.7109375" style="154" bestFit="1" customWidth="1"/>
    <col min="1850" max="1850" width="10.140625" style="154" bestFit="1" customWidth="1"/>
    <col min="1851" max="1851" width="10.7109375" style="154" bestFit="1" customWidth="1"/>
    <col min="1852" max="1852" width="11.42578125" style="154" bestFit="1" customWidth="1"/>
    <col min="1853" max="1853" width="8.5703125" style="154" bestFit="1" customWidth="1"/>
    <col min="1854" max="1855" width="11.7109375" style="154" bestFit="1" customWidth="1"/>
    <col min="1856" max="1856" width="11.28515625" style="154" bestFit="1" customWidth="1"/>
    <col min="1857" max="1857" width="9.85546875" style="154" bestFit="1" customWidth="1"/>
    <col min="1858" max="1858" width="9.7109375" style="154" bestFit="1" customWidth="1"/>
    <col min="1859" max="1859" width="10.85546875" style="154" bestFit="1" customWidth="1"/>
    <col min="1860" max="1864" width="11.42578125" style="154" bestFit="1" customWidth="1"/>
    <col min="1865" max="1865" width="10.42578125" style="154" bestFit="1" customWidth="1"/>
    <col min="1866" max="1871" width="11.28515625" style="154" bestFit="1" customWidth="1"/>
    <col min="1872" max="1874" width="10.28515625" style="154" bestFit="1" customWidth="1"/>
    <col min="1875" max="1875" width="11.7109375" style="154" bestFit="1" customWidth="1"/>
    <col min="1876" max="1876" width="10.85546875" style="154" bestFit="1" customWidth="1"/>
    <col min="1877" max="1878" width="11.7109375" style="154" bestFit="1" customWidth="1"/>
    <col min="1879" max="1883" width="11.5703125" style="154" bestFit="1" customWidth="1"/>
    <col min="1884" max="1884" width="10.5703125" style="154" bestFit="1" customWidth="1"/>
    <col min="1885" max="1885" width="11" style="154" bestFit="1" customWidth="1"/>
    <col min="1886" max="1886" width="11.42578125" style="154" bestFit="1" customWidth="1"/>
    <col min="1887" max="1887" width="11.7109375" style="154" bestFit="1" customWidth="1"/>
    <col min="1888" max="1889" width="11.5703125" style="154" bestFit="1" customWidth="1"/>
    <col min="1890" max="1893" width="11.42578125" style="154" bestFit="1" customWidth="1"/>
    <col min="1894" max="1894" width="11.5703125" style="154" bestFit="1" customWidth="1"/>
    <col min="1895" max="1895" width="10.7109375" style="154" bestFit="1" customWidth="1"/>
    <col min="1896" max="1898" width="11.5703125" style="154" bestFit="1" customWidth="1"/>
    <col min="1899" max="1904" width="11.42578125" style="154" bestFit="1" customWidth="1"/>
    <col min="1905" max="1906" width="10.42578125" style="154" bestFit="1" customWidth="1"/>
    <col min="1907" max="1907" width="11.5703125" style="154" bestFit="1" customWidth="1"/>
    <col min="1908" max="1908" width="10.42578125" style="154" bestFit="1" customWidth="1"/>
    <col min="1909" max="1914" width="11.140625" style="154" bestFit="1" customWidth="1"/>
    <col min="1915" max="1916" width="10.140625" style="154" bestFit="1" customWidth="1"/>
    <col min="1917" max="1921" width="9.28515625" style="154" bestFit="1" customWidth="1"/>
    <col min="1922" max="1922" width="10.42578125" style="154" bestFit="1" customWidth="1"/>
    <col min="1923" max="1925" width="9.28515625" style="154" bestFit="1" customWidth="1"/>
    <col min="1926" max="1926" width="8.28515625" style="154" bestFit="1" customWidth="1"/>
    <col min="1927" max="1927" width="9.42578125" style="154" bestFit="1" customWidth="1"/>
    <col min="1928" max="1928" width="11.7109375" style="154" bestFit="1" customWidth="1"/>
    <col min="1929" max="1929" width="11" style="154" bestFit="1" customWidth="1"/>
    <col min="1930" max="1930" width="10.42578125" style="154" bestFit="1" customWidth="1"/>
    <col min="1931" max="1931" width="8.42578125" style="154" bestFit="1" customWidth="1"/>
    <col min="1932" max="1932" width="9.42578125" style="154" bestFit="1" customWidth="1"/>
    <col min="1933" max="1933" width="11.5703125" style="154" bestFit="1" customWidth="1"/>
    <col min="1934" max="1934" width="11.42578125" style="154" bestFit="1" customWidth="1"/>
    <col min="1935" max="1935" width="9.85546875" style="154" bestFit="1" customWidth="1"/>
    <col min="1936" max="1936" width="12" style="154" bestFit="1" customWidth="1"/>
    <col min="1937" max="1937" width="11.85546875" style="154" bestFit="1" customWidth="1"/>
    <col min="1938" max="1938" width="10.5703125" style="154" bestFit="1" customWidth="1"/>
    <col min="1939" max="1939" width="10.85546875" style="154" bestFit="1" customWidth="1"/>
    <col min="1940" max="1940" width="11.140625" style="154" bestFit="1" customWidth="1"/>
    <col min="1941" max="1942" width="9.140625" style="154" bestFit="1" customWidth="1"/>
    <col min="1943" max="1943" width="8.140625" style="154" bestFit="1" customWidth="1"/>
    <col min="1944" max="1944" width="9.28515625" style="154" bestFit="1" customWidth="1"/>
    <col min="1945" max="1945" width="11.42578125" style="154" bestFit="1" customWidth="1"/>
    <col min="1946" max="1946" width="9.7109375" style="154" bestFit="1" customWidth="1"/>
    <col min="1947" max="1952" width="8.7109375" style="154" bestFit="1" customWidth="1"/>
    <col min="1953" max="1953" width="12.28515625" style="154" bestFit="1" customWidth="1"/>
    <col min="1954" max="1954" width="11.140625" style="154" bestFit="1" customWidth="1"/>
    <col min="1955" max="1955" width="12.28515625" style="154" bestFit="1" customWidth="1"/>
    <col min="1956" max="1956" width="10.5703125" style="154" bestFit="1" customWidth="1"/>
    <col min="1957" max="1957" width="12.5703125" style="154" bestFit="1" customWidth="1"/>
    <col min="1958" max="1958" width="12.7109375" style="154" bestFit="1" customWidth="1"/>
    <col min="1959" max="1959" width="10.7109375" style="154" bestFit="1" customWidth="1"/>
    <col min="1960" max="1960" width="12.5703125" style="154" bestFit="1" customWidth="1"/>
    <col min="1961" max="1961" width="11.7109375" style="154" bestFit="1" customWidth="1"/>
    <col min="1962" max="1962" width="12.85546875" style="154" bestFit="1" customWidth="1"/>
    <col min="1963" max="1963" width="12.140625" style="154" bestFit="1" customWidth="1"/>
    <col min="1964" max="1965" width="12" style="154" bestFit="1" customWidth="1"/>
    <col min="1966" max="1967" width="10.140625" style="154" bestFit="1" customWidth="1"/>
    <col min="1968" max="1968" width="9.28515625" style="154" bestFit="1" customWidth="1"/>
    <col min="1969" max="1969" width="11.5703125" style="154" bestFit="1" customWidth="1"/>
    <col min="1970" max="1970" width="12.7109375" style="154" bestFit="1" customWidth="1"/>
    <col min="1971" max="1971" width="8.85546875" style="154" bestFit="1" customWidth="1"/>
    <col min="1972" max="1972" width="9.28515625" style="154" bestFit="1" customWidth="1"/>
    <col min="1973" max="1973" width="11.5703125" style="154" bestFit="1" customWidth="1"/>
    <col min="1974" max="1974" width="12.42578125" style="154" bestFit="1" customWidth="1"/>
    <col min="1975" max="1980" width="8.5703125" style="154" bestFit="1" customWidth="1"/>
    <col min="1981" max="1981" width="11" style="154" bestFit="1" customWidth="1"/>
    <col min="1982" max="1982" width="10.42578125" style="154" bestFit="1" customWidth="1"/>
    <col min="1983" max="1983" width="10.5703125" style="154" bestFit="1" customWidth="1"/>
    <col min="1984" max="1984" width="11.5703125" style="154" bestFit="1" customWidth="1"/>
    <col min="1985" max="1986" width="9.140625" style="154" bestFit="1" customWidth="1"/>
    <col min="1987" max="1987" width="11.42578125" style="154" bestFit="1" customWidth="1"/>
    <col min="1988" max="1988" width="12.28515625" style="154" bestFit="1" customWidth="1"/>
    <col min="1989" max="1991" width="8.42578125" style="154" bestFit="1" customWidth="1"/>
    <col min="1992" max="1993" width="11.85546875" style="154" bestFit="1" customWidth="1"/>
    <col min="1994" max="1994" width="12" style="154" bestFit="1" customWidth="1"/>
    <col min="1995" max="1995" width="12.140625" style="154" bestFit="1" customWidth="1"/>
    <col min="1996" max="1996" width="10.85546875" style="154" bestFit="1" customWidth="1"/>
    <col min="1997" max="1997" width="12.42578125" style="154" bestFit="1" customWidth="1"/>
    <col min="1998" max="1998" width="12.28515625" style="154" bestFit="1" customWidth="1"/>
    <col min="1999" max="1999" width="11.42578125" style="154" bestFit="1" customWidth="1"/>
    <col min="2000" max="2000" width="11.7109375" style="154" bestFit="1" customWidth="1"/>
    <col min="2001" max="2002" width="9.85546875" style="154" bestFit="1" customWidth="1"/>
    <col min="2003" max="2003" width="12.42578125" style="154" bestFit="1" customWidth="1"/>
    <col min="2004" max="2004" width="10" style="154" bestFit="1" customWidth="1"/>
    <col min="2005" max="2005" width="11.140625" style="154" bestFit="1" customWidth="1"/>
    <col min="2006" max="2006" width="12.28515625" style="154" bestFit="1" customWidth="1"/>
    <col min="2007" max="2007" width="13.28515625" style="154" bestFit="1" customWidth="1"/>
    <col min="2008" max="2008" width="11.5703125" style="154" bestFit="1" customWidth="1"/>
    <col min="2009" max="2009" width="10.5703125" style="154" bestFit="1" customWidth="1"/>
    <col min="2010" max="2010" width="12" style="154" bestFit="1" customWidth="1"/>
    <col min="2011" max="2011" width="9.42578125" style="154" bestFit="1" customWidth="1"/>
    <col min="2012" max="2012" width="9.140625" style="154" bestFit="1" customWidth="1"/>
    <col min="2013" max="2013" width="9.42578125" style="154" bestFit="1" customWidth="1"/>
    <col min="2014" max="2014" width="9.140625" style="154" bestFit="1" customWidth="1"/>
    <col min="2015" max="2015" width="9.42578125" style="154" bestFit="1" customWidth="1"/>
    <col min="2016" max="2017" width="9.140625" style="154" bestFit="1" customWidth="1"/>
    <col min="2018" max="2018" width="9.42578125" style="154" bestFit="1" customWidth="1"/>
    <col min="2019" max="2020" width="9.140625" style="154" bestFit="1" customWidth="1"/>
    <col min="2021" max="2021" width="9.42578125" style="154" bestFit="1" customWidth="1"/>
    <col min="2022" max="2022" width="9.140625" style="154" bestFit="1" customWidth="1"/>
    <col min="2023" max="2023" width="9.42578125" style="154" bestFit="1" customWidth="1"/>
    <col min="2024" max="2024" width="9.140625" style="154" bestFit="1" customWidth="1"/>
    <col min="2025" max="2025" width="9.42578125" style="154" bestFit="1" customWidth="1"/>
    <col min="2026" max="2027" width="9.140625" style="154" bestFit="1" customWidth="1"/>
    <col min="2028" max="2028" width="9.42578125" style="154" bestFit="1" customWidth="1"/>
    <col min="2029" max="2030" width="9.140625" style="154" bestFit="1" customWidth="1"/>
    <col min="2031" max="2031" width="9.42578125" style="154" bestFit="1" customWidth="1"/>
    <col min="2032" max="2032" width="9.140625" style="154" bestFit="1" customWidth="1"/>
    <col min="2033" max="2033" width="9.42578125" style="154" bestFit="1" customWidth="1"/>
    <col min="2034" max="2034" width="9.140625" style="154" bestFit="1" customWidth="1"/>
    <col min="2035" max="2035" width="9.42578125" style="154" bestFit="1" customWidth="1"/>
    <col min="2036" max="2037" width="9.140625" style="154" bestFit="1" customWidth="1"/>
    <col min="2038" max="2038" width="9.42578125" style="154" bestFit="1" customWidth="1"/>
    <col min="2039" max="2039" width="9.140625" style="154" bestFit="1" customWidth="1"/>
    <col min="2040" max="2041" width="9.42578125" style="154" bestFit="1" customWidth="1"/>
    <col min="2042" max="2042" width="9.140625" style="154" bestFit="1" customWidth="1"/>
    <col min="2043" max="2043" width="9.42578125" style="154" bestFit="1" customWidth="1"/>
    <col min="2044" max="2044" width="9.140625" style="154" bestFit="1" customWidth="1"/>
    <col min="2045" max="2045" width="9.42578125" style="154" bestFit="1" customWidth="1"/>
    <col min="2046" max="2046" width="9.140625" style="154" bestFit="1" customWidth="1"/>
    <col min="2047" max="2047" width="9.42578125" style="154" bestFit="1" customWidth="1"/>
    <col min="2048" max="2048" width="9.140625" style="154" bestFit="1" customWidth="1"/>
    <col min="2049" max="2049" width="9.42578125" style="154" bestFit="1" customWidth="1"/>
    <col min="2050" max="2051" width="9.140625" style="154" bestFit="1" customWidth="1"/>
    <col min="2052" max="2052" width="9.42578125" style="154" bestFit="1" customWidth="1"/>
    <col min="2053" max="2053" width="9.140625" style="154" bestFit="1" customWidth="1"/>
    <col min="2054" max="2055" width="9.42578125" style="154" bestFit="1" customWidth="1"/>
    <col min="2056" max="2061" width="9.140625" style="154" bestFit="1" customWidth="1"/>
    <col min="2062" max="2062" width="8.42578125" style="154" bestFit="1" customWidth="1"/>
    <col min="2063" max="2063" width="8.140625" style="154" bestFit="1" customWidth="1"/>
    <col min="2064" max="2064" width="8.42578125" style="154" bestFit="1" customWidth="1"/>
    <col min="2065" max="2065" width="8.140625" style="154" bestFit="1" customWidth="1"/>
    <col min="2066" max="2066" width="8.42578125" style="154" bestFit="1" customWidth="1"/>
    <col min="2067" max="2067" width="8.140625" style="154" bestFit="1" customWidth="1"/>
    <col min="2068" max="2068" width="8.42578125" style="154" bestFit="1" customWidth="1"/>
    <col min="2069" max="2069" width="8.140625" style="154" bestFit="1" customWidth="1"/>
    <col min="2070" max="2070" width="8.42578125" style="154" bestFit="1" customWidth="1"/>
    <col min="2071" max="2071" width="8.140625" style="154" bestFit="1" customWidth="1"/>
    <col min="2072" max="2072" width="8.42578125" style="154" bestFit="1" customWidth="1"/>
    <col min="2073" max="2074" width="8.140625" style="154" bestFit="1" customWidth="1"/>
    <col min="2075" max="2075" width="8.42578125" style="154" bestFit="1" customWidth="1"/>
    <col min="2076" max="2076" width="8.140625" style="154" bestFit="1" customWidth="1"/>
    <col min="2077" max="2077" width="8.42578125" style="154" bestFit="1" customWidth="1"/>
    <col min="2078" max="2078" width="8.140625" style="154" bestFit="1" customWidth="1"/>
    <col min="2079" max="2079" width="8.42578125" style="154" bestFit="1" customWidth="1"/>
    <col min="2080" max="2080" width="8.140625" style="154" bestFit="1" customWidth="1"/>
    <col min="2081" max="2081" width="8.42578125" style="154" bestFit="1" customWidth="1"/>
    <col min="2082" max="2082" width="8.140625" style="154" bestFit="1" customWidth="1"/>
    <col min="2083" max="2083" width="8.42578125" style="154" bestFit="1" customWidth="1"/>
    <col min="2084" max="2084" width="8.140625" style="154" bestFit="1" customWidth="1"/>
    <col min="2085" max="2085" width="8.42578125" style="154" bestFit="1" customWidth="1"/>
    <col min="2086" max="2086" width="8.140625" style="154" bestFit="1" customWidth="1"/>
    <col min="2087" max="2087" width="9.85546875" style="154" bestFit="1" customWidth="1"/>
    <col min="2088" max="2088" width="9.5703125" style="154" bestFit="1" customWidth="1"/>
    <col min="2089" max="2090" width="11.140625" style="154" bestFit="1" customWidth="1"/>
    <col min="2091" max="2092" width="10.140625" style="154" bestFit="1" customWidth="1"/>
    <col min="2093" max="2094" width="11.140625" style="154" bestFit="1" customWidth="1"/>
    <col min="2095" max="2096" width="10.140625" style="154" bestFit="1" customWidth="1"/>
    <col min="2097" max="2097" width="14.140625" style="154" bestFit="1" customWidth="1"/>
    <col min="2098" max="16384" width="9.140625" style="154"/>
  </cols>
  <sheetData>
    <row r="4" spans="2:19" x14ac:dyDescent="0.25">
      <c r="B4" s="54" t="s">
        <v>32</v>
      </c>
      <c r="C4" s="54" t="s">
        <v>32</v>
      </c>
      <c r="D4" s="54" t="s">
        <v>32</v>
      </c>
      <c r="E4" s="54" t="s">
        <v>37</v>
      </c>
      <c r="F4" s="55" t="s">
        <v>42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158" t="s">
        <v>33</v>
      </c>
    </row>
    <row r="5" spans="2:19" x14ac:dyDescent="0.25">
      <c r="B5" s="54" t="s">
        <v>32</v>
      </c>
      <c r="C5" s="60" t="s">
        <v>32</v>
      </c>
      <c r="D5" s="60" t="s">
        <v>32</v>
      </c>
      <c r="E5" s="54" t="s">
        <v>32</v>
      </c>
      <c r="F5" s="56" t="s">
        <v>35</v>
      </c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57" t="s">
        <v>35</v>
      </c>
    </row>
    <row r="6" spans="2:19" x14ac:dyDescent="0.25">
      <c r="B6" s="54" t="s">
        <v>32</v>
      </c>
      <c r="C6" s="60" t="s">
        <v>32</v>
      </c>
      <c r="D6" s="60" t="s">
        <v>32</v>
      </c>
      <c r="E6" s="54" t="s">
        <v>34</v>
      </c>
      <c r="F6" s="56" t="s">
        <v>208</v>
      </c>
      <c r="G6" s="56" t="s">
        <v>209</v>
      </c>
      <c r="H6" s="56" t="s">
        <v>210</v>
      </c>
      <c r="I6" s="56" t="s">
        <v>211</v>
      </c>
      <c r="J6" s="56" t="s">
        <v>212</v>
      </c>
      <c r="K6" s="56" t="s">
        <v>213</v>
      </c>
      <c r="L6" s="56" t="s">
        <v>214</v>
      </c>
      <c r="M6" s="56" t="s">
        <v>215</v>
      </c>
      <c r="N6" s="56" t="s">
        <v>216</v>
      </c>
      <c r="O6" s="56" t="s">
        <v>217</v>
      </c>
      <c r="P6" s="56" t="s">
        <v>218</v>
      </c>
      <c r="Q6" s="56" t="s">
        <v>219</v>
      </c>
      <c r="R6" s="61" t="s">
        <v>38</v>
      </c>
      <c r="S6" s="159"/>
    </row>
    <row r="7" spans="2:19" x14ac:dyDescent="0.25">
      <c r="B7" s="54" t="s">
        <v>36</v>
      </c>
      <c r="C7" s="51"/>
      <c r="D7" s="54" t="s">
        <v>41</v>
      </c>
      <c r="E7" s="54" t="s">
        <v>32</v>
      </c>
      <c r="F7" s="58" t="s">
        <v>88</v>
      </c>
      <c r="G7" s="58" t="s">
        <v>88</v>
      </c>
      <c r="H7" s="58" t="s">
        <v>88</v>
      </c>
      <c r="I7" s="58" t="s">
        <v>88</v>
      </c>
      <c r="J7" s="58" t="s">
        <v>88</v>
      </c>
      <c r="K7" s="58" t="s">
        <v>88</v>
      </c>
      <c r="L7" s="58" t="s">
        <v>88</v>
      </c>
      <c r="M7" s="58" t="s">
        <v>88</v>
      </c>
      <c r="N7" s="58" t="s">
        <v>88</v>
      </c>
      <c r="O7" s="58" t="s">
        <v>88</v>
      </c>
      <c r="P7" s="58" t="s">
        <v>88</v>
      </c>
      <c r="Q7" s="58" t="s">
        <v>88</v>
      </c>
      <c r="R7" s="91" t="s">
        <v>88</v>
      </c>
      <c r="S7" s="59" t="s">
        <v>88</v>
      </c>
    </row>
    <row r="8" spans="2:19" x14ac:dyDescent="0.25">
      <c r="B8" s="55" t="s">
        <v>178</v>
      </c>
      <c r="C8" s="56" t="s">
        <v>103</v>
      </c>
      <c r="D8" s="56" t="s">
        <v>135</v>
      </c>
      <c r="E8" s="55" t="s">
        <v>136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50">
        <v>0</v>
      </c>
      <c r="S8" s="53">
        <v>0</v>
      </c>
    </row>
    <row r="9" spans="2:19" x14ac:dyDescent="0.25">
      <c r="B9" s="52"/>
      <c r="C9" s="52"/>
      <c r="D9" s="156" t="s">
        <v>38</v>
      </c>
      <c r="E9" s="89"/>
      <c r="F9" s="87">
        <v>0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107">
        <v>0</v>
      </c>
    </row>
    <row r="13" spans="2:19" x14ac:dyDescent="0.25">
      <c r="D13" s="154" t="s">
        <v>222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="80" zoomScaleNormal="80" workbookViewId="0">
      <pane ySplit="4" topLeftCell="A5" activePane="bottomLeft" state="frozen"/>
      <selection activeCell="S64" sqref="S64"/>
      <selection pane="bottomLeft" activeCell="C41" sqref="C41"/>
    </sheetView>
  </sheetViews>
  <sheetFormatPr defaultRowHeight="15" x14ac:dyDescent="0.25"/>
  <cols>
    <col min="1" max="1" width="6.7109375" customWidth="1"/>
    <col min="2" max="2" width="69.5703125" style="13" customWidth="1"/>
    <col min="3" max="3" width="32" style="13" bestFit="1" customWidth="1"/>
    <col min="4" max="4" width="15.140625" style="13" bestFit="1" customWidth="1"/>
    <col min="5" max="5" width="1.7109375" customWidth="1"/>
    <col min="6" max="6" width="68.7109375" customWidth="1"/>
    <col min="7" max="7" width="18.42578125" bestFit="1" customWidth="1"/>
    <col min="8" max="8" width="9.85546875" bestFit="1" customWidth="1"/>
    <col min="9" max="9" width="6.7109375" customWidth="1"/>
    <col min="10" max="10" width="69.5703125" customWidth="1"/>
    <col min="11" max="11" width="32" bestFit="1" customWidth="1"/>
    <col min="12" max="12" width="15.140625" bestFit="1" customWidth="1"/>
    <col min="13" max="13" width="1.7109375" customWidth="1"/>
    <col min="14" max="14" width="45.7109375" bestFit="1" customWidth="1"/>
    <col min="15" max="15" width="18.42578125" bestFit="1" customWidth="1"/>
    <col min="17" max="17" width="16.28515625" bestFit="1" customWidth="1"/>
  </cols>
  <sheetData>
    <row r="1" spans="1:17" s="1" customFormat="1" x14ac:dyDescent="0.25">
      <c r="B1" s="2" t="s">
        <v>0</v>
      </c>
      <c r="C1" s="2"/>
      <c r="D1" s="2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B2" s="2" t="s">
        <v>46</v>
      </c>
      <c r="C2" s="2"/>
      <c r="D2" s="2"/>
    </row>
    <row r="3" spans="1:17" s="3" customFormat="1" x14ac:dyDescent="0.25">
      <c r="B3" s="2" t="s">
        <v>1</v>
      </c>
      <c r="C3" s="2"/>
      <c r="D3" s="2"/>
      <c r="E3"/>
      <c r="F3"/>
      <c r="G3"/>
      <c r="H3"/>
      <c r="I3"/>
      <c r="J3"/>
      <c r="K3"/>
      <c r="L3"/>
      <c r="M3"/>
      <c r="N3"/>
      <c r="O3"/>
      <c r="P3"/>
      <c r="Q3"/>
    </row>
    <row r="4" spans="1:17" x14ac:dyDescent="0.25">
      <c r="B4" s="2" t="s">
        <v>224</v>
      </c>
      <c r="C4" s="2"/>
      <c r="D4" s="2"/>
    </row>
    <row r="5" spans="1:17" x14ac:dyDescent="0.25">
      <c r="A5" s="29"/>
      <c r="B5" s="38"/>
      <c r="C5" s="29"/>
      <c r="D5" s="5"/>
    </row>
    <row r="6" spans="1:17" x14ac:dyDescent="0.25">
      <c r="A6" s="4"/>
      <c r="B6" s="2"/>
      <c r="C6" s="2"/>
      <c r="D6" s="2"/>
    </row>
    <row r="7" spans="1:17" x14ac:dyDescent="0.25">
      <c r="A7" s="5" t="s">
        <v>2</v>
      </c>
      <c r="B7" s="6"/>
      <c r="C7" s="6"/>
      <c r="D7" s="7" t="s">
        <v>3</v>
      </c>
    </row>
    <row r="8" spans="1:17" x14ac:dyDescent="0.25">
      <c r="A8" s="8" t="s">
        <v>4</v>
      </c>
      <c r="B8" s="9" t="s">
        <v>5</v>
      </c>
      <c r="C8" s="10"/>
      <c r="D8" s="8" t="s">
        <v>6</v>
      </c>
    </row>
    <row r="9" spans="1:17" x14ac:dyDescent="0.25">
      <c r="A9" s="79"/>
      <c r="B9" s="80"/>
      <c r="C9" s="81"/>
      <c r="D9" s="79"/>
    </row>
    <row r="10" spans="1:17" x14ac:dyDescent="0.25">
      <c r="A10" s="79"/>
      <c r="B10" s="80"/>
      <c r="C10" s="81"/>
      <c r="D10" s="79"/>
    </row>
    <row r="12" spans="1:17" x14ac:dyDescent="0.25">
      <c r="A12" s="11">
        <v>1</v>
      </c>
      <c r="B12" s="99" t="s">
        <v>7</v>
      </c>
      <c r="C12" s="12"/>
      <c r="D12" s="12"/>
    </row>
    <row r="13" spans="1:17" x14ac:dyDescent="0.25">
      <c r="A13" s="11">
        <f>A12+1</f>
        <v>2</v>
      </c>
      <c r="B13" s="102" t="s">
        <v>140</v>
      </c>
    </row>
    <row r="14" spans="1:17" x14ac:dyDescent="0.25">
      <c r="A14" s="11">
        <f t="shared" ref="A14:A62" si="0">A13+1</f>
        <v>3</v>
      </c>
      <c r="B14" s="28" t="s">
        <v>8</v>
      </c>
      <c r="C14" s="199"/>
      <c r="D14" s="200">
        <f>'SOG 2024'!E45</f>
        <v>18165111.300000001</v>
      </c>
    </row>
    <row r="15" spans="1:17" x14ac:dyDescent="0.25">
      <c r="A15" s="11">
        <f t="shared" si="0"/>
        <v>4</v>
      </c>
      <c r="B15" s="28" t="s">
        <v>205</v>
      </c>
      <c r="C15" s="199"/>
      <c r="D15" s="200">
        <f>'SOG 2024'!E46</f>
        <v>13822668.77</v>
      </c>
    </row>
    <row r="16" spans="1:17" x14ac:dyDescent="0.25">
      <c r="A16" s="11">
        <f t="shared" si="0"/>
        <v>5</v>
      </c>
      <c r="B16" s="28" t="s">
        <v>203</v>
      </c>
      <c r="C16" s="199"/>
      <c r="D16" s="200">
        <f>'SOG 2024'!E37</f>
        <v>-3826083.08</v>
      </c>
    </row>
    <row r="17" spans="1:4" x14ac:dyDescent="0.25">
      <c r="A17" s="11">
        <f t="shared" si="0"/>
        <v>6</v>
      </c>
      <c r="B17" s="28" t="s">
        <v>9</v>
      </c>
      <c r="C17" s="19"/>
      <c r="D17" s="200">
        <f>'SOG 2024'!E44</f>
        <v>30074794.129999999</v>
      </c>
    </row>
    <row r="18" spans="1:4" x14ac:dyDescent="0.25">
      <c r="A18" s="11">
        <f t="shared" si="0"/>
        <v>7</v>
      </c>
      <c r="B18" s="28" t="s">
        <v>10</v>
      </c>
      <c r="C18" s="19"/>
      <c r="D18" s="200">
        <f>'SOG 2024'!E47</f>
        <v>17694869.239999998</v>
      </c>
    </row>
    <row r="19" spans="1:4" x14ac:dyDescent="0.25">
      <c r="A19" s="11">
        <f t="shared" si="0"/>
        <v>8</v>
      </c>
      <c r="B19" s="28" t="s">
        <v>11</v>
      </c>
      <c r="C19" s="13">
        <f>'2022GRC Gas CF'!E20</f>
        <v>0.95344399999999996</v>
      </c>
      <c r="D19" s="200">
        <f>-D47/C19</f>
        <v>-152964439.35878775</v>
      </c>
    </row>
    <row r="20" spans="1:4" x14ac:dyDescent="0.25">
      <c r="A20" s="11">
        <f t="shared" si="0"/>
        <v>9</v>
      </c>
      <c r="B20" s="28" t="s">
        <v>12</v>
      </c>
      <c r="C20" s="19"/>
      <c r="D20" s="200">
        <f>'137 SOEG Green Pwr 12ME 12-2024'!J17</f>
        <v>1951011.1</v>
      </c>
    </row>
    <row r="21" spans="1:4" x14ac:dyDescent="0.25">
      <c r="A21" s="11">
        <f t="shared" si="0"/>
        <v>10</v>
      </c>
      <c r="B21" s="28" t="s">
        <v>195</v>
      </c>
      <c r="D21" s="200">
        <f>'SOEG Rider Revenue - Consump...'!O11</f>
        <v>1232264.8</v>
      </c>
    </row>
    <row r="22" spans="1:4" x14ac:dyDescent="0.25">
      <c r="A22" s="11">
        <f t="shared" si="0"/>
        <v>11</v>
      </c>
      <c r="B22" s="28" t="s">
        <v>199</v>
      </c>
      <c r="C22" s="13">
        <f>'2022GRC Gas CF'!E20</f>
        <v>0.95344399999999996</v>
      </c>
      <c r="D22" s="200">
        <f>-D30/C22</f>
        <v>10202314.818699369</v>
      </c>
    </row>
    <row r="23" spans="1:4" x14ac:dyDescent="0.25">
      <c r="A23" s="11">
        <f t="shared" si="0"/>
        <v>12</v>
      </c>
      <c r="B23" s="28" t="s">
        <v>15</v>
      </c>
      <c r="C23" s="19"/>
      <c r="D23" s="20">
        <f>'SOEG Muni Tax 12ME 12-2024'!S28</f>
        <v>57955367.93</v>
      </c>
    </row>
    <row r="24" spans="1:4" x14ac:dyDescent="0.25">
      <c r="A24" s="11">
        <f t="shared" si="0"/>
        <v>13</v>
      </c>
      <c r="B24" s="217" t="s">
        <v>240</v>
      </c>
      <c r="C24" s="46"/>
      <c r="D24" s="153">
        <f>'SOG 2024'!E57</f>
        <v>45256.22</v>
      </c>
    </row>
    <row r="25" spans="1:4" x14ac:dyDescent="0.25">
      <c r="A25" s="11">
        <f t="shared" si="0"/>
        <v>14</v>
      </c>
      <c r="B25" s="45" t="s">
        <v>142</v>
      </c>
      <c r="D25" s="97">
        <f>SUM(D14:D24)</f>
        <v>-5646864.130088388</v>
      </c>
    </row>
    <row r="26" spans="1:4" x14ac:dyDescent="0.25">
      <c r="A26" s="11">
        <f t="shared" si="0"/>
        <v>15</v>
      </c>
    </row>
    <row r="27" spans="1:4" x14ac:dyDescent="0.25">
      <c r="A27" s="11">
        <f t="shared" si="0"/>
        <v>16</v>
      </c>
      <c r="B27" s="103" t="s">
        <v>141</v>
      </c>
    </row>
    <row r="28" spans="1:4" x14ac:dyDescent="0.25">
      <c r="A28" s="11">
        <f t="shared" si="0"/>
        <v>17</v>
      </c>
      <c r="B28" s="28" t="s">
        <v>13</v>
      </c>
      <c r="C28" s="19"/>
      <c r="D28" s="200">
        <f>-'Sch 137 Carbon Offset '!C5</f>
        <v>-337409.52</v>
      </c>
    </row>
    <row r="29" spans="1:4" x14ac:dyDescent="0.25">
      <c r="A29" s="11">
        <f t="shared" si="0"/>
        <v>18</v>
      </c>
      <c r="B29" s="28" t="s">
        <v>196</v>
      </c>
      <c r="C29" s="19"/>
      <c r="D29" s="200">
        <f>-'Sch 138 RNG'!C6</f>
        <v>-39120.94</v>
      </c>
    </row>
    <row r="30" spans="1:4" x14ac:dyDescent="0.25">
      <c r="A30" s="11">
        <f t="shared" si="0"/>
        <v>19</v>
      </c>
      <c r="B30" s="28" t="s">
        <v>14</v>
      </c>
      <c r="C30" s="19"/>
      <c r="D30" s="200">
        <f>-'SC 142 Decoup'!B18</f>
        <v>-9727335.8500000015</v>
      </c>
    </row>
    <row r="31" spans="1:4" x14ac:dyDescent="0.25">
      <c r="A31" s="11">
        <f t="shared" si="0"/>
        <v>20</v>
      </c>
      <c r="B31" s="14" t="s">
        <v>16</v>
      </c>
      <c r="C31" s="19"/>
      <c r="D31" s="20">
        <f>'SOEG Mu Tx Wtr Htr 12ME 12-2024'!S9</f>
        <v>0</v>
      </c>
    </row>
    <row r="32" spans="1:4" x14ac:dyDescent="0.25">
      <c r="A32" s="11">
        <f t="shared" si="0"/>
        <v>21</v>
      </c>
      <c r="B32" s="201" t="s">
        <v>207</v>
      </c>
      <c r="C32" s="46"/>
      <c r="D32" s="153">
        <f>-'Sch 129D Bill Discount'!C6</f>
        <v>-10476697</v>
      </c>
    </row>
    <row r="33" spans="1:4" x14ac:dyDescent="0.25">
      <c r="A33" s="11">
        <f t="shared" si="0"/>
        <v>22</v>
      </c>
      <c r="B33" s="47" t="s">
        <v>143</v>
      </c>
      <c r="D33" s="97">
        <f>SUM(D28:D32)</f>
        <v>-20580563.310000002</v>
      </c>
    </row>
    <row r="34" spans="1:4" x14ac:dyDescent="0.25">
      <c r="A34" s="11">
        <f t="shared" si="0"/>
        <v>23</v>
      </c>
    </row>
    <row r="35" spans="1:4" x14ac:dyDescent="0.25">
      <c r="A35" s="11">
        <f t="shared" si="0"/>
        <v>24</v>
      </c>
      <c r="B35" s="15" t="s">
        <v>17</v>
      </c>
      <c r="C35" s="28"/>
      <c r="D35" s="48">
        <f>SUM(D25,D33)</f>
        <v>-26227427.440088391</v>
      </c>
    </row>
    <row r="36" spans="1:4" x14ac:dyDescent="0.25">
      <c r="A36" s="11">
        <f t="shared" si="0"/>
        <v>25</v>
      </c>
      <c r="B36" s="15"/>
      <c r="C36" s="28"/>
      <c r="D36" s="20"/>
    </row>
    <row r="37" spans="1:4" x14ac:dyDescent="0.25">
      <c r="A37" s="11">
        <f t="shared" si="0"/>
        <v>26</v>
      </c>
      <c r="B37" s="101" t="s">
        <v>18</v>
      </c>
      <c r="C37" s="19"/>
      <c r="D37" s="21"/>
    </row>
    <row r="38" spans="1:4" x14ac:dyDescent="0.25">
      <c r="A38" s="11">
        <f t="shared" si="0"/>
        <v>27</v>
      </c>
      <c r="B38" s="28" t="s">
        <v>19</v>
      </c>
      <c r="C38" s="202">
        <f>[71]model!$CC$12</f>
        <v>2.9520000000000002E-3</v>
      </c>
      <c r="D38" s="203">
        <f>-SUM(D14:D21,D23,D31)*C38</f>
        <v>46920.372618261456</v>
      </c>
    </row>
    <row r="39" spans="1:4" x14ac:dyDescent="0.25">
      <c r="A39" s="11">
        <f t="shared" si="0"/>
        <v>28</v>
      </c>
      <c r="B39" s="16" t="s">
        <v>20</v>
      </c>
      <c r="C39" s="202">
        <f>[71]model!$CC$13</f>
        <v>5.0000000000000001E-3</v>
      </c>
      <c r="D39" s="204">
        <f>-SUM(D14:D21,D23,D31)*C39</f>
        <v>79472.175843938778</v>
      </c>
    </row>
    <row r="40" spans="1:4" x14ac:dyDescent="0.25">
      <c r="A40" s="11">
        <f t="shared" si="0"/>
        <v>29</v>
      </c>
      <c r="B40" s="17" t="s">
        <v>21</v>
      </c>
      <c r="C40" s="202">
        <f>[71]model!$CC$14</f>
        <v>3.8406000000000003E-2</v>
      </c>
      <c r="D40" s="204">
        <f>-SUM(D14:D21,D23,D31)*C40</f>
        <v>610441.67709246255</v>
      </c>
    </row>
    <row r="41" spans="1:4" x14ac:dyDescent="0.25">
      <c r="A41" s="11">
        <f t="shared" si="0"/>
        <v>30</v>
      </c>
      <c r="B41" s="17" t="s">
        <v>22</v>
      </c>
      <c r="C41" s="205"/>
      <c r="D41" s="206">
        <f>SUM(D38:D40)</f>
        <v>736834.22555466276</v>
      </c>
    </row>
    <row r="42" spans="1:4" x14ac:dyDescent="0.25">
      <c r="A42" s="11">
        <f t="shared" si="0"/>
        <v>31</v>
      </c>
      <c r="D42" s="18"/>
    </row>
    <row r="43" spans="1:4" x14ac:dyDescent="0.25">
      <c r="A43" s="11">
        <f t="shared" si="0"/>
        <v>32</v>
      </c>
      <c r="B43" s="100" t="s">
        <v>23</v>
      </c>
      <c r="C43" s="15"/>
      <c r="D43" s="18"/>
    </row>
    <row r="44" spans="1:4" x14ac:dyDescent="0.25">
      <c r="A44" s="11">
        <f t="shared" si="0"/>
        <v>33</v>
      </c>
      <c r="B44" s="28" t="s">
        <v>24</v>
      </c>
      <c r="C44" s="207" t="s">
        <v>146</v>
      </c>
      <c r="D44" s="208">
        <f>-'Schedule 129'!B4</f>
        <v>-17306271.609999999</v>
      </c>
    </row>
    <row r="45" spans="1:4" x14ac:dyDescent="0.25">
      <c r="A45" s="11">
        <f t="shared" si="0"/>
        <v>34</v>
      </c>
      <c r="B45" s="28" t="s">
        <v>25</v>
      </c>
      <c r="C45" s="207" t="s">
        <v>145</v>
      </c>
      <c r="D45" s="209">
        <f>-'Schedule 120'!B4</f>
        <v>-28674631.989999998</v>
      </c>
    </row>
    <row r="46" spans="1:4" x14ac:dyDescent="0.25">
      <c r="A46" s="11">
        <f t="shared" si="0"/>
        <v>35</v>
      </c>
      <c r="B46" s="28" t="s">
        <v>26</v>
      </c>
      <c r="C46" s="207" t="s">
        <v>147</v>
      </c>
      <c r="D46" s="209">
        <f>-'Schedule 140'!B6</f>
        <v>-16871066.75</v>
      </c>
    </row>
    <row r="47" spans="1:4" x14ac:dyDescent="0.25">
      <c r="A47" s="11">
        <f t="shared" si="0"/>
        <v>36</v>
      </c>
      <c r="B47" s="28" t="s">
        <v>27</v>
      </c>
      <c r="C47" s="207" t="s">
        <v>144</v>
      </c>
      <c r="D47" s="20">
        <f>-'Schedule 106'!D11</f>
        <v>145843026.92000002</v>
      </c>
    </row>
    <row r="48" spans="1:4" x14ac:dyDescent="0.25">
      <c r="A48" s="11">
        <f t="shared" si="0"/>
        <v>37</v>
      </c>
      <c r="B48" s="28" t="s">
        <v>28</v>
      </c>
      <c r="C48" s="207" t="s">
        <v>146</v>
      </c>
      <c r="D48" s="20">
        <f>-'Sch 137 Carbon Offset '!C7-'Sch 137 Carbon Offset '!C12</f>
        <v>-145786.22</v>
      </c>
    </row>
    <row r="49" spans="1:4" x14ac:dyDescent="0.25">
      <c r="A49" s="11">
        <f t="shared" si="0"/>
        <v>38</v>
      </c>
      <c r="B49" s="28" t="s">
        <v>28</v>
      </c>
      <c r="C49" s="207" t="s">
        <v>148</v>
      </c>
      <c r="D49" s="20">
        <f>-'Sch 137 Carbon Offset '!C10</f>
        <v>-19894</v>
      </c>
    </row>
    <row r="50" spans="1:4" x14ac:dyDescent="0.25">
      <c r="A50" s="11">
        <f t="shared" si="0"/>
        <v>39</v>
      </c>
      <c r="B50" s="28" t="s">
        <v>28</v>
      </c>
      <c r="C50" s="207" t="s">
        <v>147</v>
      </c>
      <c r="D50" s="20">
        <f>-'Sch 137 Carbon Offset '!C11</f>
        <v>-7991.62</v>
      </c>
    </row>
    <row r="51" spans="1:4" x14ac:dyDescent="0.25">
      <c r="A51" s="11">
        <f t="shared" si="0"/>
        <v>40</v>
      </c>
      <c r="B51" s="28" t="s">
        <v>28</v>
      </c>
      <c r="C51" s="207" t="s">
        <v>144</v>
      </c>
      <c r="D51" s="20">
        <f>-SUM('Sch 137 Carbon Offset '!C8)</f>
        <v>-1328061</v>
      </c>
    </row>
    <row r="52" spans="1:4" x14ac:dyDescent="0.25">
      <c r="A52" s="11">
        <f t="shared" si="0"/>
        <v>41</v>
      </c>
      <c r="B52" s="28" t="s">
        <v>197</v>
      </c>
      <c r="C52" s="207" t="s">
        <v>146</v>
      </c>
      <c r="D52" s="20">
        <f>-'Sch 138 RNG'!C11</f>
        <v>-30542.940000000002</v>
      </c>
    </row>
    <row r="53" spans="1:4" x14ac:dyDescent="0.25">
      <c r="A53" s="11">
        <f t="shared" si="0"/>
        <v>42</v>
      </c>
      <c r="B53" s="28" t="s">
        <v>197</v>
      </c>
      <c r="C53" s="207" t="s">
        <v>148</v>
      </c>
      <c r="D53" s="20">
        <f>-'Sch 138 RNG'!C13</f>
        <v>-5649.83</v>
      </c>
    </row>
    <row r="54" spans="1:4" x14ac:dyDescent="0.25">
      <c r="A54" s="11">
        <f t="shared" si="0"/>
        <v>43</v>
      </c>
      <c r="B54" s="28" t="s">
        <v>197</v>
      </c>
      <c r="C54" s="207" t="s">
        <v>147</v>
      </c>
      <c r="D54" s="20">
        <f>-'Sch 138 RNG'!C12</f>
        <v>-2269.6</v>
      </c>
    </row>
    <row r="55" spans="1:4" x14ac:dyDescent="0.25">
      <c r="A55" s="11">
        <f t="shared" si="0"/>
        <v>44</v>
      </c>
      <c r="B55" s="28" t="s">
        <v>197</v>
      </c>
      <c r="C55" s="207" t="s">
        <v>144</v>
      </c>
      <c r="D55" s="20">
        <f>-'Sch 138 RNG'!C9</f>
        <v>-1468395.11</v>
      </c>
    </row>
    <row r="56" spans="1:4" x14ac:dyDescent="0.25">
      <c r="A56" s="11">
        <f t="shared" si="0"/>
        <v>45</v>
      </c>
      <c r="B56" s="219" t="s">
        <v>15</v>
      </c>
      <c r="C56" s="220" t="s">
        <v>147</v>
      </c>
      <c r="D56" s="20">
        <f>-'SOEG Muni Tax 12ME 12-2024'!I34</f>
        <v>-55528944.259999998</v>
      </c>
    </row>
    <row r="57" spans="1:4" x14ac:dyDescent="0.25">
      <c r="A57" s="11">
        <f t="shared" si="0"/>
        <v>46</v>
      </c>
      <c r="B57" s="217" t="s">
        <v>240</v>
      </c>
      <c r="C57" s="221" t="s">
        <v>146</v>
      </c>
      <c r="D57" s="153">
        <f>-'Sch 141PFG'!C5</f>
        <v>-40800.49</v>
      </c>
    </row>
    <row r="58" spans="1:4" x14ac:dyDescent="0.25">
      <c r="A58" s="11">
        <f t="shared" si="0"/>
        <v>47</v>
      </c>
      <c r="B58" s="15" t="s">
        <v>29</v>
      </c>
      <c r="C58" s="15"/>
      <c r="D58" s="222">
        <f>SUM(D44:D57)</f>
        <v>24412721.500000034</v>
      </c>
    </row>
    <row r="59" spans="1:4" x14ac:dyDescent="0.25">
      <c r="A59" s="11">
        <f t="shared" si="0"/>
        <v>48</v>
      </c>
      <c r="D59" s="22"/>
    </row>
    <row r="60" spans="1:4" x14ac:dyDescent="0.25">
      <c r="A60" s="11">
        <f t="shared" si="0"/>
        <v>49</v>
      </c>
      <c r="B60" s="14" t="s">
        <v>30</v>
      </c>
      <c r="C60" s="14"/>
      <c r="D60" s="23">
        <f>-D35-D41-D58</f>
        <v>1077871.7145336941</v>
      </c>
    </row>
    <row r="61" spans="1:4" x14ac:dyDescent="0.25">
      <c r="A61" s="11">
        <f t="shared" si="0"/>
        <v>50</v>
      </c>
      <c r="B61" s="14" t="s">
        <v>155</v>
      </c>
      <c r="C61" s="44">
        <v>0.21</v>
      </c>
      <c r="D61" s="24">
        <f>D60*C61</f>
        <v>226353.06005207574</v>
      </c>
    </row>
    <row r="62" spans="1:4" ht="15.75" thickBot="1" x14ac:dyDescent="0.3">
      <c r="A62" s="11">
        <f t="shared" si="0"/>
        <v>51</v>
      </c>
      <c r="B62" s="14" t="s">
        <v>31</v>
      </c>
      <c r="C62" s="14"/>
      <c r="D62" s="25">
        <f>D60-D61</f>
        <v>851518.65448161832</v>
      </c>
    </row>
    <row r="63" spans="1:4" ht="15.75" thickTop="1" x14ac:dyDescent="0.25">
      <c r="A63" s="11"/>
    </row>
    <row r="64" spans="1:4" x14ac:dyDescent="0.25">
      <c r="D64" s="98"/>
    </row>
  </sheetData>
  <pageMargins left="0.45" right="0.45" top="0.75" bottom="0.75" header="0.3" footer="0.3"/>
  <pageSetup scale="95" orientation="portrait" r:id="rId1"/>
  <customProperties>
    <customPr name="_pios_id" r:id="rId2"/>
    <customPr name="CofWorksheetType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="110" zoomScaleNormal="110" workbookViewId="0">
      <selection activeCell="E20" sqref="E20"/>
    </sheetView>
  </sheetViews>
  <sheetFormatPr defaultColWidth="9.140625" defaultRowHeight="12.75" x14ac:dyDescent="0.2"/>
  <cols>
    <col min="1" max="1" width="5.42578125" style="62" customWidth="1"/>
    <col min="2" max="2" width="63.140625" style="62" bestFit="1" customWidth="1"/>
    <col min="3" max="3" width="3.42578125" style="62" customWidth="1"/>
    <col min="4" max="4" width="10" style="62" bestFit="1" customWidth="1"/>
    <col min="5" max="5" width="18.140625" style="62" customWidth="1"/>
    <col min="6" max="16384" width="9.140625" style="62"/>
  </cols>
  <sheetData>
    <row r="2" spans="1:5" ht="15" x14ac:dyDescent="0.25">
      <c r="A2" s="212" t="s">
        <v>234</v>
      </c>
      <c r="B2" s="212" t="s">
        <v>235</v>
      </c>
      <c r="C2" s="212"/>
      <c r="D2" s="212"/>
      <c r="E2" s="212"/>
    </row>
    <row r="3" spans="1:5" ht="15" x14ac:dyDescent="0.25">
      <c r="A3" s="63"/>
      <c r="B3" s="213"/>
      <c r="C3" s="213"/>
      <c r="D3"/>
      <c r="E3"/>
    </row>
    <row r="4" spans="1:5" x14ac:dyDescent="0.2">
      <c r="A4" s="214"/>
      <c r="B4" s="214" t="s">
        <v>236</v>
      </c>
      <c r="C4" s="214"/>
      <c r="D4" s="215"/>
      <c r="E4" s="215"/>
    </row>
    <row r="5" spans="1:5" x14ac:dyDescent="0.2">
      <c r="A5" s="214"/>
      <c r="B5" s="214" t="s">
        <v>237</v>
      </c>
      <c r="C5" s="214"/>
      <c r="D5" s="215"/>
      <c r="E5" s="215"/>
    </row>
    <row r="6" spans="1:5" x14ac:dyDescent="0.2">
      <c r="A6" s="214"/>
      <c r="B6" s="214" t="s">
        <v>201</v>
      </c>
      <c r="C6" s="214"/>
      <c r="D6" s="215"/>
      <c r="E6" s="215"/>
    </row>
    <row r="7" spans="1:5" x14ac:dyDescent="0.2">
      <c r="A7" s="214"/>
      <c r="B7" s="214" t="s">
        <v>238</v>
      </c>
      <c r="C7" s="214"/>
      <c r="D7" s="215"/>
      <c r="E7" s="215"/>
    </row>
    <row r="8" spans="1:5" x14ac:dyDescent="0.2">
      <c r="A8" s="214"/>
      <c r="B8" s="214" t="s">
        <v>239</v>
      </c>
      <c r="C8" s="214"/>
      <c r="D8" s="215"/>
      <c r="E8" s="215"/>
    </row>
    <row r="9" spans="1:5" x14ac:dyDescent="0.2">
      <c r="A9" s="216"/>
      <c r="B9" s="216" t="s">
        <v>157</v>
      </c>
      <c r="C9" s="216"/>
      <c r="D9" s="216"/>
      <c r="E9" s="216"/>
    </row>
    <row r="10" spans="1:5" x14ac:dyDescent="0.2">
      <c r="A10" s="216"/>
      <c r="B10" s="216"/>
      <c r="C10" s="216"/>
      <c r="D10" s="216"/>
      <c r="E10" s="216"/>
    </row>
    <row r="11" spans="1:5" x14ac:dyDescent="0.2">
      <c r="A11" s="68" t="s">
        <v>2</v>
      </c>
      <c r="B11" s="68"/>
      <c r="C11" s="68"/>
      <c r="D11" s="68"/>
      <c r="E11" s="68"/>
    </row>
    <row r="12" spans="1:5" x14ac:dyDescent="0.2">
      <c r="A12" s="69" t="s">
        <v>4</v>
      </c>
      <c r="B12" s="70" t="s">
        <v>5</v>
      </c>
      <c r="C12" s="69"/>
      <c r="D12" s="69" t="s">
        <v>158</v>
      </c>
      <c r="E12" s="69" t="s">
        <v>159</v>
      </c>
    </row>
    <row r="13" spans="1:5" x14ac:dyDescent="0.2">
      <c r="A13" s="64"/>
      <c r="B13" s="64"/>
      <c r="C13" s="64"/>
      <c r="D13" s="64"/>
      <c r="E13" s="71"/>
    </row>
    <row r="14" spans="1:5" x14ac:dyDescent="0.2">
      <c r="A14" s="71">
        <v>1</v>
      </c>
      <c r="B14" s="72" t="s">
        <v>160</v>
      </c>
      <c r="C14" s="64"/>
      <c r="D14" s="64"/>
      <c r="E14" s="73">
        <v>4.1980000000000003E-3</v>
      </c>
    </row>
    <row r="15" spans="1:5" ht="15" x14ac:dyDescent="0.25">
      <c r="A15" s="235">
        <v>2</v>
      </c>
      <c r="B15" s="236" t="s">
        <v>20</v>
      </c>
      <c r="C15" s="235"/>
      <c r="D15" s="235"/>
      <c r="E15" s="237">
        <v>4.0000000000000001E-3</v>
      </c>
    </row>
    <row r="16" spans="1:5" x14ac:dyDescent="0.2">
      <c r="A16" s="71">
        <v>3</v>
      </c>
      <c r="B16" s="72" t="str">
        <f>"STATE UTILITY TAX - NET OF BAD DEBTS ( "&amp;D16*100&amp;"% - ( LINE 1 * "&amp;D16*100&amp;"%) )"</f>
        <v>STATE UTILITY TAX - NET OF BAD DEBTS ( 3.852% - ( LINE 1 * 3.852%) )</v>
      </c>
      <c r="C16" s="64"/>
      <c r="D16" s="74">
        <v>3.8519999999999999E-2</v>
      </c>
      <c r="E16" s="75">
        <f>ROUND(D16-(D16*E14),6)</f>
        <v>3.8358000000000003E-2</v>
      </c>
    </row>
    <row r="17" spans="1:5" x14ac:dyDescent="0.2">
      <c r="A17" s="71">
        <v>4</v>
      </c>
      <c r="B17" s="72"/>
      <c r="C17" s="64"/>
      <c r="D17" s="71"/>
      <c r="E17" s="76"/>
    </row>
    <row r="18" spans="1:5" x14ac:dyDescent="0.2">
      <c r="A18" s="71">
        <v>5</v>
      </c>
      <c r="B18" s="72" t="s">
        <v>161</v>
      </c>
      <c r="C18" s="64"/>
      <c r="D18" s="71"/>
      <c r="E18" s="73">
        <f>ROUND(SUM(E14:E16),6)</f>
        <v>4.6556E-2</v>
      </c>
    </row>
    <row r="19" spans="1:5" x14ac:dyDescent="0.2">
      <c r="A19" s="71">
        <v>6</v>
      </c>
      <c r="B19" s="64"/>
      <c r="C19" s="64"/>
      <c r="D19" s="71"/>
      <c r="E19" s="73"/>
    </row>
    <row r="20" spans="1:5" x14ac:dyDescent="0.2">
      <c r="A20" s="71">
        <v>7</v>
      </c>
      <c r="B20" s="64" t="s">
        <v>162</v>
      </c>
      <c r="C20" s="64"/>
      <c r="D20" s="71"/>
      <c r="E20" s="73">
        <f>ROUND(1-E18,6)</f>
        <v>0.95344399999999996</v>
      </c>
    </row>
    <row r="21" spans="1:5" x14ac:dyDescent="0.2">
      <c r="A21" s="71">
        <v>8</v>
      </c>
      <c r="B21" s="72" t="s">
        <v>163</v>
      </c>
      <c r="C21" s="64"/>
      <c r="D21" s="77">
        <v>0.21</v>
      </c>
      <c r="E21" s="73">
        <f>ROUND((E20)*D21,6)</f>
        <v>0.20022300000000001</v>
      </c>
    </row>
    <row r="22" spans="1:5" x14ac:dyDescent="0.2">
      <c r="A22" s="71">
        <v>9</v>
      </c>
      <c r="B22" s="72" t="s">
        <v>164</v>
      </c>
      <c r="C22" s="64"/>
      <c r="D22" s="64"/>
      <c r="E22" s="78">
        <f>ROUND(1-E21-E18,6)</f>
        <v>0.75322100000000003</v>
      </c>
    </row>
    <row r="23" spans="1:5" x14ac:dyDescent="0.2">
      <c r="A23" s="64"/>
      <c r="B23" s="64"/>
      <c r="C23" s="64"/>
      <c r="D23" s="64"/>
      <c r="E23" s="71"/>
    </row>
    <row r="26" spans="1:5" x14ac:dyDescent="0.2">
      <c r="E26" s="115"/>
    </row>
  </sheetData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8"/>
  <sheetViews>
    <sheetView zoomScaleNormal="100" zoomScaleSheetLayoutView="100" workbookViewId="0">
      <pane xSplit="4" ySplit="8" topLeftCell="E27" activePane="bottomRight" state="frozen"/>
      <selection activeCell="G18" sqref="G18"/>
      <selection pane="topRight" activeCell="G18" sqref="G18"/>
      <selection pane="bottomLeft" activeCell="G18" sqref="G18"/>
      <selection pane="bottomRight" activeCell="K40" sqref="K40"/>
    </sheetView>
  </sheetViews>
  <sheetFormatPr defaultColWidth="9.140625" defaultRowHeight="12" x14ac:dyDescent="0.2"/>
  <cols>
    <col min="1" max="2" width="1.7109375" style="181" customWidth="1"/>
    <col min="3" max="3" width="9.140625" style="181"/>
    <col min="4" max="4" width="31.5703125" style="181" customWidth="1"/>
    <col min="5" max="5" width="16.7109375" style="181" customWidth="1"/>
    <col min="6" max="6" width="0.85546875" style="181" customWidth="1"/>
    <col min="7" max="7" width="16.7109375" style="181" customWidth="1"/>
    <col min="8" max="8" width="0.85546875" style="181" customWidth="1"/>
    <col min="9" max="9" width="16.7109375" style="181" customWidth="1"/>
    <col min="10" max="10" width="0.85546875" style="181" customWidth="1"/>
    <col min="11" max="11" width="7.7109375" style="181" customWidth="1"/>
    <col min="12" max="12" width="0.85546875" style="181" customWidth="1"/>
    <col min="13" max="13" width="16.7109375" style="181" customWidth="1"/>
    <col min="14" max="14" width="0.85546875" style="181" customWidth="1"/>
    <col min="15" max="15" width="16.7109375" style="181" customWidth="1"/>
    <col min="16" max="16" width="0.85546875" style="181" customWidth="1"/>
    <col min="17" max="17" width="7.7109375" style="181" customWidth="1"/>
    <col min="18" max="18" width="0.85546875" style="181" customWidth="1"/>
    <col min="19" max="19" width="10.7109375" style="181" customWidth="1"/>
    <col min="20" max="20" width="0.85546875" style="181" customWidth="1"/>
    <col min="21" max="21" width="7.7109375" style="181" hidden="1" customWidth="1"/>
    <col min="22" max="22" width="0.85546875" style="181" hidden="1" customWidth="1"/>
    <col min="23" max="23" width="10.7109375" style="181" customWidth="1"/>
    <col min="24" max="16384" width="9.140625" style="181"/>
  </cols>
  <sheetData>
    <row r="1" spans="1:23" s="179" customFormat="1" ht="15" x14ac:dyDescent="0.25">
      <c r="E1" s="224" t="s">
        <v>0</v>
      </c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</row>
    <row r="2" spans="1:23" s="179" customFormat="1" ht="15" x14ac:dyDescent="0.25">
      <c r="E2" s="224" t="s">
        <v>55</v>
      </c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23" s="179" customFormat="1" ht="15" x14ac:dyDescent="0.25">
      <c r="E3" s="224" t="s">
        <v>233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1:23" s="180" customFormat="1" ht="12.75" x14ac:dyDescent="0.2">
      <c r="E4" s="225" t="s">
        <v>56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</row>
    <row r="5" spans="1:23" x14ac:dyDescent="0.2">
      <c r="A5" s="181" t="s">
        <v>32</v>
      </c>
    </row>
    <row r="6" spans="1:23" s="182" customFormat="1" ht="12.75" x14ac:dyDescent="0.2">
      <c r="A6" s="182" t="s">
        <v>32</v>
      </c>
      <c r="I6" s="223" t="s">
        <v>57</v>
      </c>
      <c r="J6" s="223"/>
      <c r="K6" s="223"/>
      <c r="O6" s="223" t="s">
        <v>243</v>
      </c>
      <c r="P6" s="223"/>
      <c r="Q6" s="223"/>
      <c r="S6" s="223" t="s">
        <v>58</v>
      </c>
      <c r="T6" s="223"/>
      <c r="U6" s="223"/>
      <c r="V6" s="223"/>
      <c r="W6" s="223"/>
    </row>
    <row r="7" spans="1:23" s="182" customFormat="1" ht="12.75" x14ac:dyDescent="0.2">
      <c r="E7" s="183" t="s">
        <v>59</v>
      </c>
      <c r="G7" s="183"/>
      <c r="I7" s="183"/>
      <c r="K7" s="183"/>
      <c r="M7" s="183" t="s">
        <v>59</v>
      </c>
      <c r="O7" s="183"/>
      <c r="Q7" s="183"/>
      <c r="S7" s="183"/>
      <c r="U7" s="183"/>
      <c r="W7" s="183"/>
    </row>
    <row r="8" spans="1:23" s="182" customFormat="1" ht="12.75" x14ac:dyDescent="0.2">
      <c r="A8" s="180" t="s">
        <v>60</v>
      </c>
      <c r="E8" s="184">
        <v>2024</v>
      </c>
      <c r="G8" s="184" t="s">
        <v>61</v>
      </c>
      <c r="I8" s="184" t="s">
        <v>62</v>
      </c>
      <c r="K8" s="184" t="s">
        <v>63</v>
      </c>
      <c r="M8" s="184">
        <v>2023</v>
      </c>
      <c r="O8" s="184" t="s">
        <v>62</v>
      </c>
      <c r="Q8" s="184" t="s">
        <v>63</v>
      </c>
      <c r="S8" s="184">
        <v>2024</v>
      </c>
      <c r="U8" s="184" t="s">
        <v>61</v>
      </c>
      <c r="W8" s="184">
        <v>2023</v>
      </c>
    </row>
    <row r="9" spans="1:23" x14ac:dyDescent="0.2">
      <c r="B9" s="185" t="s">
        <v>64</v>
      </c>
    </row>
    <row r="10" spans="1:23" x14ac:dyDescent="0.2">
      <c r="C10" s="181" t="s">
        <v>65</v>
      </c>
      <c r="E10" s="127">
        <v>796888785.55999994</v>
      </c>
      <c r="F10" s="186"/>
      <c r="G10" s="127">
        <v>751040338.75999999</v>
      </c>
      <c r="H10" s="186"/>
      <c r="I10" s="127">
        <f>E10-G10</f>
        <v>45848446.799999952</v>
      </c>
      <c r="J10" s="186"/>
      <c r="K10" s="128">
        <f>IF(G10=0,"n/a",IF(AND(I10/G10&lt;1,I10/G10&gt;-1),I10/G10,"n/a"))</f>
        <v>6.1046583563937079E-2</v>
      </c>
      <c r="L10" s="186"/>
      <c r="M10" s="127">
        <v>868462641.60000002</v>
      </c>
      <c r="N10" s="186"/>
      <c r="O10" s="127">
        <f>E10-M10</f>
        <v>-71573856.040000081</v>
      </c>
      <c r="Q10" s="128">
        <f>IF(M10=0,"n/a",IF(AND(O10/M10&lt;1,O10/M10&gt;-1),O10/M10,"n/a"))</f>
        <v>-8.2414432828264189E-2</v>
      </c>
      <c r="S10" s="129">
        <f>IF(E62=0,"n/a",E10/E62)</f>
        <v>1.3889390970567923</v>
      </c>
      <c r="T10" s="187"/>
      <c r="U10" s="129">
        <f>IF(G62=0,"n/a",G10/G62)</f>
        <v>1.3513814628783025</v>
      </c>
      <c r="V10" s="187"/>
      <c r="W10" s="129">
        <f>IF(M62=0,"n/a",M10/M62)</f>
        <v>1.4778965936362047</v>
      </c>
    </row>
    <row r="11" spans="1:23" x14ac:dyDescent="0.2">
      <c r="C11" s="181" t="s">
        <v>66</v>
      </c>
      <c r="E11" s="130">
        <v>344013844.77999997</v>
      </c>
      <c r="F11" s="188"/>
      <c r="G11" s="130">
        <v>296995924.11000001</v>
      </c>
      <c r="H11" s="188"/>
      <c r="I11" s="130">
        <f>E11-G11</f>
        <v>47017920.669999957</v>
      </c>
      <c r="J11" s="188"/>
      <c r="K11" s="128">
        <f>IF(G11=0,"n/a",IF(AND(I11/G11&lt;1,I11/G11&gt;-1),I11/G11,"n/a"))</f>
        <v>0.15831166980118444</v>
      </c>
      <c r="L11" s="188"/>
      <c r="M11" s="130">
        <v>356649879.22000003</v>
      </c>
      <c r="N11" s="188"/>
      <c r="O11" s="130">
        <f>E11-M11</f>
        <v>-12636034.440000057</v>
      </c>
      <c r="Q11" s="128">
        <f>IF(M11=0,"n/a",IF(AND(O11/M11&lt;1,O11/M11&gt;-1),O11/M11,"n/a"))</f>
        <v>-3.5429801539917247E-2</v>
      </c>
      <c r="S11" s="131">
        <f>IF(E63=0,"n/a",E11/E63)</f>
        <v>1.2042880871778747</v>
      </c>
      <c r="T11" s="187"/>
      <c r="U11" s="131">
        <f>IF(G63=0,"n/a",G11/G63)</f>
        <v>1.0925331361846788</v>
      </c>
      <c r="V11" s="187"/>
      <c r="W11" s="131">
        <f>IF(M63=0,"n/a",M11/M63)</f>
        <v>1.25053953697181</v>
      </c>
    </row>
    <row r="12" spans="1:23" x14ac:dyDescent="0.2">
      <c r="C12" s="181" t="s">
        <v>67</v>
      </c>
      <c r="E12" s="132">
        <v>24678955.5</v>
      </c>
      <c r="F12" s="188"/>
      <c r="G12" s="132">
        <v>19496304.399999999</v>
      </c>
      <c r="H12" s="188"/>
      <c r="I12" s="132">
        <f>E12-G12</f>
        <v>5182651.1000000015</v>
      </c>
      <c r="J12" s="188"/>
      <c r="K12" s="133">
        <f>IF(G12=0,"n/a",IF(AND(I12/G12&lt;1,I12/G12&gt;-1),I12/G12,"n/a"))</f>
        <v>0.26582735854288375</v>
      </c>
      <c r="L12" s="188"/>
      <c r="M12" s="132">
        <v>25472216.850000001</v>
      </c>
      <c r="N12" s="188"/>
      <c r="O12" s="132">
        <f>E12-M12</f>
        <v>-793261.35000000149</v>
      </c>
      <c r="Q12" s="133">
        <f>IF(M12=0,"n/a",IF(AND(O12/M12&lt;1,O12/M12&gt;-1),O12/M12,"n/a"))</f>
        <v>-3.1142218781794073E-2</v>
      </c>
      <c r="S12" s="134">
        <f>IF(E64=0,"n/a",E12/E64)</f>
        <v>1.171783155293574</v>
      </c>
      <c r="T12" s="187"/>
      <c r="U12" s="134">
        <f>IF(G64=0,"n/a",G12/G64)</f>
        <v>0.93010258447695615</v>
      </c>
      <c r="V12" s="187"/>
      <c r="W12" s="134">
        <f>IF(M64=0,"n/a",M12/M64)</f>
        <v>1.1490283616146237</v>
      </c>
    </row>
    <row r="13" spans="1:23" ht="6.95" customHeight="1" x14ac:dyDescent="0.2">
      <c r="E13" s="130"/>
      <c r="F13" s="188"/>
      <c r="G13" s="130"/>
      <c r="H13" s="188"/>
      <c r="I13" s="130"/>
      <c r="J13" s="188"/>
      <c r="K13" s="135"/>
      <c r="L13" s="188"/>
      <c r="M13" s="130"/>
      <c r="N13" s="188"/>
      <c r="O13" s="130"/>
      <c r="Q13" s="135"/>
      <c r="S13" s="187"/>
      <c r="T13" s="187"/>
      <c r="U13" s="187"/>
      <c r="V13" s="187"/>
      <c r="W13" s="187"/>
    </row>
    <row r="14" spans="1:23" x14ac:dyDescent="0.2">
      <c r="C14" s="181" t="s">
        <v>68</v>
      </c>
      <c r="E14" s="130">
        <f>SUM(E10:E12)</f>
        <v>1165581585.8399999</v>
      </c>
      <c r="F14" s="188"/>
      <c r="G14" s="130">
        <f>SUM(G10:G12)</f>
        <v>1067532567.27</v>
      </c>
      <c r="H14" s="188"/>
      <c r="I14" s="130">
        <f>E14-G14</f>
        <v>98049018.569999933</v>
      </c>
      <c r="J14" s="188"/>
      <c r="K14" s="128">
        <f>IF(G14=0,"n/a",IF(AND(I14/G14&lt;1,I14/G14&gt;-1),I14/G14,"n/a"))</f>
        <v>9.1846395675534848E-2</v>
      </c>
      <c r="L14" s="188"/>
      <c r="M14" s="130">
        <f>SUM(M10:M12)</f>
        <v>1250584737.6700001</v>
      </c>
      <c r="N14" s="188"/>
      <c r="O14" s="130">
        <f>E14-M14</f>
        <v>-85003151.830000162</v>
      </c>
      <c r="Q14" s="128">
        <f>IF(M14=0,"n/a",IF(AND(O14/M14&lt;1,O14/M14&gt;-1),O14/M14,"n/a"))</f>
        <v>-6.797072542910762E-2</v>
      </c>
      <c r="S14" s="131">
        <f>IF(E66=0,"n/a",E14/E66)</f>
        <v>1.3238360669126792</v>
      </c>
      <c r="T14" s="187"/>
      <c r="U14" s="131">
        <f>IF(G66=0,"n/a",G14/G66)</f>
        <v>1.2580512230044969</v>
      </c>
      <c r="V14" s="187"/>
      <c r="W14" s="131">
        <f>IF(M66=0,"n/a",M14/M66)</f>
        <v>1.3973021197727382</v>
      </c>
    </row>
    <row r="15" spans="1:23" ht="6.95" customHeight="1" x14ac:dyDescent="0.2">
      <c r="E15" s="130"/>
      <c r="F15" s="188"/>
      <c r="G15" s="130"/>
      <c r="H15" s="188"/>
      <c r="I15" s="130"/>
      <c r="J15" s="188"/>
      <c r="K15" s="135"/>
      <c r="L15" s="188"/>
      <c r="M15" s="130"/>
      <c r="N15" s="188"/>
      <c r="O15" s="130"/>
      <c r="Q15" s="135"/>
      <c r="S15" s="187"/>
      <c r="T15" s="187"/>
      <c r="U15" s="187"/>
      <c r="V15" s="187"/>
      <c r="W15" s="187"/>
    </row>
    <row r="16" spans="1:23" x14ac:dyDescent="0.2">
      <c r="B16" s="185" t="s">
        <v>69</v>
      </c>
      <c r="E16" s="130"/>
      <c r="F16" s="188"/>
      <c r="G16" s="130"/>
      <c r="H16" s="188"/>
      <c r="I16" s="130"/>
      <c r="J16" s="188"/>
      <c r="K16" s="135"/>
      <c r="L16" s="188"/>
      <c r="M16" s="130"/>
      <c r="N16" s="188"/>
      <c r="O16" s="130"/>
      <c r="Q16" s="135"/>
      <c r="S16" s="187"/>
      <c r="T16" s="187"/>
      <c r="U16" s="187"/>
      <c r="V16" s="187"/>
      <c r="W16" s="187"/>
    </row>
    <row r="17" spans="2:23" x14ac:dyDescent="0.2">
      <c r="C17" s="181" t="s">
        <v>70</v>
      </c>
      <c r="E17" s="130">
        <v>23909961.550000001</v>
      </c>
      <c r="F17" s="188"/>
      <c r="G17" s="130">
        <v>20090190.717999998</v>
      </c>
      <c r="H17" s="188"/>
      <c r="I17" s="130">
        <f>E17-G17</f>
        <v>3819770.8320000023</v>
      </c>
      <c r="J17" s="188"/>
      <c r="K17" s="128">
        <f>IF(G17=0,"n/a",IF(AND(I17/G17&lt;1,I17/G17&gt;-1),I17/G17,"n/a"))</f>
        <v>0.19013113840565196</v>
      </c>
      <c r="L17" s="188"/>
      <c r="M17" s="130">
        <v>33322257.300000001</v>
      </c>
      <c r="N17" s="188"/>
      <c r="O17" s="130">
        <f>E17-M17</f>
        <v>-9412295.75</v>
      </c>
      <c r="Q17" s="128">
        <f>IF(M17=0,"n/a",IF(AND(O17/M17&lt;1,O17/M17&gt;-1),O17/M17,"n/a"))</f>
        <v>-0.28246272949822038</v>
      </c>
      <c r="S17" s="131">
        <f>IF(E69=0,"n/a",E17/E69)</f>
        <v>0.60949498224992771</v>
      </c>
      <c r="T17" s="187"/>
      <c r="U17" s="131">
        <f>IF(G69=0,"n/a",G17/G69)</f>
        <v>0.51694331151565076</v>
      </c>
      <c r="V17" s="187"/>
      <c r="W17" s="131">
        <f>IF(M69=0,"n/a",M17/M69)</f>
        <v>0.75203849788093879</v>
      </c>
    </row>
    <row r="18" spans="2:23" x14ac:dyDescent="0.2">
      <c r="C18" s="181" t="s">
        <v>71</v>
      </c>
      <c r="E18" s="132">
        <v>2034091.84</v>
      </c>
      <c r="F18" s="136"/>
      <c r="G18" s="132">
        <v>2126927.38</v>
      </c>
      <c r="H18" s="137"/>
      <c r="I18" s="132">
        <f>E18-G18</f>
        <v>-92835.539999999804</v>
      </c>
      <c r="J18" s="136"/>
      <c r="K18" s="133">
        <f>IF(G18=0,"n/a",IF(AND(I18/G18&lt;1,I18/G18&gt;-1),I18/G18,"n/a"))</f>
        <v>-4.3647724352488149E-2</v>
      </c>
      <c r="L18" s="138"/>
      <c r="M18" s="132">
        <v>3776601.13</v>
      </c>
      <c r="N18" s="138"/>
      <c r="O18" s="132">
        <f>E18-M18</f>
        <v>-1742509.2899999998</v>
      </c>
      <c r="Q18" s="133">
        <f>IF(M18=0,"n/a",IF(AND(O18/M18&lt;1,O18/M18&gt;-1),O18/M18,"n/a"))</f>
        <v>-0.46139616814656831</v>
      </c>
      <c r="S18" s="134">
        <f>IF(E70=0,"n/a",E18/E70)</f>
        <v>0.75540105565687776</v>
      </c>
      <c r="T18" s="187"/>
      <c r="U18" s="134">
        <f>IF(G70=0,"n/a",G18/G70)</f>
        <v>0.54632430373380581</v>
      </c>
      <c r="V18" s="187"/>
      <c r="W18" s="134">
        <f>IF(M70=0,"n/a",M18/M70)</f>
        <v>0.76044363897321809</v>
      </c>
    </row>
    <row r="19" spans="2:23" ht="6.95" customHeight="1" x14ac:dyDescent="0.2">
      <c r="E19" s="130"/>
      <c r="F19" s="189"/>
      <c r="G19" s="130"/>
      <c r="H19" s="189"/>
      <c r="I19" s="130"/>
      <c r="J19" s="189"/>
      <c r="K19" s="135"/>
      <c r="L19" s="189"/>
      <c r="M19" s="130"/>
      <c r="N19" s="189"/>
      <c r="O19" s="130"/>
      <c r="Q19" s="135"/>
      <c r="S19" s="187"/>
      <c r="T19" s="187"/>
      <c r="U19" s="187"/>
      <c r="V19" s="187"/>
      <c r="W19" s="187"/>
    </row>
    <row r="20" spans="2:23" x14ac:dyDescent="0.2">
      <c r="C20" s="181" t="s">
        <v>72</v>
      </c>
      <c r="E20" s="132">
        <f>SUM(E17:E18)</f>
        <v>25944053.390000001</v>
      </c>
      <c r="F20" s="136"/>
      <c r="G20" s="132">
        <f>SUM(G17:G18)</f>
        <v>22217118.097999997</v>
      </c>
      <c r="H20" s="137"/>
      <c r="I20" s="132">
        <f>E20-G20</f>
        <v>3726935.2920000032</v>
      </c>
      <c r="J20" s="136"/>
      <c r="K20" s="133">
        <f>IF(G20=0,"n/a",IF(AND(I20/G20&lt;1,I20/G20&gt;-1),I20/G20,"n/a"))</f>
        <v>0.16775061803967747</v>
      </c>
      <c r="L20" s="138"/>
      <c r="M20" s="132">
        <f>SUM(M17:M18)</f>
        <v>37098858.43</v>
      </c>
      <c r="N20" s="138"/>
      <c r="O20" s="132">
        <f>E20-M20</f>
        <v>-11154805.039999999</v>
      </c>
      <c r="Q20" s="133">
        <f>IF(M20=0,"n/a",IF(AND(O20/M20&lt;1,O20/M20&gt;-1),O20/M20,"n/a"))</f>
        <v>-0.3006778513427158</v>
      </c>
      <c r="S20" s="134">
        <f>IF(E72=0,"n/a",E20/E72)</f>
        <v>0.61886684078263976</v>
      </c>
      <c r="T20" s="187"/>
      <c r="U20" s="134">
        <f>IF(G72=0,"n/a",G20/G72)</f>
        <v>0.51961856869315348</v>
      </c>
      <c r="V20" s="187"/>
      <c r="W20" s="134">
        <f>IF(M72=0,"n/a",M20/M72)</f>
        <v>0.7528856229874783</v>
      </c>
    </row>
    <row r="21" spans="2:23" ht="6.95" customHeight="1" x14ac:dyDescent="0.2">
      <c r="E21" s="130"/>
      <c r="F21" s="189"/>
      <c r="G21" s="130"/>
      <c r="H21" s="189"/>
      <c r="I21" s="130"/>
      <c r="J21" s="189"/>
      <c r="K21" s="135"/>
      <c r="L21" s="189"/>
      <c r="M21" s="130"/>
      <c r="N21" s="189"/>
      <c r="O21" s="130"/>
      <c r="Q21" s="135"/>
      <c r="S21" s="187"/>
      <c r="T21" s="187"/>
      <c r="U21" s="187"/>
      <c r="V21" s="187"/>
      <c r="W21" s="187"/>
    </row>
    <row r="22" spans="2:23" x14ac:dyDescent="0.2">
      <c r="C22" s="181" t="s">
        <v>73</v>
      </c>
      <c r="E22" s="130">
        <f>E14+E20</f>
        <v>1191525639.23</v>
      </c>
      <c r="F22" s="189"/>
      <c r="G22" s="130">
        <f>G14+G20</f>
        <v>1089749685.368</v>
      </c>
      <c r="H22" s="189"/>
      <c r="I22" s="130">
        <f>E22-G22</f>
        <v>101775953.86199999</v>
      </c>
      <c r="J22" s="189"/>
      <c r="K22" s="128">
        <f>IF(G22=0,"n/a",IF(AND(I22/G22&lt;1,I22/G22&gt;-1),I22/G22,"n/a"))</f>
        <v>9.3393882309432408E-2</v>
      </c>
      <c r="L22" s="189"/>
      <c r="M22" s="130">
        <f>M14+M20</f>
        <v>1287683596.1000001</v>
      </c>
      <c r="N22" s="189"/>
      <c r="O22" s="130">
        <f>E22-M22</f>
        <v>-96157956.870000124</v>
      </c>
      <c r="Q22" s="128">
        <f>IF(M22=0,"n/a",IF(AND(O22/M22&lt;1,O22/M22&gt;-1),O22/M22,"n/a"))</f>
        <v>-7.4675143149476444E-2</v>
      </c>
      <c r="S22" s="131">
        <f>IF(E74=0,"n/a",E22/E74)</f>
        <v>1.2917954309787401</v>
      </c>
      <c r="T22" s="187"/>
      <c r="U22" s="131">
        <f>IF(G74=0,"n/a",G22/G74)</f>
        <v>1.2226285178754634</v>
      </c>
      <c r="V22" s="187"/>
      <c r="W22" s="131">
        <f>IF(M74=0,"n/a",M22/M74)</f>
        <v>1.3636742264570076</v>
      </c>
    </row>
    <row r="23" spans="2:23" ht="6.95" customHeight="1" x14ac:dyDescent="0.2">
      <c r="E23" s="130"/>
      <c r="F23" s="189"/>
      <c r="G23" s="130"/>
      <c r="H23" s="189"/>
      <c r="I23" s="130"/>
      <c r="J23" s="189"/>
      <c r="K23" s="135"/>
      <c r="L23" s="189"/>
      <c r="M23" s="130"/>
      <c r="N23" s="189"/>
      <c r="O23" s="130"/>
      <c r="Q23" s="135"/>
      <c r="S23" s="187"/>
      <c r="T23" s="187"/>
      <c r="U23" s="187"/>
      <c r="V23" s="187"/>
      <c r="W23" s="187"/>
    </row>
    <row r="24" spans="2:23" x14ac:dyDescent="0.2">
      <c r="B24" s="185" t="s">
        <v>74</v>
      </c>
      <c r="E24" s="130"/>
      <c r="F24" s="189"/>
      <c r="G24" s="130"/>
      <c r="H24" s="189"/>
      <c r="I24" s="130"/>
      <c r="J24" s="189"/>
      <c r="K24" s="135"/>
      <c r="L24" s="189"/>
      <c r="M24" s="130"/>
      <c r="N24" s="189"/>
      <c r="O24" s="130"/>
      <c r="Q24" s="135"/>
      <c r="S24" s="187"/>
      <c r="T24" s="187"/>
      <c r="U24" s="187"/>
      <c r="V24" s="187"/>
      <c r="W24" s="187"/>
    </row>
    <row r="25" spans="2:23" x14ac:dyDescent="0.2">
      <c r="C25" s="181" t="s">
        <v>75</v>
      </c>
      <c r="E25" s="130">
        <v>14801077.380000001</v>
      </c>
      <c r="F25" s="189"/>
      <c r="G25" s="130">
        <v>8145694.3020000001</v>
      </c>
      <c r="H25" s="189"/>
      <c r="I25" s="130">
        <f>E25-G25</f>
        <v>6655383.0780000007</v>
      </c>
      <c r="J25" s="189"/>
      <c r="K25" s="128">
        <f>IF(G25=0,"n/a",IF(AND(I25/G25&lt;1,I25/G25&gt;-1),I25/G25,"n/a"))</f>
        <v>0.8170430697805483</v>
      </c>
      <c r="L25" s="189"/>
      <c r="M25" s="130">
        <v>10341960.550000001</v>
      </c>
      <c r="N25" s="189"/>
      <c r="O25" s="130">
        <f>E25-M25</f>
        <v>4459116.83</v>
      </c>
      <c r="Q25" s="128">
        <f>IF(M25=0,"n/a",IF(AND(O25/M25&lt;1,O25/M25&gt;-1),O25/M25,"n/a"))</f>
        <v>0.43116745692865749</v>
      </c>
      <c r="S25" s="131">
        <f>IF(E77=0,"n/a",E25/E77)</f>
        <v>0.29410637394985839</v>
      </c>
      <c r="T25" s="187"/>
      <c r="U25" s="131">
        <f>IF(G77=0,"n/a",G25/G77)</f>
        <v>0.1675064264855983</v>
      </c>
      <c r="V25" s="187"/>
      <c r="W25" s="131">
        <f>IF(M77=0,"n/a",M25/M77)</f>
        <v>0.20812869313116344</v>
      </c>
    </row>
    <row r="26" spans="2:23" x14ac:dyDescent="0.2">
      <c r="C26" s="181" t="s">
        <v>76</v>
      </c>
      <c r="E26" s="132">
        <v>19757235.109999999</v>
      </c>
      <c r="F26" s="136"/>
      <c r="G26" s="132">
        <v>16857661.131000001</v>
      </c>
      <c r="H26" s="137"/>
      <c r="I26" s="132">
        <f>E26-G26</f>
        <v>2899573.9789999984</v>
      </c>
      <c r="J26" s="136"/>
      <c r="K26" s="133">
        <f>IF(G26=0,"n/a",IF(AND(I26/G26&lt;1,I26/G26&gt;-1),I26/G26,"n/a"))</f>
        <v>0.17200333762006254</v>
      </c>
      <c r="L26" s="138"/>
      <c r="M26" s="132">
        <v>18274016.82</v>
      </c>
      <c r="N26" s="138"/>
      <c r="O26" s="132">
        <f>E26-M26</f>
        <v>1483218.2899999991</v>
      </c>
      <c r="Q26" s="133">
        <f>IF(M26=0,"n/a",IF(AND(O26/M26&lt;1,O26/M26&gt;-1),O26/M26,"n/a"))</f>
        <v>8.1165422173448507E-2</v>
      </c>
      <c r="S26" s="134">
        <f>IF(E78=0,"n/a",E26/E78)</f>
        <v>0.14315775075438789</v>
      </c>
      <c r="T26" s="187"/>
      <c r="U26" s="134">
        <f>IF(G78=0,"n/a",G26/G78)</f>
        <v>8.7278501594640526E-2</v>
      </c>
      <c r="V26" s="187"/>
      <c r="W26" s="134">
        <f>IF(M78=0,"n/a",M26/M78)</f>
        <v>0.12837145601695127</v>
      </c>
    </row>
    <row r="27" spans="2:23" ht="6.95" customHeight="1" x14ac:dyDescent="0.2">
      <c r="E27" s="130"/>
      <c r="F27" s="189"/>
      <c r="G27" s="130"/>
      <c r="H27" s="189"/>
      <c r="I27" s="130"/>
      <c r="J27" s="189"/>
      <c r="K27" s="135"/>
      <c r="L27" s="189"/>
      <c r="M27" s="130"/>
      <c r="N27" s="189"/>
      <c r="O27" s="130"/>
      <c r="Q27" s="135"/>
      <c r="S27" s="187"/>
      <c r="T27" s="187"/>
      <c r="U27" s="187"/>
      <c r="V27" s="187"/>
      <c r="W27" s="187"/>
    </row>
    <row r="28" spans="2:23" x14ac:dyDescent="0.2">
      <c r="C28" s="181" t="s">
        <v>77</v>
      </c>
      <c r="E28" s="132">
        <f>SUM(E25:E26)</f>
        <v>34558312.490000002</v>
      </c>
      <c r="F28" s="136"/>
      <c r="G28" s="132">
        <f>SUM(G25:G26)</f>
        <v>25003355.433000002</v>
      </c>
      <c r="H28" s="137"/>
      <c r="I28" s="132">
        <f>E28-G28</f>
        <v>9554957.057</v>
      </c>
      <c r="J28" s="136"/>
      <c r="K28" s="133">
        <f>IF(G28=0,"n/a",IF(AND(I28/G28&lt;1,I28/G28&gt;-1),I28/G28,"n/a"))</f>
        <v>0.38214699153495008</v>
      </c>
      <c r="L28" s="138"/>
      <c r="M28" s="132">
        <f>SUM(M25:M26)</f>
        <v>28615977.370000001</v>
      </c>
      <c r="N28" s="138"/>
      <c r="O28" s="132">
        <f>E28-M28</f>
        <v>5942335.120000001</v>
      </c>
      <c r="Q28" s="133">
        <f>IF(M28=0,"n/a",IF(AND(O28/M28&lt;1,O28/M28&gt;-1),O28/M28,"n/a"))</f>
        <v>0.20765794727772391</v>
      </c>
      <c r="S28" s="134">
        <f>IF(E80=0,"n/a",E28/E80)</f>
        <v>0.18349303302241021</v>
      </c>
      <c r="T28" s="187"/>
      <c r="U28" s="134">
        <f>IF(G80=0,"n/a",G28/G80)</f>
        <v>0.10341491791036955</v>
      </c>
      <c r="V28" s="187"/>
      <c r="W28" s="134">
        <f>IF(M80=0,"n/a",M28/M80)</f>
        <v>0.14900827882341208</v>
      </c>
    </row>
    <row r="29" spans="2:23" ht="6.95" customHeight="1" x14ac:dyDescent="0.2">
      <c r="E29" s="130"/>
      <c r="F29" s="189"/>
      <c r="G29" s="130"/>
      <c r="H29" s="189"/>
      <c r="I29" s="130"/>
      <c r="J29" s="189"/>
      <c r="K29" s="135"/>
      <c r="L29" s="189"/>
      <c r="M29" s="130"/>
      <c r="N29" s="189"/>
      <c r="O29" s="130"/>
      <c r="Q29" s="135"/>
      <c r="S29" s="187"/>
      <c r="T29" s="187"/>
      <c r="U29" s="187"/>
      <c r="V29" s="187"/>
      <c r="W29" s="187"/>
    </row>
    <row r="30" spans="2:23" x14ac:dyDescent="0.2">
      <c r="C30" s="181" t="s">
        <v>78</v>
      </c>
      <c r="E30" s="130">
        <f>E22+E28</f>
        <v>1226083951.72</v>
      </c>
      <c r="F30" s="189"/>
      <c r="G30" s="130">
        <f>G22+G28</f>
        <v>1114753040.8010001</v>
      </c>
      <c r="H30" s="189"/>
      <c r="I30" s="130">
        <f>E30-G30</f>
        <v>111330910.91899991</v>
      </c>
      <c r="J30" s="189"/>
      <c r="K30" s="128">
        <f>IF(G30=0,"n/a",IF(AND(I30/G30&lt;1,I30/G30&gt;-1),I30/G30,"n/a"))</f>
        <v>9.9870470717894302E-2</v>
      </c>
      <c r="L30" s="189"/>
      <c r="M30" s="130">
        <f>M22+M28</f>
        <v>1316299573.47</v>
      </c>
      <c r="N30" s="189"/>
      <c r="O30" s="130">
        <f>E30-M30</f>
        <v>-90215621.75</v>
      </c>
      <c r="Q30" s="128">
        <f>IF(M30=0,"n/a",IF(AND(O30/M30&lt;1,O30/M30&gt;-1),O30/M30,"n/a"))</f>
        <v>-6.8537302273961515E-2</v>
      </c>
      <c r="S30" s="129">
        <f>IF(E82=0,"n/a",E30/E82)</f>
        <v>1.1038687469789796</v>
      </c>
      <c r="T30" s="187"/>
      <c r="U30" s="129">
        <f>IF(G82=0,"n/a",G30/G82)</f>
        <v>0.9838132522359242</v>
      </c>
      <c r="V30" s="187"/>
      <c r="W30" s="129">
        <f>IF(M82=0,"n/a",M30/M82)</f>
        <v>1.1583901924953657</v>
      </c>
    </row>
    <row r="31" spans="2:23" ht="6.95" customHeight="1" x14ac:dyDescent="0.2">
      <c r="E31" s="130"/>
      <c r="F31" s="189"/>
      <c r="G31" s="130"/>
      <c r="H31" s="189"/>
      <c r="I31" s="130"/>
      <c r="J31" s="189"/>
      <c r="K31" s="135"/>
      <c r="L31" s="189"/>
      <c r="M31" s="130"/>
      <c r="N31" s="189"/>
      <c r="O31" s="130"/>
      <c r="Q31" s="135"/>
      <c r="S31" s="190"/>
      <c r="T31" s="190"/>
      <c r="U31" s="190"/>
      <c r="V31" s="190"/>
      <c r="W31" s="190"/>
    </row>
    <row r="32" spans="2:23" x14ac:dyDescent="0.2">
      <c r="B32" s="181" t="s">
        <v>52</v>
      </c>
      <c r="E32" s="130">
        <v>23504359.140000001</v>
      </c>
      <c r="F32" s="189"/>
      <c r="G32" s="130">
        <v>39681685.343000002</v>
      </c>
      <c r="H32" s="189"/>
      <c r="I32" s="130">
        <f>E32-G32</f>
        <v>-16177326.203000002</v>
      </c>
      <c r="J32" s="189"/>
      <c r="K32" s="128">
        <f>IF(G32=0,"n/a",IF(AND(I32/G32&lt;1,I32/G32&gt;-1),I32/G32,"n/a"))</f>
        <v>-0.40767739734758374</v>
      </c>
      <c r="L32" s="189"/>
      <c r="M32" s="130">
        <v>19710815.699999999</v>
      </c>
      <c r="N32" s="189"/>
      <c r="O32" s="130">
        <f>E32-M32</f>
        <v>3793543.4400000013</v>
      </c>
      <c r="Q32" s="128">
        <f>IF(M32=0,"n/a",IF(AND(O32/M32&lt;1,O32/M32&gt;-1),O32/M32,"n/a"))</f>
        <v>0.19245999240914222</v>
      </c>
      <c r="S32" s="190"/>
      <c r="T32" s="190"/>
      <c r="U32" s="190"/>
      <c r="V32" s="190"/>
      <c r="W32" s="190"/>
    </row>
    <row r="33" spans="2:25" x14ac:dyDescent="0.2">
      <c r="B33" s="181" t="s">
        <v>79</v>
      </c>
      <c r="E33" s="132">
        <v>242665200.13</v>
      </c>
      <c r="F33" s="136"/>
      <c r="G33" s="132">
        <v>3000542.679</v>
      </c>
      <c r="H33" s="137"/>
      <c r="I33" s="132">
        <f>E33-G33</f>
        <v>239664657.45100001</v>
      </c>
      <c r="J33" s="136"/>
      <c r="K33" s="133" t="str">
        <f>IF(G33=0,"n/a",IF(AND(I33/G33&lt;1,I33/G33&gt;-1),I33/G33,"n/a"))</f>
        <v>n/a</v>
      </c>
      <c r="L33" s="138"/>
      <c r="M33" s="132">
        <v>88357797.379999995</v>
      </c>
      <c r="N33" s="138"/>
      <c r="O33" s="132">
        <f>E33-M33</f>
        <v>154307402.75</v>
      </c>
      <c r="Q33" s="133" t="str">
        <f>IF(M33=0,"n/a",IF(AND(O33/M33&lt;1,O33/M33&gt;-1),O33/M33,"n/a"))</f>
        <v>n/a</v>
      </c>
    </row>
    <row r="34" spans="2:25" ht="6.95" customHeight="1" x14ac:dyDescent="0.2">
      <c r="E34" s="130"/>
      <c r="F34" s="191"/>
      <c r="G34" s="130"/>
      <c r="H34" s="191"/>
      <c r="I34" s="130"/>
      <c r="J34" s="191"/>
      <c r="K34" s="139"/>
      <c r="L34" s="191"/>
      <c r="M34" s="130"/>
      <c r="N34" s="191"/>
      <c r="O34" s="130"/>
      <c r="Q34" s="139"/>
      <c r="S34" s="190"/>
      <c r="T34" s="190"/>
      <c r="U34" s="190"/>
      <c r="V34" s="190"/>
      <c r="W34" s="190"/>
    </row>
    <row r="35" spans="2:25" ht="12.75" thickBot="1" x14ac:dyDescent="0.25">
      <c r="C35" s="181" t="s">
        <v>80</v>
      </c>
      <c r="E35" s="140">
        <f>SUM(E30:E33)</f>
        <v>1492253510.9900002</v>
      </c>
      <c r="F35" s="192"/>
      <c r="G35" s="140">
        <f>SUM(G30:G33)</f>
        <v>1157435268.823</v>
      </c>
      <c r="H35" s="192"/>
      <c r="I35" s="140">
        <f>E35-G35</f>
        <v>334818242.16700029</v>
      </c>
      <c r="J35" s="192"/>
      <c r="K35" s="141">
        <f>IF(G35=0,"n/a",IF(AND(I35/G35&lt;1,I35/G35&gt;-1),I35/G35,"n/a"))</f>
        <v>0.28927599770437112</v>
      </c>
      <c r="L35" s="192"/>
      <c r="M35" s="140">
        <f>SUM(M30:M33)</f>
        <v>1424368186.5500002</v>
      </c>
      <c r="N35" s="192"/>
      <c r="O35" s="140">
        <f>E35-M35</f>
        <v>67885324.440000057</v>
      </c>
      <c r="Q35" s="141">
        <f>IF(M35=0,"n/a",IF(AND(O35/M35&lt;1,O35/M35&gt;-1),O35/M35,"n/a"))</f>
        <v>4.7659955537498272E-2</v>
      </c>
    </row>
    <row r="36" spans="2:25" ht="12.75" thickTop="1" x14ac:dyDescent="0.2">
      <c r="E36" s="142"/>
      <c r="F36" s="193"/>
      <c r="G36" s="142"/>
      <c r="H36" s="194"/>
      <c r="I36" s="142"/>
      <c r="J36" s="194"/>
      <c r="K36" s="194"/>
      <c r="L36" s="194"/>
      <c r="M36" s="142"/>
      <c r="N36" s="194"/>
      <c r="O36" s="142"/>
    </row>
    <row r="37" spans="2:25" x14ac:dyDescent="0.2">
      <c r="C37" s="232" t="s">
        <v>203</v>
      </c>
      <c r="D37" s="233"/>
      <c r="E37" s="234">
        <v>-3826083.08</v>
      </c>
      <c r="F37" s="127"/>
      <c r="G37" s="127">
        <v>0</v>
      </c>
      <c r="H37" s="194"/>
      <c r="I37" s="142"/>
      <c r="J37" s="194"/>
      <c r="K37" s="194"/>
      <c r="L37" s="194"/>
      <c r="M37" s="143">
        <v>-124874.95</v>
      </c>
      <c r="N37" s="194"/>
      <c r="O37" s="142"/>
    </row>
    <row r="38" spans="2:25" x14ac:dyDescent="0.2">
      <c r="C38" s="195" t="s">
        <v>244</v>
      </c>
      <c r="E38" s="127">
        <v>57946373.810000002</v>
      </c>
      <c r="F38" s="127"/>
      <c r="G38" s="127">
        <v>50079254.098999999</v>
      </c>
      <c r="H38" s="194"/>
      <c r="I38" s="142"/>
      <c r="J38" s="194"/>
      <c r="K38" s="194"/>
      <c r="L38" s="194"/>
      <c r="M38" s="143">
        <v>61884619.759999998</v>
      </c>
      <c r="N38" s="194"/>
      <c r="O38" s="142"/>
    </row>
    <row r="39" spans="2:25" x14ac:dyDescent="0.2">
      <c r="C39" s="195" t="s">
        <v>245</v>
      </c>
      <c r="E39" s="127">
        <v>500612595.98000002</v>
      </c>
      <c r="F39" s="127"/>
      <c r="G39" s="127">
        <v>0</v>
      </c>
      <c r="H39" s="194"/>
      <c r="I39" s="142"/>
      <c r="J39" s="194"/>
      <c r="K39" s="194"/>
      <c r="L39" s="194"/>
      <c r="M39" s="143">
        <v>560130537.03999996</v>
      </c>
      <c r="N39" s="194"/>
      <c r="O39" s="142"/>
    </row>
    <row r="40" spans="2:25" x14ac:dyDescent="0.2">
      <c r="C40" s="195" t="s">
        <v>246</v>
      </c>
      <c r="E40" s="127">
        <v>-190877680.41</v>
      </c>
      <c r="F40" s="127"/>
      <c r="G40" s="127">
        <v>0</v>
      </c>
      <c r="H40" s="194"/>
      <c r="I40" s="142"/>
      <c r="J40" s="194"/>
      <c r="K40" s="194"/>
      <c r="L40" s="194"/>
      <c r="M40" s="143">
        <v>-30492971.260000002</v>
      </c>
      <c r="N40" s="194"/>
      <c r="O40" s="142"/>
    </row>
    <row r="41" spans="2:25" x14ac:dyDescent="0.2">
      <c r="C41" s="195" t="s">
        <v>247</v>
      </c>
      <c r="E41" s="127">
        <v>-3672521.87</v>
      </c>
      <c r="F41" s="127"/>
      <c r="G41" s="127">
        <v>0</v>
      </c>
      <c r="H41" s="194"/>
      <c r="I41" s="142"/>
      <c r="J41" s="194"/>
      <c r="K41" s="194"/>
      <c r="L41" s="194"/>
      <c r="M41" s="143">
        <v>12950624.92</v>
      </c>
      <c r="N41" s="194"/>
      <c r="O41" s="142"/>
    </row>
    <row r="42" spans="2:25" x14ac:dyDescent="0.2">
      <c r="C42" s="195" t="s">
        <v>248</v>
      </c>
      <c r="E42" s="127">
        <v>353562517.64999998</v>
      </c>
      <c r="F42" s="127"/>
      <c r="G42" s="127">
        <v>0</v>
      </c>
      <c r="H42" s="194"/>
      <c r="I42" s="142"/>
      <c r="J42" s="194"/>
      <c r="K42" s="194"/>
      <c r="L42" s="194"/>
      <c r="M42" s="143">
        <v>117106639.66</v>
      </c>
      <c r="N42" s="194"/>
      <c r="O42" s="142"/>
    </row>
    <row r="43" spans="2:25" x14ac:dyDescent="0.2">
      <c r="C43" s="195" t="s">
        <v>249</v>
      </c>
      <c r="E43" s="127">
        <v>-248369895.38999999</v>
      </c>
      <c r="F43" s="127"/>
      <c r="G43" s="127">
        <v>0</v>
      </c>
      <c r="H43" s="194"/>
      <c r="I43" s="142"/>
      <c r="J43" s="194"/>
      <c r="K43" s="194"/>
      <c r="L43" s="194"/>
      <c r="M43" s="143">
        <v>-72948623.459999993</v>
      </c>
      <c r="N43" s="194"/>
      <c r="O43" s="142"/>
    </row>
    <row r="44" spans="2:25" x14ac:dyDescent="0.2">
      <c r="C44" s="232" t="s">
        <v>250</v>
      </c>
      <c r="D44" s="233"/>
      <c r="E44" s="234">
        <v>30074794.129999999</v>
      </c>
      <c r="F44" s="127"/>
      <c r="G44" s="127">
        <v>25500944.471999999</v>
      </c>
      <c r="H44" s="194"/>
      <c r="I44" s="142"/>
      <c r="J44" s="194"/>
      <c r="K44" s="194"/>
      <c r="L44" s="194"/>
      <c r="M44" s="143">
        <v>24529112.210000001</v>
      </c>
      <c r="N44" s="194"/>
      <c r="O44" s="142"/>
    </row>
    <row r="45" spans="2:25" x14ac:dyDescent="0.2">
      <c r="C45" s="232" t="s">
        <v>251</v>
      </c>
      <c r="D45" s="233"/>
      <c r="E45" s="234">
        <v>18165111.300000001</v>
      </c>
      <c r="F45" s="127"/>
      <c r="G45" s="127">
        <v>17524788.655999999</v>
      </c>
      <c r="H45" s="194"/>
      <c r="I45" s="142"/>
      <c r="J45" s="194"/>
      <c r="K45" s="194"/>
      <c r="L45" s="194"/>
      <c r="M45" s="143">
        <v>3320072.59</v>
      </c>
      <c r="N45" s="194"/>
      <c r="O45" s="142"/>
    </row>
    <row r="46" spans="2:25" x14ac:dyDescent="0.2">
      <c r="C46" s="232" t="s">
        <v>252</v>
      </c>
      <c r="D46" s="233"/>
      <c r="E46" s="234">
        <v>13822668.77</v>
      </c>
      <c r="F46" s="127"/>
      <c r="G46" s="127">
        <v>0</v>
      </c>
      <c r="H46" s="194"/>
      <c r="I46" s="142"/>
      <c r="J46" s="194"/>
      <c r="K46" s="194"/>
      <c r="L46" s="194"/>
      <c r="M46" s="143">
        <v>8752773</v>
      </c>
      <c r="N46" s="194"/>
      <c r="O46" s="142"/>
    </row>
    <row r="47" spans="2:25" ht="14.25" x14ac:dyDescent="0.35">
      <c r="C47" s="232" t="s">
        <v>253</v>
      </c>
      <c r="D47" s="233"/>
      <c r="E47" s="234">
        <v>17694869.239999998</v>
      </c>
      <c r="F47" s="127"/>
      <c r="G47" s="127">
        <v>20383950.328000002</v>
      </c>
      <c r="H47" s="194"/>
      <c r="I47" s="142"/>
      <c r="J47" s="194"/>
      <c r="K47" s="194"/>
      <c r="L47" s="194"/>
      <c r="M47" s="143">
        <v>20977605.77</v>
      </c>
      <c r="N47" s="194"/>
      <c r="P47" s="211"/>
      <c r="Q47" s="211"/>
      <c r="R47" s="211"/>
      <c r="S47" s="211"/>
      <c r="T47" s="211"/>
      <c r="U47" s="211"/>
      <c r="V47" s="211"/>
      <c r="W47" s="211"/>
      <c r="X47" s="210"/>
      <c r="Y47" s="210"/>
    </row>
    <row r="48" spans="2:25" x14ac:dyDescent="0.2">
      <c r="C48" s="195" t="s">
        <v>254</v>
      </c>
      <c r="E48" s="127">
        <v>640494.1</v>
      </c>
      <c r="F48" s="127"/>
      <c r="G48" s="127">
        <v>0</v>
      </c>
      <c r="H48" s="194"/>
      <c r="I48" s="142"/>
      <c r="J48" s="194"/>
      <c r="K48" s="194"/>
      <c r="L48" s="194"/>
      <c r="M48" s="143">
        <v>-2714904.6</v>
      </c>
      <c r="N48" s="194"/>
      <c r="O48" s="210"/>
    </row>
    <row r="49" spans="1:31" x14ac:dyDescent="0.2">
      <c r="C49" s="195" t="s">
        <v>255</v>
      </c>
      <c r="E49" s="127">
        <v>-332544.13</v>
      </c>
      <c r="F49" s="127"/>
      <c r="G49" s="127">
        <v>0</v>
      </c>
      <c r="H49" s="194"/>
      <c r="I49" s="142"/>
      <c r="J49" s="194"/>
      <c r="K49" s="194"/>
      <c r="L49" s="194"/>
      <c r="M49" s="143">
        <v>4187139.14</v>
      </c>
      <c r="N49" s="194"/>
      <c r="O49" s="142"/>
    </row>
    <row r="50" spans="1:31" x14ac:dyDescent="0.2">
      <c r="C50" s="195" t="s">
        <v>256</v>
      </c>
      <c r="E50" s="127">
        <v>60112868.329999998</v>
      </c>
      <c r="F50" s="127"/>
      <c r="G50" s="127">
        <v>0</v>
      </c>
      <c r="H50" s="194"/>
      <c r="I50" s="142"/>
      <c r="J50" s="194"/>
      <c r="K50" s="194"/>
      <c r="L50" s="194"/>
      <c r="M50" s="143">
        <v>35212255.829999998</v>
      </c>
      <c r="N50" s="194"/>
      <c r="O50" s="142"/>
    </row>
    <row r="51" spans="1:31" x14ac:dyDescent="0.2">
      <c r="C51" s="195" t="s">
        <v>257</v>
      </c>
      <c r="E51" s="127">
        <v>-969050.84</v>
      </c>
      <c r="F51" s="127"/>
      <c r="G51" s="127">
        <v>0</v>
      </c>
      <c r="H51" s="194"/>
      <c r="I51" s="142"/>
      <c r="J51" s="194"/>
      <c r="K51" s="194"/>
      <c r="L51" s="194"/>
      <c r="M51" s="143">
        <v>-320127.32</v>
      </c>
      <c r="N51" s="194"/>
      <c r="O51" s="142"/>
    </row>
    <row r="52" spans="1:31" x14ac:dyDescent="0.2">
      <c r="C52" s="195" t="s">
        <v>258</v>
      </c>
      <c r="E52" s="127">
        <v>14448312.42</v>
      </c>
      <c r="F52" s="127"/>
      <c r="G52" s="127">
        <v>0</v>
      </c>
      <c r="H52" s="194"/>
      <c r="I52" s="142"/>
      <c r="J52" s="194"/>
      <c r="K52" s="194"/>
      <c r="L52" s="194"/>
      <c r="M52" s="143">
        <v>7879874.75</v>
      </c>
      <c r="N52" s="194"/>
      <c r="O52" s="142"/>
    </row>
    <row r="53" spans="1:31" x14ac:dyDescent="0.2">
      <c r="C53" s="195" t="s">
        <v>259</v>
      </c>
      <c r="E53" s="127">
        <v>5088.54</v>
      </c>
      <c r="F53" s="127"/>
      <c r="G53" s="127">
        <v>0</v>
      </c>
      <c r="H53" s="194"/>
      <c r="I53" s="142"/>
      <c r="J53" s="194"/>
      <c r="K53" s="194"/>
      <c r="L53" s="194"/>
      <c r="M53" s="143">
        <v>976065.1</v>
      </c>
      <c r="N53" s="194"/>
      <c r="O53" s="142"/>
    </row>
    <row r="54" spans="1:31" ht="15" x14ac:dyDescent="0.25">
      <c r="C54" s="195" t="s">
        <v>260</v>
      </c>
      <c r="E54" s="127">
        <v>0</v>
      </c>
      <c r="F54" s="127"/>
      <c r="G54" s="127">
        <v>0</v>
      </c>
      <c r="H54" s="194"/>
      <c r="I54" s="142"/>
      <c r="J54" s="194"/>
      <c r="K54" s="194"/>
      <c r="L54" s="194"/>
      <c r="M54" s="143">
        <v>-33415.21</v>
      </c>
      <c r="N54" s="19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ht="15" x14ac:dyDescent="0.25">
      <c r="C55" s="195" t="s">
        <v>261</v>
      </c>
      <c r="E55" s="127">
        <v>-969.14</v>
      </c>
      <c r="F55" s="127"/>
      <c r="G55" s="127">
        <v>0</v>
      </c>
      <c r="H55" s="194"/>
      <c r="I55" s="142"/>
      <c r="J55" s="194"/>
      <c r="K55" s="194"/>
      <c r="L55" s="194"/>
      <c r="M55" s="143">
        <v>-839655.88</v>
      </c>
      <c r="N55" s="194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ht="15" x14ac:dyDescent="0.25">
      <c r="C56" s="195" t="s">
        <v>262</v>
      </c>
      <c r="E56" s="127">
        <v>19186664.77</v>
      </c>
      <c r="F56" s="127"/>
      <c r="G56" s="127">
        <v>0</v>
      </c>
      <c r="H56" s="194"/>
      <c r="I56" s="142"/>
      <c r="J56" s="194"/>
      <c r="K56" s="194"/>
      <c r="L56" s="194"/>
      <c r="M56" s="143">
        <v>0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ht="15" x14ac:dyDescent="0.25">
      <c r="C57" s="232" t="s">
        <v>263</v>
      </c>
      <c r="D57" s="233"/>
      <c r="E57" s="234">
        <v>45256.22</v>
      </c>
      <c r="F57" s="127"/>
      <c r="G57" s="127">
        <v>0</v>
      </c>
      <c r="H57" s="194"/>
      <c r="I57" s="142"/>
      <c r="J57" s="194"/>
      <c r="K57" s="194"/>
      <c r="L57" s="194"/>
      <c r="M57" s="143">
        <v>0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ht="15" x14ac:dyDescent="0.25">
      <c r="C58" s="195"/>
      <c r="E58" s="130"/>
      <c r="M58" s="130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ht="15" x14ac:dyDescent="0.25">
      <c r="C59" s="195"/>
      <c r="E59" s="130"/>
      <c r="M59" s="130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ht="15" x14ac:dyDescent="0.25">
      <c r="A60" s="180" t="s">
        <v>81</v>
      </c>
      <c r="E60" s="144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x14ac:dyDescent="0.2">
      <c r="B61" s="185" t="s">
        <v>82</v>
      </c>
      <c r="E61" s="144"/>
    </row>
    <row r="62" spans="1:31" x14ac:dyDescent="0.2">
      <c r="C62" s="181" t="s">
        <v>65</v>
      </c>
      <c r="E62" s="145">
        <v>573739185</v>
      </c>
      <c r="G62" s="146">
        <v>555757467</v>
      </c>
      <c r="H62" s="147"/>
      <c r="I62" s="146">
        <f>E62-G62</f>
        <v>17981718</v>
      </c>
      <c r="K62" s="128">
        <f>IF(G62=0,"n/a",IF(AND(I62/G62&lt;1,I62/G62&gt;-1),I62/G62,"n/a"))</f>
        <v>3.2355333158303745E-2</v>
      </c>
      <c r="M62" s="145">
        <v>587634240</v>
      </c>
      <c r="N62" s="147"/>
      <c r="O62" s="146">
        <f>E62-M62</f>
        <v>-13895055</v>
      </c>
      <c r="Q62" s="128">
        <f>IF(M62=0,"n/a",IF(AND(O62/M62&lt;1,O62/M62&gt;-1),O62/M62,"n/a"))</f>
        <v>-2.3645754542825824E-2</v>
      </c>
    </row>
    <row r="63" spans="1:31" x14ac:dyDescent="0.2">
      <c r="C63" s="181" t="s">
        <v>66</v>
      </c>
      <c r="E63" s="145">
        <v>285657434</v>
      </c>
      <c r="G63" s="146">
        <v>271841571</v>
      </c>
      <c r="H63" s="147"/>
      <c r="I63" s="146">
        <f t="shared" ref="I63:I64" si="0">E63-G63</f>
        <v>13815863</v>
      </c>
      <c r="K63" s="128">
        <f t="shared" ref="K63:K64" si="1">IF(G63=0,"n/a",IF(AND(I63/G63&lt;1,I63/G63&gt;-1),I63/G63,"n/a"))</f>
        <v>5.0823216438813178E-2</v>
      </c>
      <c r="M63" s="145">
        <v>285196804</v>
      </c>
      <c r="N63" s="147"/>
      <c r="O63" s="146">
        <f t="shared" ref="O63:O64" si="2">E63-M63</f>
        <v>460630</v>
      </c>
      <c r="Q63" s="128">
        <f t="shared" ref="Q63:Q64" si="3">IF(M63=0,"n/a",IF(AND(O63/M63&lt;1,O63/M63&gt;-1),O63/M63,"n/a"))</f>
        <v>1.6151303013900535E-3</v>
      </c>
    </row>
    <row r="64" spans="1:31" x14ac:dyDescent="0.2">
      <c r="C64" s="181" t="s">
        <v>67</v>
      </c>
      <c r="E64" s="148">
        <v>21061026</v>
      </c>
      <c r="F64" s="196"/>
      <c r="G64" s="148">
        <v>20961456</v>
      </c>
      <c r="H64" s="149"/>
      <c r="I64" s="148">
        <f t="shared" si="0"/>
        <v>99570</v>
      </c>
      <c r="J64" s="196"/>
      <c r="K64" s="133">
        <f t="shared" si="1"/>
        <v>4.7501471271842949E-3</v>
      </c>
      <c r="L64" s="196"/>
      <c r="M64" s="148">
        <v>22168484</v>
      </c>
      <c r="N64" s="149"/>
      <c r="O64" s="148">
        <f t="shared" si="2"/>
        <v>-1107458</v>
      </c>
      <c r="P64" s="196"/>
      <c r="Q64" s="133">
        <f t="shared" si="3"/>
        <v>-4.9956415603340312E-2</v>
      </c>
    </row>
    <row r="65" spans="2:23" ht="6.95" customHeight="1" x14ac:dyDescent="0.2">
      <c r="E65" s="146"/>
      <c r="G65" s="146"/>
      <c r="I65" s="146"/>
      <c r="K65" s="135"/>
      <c r="M65" s="146"/>
      <c r="O65" s="146"/>
      <c r="Q65" s="135"/>
      <c r="S65" s="190"/>
      <c r="T65" s="190"/>
      <c r="U65" s="190"/>
      <c r="V65" s="190"/>
      <c r="W65" s="190"/>
    </row>
    <row r="66" spans="2:23" x14ac:dyDescent="0.2">
      <c r="C66" s="181" t="s">
        <v>68</v>
      </c>
      <c r="E66" s="146">
        <f>SUM(E62:E64)</f>
        <v>880457645</v>
      </c>
      <c r="G66" s="146">
        <f>SUM(G62:G64)</f>
        <v>848560494</v>
      </c>
      <c r="H66" s="147"/>
      <c r="I66" s="146">
        <f>E66-G66</f>
        <v>31897151</v>
      </c>
      <c r="K66" s="128">
        <f>IF(G66=0,"n/a",IF(AND(I66/G66&lt;1,I66/G66&gt;-1),I66/G66,"n/a"))</f>
        <v>3.758971956099573E-2</v>
      </c>
      <c r="M66" s="146">
        <f>SUM(M62:M64)</f>
        <v>894999528</v>
      </c>
      <c r="N66" s="147"/>
      <c r="O66" s="146">
        <f>E66-M66</f>
        <v>-14541883</v>
      </c>
      <c r="Q66" s="128">
        <f>IF(M66=0,"n/a",IF(AND(O66/M66&lt;1,O66/M66&gt;-1),O66/M66,"n/a"))</f>
        <v>-1.6247922535217247E-2</v>
      </c>
    </row>
    <row r="67" spans="2:23" ht="6.95" customHeight="1" x14ac:dyDescent="0.2">
      <c r="E67" s="146"/>
      <c r="G67" s="146"/>
      <c r="I67" s="146"/>
      <c r="K67" s="135"/>
      <c r="M67" s="146"/>
      <c r="O67" s="146"/>
      <c r="Q67" s="135"/>
      <c r="S67" s="190"/>
      <c r="T67" s="190"/>
      <c r="U67" s="190"/>
      <c r="V67" s="190"/>
      <c r="W67" s="190"/>
    </row>
    <row r="68" spans="2:23" x14ac:dyDescent="0.2">
      <c r="B68" s="185" t="s">
        <v>83</v>
      </c>
      <c r="E68" s="146"/>
      <c r="G68" s="146"/>
      <c r="H68" s="147"/>
      <c r="I68" s="146"/>
      <c r="K68" s="135"/>
      <c r="M68" s="146"/>
      <c r="N68" s="147"/>
      <c r="O68" s="146"/>
      <c r="Q68" s="135"/>
    </row>
    <row r="69" spans="2:23" x14ac:dyDescent="0.2">
      <c r="C69" s="181" t="s">
        <v>70</v>
      </c>
      <c r="E69" s="145">
        <v>39229136</v>
      </c>
      <c r="G69" s="146">
        <v>38863431</v>
      </c>
      <c r="H69" s="147"/>
      <c r="I69" s="146">
        <f>E69-G69</f>
        <v>365705</v>
      </c>
      <c r="K69" s="128">
        <f>IF(G69=0,"n/a",IF(AND(I69/G69&lt;1,I69/G69&gt;-1),I69/G69,"n/a"))</f>
        <v>9.4100029408108622E-3</v>
      </c>
      <c r="M69" s="145">
        <v>44309244</v>
      </c>
      <c r="N69" s="147"/>
      <c r="O69" s="146">
        <f>E69-M69</f>
        <v>-5080108</v>
      </c>
      <c r="Q69" s="128">
        <f>IF(M69=0,"n/a",IF(AND(O69/M69&lt;1,O69/M69&gt;-1),O69/M69,"n/a"))</f>
        <v>-0.11465120009720771</v>
      </c>
    </row>
    <row r="70" spans="2:23" x14ac:dyDescent="0.2">
      <c r="C70" s="181" t="s">
        <v>71</v>
      </c>
      <c r="E70" s="145">
        <v>2692731</v>
      </c>
      <c r="G70" s="146">
        <v>3893159</v>
      </c>
      <c r="H70" s="147"/>
      <c r="I70" s="146">
        <f>E70-G70</f>
        <v>-1200428</v>
      </c>
      <c r="K70" s="128">
        <f>IF(G70=0,"n/a",IF(AND(I70/G70&lt;1,I70/G70&gt;-1),I70/G70,"n/a"))</f>
        <v>-0.30834291638230032</v>
      </c>
      <c r="M70" s="145">
        <v>4966313</v>
      </c>
      <c r="N70" s="147"/>
      <c r="O70" s="146">
        <f>E70-M70</f>
        <v>-2273582</v>
      </c>
      <c r="Q70" s="128">
        <f>IF(M70=0,"n/a",IF(AND(O70/M70&lt;1,O70/M70&gt;-1),O70/M70,"n/a"))</f>
        <v>-0.45780078702248528</v>
      </c>
    </row>
    <row r="71" spans="2:23" ht="6.95" customHeight="1" x14ac:dyDescent="0.2">
      <c r="E71" s="146"/>
      <c r="G71" s="146"/>
      <c r="I71" s="146"/>
      <c r="K71" s="135"/>
      <c r="M71" s="146"/>
      <c r="O71" s="146"/>
      <c r="Q71" s="135"/>
      <c r="S71" s="190"/>
      <c r="T71" s="190"/>
      <c r="U71" s="190"/>
      <c r="V71" s="190"/>
      <c r="W71" s="190"/>
    </row>
    <row r="72" spans="2:23" x14ac:dyDescent="0.2">
      <c r="C72" s="181" t="s">
        <v>72</v>
      </c>
      <c r="E72" s="148">
        <f>SUM(E69:E70)</f>
        <v>41921867</v>
      </c>
      <c r="G72" s="148">
        <f>SUM(G69:G70)</f>
        <v>42756590</v>
      </c>
      <c r="H72" s="147"/>
      <c r="I72" s="148">
        <f>E72-G72</f>
        <v>-834723</v>
      </c>
      <c r="K72" s="133">
        <f>IF(G72=0,"n/a",IF(AND(I72/G72&lt;1,I72/G72&gt;-1),I72/G72,"n/a"))</f>
        <v>-1.9522674750254872E-2</v>
      </c>
      <c r="M72" s="148">
        <f>SUM(M69:M70)</f>
        <v>49275557</v>
      </c>
      <c r="N72" s="147"/>
      <c r="O72" s="148">
        <f>E72-M72</f>
        <v>-7353690</v>
      </c>
      <c r="Q72" s="133">
        <f>IF(M72=0,"n/a",IF(AND(O72/M72&lt;1,O72/M72&gt;-1),O72/M72,"n/a"))</f>
        <v>-0.14923606038588261</v>
      </c>
    </row>
    <row r="73" spans="2:23" ht="6.95" customHeight="1" x14ac:dyDescent="0.2">
      <c r="E73" s="146"/>
      <c r="G73" s="146"/>
      <c r="I73" s="146"/>
      <c r="K73" s="135"/>
      <c r="M73" s="146"/>
      <c r="O73" s="146"/>
      <c r="Q73" s="135"/>
      <c r="S73" s="190"/>
      <c r="T73" s="190"/>
      <c r="U73" s="190"/>
      <c r="V73" s="190"/>
      <c r="W73" s="190"/>
    </row>
    <row r="74" spans="2:23" x14ac:dyDescent="0.2">
      <c r="C74" s="181" t="s">
        <v>84</v>
      </c>
      <c r="E74" s="146">
        <f>E66+E72</f>
        <v>922379512</v>
      </c>
      <c r="G74" s="146">
        <f>G66+G72</f>
        <v>891317084</v>
      </c>
      <c r="H74" s="147"/>
      <c r="I74" s="146">
        <f>E74-G74</f>
        <v>31062428</v>
      </c>
      <c r="K74" s="128">
        <f>IF(G74=0,"n/a",IF(AND(I74/G74&lt;1,I74/G74&gt;-1),I74/G74,"n/a"))</f>
        <v>3.4850030990766917E-2</v>
      </c>
      <c r="M74" s="146">
        <f>M66+M72</f>
        <v>944275085</v>
      </c>
      <c r="N74" s="147"/>
      <c r="O74" s="146">
        <f>E74-M74</f>
        <v>-21895573</v>
      </c>
      <c r="Q74" s="128">
        <f>IF(M74=0,"n/a",IF(AND(O74/M74&lt;1,O74/M74&gt;-1),O74/M74,"n/a"))</f>
        <v>-2.3187705942702069E-2</v>
      </c>
    </row>
    <row r="75" spans="2:23" ht="6.95" customHeight="1" x14ac:dyDescent="0.2">
      <c r="E75" s="146"/>
      <c r="G75" s="146"/>
      <c r="I75" s="146"/>
      <c r="K75" s="135"/>
      <c r="M75" s="146"/>
      <c r="O75" s="146"/>
      <c r="Q75" s="135"/>
      <c r="S75" s="190"/>
      <c r="T75" s="190"/>
      <c r="U75" s="190"/>
      <c r="V75" s="190"/>
      <c r="W75" s="190"/>
    </row>
    <row r="76" spans="2:23" x14ac:dyDescent="0.2">
      <c r="B76" s="185" t="s">
        <v>85</v>
      </c>
      <c r="E76" s="146"/>
      <c r="G76" s="146"/>
      <c r="H76" s="147"/>
      <c r="I76" s="146"/>
      <c r="K76" s="135"/>
      <c r="M76" s="146"/>
      <c r="N76" s="147"/>
      <c r="O76" s="146"/>
      <c r="Q76" s="135"/>
    </row>
    <row r="77" spans="2:23" x14ac:dyDescent="0.2">
      <c r="C77" s="181" t="s">
        <v>75</v>
      </c>
      <c r="E77" s="145">
        <v>50325592</v>
      </c>
      <c r="G77" s="146">
        <v>48629145</v>
      </c>
      <c r="H77" s="147"/>
      <c r="I77" s="146">
        <f>E77-G77</f>
        <v>1696447</v>
      </c>
      <c r="K77" s="128">
        <f>IF(G77=0,"n/a",IF(AND(I77/G77&lt;1,I77/G77&gt;-1),I77/G77,"n/a"))</f>
        <v>3.4885396401684629E-2</v>
      </c>
      <c r="M77" s="145">
        <v>49690220</v>
      </c>
      <c r="N77" s="147"/>
      <c r="O77" s="146">
        <f>E77-M77</f>
        <v>635372</v>
      </c>
      <c r="Q77" s="128">
        <f>IF(M77=0,"n/a",IF(AND(O77/M77&lt;1,O77/M77&gt;-1),O77/M77,"n/a"))</f>
        <v>1.278666103712159E-2</v>
      </c>
    </row>
    <row r="78" spans="2:23" x14ac:dyDescent="0.2">
      <c r="C78" s="181" t="s">
        <v>76</v>
      </c>
      <c r="E78" s="145">
        <v>138010237</v>
      </c>
      <c r="G78" s="146">
        <v>193147921</v>
      </c>
      <c r="H78" s="147"/>
      <c r="I78" s="146">
        <f>E78-G78</f>
        <v>-55137684</v>
      </c>
      <c r="K78" s="128">
        <f>IF(G78=0,"n/a",IF(AND(I78/G78&lt;1,I78/G78&gt;-1),I78/G78,"n/a"))</f>
        <v>-0.28546869008235404</v>
      </c>
      <c r="M78" s="145">
        <v>142352649</v>
      </c>
      <c r="N78" s="147"/>
      <c r="O78" s="146">
        <f>E78-M78</f>
        <v>-4342412</v>
      </c>
      <c r="Q78" s="128">
        <f>IF(M78=0,"n/a",IF(AND(O78/M78&lt;1,O78/M78&gt;-1),O78/M78,"n/a"))</f>
        <v>-3.0504609717519202E-2</v>
      </c>
    </row>
    <row r="79" spans="2:23" ht="6.95" customHeight="1" x14ac:dyDescent="0.2">
      <c r="E79" s="146"/>
      <c r="G79" s="146"/>
      <c r="I79" s="146"/>
      <c r="K79" s="135"/>
      <c r="M79" s="146"/>
      <c r="O79" s="146"/>
      <c r="Q79" s="135"/>
      <c r="S79" s="190"/>
      <c r="T79" s="190"/>
      <c r="U79" s="190"/>
      <c r="V79" s="190"/>
      <c r="W79" s="190"/>
    </row>
    <row r="80" spans="2:23" x14ac:dyDescent="0.2">
      <c r="C80" s="181" t="s">
        <v>77</v>
      </c>
      <c r="E80" s="148">
        <f>SUM(E77:E78)</f>
        <v>188335829</v>
      </c>
      <c r="G80" s="148">
        <f>SUM(G77:G78)</f>
        <v>241777066</v>
      </c>
      <c r="H80" s="147"/>
      <c r="I80" s="148">
        <f>E80-G80</f>
        <v>-53441237</v>
      </c>
      <c r="K80" s="133">
        <f>IF(G80=0,"n/a",IF(AND(I80/G80&lt;1,I80/G80&gt;-1),I80/G80,"n/a"))</f>
        <v>-0.22103517874602713</v>
      </c>
      <c r="M80" s="148">
        <f>SUM(M77:M78)</f>
        <v>192042869</v>
      </c>
      <c r="N80" s="147"/>
      <c r="O80" s="148">
        <f>E80-M80</f>
        <v>-3707040</v>
      </c>
      <c r="Q80" s="133">
        <f>IF(M80=0,"n/a",IF(AND(O80/M80&lt;1,O80/M80&gt;-1),O80/M80,"n/a"))</f>
        <v>-1.9303190060131835E-2</v>
      </c>
    </row>
    <row r="81" spans="1:23" ht="6.95" customHeight="1" x14ac:dyDescent="0.2">
      <c r="E81" s="146"/>
      <c r="G81" s="146"/>
      <c r="I81" s="146"/>
      <c r="K81" s="135"/>
      <c r="M81" s="146"/>
      <c r="O81" s="146"/>
      <c r="Q81" s="135"/>
      <c r="S81" s="190"/>
      <c r="T81" s="190"/>
      <c r="U81" s="190"/>
      <c r="V81" s="190"/>
      <c r="W81" s="190"/>
    </row>
    <row r="82" spans="1:23" ht="12.75" thickBot="1" x14ac:dyDescent="0.25">
      <c r="C82" s="181" t="s">
        <v>86</v>
      </c>
      <c r="E82" s="150">
        <f>E74+E80</f>
        <v>1110715341</v>
      </c>
      <c r="G82" s="150">
        <f>G74+G80</f>
        <v>1133094150</v>
      </c>
      <c r="H82" s="147"/>
      <c r="I82" s="150">
        <f>E82-G82</f>
        <v>-22378809</v>
      </c>
      <c r="K82" s="141">
        <f>IF(G82=0,"n/a",IF(AND(I82/G82&lt;1,I82/G82&gt;-1),I82/G82,"n/a"))</f>
        <v>-1.9750176099664798E-2</v>
      </c>
      <c r="M82" s="150">
        <f>M74+M80</f>
        <v>1136317954</v>
      </c>
      <c r="N82" s="147"/>
      <c r="O82" s="150">
        <f>E82-M82</f>
        <v>-25602613</v>
      </c>
      <c r="Q82" s="141">
        <f>IF(M82=0,"n/a",IF(AND(O82/M82&lt;1,O82/M82&gt;-1),O82/M82,"n/a"))</f>
        <v>-2.2531205205264231E-2</v>
      </c>
    </row>
    <row r="83" spans="1:23" ht="12.75" thickTop="1" x14ac:dyDescent="0.2"/>
    <row r="84" spans="1:23" ht="12.75" customHeight="1" x14ac:dyDescent="0.2">
      <c r="A84" s="181" t="s">
        <v>32</v>
      </c>
      <c r="C84" s="151" t="s">
        <v>87</v>
      </c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</row>
    <row r="85" spans="1:23" x14ac:dyDescent="0.2">
      <c r="A85" s="181" t="s">
        <v>32</v>
      </c>
    </row>
    <row r="86" spans="1:23" x14ac:dyDescent="0.2">
      <c r="A86" s="181" t="s">
        <v>32</v>
      </c>
    </row>
    <row r="87" spans="1:23" x14ac:dyDescent="0.2">
      <c r="A87" s="181" t="s">
        <v>32</v>
      </c>
    </row>
    <row r="88" spans="1:23" x14ac:dyDescent="0.2">
      <c r="A88" s="181" t="s">
        <v>32</v>
      </c>
    </row>
    <row r="89" spans="1:23" x14ac:dyDescent="0.2">
      <c r="A89" s="181" t="s">
        <v>32</v>
      </c>
    </row>
    <row r="90" spans="1:23" x14ac:dyDescent="0.2">
      <c r="A90" s="181" t="s">
        <v>32</v>
      </c>
    </row>
    <row r="91" spans="1:23" x14ac:dyDescent="0.2">
      <c r="A91" s="181" t="s">
        <v>32</v>
      </c>
    </row>
    <row r="92" spans="1:23" x14ac:dyDescent="0.2">
      <c r="A92" s="181" t="s">
        <v>32</v>
      </c>
    </row>
    <row r="93" spans="1:23" x14ac:dyDescent="0.2">
      <c r="A93" s="181" t="s">
        <v>32</v>
      </c>
    </row>
    <row r="94" spans="1:23" x14ac:dyDescent="0.2">
      <c r="A94" s="181" t="s">
        <v>32</v>
      </c>
    </row>
    <row r="95" spans="1:23" x14ac:dyDescent="0.2">
      <c r="A95" s="181" t="s">
        <v>32</v>
      </c>
    </row>
    <row r="96" spans="1:23" x14ac:dyDescent="0.2">
      <c r="A96" s="181" t="s">
        <v>32</v>
      </c>
    </row>
    <row r="97" spans="1:1" x14ac:dyDescent="0.2">
      <c r="A97" s="181" t="s">
        <v>32</v>
      </c>
    </row>
    <row r="98" spans="1:1" x14ac:dyDescent="0.2">
      <c r="A98" s="181" t="s">
        <v>32</v>
      </c>
    </row>
  </sheetData>
  <mergeCells count="7">
    <mergeCell ref="S6:W6"/>
    <mergeCell ref="E1:Q1"/>
    <mergeCell ref="E2:Q2"/>
    <mergeCell ref="E3:Q3"/>
    <mergeCell ref="E4:Q4"/>
    <mergeCell ref="I6:K6"/>
    <mergeCell ref="O6:Q6"/>
  </mergeCells>
  <printOptions horizontalCentered="1"/>
  <pageMargins left="0.25" right="0.25" top="0.25" bottom="0.39" header="0" footer="0"/>
  <pageSetup scale="80" orientation="landscape" r:id="rId1"/>
  <headerFooter alignWithMargins="0">
    <oddFooter>&amp;C6c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zoomScale="110" zoomScaleNormal="110" workbookViewId="0">
      <selection activeCell="E19" sqref="E19"/>
    </sheetView>
  </sheetViews>
  <sheetFormatPr defaultColWidth="9.140625" defaultRowHeight="12.75" x14ac:dyDescent="0.2"/>
  <cols>
    <col min="1" max="1" width="5.42578125" style="62" customWidth="1"/>
    <col min="2" max="2" width="63.28515625" style="62" bestFit="1" customWidth="1"/>
    <col min="3" max="3" width="3.42578125" style="62" customWidth="1"/>
    <col min="4" max="4" width="10" style="62" bestFit="1" customWidth="1"/>
    <col min="5" max="5" width="18.140625" style="62" customWidth="1"/>
    <col min="6" max="16384" width="9.140625" style="62"/>
  </cols>
  <sheetData>
    <row r="2" spans="1:5" x14ac:dyDescent="0.2">
      <c r="A2" s="63"/>
      <c r="B2" s="64"/>
      <c r="C2" s="64"/>
      <c r="D2" s="64"/>
      <c r="E2" s="65"/>
    </row>
    <row r="3" spans="1:5" x14ac:dyDescent="0.2">
      <c r="A3" s="63"/>
      <c r="B3" s="63"/>
      <c r="C3" s="63"/>
      <c r="D3" s="63"/>
      <c r="E3" s="65"/>
    </row>
    <row r="4" spans="1:5" x14ac:dyDescent="0.2">
      <c r="A4" s="63"/>
      <c r="B4" s="63"/>
      <c r="C4" s="63"/>
      <c r="D4" s="63"/>
    </row>
    <row r="5" spans="1:5" ht="14.25" x14ac:dyDescent="0.2">
      <c r="A5" s="111" t="s">
        <v>156</v>
      </c>
      <c r="B5" s="112"/>
      <c r="C5" s="111"/>
      <c r="D5" s="111"/>
      <c r="E5" s="66"/>
    </row>
    <row r="6" spans="1:5" ht="14.25" x14ac:dyDescent="0.2">
      <c r="A6" s="113" t="s">
        <v>157</v>
      </c>
      <c r="B6" s="112"/>
      <c r="C6" s="113"/>
      <c r="D6" s="113"/>
      <c r="E6" s="67"/>
    </row>
    <row r="7" spans="1:5" ht="14.25" x14ac:dyDescent="0.2">
      <c r="A7" s="114" t="s">
        <v>200</v>
      </c>
      <c r="B7" s="113"/>
      <c r="C7" s="113"/>
      <c r="D7" s="113"/>
      <c r="E7" s="67"/>
    </row>
    <row r="8" spans="1:5" ht="14.25" x14ac:dyDescent="0.2">
      <c r="A8" s="114" t="s">
        <v>201</v>
      </c>
      <c r="B8" s="112"/>
      <c r="C8" s="113"/>
      <c r="D8" s="113"/>
      <c r="E8" s="67"/>
    </row>
    <row r="9" spans="1:5" x14ac:dyDescent="0.2">
      <c r="A9" s="63"/>
      <c r="B9" s="63"/>
      <c r="C9" s="63"/>
      <c r="D9" s="63"/>
      <c r="E9" s="63"/>
    </row>
    <row r="10" spans="1:5" x14ac:dyDescent="0.2">
      <c r="A10" s="68" t="s">
        <v>2</v>
      </c>
      <c r="B10" s="68"/>
      <c r="C10" s="68"/>
      <c r="D10" s="68"/>
      <c r="E10" s="68"/>
    </row>
    <row r="11" spans="1:5" x14ac:dyDescent="0.2">
      <c r="A11" s="69" t="s">
        <v>4</v>
      </c>
      <c r="B11" s="70" t="s">
        <v>5</v>
      </c>
      <c r="C11" s="69"/>
      <c r="D11" s="69" t="s">
        <v>158</v>
      </c>
      <c r="E11" s="69" t="s">
        <v>159</v>
      </c>
    </row>
    <row r="12" spans="1:5" x14ac:dyDescent="0.2">
      <c r="A12" s="64"/>
      <c r="B12" s="64"/>
      <c r="C12" s="64"/>
      <c r="D12" s="64"/>
      <c r="E12" s="71"/>
    </row>
    <row r="13" spans="1:5" x14ac:dyDescent="0.2">
      <c r="A13" s="71">
        <v>1</v>
      </c>
      <c r="B13" s="72" t="s">
        <v>160</v>
      </c>
      <c r="C13" s="64"/>
      <c r="D13" s="64"/>
      <c r="E13" s="73">
        <v>4.1980000000000003E-3</v>
      </c>
    </row>
    <row r="14" spans="1:5" x14ac:dyDescent="0.2">
      <c r="A14" s="71">
        <v>2</v>
      </c>
      <c r="B14" s="72" t="s">
        <v>20</v>
      </c>
      <c r="C14" s="64"/>
      <c r="D14" s="64"/>
      <c r="E14" s="73">
        <v>2E-3</v>
      </c>
    </row>
    <row r="15" spans="1:5" x14ac:dyDescent="0.2">
      <c r="A15" s="71">
        <v>3</v>
      </c>
      <c r="B15" s="72" t="str">
        <f>"STATE UTILITY TAX - NET OF BAD DEBTS ( "&amp;D15*100&amp;"% - ( LINE 1 * "&amp;D15*100&amp;"%) )"</f>
        <v>STATE UTILITY TAX - NET OF BAD DEBTS ( 3.852% - ( LINE 1 * 3.852%) )</v>
      </c>
      <c r="C15" s="64"/>
      <c r="D15" s="74">
        <v>3.8519999999999999E-2</v>
      </c>
      <c r="E15" s="75">
        <f>ROUND(D15-(D15*E13),6)</f>
        <v>3.8358000000000003E-2</v>
      </c>
    </row>
    <row r="16" spans="1:5" x14ac:dyDescent="0.2">
      <c r="A16" s="71">
        <v>4</v>
      </c>
      <c r="B16" s="72"/>
      <c r="C16" s="64"/>
      <c r="D16" s="71"/>
      <c r="E16" s="76"/>
    </row>
    <row r="17" spans="1:5" x14ac:dyDescent="0.2">
      <c r="A17" s="71">
        <v>5</v>
      </c>
      <c r="B17" s="72" t="s">
        <v>161</v>
      </c>
      <c r="C17" s="64"/>
      <c r="D17" s="71"/>
      <c r="E17" s="73">
        <f>ROUND(SUM(E13:E15),6)</f>
        <v>4.4555999999999998E-2</v>
      </c>
    </row>
    <row r="18" spans="1:5" x14ac:dyDescent="0.2">
      <c r="A18" s="71">
        <v>6</v>
      </c>
      <c r="B18" s="64"/>
      <c r="C18" s="64"/>
      <c r="D18" s="71"/>
      <c r="E18" s="73"/>
    </row>
    <row r="19" spans="1:5" x14ac:dyDescent="0.2">
      <c r="A19" s="71">
        <v>7</v>
      </c>
      <c r="B19" s="64" t="s">
        <v>162</v>
      </c>
      <c r="C19" s="64"/>
      <c r="D19" s="71"/>
      <c r="E19" s="73">
        <f>ROUND(1-E17,6)</f>
        <v>0.95544399999999996</v>
      </c>
    </row>
    <row r="20" spans="1:5" x14ac:dyDescent="0.2">
      <c r="A20" s="71">
        <v>8</v>
      </c>
      <c r="B20" s="72" t="s">
        <v>163</v>
      </c>
      <c r="C20" s="64"/>
      <c r="D20" s="77">
        <v>0.21</v>
      </c>
      <c r="E20" s="73">
        <f>ROUND((E19)*D20,6)</f>
        <v>0.20064299999999999</v>
      </c>
    </row>
    <row r="21" spans="1:5" x14ac:dyDescent="0.2">
      <c r="A21" s="71">
        <v>9</v>
      </c>
      <c r="B21" s="72" t="s">
        <v>164</v>
      </c>
      <c r="C21" s="64"/>
      <c r="D21" s="64"/>
      <c r="E21" s="78">
        <f>ROUND(1-E20-E17,6)</f>
        <v>0.75480100000000006</v>
      </c>
    </row>
    <row r="22" spans="1:5" x14ac:dyDescent="0.2">
      <c r="A22" s="64"/>
      <c r="B22" s="64"/>
      <c r="C22" s="64"/>
      <c r="D22" s="64"/>
      <c r="E22" s="71"/>
    </row>
    <row r="25" spans="1:5" x14ac:dyDescent="0.2">
      <c r="E25" s="115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G30" sqref="G30"/>
    </sheetView>
  </sheetViews>
  <sheetFormatPr defaultRowHeight="15" x14ac:dyDescent="0.25"/>
  <cols>
    <col min="1" max="1" width="16.28515625" customWidth="1"/>
    <col min="2" max="2" width="22.140625" bestFit="1" customWidth="1"/>
    <col min="3" max="3" width="10.5703125" bestFit="1" customWidth="1"/>
  </cols>
  <sheetData>
    <row r="1" spans="1:3" x14ac:dyDescent="0.25">
      <c r="A1" s="27" t="s">
        <v>170</v>
      </c>
    </row>
    <row r="2" spans="1:3" x14ac:dyDescent="0.25">
      <c r="A2" s="27" t="s">
        <v>241</v>
      </c>
    </row>
    <row r="3" spans="1:3" x14ac:dyDescent="0.25">
      <c r="A3" s="27"/>
    </row>
    <row r="4" spans="1:3" x14ac:dyDescent="0.25">
      <c r="A4" s="160" t="s">
        <v>169</v>
      </c>
      <c r="B4" s="160" t="s">
        <v>185</v>
      </c>
      <c r="C4" s="160" t="s">
        <v>96</v>
      </c>
    </row>
    <row r="5" spans="1:3" x14ac:dyDescent="0.25">
      <c r="A5" s="3">
        <v>92800350</v>
      </c>
      <c r="B5" s="39" t="s">
        <v>242</v>
      </c>
      <c r="C5" s="218">
        <v>40800.49</v>
      </c>
    </row>
    <row r="6" spans="1:3" x14ac:dyDescent="0.25">
      <c r="B6" s="3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28" sqref="G28"/>
    </sheetView>
  </sheetViews>
  <sheetFormatPr defaultRowHeight="15" x14ac:dyDescent="0.25"/>
  <cols>
    <col min="1" max="1" width="46.5703125" bestFit="1" customWidth="1"/>
    <col min="2" max="2" width="14.28515625" bestFit="1" customWidth="1"/>
    <col min="6" max="6" width="46.5703125" bestFit="1" customWidth="1"/>
    <col min="7" max="7" width="14.28515625" bestFit="1" customWidth="1"/>
  </cols>
  <sheetData>
    <row r="1" spans="1:2" x14ac:dyDescent="0.25">
      <c r="A1" s="27" t="s">
        <v>170</v>
      </c>
    </row>
    <row r="2" spans="1:2" x14ac:dyDescent="0.25">
      <c r="A2" s="27" t="s">
        <v>174</v>
      </c>
    </row>
    <row r="3" spans="1:2" ht="15.75" thickBot="1" x14ac:dyDescent="0.3"/>
    <row r="4" spans="1:2" ht="15.75" thickBot="1" x14ac:dyDescent="0.3">
      <c r="A4" t="s">
        <v>50</v>
      </c>
      <c r="B4" s="43">
        <v>17306271.609999999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F33" sqref="F33"/>
    </sheetView>
  </sheetViews>
  <sheetFormatPr defaultRowHeight="15" x14ac:dyDescent="0.25"/>
  <cols>
    <col min="1" max="1" width="46.5703125" bestFit="1" customWidth="1"/>
    <col min="2" max="2" width="14.28515625" bestFit="1" customWidth="1"/>
    <col min="6" max="6" width="46.5703125" bestFit="1" customWidth="1"/>
    <col min="7" max="7" width="14.28515625" bestFit="1" customWidth="1"/>
  </cols>
  <sheetData>
    <row r="1" spans="1:2" x14ac:dyDescent="0.25">
      <c r="A1" s="27" t="s">
        <v>170</v>
      </c>
    </row>
    <row r="2" spans="1:2" x14ac:dyDescent="0.25">
      <c r="A2" s="27" t="s">
        <v>171</v>
      </c>
    </row>
    <row r="3" spans="1:2" ht="15.75" thickBot="1" x14ac:dyDescent="0.3"/>
    <row r="4" spans="1:2" ht="15.75" thickBot="1" x14ac:dyDescent="0.3">
      <c r="A4" t="s">
        <v>47</v>
      </c>
      <c r="B4" s="43">
        <v>28674631.989999998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topLeftCell="A22" workbookViewId="0">
      <selection activeCell="F30" sqref="F30"/>
    </sheetView>
  </sheetViews>
  <sheetFormatPr defaultRowHeight="15" x14ac:dyDescent="0.25"/>
  <cols>
    <col min="1" max="1" width="46.5703125" bestFit="1" customWidth="1"/>
    <col min="2" max="2" width="14.28515625" bestFit="1" customWidth="1"/>
    <col min="6" max="6" width="46.5703125" bestFit="1" customWidth="1"/>
    <col min="7" max="7" width="14.28515625" bestFit="1" customWidth="1"/>
  </cols>
  <sheetData>
    <row r="1" spans="1:2" x14ac:dyDescent="0.25">
      <c r="A1" s="27" t="s">
        <v>170</v>
      </c>
    </row>
    <row r="2" spans="1:2" x14ac:dyDescent="0.25">
      <c r="A2" s="27" t="s">
        <v>172</v>
      </c>
    </row>
    <row r="4" spans="1:2" x14ac:dyDescent="0.25">
      <c r="A4" t="s">
        <v>48</v>
      </c>
      <c r="B4" s="39">
        <v>16612711</v>
      </c>
    </row>
    <row r="5" spans="1:2" ht="15.75" thickBot="1" x14ac:dyDescent="0.3">
      <c r="A5" t="s">
        <v>49</v>
      </c>
      <c r="B5" s="39">
        <v>258355.75</v>
      </c>
    </row>
    <row r="6" spans="1:2" ht="15.75" thickBot="1" x14ac:dyDescent="0.3">
      <c r="B6" s="43">
        <f>SUM(B4:B5)</f>
        <v>16871066.75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2.8.1300.98253</Revision>
</Applicatio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FC112CBC298CC4D8D30AFC02D6F87A6" ma:contentTypeVersion="19" ma:contentTypeDescription="" ma:contentTypeScope="" ma:versionID="1e799e0b47f3798d776541c2d160076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2025-03-31T07:00:00+00:00</OpenedDate>
    <SignificantOrder xmlns="dc463f71-b30c-4ab2-9473-d307f9d35888">false</SignificantOrder>
    <Date1 xmlns="dc463f71-b30c-4ab2-9473-d307f9d35888">2025-03-31T07:00:00+00:00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250210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303885C-495C-44F1-8AC2-0C9EAFEED8BF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E8ADC8B3-0E53-40AA-BBBC-0857C9F0AED6}"/>
</file>

<file path=customXml/itemProps3.xml><?xml version="1.0" encoding="utf-8"?>
<ds:datastoreItem xmlns:ds="http://schemas.openxmlformats.org/officeDocument/2006/customXml" ds:itemID="{955D0511-CEA1-4D55-9108-647F44FB51DC}"/>
</file>

<file path=customXml/itemProps4.xml><?xml version="1.0" encoding="utf-8"?>
<ds:datastoreItem xmlns:ds="http://schemas.openxmlformats.org/officeDocument/2006/customXml" ds:itemID="{52C0F914-5A26-4E16-9346-B7234F71A916}"/>
</file>

<file path=customXml/itemProps5.xml><?xml version="1.0" encoding="utf-8"?>
<ds:datastoreItem xmlns:ds="http://schemas.openxmlformats.org/officeDocument/2006/customXml" ds:itemID="{EE94F043-C967-4060-A4F6-75AA6E01BD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Lead 3.05 </vt:lpstr>
      <vt:lpstr>2022GRC Gas CF</vt:lpstr>
      <vt:lpstr>SOG 2024</vt:lpstr>
      <vt:lpstr>22GRC CF</vt:lpstr>
      <vt:lpstr>Sch 141PFG</vt:lpstr>
      <vt:lpstr>Schedule 129</vt:lpstr>
      <vt:lpstr>Schedule 120</vt:lpstr>
      <vt:lpstr>Schedule 140</vt:lpstr>
      <vt:lpstr>Schedule 106</vt:lpstr>
      <vt:lpstr>SC 142 Decoup</vt:lpstr>
      <vt:lpstr>137 SOEG Green Pwr 12ME 12-2024</vt:lpstr>
      <vt:lpstr>Sch 129D Bill Discount</vt:lpstr>
      <vt:lpstr>Sch 137 Carbon Offset </vt:lpstr>
      <vt:lpstr>SOEG Rider Revenue - Consump...</vt:lpstr>
      <vt:lpstr>Sch 138 RNG</vt:lpstr>
      <vt:lpstr>SOEG Muni Tax 12ME 12-2024</vt:lpstr>
      <vt:lpstr>SOEG Mu Tx Wtr Htr 12ME 12-2024</vt:lpstr>
      <vt:lpstr>'SOG 2024'!Print_Area</vt:lpstr>
      <vt:lpstr>'137 SOEG Green Pwr 12ME 12-2024'!SAPCrosstab1</vt:lpstr>
      <vt:lpstr>'SOEG Muni Tax 12ME 12-2024'!SAPCrosstab1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Popich</dc:creator>
  <cp:lastModifiedBy>Kellogg, Anh</cp:lastModifiedBy>
  <cp:lastPrinted>2018-02-01T21:48:45Z</cp:lastPrinted>
  <dcterms:created xsi:type="dcterms:W3CDTF">2016-01-19T22:04:40Z</dcterms:created>
  <dcterms:modified xsi:type="dcterms:W3CDTF">2025-03-28T14:39:26Z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3.05G Pass-Through Rev and Exp Dec 2020 CBR.xlsx</vt:lpwstr>
  </property>
  <property fmtid="{D5CDD505-2E9C-101B-9397-08002B2CF9AE}" pid="3" name="CustomUiType">
    <vt:lpwstr>2</vt:lpwstr>
  </property>
  <property fmtid="{D5CDD505-2E9C-101B-9397-08002B2CF9AE}" pid="4" name="ContentTypeId">
    <vt:lpwstr>0x0101006E56B4D1795A2E4DB2F0B01679ED314A00BFC112CBC298CC4D8D30AFC02D6F87A6</vt:lpwstr>
  </property>
  <property fmtid="{D5CDD505-2E9C-101B-9397-08002B2CF9AE}" pid="5" name="_docset_NoMedatataSyncRequired">
    <vt:lpwstr>False</vt:lpwstr>
  </property>
</Properties>
</file>