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60" yWindow="105" windowWidth="19440" windowHeight="10770" tabRatio="827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UPPORT&gt;&gt;&gt;&gt;" sheetId="58" r:id="rId8"/>
    <sheet name="Qualified 12.2024" sheetId="63" r:id="rId9"/>
  </sheets>
  <externalReferences>
    <externalReference r:id="rId10"/>
    <externalReference r:id="rId11"/>
  </externalReferences>
  <definedNames>
    <definedName name="\p" localSheetId="8">[1]PTRET95F!#REF!</definedName>
    <definedName name="\p">[1]PTRET95F!#REF!</definedName>
    <definedName name="_xlnm._FilterDatabase" localSheetId="8" hidden="1">'Qualified 12.2024'!$A$9:$H$38</definedName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Print_Area_MI" localSheetId="8">#REF!</definedName>
    <definedName name="Print_Area_MI">#REF!</definedName>
    <definedName name="sd">[1]PTRET95F!#REF!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</definedNames>
  <calcPr calcId="162913" concurrentManualCount="12"/>
</workbook>
</file>

<file path=xl/calcChain.xml><?xml version="1.0" encoding="utf-8"?>
<calcChain xmlns="http://schemas.openxmlformats.org/spreadsheetml/2006/main">
  <c r="B22" i="7" l="1"/>
  <c r="B17" i="7"/>
  <c r="B12" i="7"/>
  <c r="D84" i="63" l="1"/>
  <c r="E84" i="63"/>
  <c r="H84" i="63"/>
  <c r="F84" i="63"/>
  <c r="G84" i="63"/>
  <c r="B10" i="54"/>
  <c r="B6" i="54" l="1"/>
  <c r="B8" i="8" l="1"/>
  <c r="B17" i="49"/>
  <c r="B15" i="49"/>
  <c r="B6" i="49" l="1"/>
  <c r="B5" i="8" l="1"/>
  <c r="B22" i="3" l="1"/>
  <c r="B17" i="3"/>
  <c r="B12" i="3"/>
  <c r="B12" i="49" l="1"/>
  <c r="B7" i="8" s="1"/>
  <c r="B9" i="54" l="1"/>
  <c r="B11" i="54" s="1"/>
  <c r="B9" i="49" l="1"/>
  <c r="B6" i="8" l="1"/>
  <c r="B9" i="8" s="1"/>
  <c r="N9" i="54"/>
  <c r="M9" i="54"/>
  <c r="L9" i="54"/>
  <c r="K9" i="54"/>
  <c r="J9" i="54"/>
  <c r="I9" i="54"/>
  <c r="H9" i="54"/>
  <c r="G9" i="54"/>
  <c r="F9" i="54"/>
  <c r="E9" i="54"/>
  <c r="D9" i="54"/>
  <c r="C9" i="54"/>
  <c r="B11" i="8" l="1"/>
  <c r="A9" i="20"/>
  <c r="B7" i="3" l="1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B13" i="3" s="1"/>
  <c r="C11" i="3"/>
  <c r="B7" i="7" l="1"/>
  <c r="B8" i="7" s="1"/>
  <c r="B11" i="7" s="1"/>
  <c r="B13" i="7" s="1"/>
  <c r="B21" i="3" l="1"/>
  <c r="B23" i="3" s="1"/>
  <c r="C14" i="20" s="1"/>
  <c r="C15" i="20" s="1"/>
  <c r="B16" i="3"/>
  <c r="B18" i="3" s="1"/>
  <c r="B21" i="7"/>
  <c r="B23" i="7" s="1"/>
  <c r="D14" i="20" s="1"/>
  <c r="B16" i="7"/>
  <c r="B18" i="7" s="1"/>
  <c r="F14" i="20" l="1"/>
  <c r="F15" i="20" s="1"/>
  <c r="F17" i="20" s="1"/>
  <c r="F18" i="20" s="1"/>
  <c r="F19" i="20" s="1"/>
  <c r="D14" i="2"/>
  <c r="B26" i="7"/>
  <c r="B27" i="7" s="1"/>
  <c r="C14" i="2"/>
  <c r="B26" i="3"/>
  <c r="B27" i="3" s="1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<sst xmlns="http://schemas.openxmlformats.org/spreadsheetml/2006/main" count="310" uniqueCount="114">
  <si>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</si>
  <si>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</si>
  <si>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</si>
  <si>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</si>
  <si>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</si>
  <si>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</si>
  <si>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</si>
  <si>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</si>
  <si>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</si>
  <si>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</si>
  <si>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</si>
  <si>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</si>
  <si>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</si>
  <si>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</si>
  <si>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</si>
  <si>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</si>
  <si>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</si>
  <si>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</si>
  <si>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</si>
  <si>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</si>
  <si>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</si>
  <si>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</si>
  <si>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</si>
  <si>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</si>
  <si>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</si>
  <si>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</si>
  <si>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</si>
  <si>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</si>
  <si>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</si>
  <si>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</si>
  <si>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</si>
  <si>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</si>
  <si>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</si>
  <si>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</si>
  <si>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</si>
  <si>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</si>
  <si>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</si>
  <si>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</si>
  <si>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>ck with Pension report</t>
  </si>
  <si>
    <t xml:space="preserve">   18490404  1412 - Qualified Retirement Pl</t>
  </si>
  <si>
    <t>check s/b zero==&gt;</t>
  </si>
  <si>
    <t xml:space="preserve">   19900110  1412 - Qualified Retirement Pl</t>
  </si>
  <si>
    <t xml:space="preserve">   18490295  Benefits-Pension / CE 60260020</t>
  </si>
  <si>
    <t>EQUITY</t>
  </si>
  <si>
    <t>BAL FWD</t>
  </si>
  <si>
    <t>[A]</t>
  </si>
  <si>
    <t>JAN</t>
  </si>
  <si>
    <t>[B]</t>
  </si>
  <si>
    <t>[C]</t>
  </si>
  <si>
    <t>[E]</t>
  </si>
  <si>
    <t>FEB</t>
  </si>
  <si>
    <t>MAR</t>
  </si>
  <si>
    <t>[G]</t>
  </si>
  <si>
    <t>[H]</t>
  </si>
  <si>
    <t>APR</t>
  </si>
  <si>
    <t>MAY</t>
  </si>
  <si>
    <t>JUN</t>
  </si>
  <si>
    <t>JUL</t>
  </si>
  <si>
    <t>AUG</t>
  </si>
  <si>
    <t>SEP</t>
  </si>
  <si>
    <t>[J]</t>
  </si>
  <si>
    <t>[K]</t>
  </si>
  <si>
    <t>OCT</t>
  </si>
  <si>
    <t>NOV</t>
  </si>
  <si>
    <t>DEC</t>
  </si>
  <si>
    <t>[F]</t>
  </si>
  <si>
    <t xml:space="preserve">Record Employee Make-Up Contributions </t>
  </si>
  <si>
    <t>Employer Contribution - Treasury Pension Contribution/Funding</t>
  </si>
  <si>
    <t>[L]</t>
  </si>
  <si>
    <t>Pension included in O&amp;M</t>
  </si>
  <si>
    <t>TOTAL</t>
  </si>
  <si>
    <t>ck</t>
  </si>
  <si>
    <t>[R]</t>
  </si>
  <si>
    <t>[T]</t>
  </si>
  <si>
    <t>check==&gt;</t>
  </si>
  <si>
    <t>NOTES:</t>
  </si>
  <si>
    <t>[ I ]</t>
  </si>
  <si>
    <t>Twelve months ended 12/31/2021</t>
  </si>
  <si>
    <t>List of Cash Contributions to Qualified Pension Plan Acct 22830023</t>
  </si>
  <si>
    <t>Twelve months ended 12/31/2022</t>
  </si>
  <si>
    <t>[Z]</t>
  </si>
  <si>
    <t>INCREASE (DECREASE) FIT @ 21% (LINE 4 X 21%)</t>
  </si>
  <si>
    <t>INCREASE(DECREASE) OPERATING EXPENSE (LINE 2)</t>
  </si>
  <si>
    <t>Amortize OCI of $0</t>
  </si>
  <si>
    <t>Twelve months ended 12/31/2023</t>
  </si>
  <si>
    <t>FOR THE TWELVE MONTHS ENDED DECEMBER 31, 2024</t>
  </si>
  <si>
    <t>(A)</t>
  </si>
  <si>
    <t>(B)</t>
  </si>
  <si>
    <t>(C)</t>
  </si>
  <si>
    <t xml:space="preserve">PENSION </t>
  </si>
  <si>
    <t>ACCRUALS</t>
  </si>
  <si>
    <t>LIABILITY</t>
  </si>
  <si>
    <t>22830023</t>
  </si>
  <si>
    <t>CC 1412</t>
  </si>
  <si>
    <t xml:space="preserve">OTHER </t>
  </si>
  <si>
    <t>QUALIFIED PENSION</t>
  </si>
  <si>
    <t>COMPREHENSIVE</t>
  </si>
  <si>
    <t>BENEFITS COST</t>
  </si>
  <si>
    <t>PLAN LIABILITY</t>
  </si>
  <si>
    <t>INCOME (OCI)</t>
  </si>
  <si>
    <t>[D]</t>
  </si>
  <si>
    <t>Accrue qualified plan expense of ($5,128,016.00)  [($427,334.67)/month];</t>
  </si>
  <si>
    <t>was previously ($5,629,000.00) [($469,083.33)/month].</t>
  </si>
  <si>
    <t>was previously $0.</t>
  </si>
  <si>
    <r>
      <t xml:space="preserve">Elimination of PSE's OCI. </t>
    </r>
    <r>
      <rPr>
        <u/>
        <sz val="8"/>
        <color theme="1"/>
        <rFont val="Arial"/>
        <family val="2"/>
      </rPr>
      <t>This is internal accounting only. No actuarial effect.</t>
    </r>
  </si>
  <si>
    <t>Accrue PE qualified pension plan expense of ($223,623.25)/month:</t>
  </si>
  <si>
    <t>(($7,811,495.00) "PE" - ($5,128,016.00) "PSE"; ($2,683,769.00)/12 = $(223,623.25)/month)</t>
  </si>
  <si>
    <t>True-up expense to Milliman Remeasurement Valuation issued in June 2024</t>
  </si>
  <si>
    <t>True-up annual OCI amortization to Milliman Remeasurement Valuation issued in June 2023</t>
  </si>
  <si>
    <t>Record a Census loss to Milliman Re-measurement Valuation issued in June 2024</t>
  </si>
  <si>
    <t>True-up PE expense to Milliman Remeasurement Valuation issued in June 2024</t>
  </si>
  <si>
    <t>True-up PE annual OCI amortization to Milliman Remeasurement Valuation issued in June 2024</t>
  </si>
  <si>
    <t>Twelve months ended 12/31/2024</t>
  </si>
  <si>
    <t>Test Year: Jan -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</si>
</sst>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yyyy"/>
    <numFmt numFmtId="166" formatCode="_(* #,##0_);_(* \(#,##0\);_(* &quot;-&quot;??_);_(@_)"/>
    <numFmt numFmtId="167" formatCode="_(&quot;$&quot;* #,##0_);_(&quot;$&quot;* \(#,##0\);_(&quot;$&quot;* &quot;-&quot;??_);_(@_)"/>
    <numFmt numFmtId="168" formatCode="#,##0_-;#,##0\-;&quot; &quot;"/>
    <numFmt numFmtId="169" formatCode="#,##0.00_-;#,##0.00\-;&quot; &quot;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b/>
      <sz val="11"/>
      <color theme="1"/>
      <name val="Arial"/>
      <family val="2"/>
    </font>
    <font>
      <sz val="10"/>
      <name val="Arial"/>
      <family val="2"/>
    </font>
    <font>
      <u/>
      <sz val="8"/>
      <color rgb="FF0000FF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0"/>
      <color rgb="FF0070C0"/>
      <name val="Calibri"/>
      <family val="2"/>
      <scheme val="minor"/>
    </font>
    <font>
      <b/>
      <sz val="10"/>
      <color rgb="FF0000FF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41" fontId="7" fillId="0" borderId="0" xfId="0" applyNumberFormat="1" applyFont="1" applyFill="1" applyAlignment="1"/>
    <xf numFmtId="42" fontId="7" fillId="0" borderId="4" xfId="0" applyNumberFormat="1" applyFont="1" applyFill="1" applyBorder="1" applyProtection="1">
      <protection locked="0"/>
    </xf>
    <xf numFmtId="42" fontId="7" fillId="0" borderId="0" xfId="0" applyNumberFormat="1" applyFont="1" applyFill="1" applyProtection="1">
      <protection locked="0"/>
    </xf>
    <xf numFmtId="0" fontId="8" fillId="0" borderId="3" xfId="0" applyNumberFormat="1" applyFont="1" applyBorder="1" applyAlignment="1" applyProtection="1">
      <alignment horizontal="righ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9" xfId="0" applyNumberFormat="1" applyFont="1" applyFill="1" applyBorder="1" applyAlignment="1"/>
    <xf numFmtId="43" fontId="10" fillId="0" borderId="0" xfId="0" applyNumberFormat="1" applyFont="1"/>
    <xf numFmtId="42" fontId="7" fillId="0" borderId="2" xfId="0" applyNumberFormat="1" applyFont="1" applyFill="1" applyBorder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3" fillId="0" borderId="0" xfId="0" applyFont="1" applyFill="1"/>
    <xf numFmtId="0" fontId="0" fillId="0" borderId="0" xfId="0" applyFill="1"/>
    <xf numFmtId="49" fontId="6" fillId="0" borderId="11" xfId="0" applyNumberFormat="1" applyFont="1" applyFill="1" applyBorder="1" applyAlignment="1">
      <alignment horizontal="left"/>
    </xf>
    <xf numFmtId="0" fontId="14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167" fontId="10" fillId="0" borderId="0" xfId="0" applyNumberFormat="1" applyFont="1" applyFill="1"/>
    <xf numFmtId="167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9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0" fillId="0" borderId="3" xfId="0" applyFill="1" applyBorder="1" applyAlignment="1">
      <alignment horizontal="center"/>
    </xf>
    <xf numFmtId="166" fontId="6" fillId="0" borderId="10" xfId="0" applyNumberFormat="1" applyFont="1" applyFill="1" applyBorder="1" applyAlignment="1">
      <alignment vertical="top"/>
    </xf>
    <xf numFmtId="44" fontId="1" fillId="0" borderId="7" xfId="0" applyNumberFormat="1" applyFont="1" applyFill="1" applyBorder="1" applyAlignment="1">
      <alignment horizontal="center"/>
    </xf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6" fillId="0" borderId="8" xfId="0" applyNumberFormat="1" applyFont="1" applyFill="1" applyBorder="1" applyAlignment="1"/>
    <xf numFmtId="168" fontId="6" fillId="0" borderId="11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/>
      <protection locked="0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1" fillId="0" borderId="0" xfId="0" applyNumberFormat="1" applyFont="1" applyFill="1" applyAlignment="1"/>
    <xf numFmtId="166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0" fontId="22" fillId="0" borderId="0" xfId="0" applyFont="1" applyFill="1" applyAlignment="1">
      <alignment horizontal="left"/>
    </xf>
    <xf numFmtId="166" fontId="23" fillId="0" borderId="0" xfId="0" applyNumberFormat="1" applyFont="1" applyFill="1"/>
    <xf numFmtId="17" fontId="9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right"/>
    </xf>
    <xf numFmtId="44" fontId="24" fillId="0" borderId="0" xfId="0" applyNumberFormat="1" applyFont="1" applyFill="1" applyAlignment="1"/>
    <xf numFmtId="0" fontId="21" fillId="0" borderId="0" xfId="0" applyNumberFormat="1" applyFont="1" applyFill="1" applyAlignment="1"/>
    <xf numFmtId="10" fontId="15" fillId="0" borderId="7" xfId="0" applyNumberFormat="1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left"/>
    </xf>
    <xf numFmtId="169" fontId="0" fillId="0" borderId="12" xfId="0" applyNumberFormat="1" applyFill="1" applyBorder="1"/>
    <xf numFmtId="49" fontId="16" fillId="0" borderId="12" xfId="0" applyNumberFormat="1" applyFont="1" applyFill="1" applyBorder="1" applyAlignment="1">
      <alignment horizontal="left"/>
    </xf>
    <xf numFmtId="41" fontId="16" fillId="0" borderId="12" xfId="0" applyNumberFormat="1" applyFont="1" applyFill="1" applyBorder="1"/>
    <xf numFmtId="168" fontId="16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/>
    <xf numFmtId="43" fontId="26" fillId="0" borderId="0" xfId="0" applyNumberFormat="1" applyFont="1" applyFill="1"/>
    <xf numFmtId="14" fontId="0" fillId="0" borderId="0" xfId="0" applyNumberFormat="1" applyFont="1" applyFill="1"/>
    <xf numFmtId="16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6" fontId="27" fillId="0" borderId="2" xfId="0" applyNumberFormat="1" applyFont="1" applyFill="1" applyBorder="1" applyAlignment="1">
      <alignment vertical="top"/>
    </xf>
    <xf numFmtId="0" fontId="28" fillId="0" borderId="0" xfId="0" applyFont="1" applyFill="1"/>
    <xf numFmtId="17" fontId="29" fillId="0" borderId="1" xfId="0" applyNumberFormat="1" applyFont="1" applyFill="1" applyBorder="1" applyAlignment="1">
      <alignment horizontal="center"/>
    </xf>
    <xf numFmtId="43" fontId="16" fillId="0" borderId="0" xfId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0" fontId="1" fillId="0" borderId="0" xfId="2" applyFont="1"/>
    <xf numFmtId="43" fontId="1" fillId="0" borderId="0" xfId="2" applyNumberFormat="1" applyFont="1" applyFill="1" applyBorder="1" applyAlignment="1" applyProtection="1">
      <alignment horizontal="right"/>
    </xf>
    <xf numFmtId="43" fontId="1" fillId="0" borderId="0" xfId="3" applyFont="1" applyFill="1"/>
    <xf numFmtId="43" fontId="1" fillId="0" borderId="0" xfId="3" applyFont="1"/>
    <xf numFmtId="0" fontId="1" fillId="0" borderId="0" xfId="2" applyFont="1" applyBorder="1" applyAlignment="1"/>
    <xf numFmtId="0" fontId="1" fillId="0" borderId="0" xfId="2" applyFont="1" applyFill="1" applyAlignment="1"/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1" fillId="0" borderId="0" xfId="2" applyFont="1" applyAlignment="1">
      <alignment horizontal="left"/>
    </xf>
    <xf numFmtId="0" fontId="1" fillId="0" borderId="0" xfId="2" applyFont="1" applyAlignment="1"/>
    <xf numFmtId="0" fontId="1" fillId="0" borderId="0" xfId="2" applyFont="1" applyAlignment="1">
      <alignment horizontal="center"/>
    </xf>
    <xf numFmtId="0" fontId="1" fillId="0" borderId="0" xfId="2" applyFont="1" applyBorder="1"/>
    <xf numFmtId="0" fontId="1" fillId="0" borderId="0" xfId="2" applyFont="1" applyBorder="1" applyAlignment="1" applyProtection="1"/>
    <xf numFmtId="0" fontId="6" fillId="0" borderId="0" xfId="2" applyFont="1" applyBorder="1"/>
    <xf numFmtId="39" fontId="1" fillId="0" borderId="0" xfId="2" applyNumberFormat="1" applyFont="1" applyProtection="1"/>
    <xf numFmtId="0" fontId="1" fillId="0" borderId="0" xfId="2" applyFont="1" applyBorder="1" applyAlignment="1" applyProtection="1">
      <alignment horizontal="left"/>
    </xf>
    <xf numFmtId="44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1" fillId="0" borderId="0" xfId="2" applyFont="1" applyFill="1" applyBorder="1"/>
    <xf numFmtId="39" fontId="1" fillId="0" borderId="0" xfId="2" applyNumberFormat="1" applyFont="1" applyFill="1" applyProtection="1"/>
    <xf numFmtId="0" fontId="1" fillId="0" borderId="0" xfId="2" applyFont="1" applyFill="1"/>
    <xf numFmtId="0" fontId="6" fillId="0" borderId="0" xfId="2" applyFont="1" applyFill="1"/>
    <xf numFmtId="44" fontId="6" fillId="0" borderId="10" xfId="2" applyNumberFormat="1" applyFont="1" applyFill="1" applyBorder="1" applyAlignment="1" applyProtection="1">
      <alignment horizontal="right"/>
    </xf>
    <xf numFmtId="39" fontId="1" fillId="0" borderId="0" xfId="2" applyNumberFormat="1" applyFont="1" applyBorder="1"/>
    <xf numFmtId="43" fontId="1" fillId="0" borderId="0" xfId="2" applyNumberFormat="1" applyFont="1" applyAlignment="1"/>
    <xf numFmtId="43" fontId="1" fillId="0" borderId="0" xfId="2" applyNumberFormat="1" applyFont="1" applyFill="1"/>
    <xf numFmtId="14" fontId="1" fillId="0" borderId="0" xfId="2" applyNumberFormat="1" applyFont="1"/>
    <xf numFmtId="0" fontId="21" fillId="0" borderId="0" xfId="2" applyFont="1"/>
    <xf numFmtId="14" fontId="21" fillId="0" borderId="0" xfId="2" applyNumberFormat="1" applyFont="1"/>
    <xf numFmtId="43" fontId="1" fillId="0" borderId="0" xfId="2" applyNumberFormat="1" applyFont="1"/>
    <xf numFmtId="0" fontId="22" fillId="0" borderId="0" xfId="0" applyFont="1" applyFill="1" applyAlignment="1">
      <alignment horizontal="right"/>
    </xf>
    <xf numFmtId="0" fontId="6" fillId="0" borderId="0" xfId="2" applyFont="1" applyAlignment="1">
      <alignment horizontal="center"/>
    </xf>
    <xf numFmtId="39" fontId="21" fillId="0" borderId="0" xfId="2" applyNumberFormat="1" applyFont="1" applyFill="1" applyProtection="1"/>
    <xf numFmtId="39" fontId="31" fillId="0" borderId="0" xfId="2" applyNumberFormat="1" applyFont="1" applyFill="1" applyProtection="1"/>
    <xf numFmtId="165" fontId="4" fillId="0" borderId="0" xfId="2" quotePrefix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39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/>
    <xf numFmtId="43" fontId="4" fillId="0" borderId="0" xfId="2" applyNumberFormat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4" fillId="0" borderId="0" xfId="2" applyFont="1" applyFill="1" applyBorder="1"/>
    <xf numFmtId="0" fontId="4" fillId="0" borderId="0" xfId="2" quotePrefix="1" applyNumberFormat="1" applyFont="1" applyFill="1" applyBorder="1" applyAlignment="1" applyProtection="1">
      <alignment horizontal="center"/>
    </xf>
    <xf numFmtId="49" fontId="4" fillId="0" borderId="4" xfId="2" applyNumberFormat="1" applyFont="1" applyBorder="1" applyAlignment="1">
      <alignment horizontal="center"/>
    </xf>
    <xf numFmtId="0" fontId="4" fillId="0" borderId="0" xfId="2" quotePrefix="1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/>
    <xf numFmtId="10" fontId="4" fillId="0" borderId="0" xfId="2" applyNumberFormat="1" applyFont="1" applyFill="1" applyAlignment="1" applyProtection="1">
      <alignment horizontal="center"/>
    </xf>
    <xf numFmtId="43" fontId="4" fillId="0" borderId="0" xfId="2" applyNumberFormat="1" applyFont="1" applyBorder="1" applyAlignment="1">
      <alignment horizontal="center"/>
    </xf>
    <xf numFmtId="10" fontId="4" fillId="0" borderId="0" xfId="2" applyNumberFormat="1" applyFont="1" applyFill="1" applyBorder="1" applyAlignment="1" applyProtection="1">
      <alignment horizontal="center"/>
    </xf>
    <xf numFmtId="0" fontId="4" fillId="0" borderId="3" xfId="2" applyFont="1" applyFill="1" applyBorder="1" applyAlignment="1" applyProtection="1">
      <alignment horizontal="center"/>
    </xf>
    <xf numFmtId="0" fontId="4" fillId="0" borderId="3" xfId="2" applyFont="1" applyFill="1" applyBorder="1"/>
    <xf numFmtId="43" fontId="4" fillId="0" borderId="3" xfId="2" applyNumberFormat="1" applyFont="1" applyBorder="1" applyAlignment="1">
      <alignment horizontal="center"/>
    </xf>
    <xf numFmtId="10" fontId="4" fillId="0" borderId="3" xfId="2" applyNumberFormat="1" applyFont="1" applyFill="1" applyBorder="1" applyAlignment="1" applyProtection="1">
      <alignment horizontal="center"/>
    </xf>
    <xf numFmtId="0" fontId="6" fillId="0" borderId="0" xfId="2" applyFont="1" applyAlignment="1"/>
    <xf numFmtId="165" fontId="1" fillId="0" borderId="0" xfId="2" applyNumberFormat="1" applyFont="1" applyAlignment="1">
      <alignment horizontal="center"/>
    </xf>
    <xf numFmtId="49" fontId="1" fillId="0" borderId="0" xfId="2" quotePrefix="1" applyNumberFormat="1" applyFont="1" applyFill="1" applyAlignment="1">
      <alignment horizontal="center"/>
    </xf>
    <xf numFmtId="165" fontId="1" fillId="0" borderId="0" xfId="2" applyNumberFormat="1" applyFont="1" applyFill="1" applyBorder="1" applyAlignment="1">
      <alignment horizontal="centerContinuous"/>
    </xf>
    <xf numFmtId="49" fontId="4" fillId="0" borderId="0" xfId="2" quotePrefix="1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" fillId="0" borderId="0" xfId="2" applyFont="1" applyFill="1" applyBorder="1" applyAlignment="1" applyProtection="1">
      <alignment horizontal="left"/>
    </xf>
    <xf numFmtId="0" fontId="32" fillId="0" borderId="0" xfId="2" applyFont="1" applyFill="1" applyBorder="1"/>
    <xf numFmtId="0" fontId="4" fillId="0" borderId="0" xfId="2" quotePrefix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>
      <alignment horizontal="center"/>
    </xf>
    <xf numFmtId="0" fontId="4" fillId="0" borderId="3" xfId="2" applyFont="1" applyFill="1" applyBorder="1" applyAlignment="1" applyProtection="1">
      <alignment horizontal="left"/>
    </xf>
    <xf numFmtId="0" fontId="4" fillId="0" borderId="0" xfId="2" applyFont="1" applyFill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4" fillId="3" borderId="0" xfId="2" applyFont="1" applyFill="1" applyBorder="1" applyAlignment="1" applyProtection="1">
      <alignment horizontal="left"/>
    </xf>
    <xf numFmtId="0" fontId="5" fillId="0" borderId="0" xfId="2" applyFont="1" applyFill="1"/>
    <xf numFmtId="0" fontId="4" fillId="0" borderId="0" xfId="2" applyFont="1" applyBorder="1" applyAlignment="1"/>
    <xf numFmtId="0" fontId="4" fillId="0" borderId="0" xfId="2" applyFont="1" applyFill="1" applyBorder="1" applyAlignment="1"/>
    <xf numFmtId="0" fontId="33" fillId="0" borderId="0" xfId="2" applyFont="1" applyFill="1" applyAlignment="1"/>
    <xf numFmtId="0" fontId="4" fillId="0" borderId="0" xfId="4" applyFont="1" applyFill="1" applyBorder="1"/>
    <xf numFmtId="0" fontId="4" fillId="0" borderId="0" xfId="5" applyFont="1" applyBorder="1"/>
    <xf numFmtId="0" fontId="4" fillId="0" borderId="0" xfId="6" applyFont="1" applyBorder="1"/>
    <xf numFmtId="43" fontId="5" fillId="0" borderId="0" xfId="2" applyNumberFormat="1" applyFont="1" applyFill="1" applyBorder="1"/>
    <xf numFmtId="0" fontId="4" fillId="0" borderId="0" xfId="2" applyFont="1" applyFill="1" applyAlignment="1"/>
    <xf numFmtId="39" fontId="4" fillId="0" borderId="0" xfId="2" applyNumberFormat="1" applyFont="1" applyFill="1" applyBorder="1"/>
    <xf numFmtId="0" fontId="1" fillId="0" borderId="0" xfId="2"/>
    <xf numFmtId="0" fontId="35" fillId="0" borderId="0" xfId="2" applyFont="1" applyFill="1" applyAlignment="1"/>
    <xf numFmtId="43" fontId="4" fillId="0" borderId="0" xfId="2" applyNumberFormat="1" applyFont="1" applyFill="1" applyAlignment="1"/>
    <xf numFmtId="43" fontId="36" fillId="0" borderId="0" xfId="8" applyFont="1" applyFill="1" applyAlignment="1"/>
    <xf numFmtId="0" fontId="1" fillId="0" borderId="0" xfId="2" applyFill="1"/>
    <xf numFmtId="43" fontId="36" fillId="0" borderId="0" xfId="8" applyFont="1" applyFill="1" applyAlignment="1">
      <alignment horizontal="left" indent="2"/>
    </xf>
    <xf numFmtId="43" fontId="4" fillId="0" borderId="0" xfId="2" applyNumberFormat="1" applyFont="1" applyFill="1"/>
    <xf numFmtId="43" fontId="1" fillId="0" borderId="0" xfId="8" applyFont="1" applyFill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  <xf numFmtId="165" fontId="5" fillId="2" borderId="3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right"/>
    </xf>
    <xf numFmtId="0" fontId="5" fillId="0" borderId="0" xfId="2" applyFont="1" applyFill="1" applyBorder="1" applyAlignment="1">
      <alignment horizontal="left" vertical="center"/>
    </xf>
  </cellXfs>
  <cellStyles count="9">
    <cellStyle name="Comma" xfId="1" builtinId="3"/>
    <cellStyle name="Comma 2" xfId="3"/>
    <cellStyle name="Comma 2 2" xfId="8"/>
    <cellStyle name="Normal" xfId="0" builtinId="0"/>
    <cellStyle name="Normal 2" xfId="2"/>
    <cellStyle name="Normal 3" xfId="7"/>
    <cellStyle name="Normal 3 3" xfId="4"/>
    <cellStyle name="Normal 42" xfId="5"/>
    <cellStyle name="Normal 4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11</xdr:col>
      <xdr:colOff>356743</xdr:colOff>
      <xdr:row>28</xdr:row>
      <xdr:rowOff>30305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1800" y="2235200"/>
          <a:ext cx="7790476" cy="30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1906</xdr:colOff>
      <xdr:row>1</xdr:row>
      <xdr:rowOff>64770</xdr:rowOff>
    </xdr:from>
    <xdr:to>
      <xdr:col>15</xdr:col>
      <xdr:colOff>182880</xdr:colOff>
      <xdr:row>4</xdr:row>
      <xdr:rowOff>114300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7566" y="247650"/>
          <a:ext cx="6276974" cy="59817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533399</xdr:colOff>
      <xdr:row>5</xdr:row>
      <xdr:rowOff>24643</xdr:rowOff>
    </xdr:from>
    <xdr:to>
      <xdr:col>15</xdr:col>
      <xdr:colOff>304800</xdr:colOff>
      <xdr:row>11</xdr:row>
      <xdr:rowOff>95032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9459" y="939043"/>
          <a:ext cx="6477001" cy="11981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501014</xdr:colOff>
      <xdr:row>12</xdr:row>
      <xdr:rowOff>9525</xdr:rowOff>
    </xdr:from>
    <xdr:to>
      <xdr:col>15</xdr:col>
      <xdr:colOff>358139</xdr:colOff>
      <xdr:row>19</xdr:row>
      <xdr:rowOff>32677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7074" y="2242185"/>
          <a:ext cx="6562725" cy="134141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487680</xdr:colOff>
      <xdr:row>20</xdr:row>
      <xdr:rowOff>27623</xdr:rowOff>
    </xdr:from>
    <xdr:to>
      <xdr:col>15</xdr:col>
      <xdr:colOff>474709</xdr:colOff>
      <xdr:row>27</xdr:row>
      <xdr:rowOff>138744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53740" y="3761423"/>
          <a:ext cx="6692629" cy="139128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Reports\2002\04-02\Analysis\Post%20Retire%20Ben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****"/>
      <sheetName val="PTRET95F"/>
      <sheetName val="Q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40">
          <cell r="E40">
            <v>0.74580000000000002</v>
          </cell>
          <cell r="F40">
            <v>0.25419999999999998</v>
          </cell>
        </row>
        <row r="43">
          <cell r="G43">
            <v>0.45218731964206904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S31"/>
  <sheetViews>
    <sheetView tabSelected="1" zoomScaleNormal="100" workbookViewId="0">
      <selection activeCell="C36" sqref="C36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1.8554687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85546875" style="1" customWidth="1"/>
    <col min="10" max="10" width="3.28515625" style="1" customWidth="1"/>
    <col min="11" max="11" width="13.7109375" style="1" bestFit="1" customWidth="1"/>
    <col min="12" max="12" width="11.28515625" style="1" bestFit="1" customWidth="1"/>
    <col min="13" max="13" width="10.140625" style="1" bestFit="1" customWidth="1"/>
    <col min="14" max="14" width="13.5703125" style="1" bestFit="1" customWidth="1"/>
    <col min="15" max="16384" width="9.140625" style="1"/>
  </cols>
  <sheetData>
    <row r="2" spans="1:19" x14ac:dyDescent="0.2">
      <c r="F2" s="20"/>
    </row>
    <row r="3" spans="1:19" ht="15" x14ac:dyDescent="0.25">
      <c r="F3"/>
      <c r="G3"/>
    </row>
    <row r="4" spans="1:19" ht="15" x14ac:dyDescent="0.25">
      <c r="A4" s="19"/>
      <c r="B4" s="19"/>
      <c r="C4" s="19"/>
      <c r="D4" s="19"/>
      <c r="E4" s="19"/>
      <c r="F4"/>
      <c r="G4"/>
    </row>
    <row r="5" spans="1:19" ht="15" x14ac:dyDescent="0.25">
      <c r="A5" s="18"/>
      <c r="B5" s="18"/>
      <c r="C5" s="18"/>
      <c r="D5" s="18"/>
      <c r="E5" s="18"/>
      <c r="F5" s="44"/>
      <c r="G5"/>
    </row>
    <row r="6" spans="1:19" ht="15" x14ac:dyDescent="0.25">
      <c r="A6" s="223" t="s">
        <v>11</v>
      </c>
      <c r="B6" s="223"/>
      <c r="C6" s="223"/>
      <c r="D6" s="223"/>
      <c r="E6" s="223"/>
      <c r="F6" s="223"/>
      <c r="G6"/>
    </row>
    <row r="7" spans="1:19" x14ac:dyDescent="0.2">
      <c r="A7" s="224" t="s">
        <v>10</v>
      </c>
      <c r="B7" s="224"/>
      <c r="C7" s="224"/>
      <c r="D7" s="224"/>
      <c r="E7" s="224"/>
      <c r="F7" s="224"/>
      <c r="G7" s="100"/>
      <c r="H7" s="100"/>
      <c r="I7" s="100"/>
    </row>
    <row r="8" spans="1:19" ht="15" x14ac:dyDescent="0.25">
      <c r="A8" s="223" t="s">
        <v>85</v>
      </c>
      <c r="B8" s="223"/>
      <c r="C8" s="223"/>
      <c r="D8" s="223"/>
      <c r="E8" s="223"/>
      <c r="F8" s="223"/>
      <c r="G8" s="100"/>
      <c r="H8" s="100"/>
      <c r="I8" s="100"/>
      <c r="K8"/>
      <c r="L8"/>
      <c r="M8"/>
      <c r="N8"/>
      <c r="O8"/>
      <c r="P8"/>
      <c r="Q8"/>
    </row>
    <row r="9" spans="1:19" ht="15" x14ac:dyDescent="0.25">
      <c r="A9" s="78" t="s">
        <v>37</v>
      </c>
      <c r="B9" s="79"/>
      <c r="C9" s="80"/>
      <c r="D9" s="80"/>
      <c r="E9" s="80"/>
      <c r="F9" s="80"/>
      <c r="G9" s="100"/>
      <c r="H9" s="44"/>
      <c r="I9"/>
      <c r="J9"/>
      <c r="K9"/>
      <c r="L9"/>
      <c r="M9"/>
      <c r="N9"/>
      <c r="O9"/>
      <c r="P9"/>
      <c r="Q9"/>
      <c r="R9"/>
      <c r="S9"/>
    </row>
    <row r="10" spans="1:19" ht="15" x14ac:dyDescent="0.25">
      <c r="A10" s="18"/>
      <c r="B10" s="18"/>
      <c r="C10" s="18"/>
      <c r="D10" s="44"/>
      <c r="E10" s="44"/>
      <c r="F10" s="44"/>
      <c r="G10" s="44"/>
      <c r="H10" s="44"/>
      <c r="I10"/>
      <c r="J10"/>
      <c r="K10"/>
      <c r="L10"/>
      <c r="M10"/>
      <c r="N10"/>
      <c r="O10"/>
      <c r="P10"/>
      <c r="Q10"/>
      <c r="R10"/>
      <c r="S10"/>
    </row>
    <row r="11" spans="1:19" ht="15" x14ac:dyDescent="0.25">
      <c r="A11" s="133" t="s">
        <v>9</v>
      </c>
      <c r="B11" s="18"/>
      <c r="C11" s="46"/>
      <c r="D11" s="46"/>
      <c r="E11" s="18"/>
      <c r="F11" s="18"/>
      <c r="G11" s="100"/>
      <c r="H11" s="44"/>
      <c r="I11"/>
      <c r="J11"/>
      <c r="K11"/>
      <c r="L11"/>
      <c r="M11"/>
      <c r="N11"/>
      <c r="O11"/>
      <c r="P11"/>
      <c r="Q11"/>
      <c r="R11"/>
      <c r="S11"/>
    </row>
    <row r="12" spans="1:19" ht="15" x14ac:dyDescent="0.25">
      <c r="A12" s="17" t="s">
        <v>8</v>
      </c>
      <c r="B12" s="16" t="s">
        <v>7</v>
      </c>
      <c r="C12" s="15" t="s">
        <v>6</v>
      </c>
      <c r="D12" s="15" t="s">
        <v>5</v>
      </c>
      <c r="E12" s="15"/>
      <c r="F12" s="14" t="s">
        <v>4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2" customHeight="1" x14ac:dyDescent="0.25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x14ac:dyDescent="0.25">
      <c r="A14" s="7">
        <v>1</v>
      </c>
      <c r="B14" s="4" t="s">
        <v>3</v>
      </c>
      <c r="C14" s="13">
        <f>'Qualified - Actual'!B18</f>
        <v>-1647258.6180354606</v>
      </c>
      <c r="D14" s="13">
        <f>'Qualified - Restated'!B18</f>
        <v>6070343.4538029917</v>
      </c>
      <c r="E14" s="13"/>
      <c r="F14" s="13">
        <f>+D14-C14</f>
        <v>7717602.0718384525</v>
      </c>
      <c r="G14" s="2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x14ac:dyDescent="0.25">
      <c r="A15" s="7">
        <f>A14+1</f>
        <v>2</v>
      </c>
      <c r="B15" s="6" t="s">
        <v>2</v>
      </c>
      <c r="C15" s="12">
        <f>SUM(C14:C14)</f>
        <v>-1647258.6180354606</v>
      </c>
      <c r="D15" s="12">
        <f>SUM(D14:D14)</f>
        <v>6070343.4538029917</v>
      </c>
      <c r="E15" s="12"/>
      <c r="F15" s="12">
        <f>SUM(F14:F14)</f>
        <v>7717602.0718384525</v>
      </c>
      <c r="G15" s="2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x14ac:dyDescent="0.25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7">
        <f>A16+1</f>
        <v>4</v>
      </c>
      <c r="B17" s="4" t="s">
        <v>82</v>
      </c>
      <c r="C17" s="3"/>
      <c r="D17" s="3"/>
      <c r="E17" s="3"/>
      <c r="F17" s="5">
        <f>F15</f>
        <v>7717602.0718384525</v>
      </c>
      <c r="G17" s="2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7">
        <f>A17+1</f>
        <v>5</v>
      </c>
      <c r="B18" s="6" t="s">
        <v>81</v>
      </c>
      <c r="C18" s="10">
        <v>0.21</v>
      </c>
      <c r="D18" s="9"/>
      <c r="E18" s="9"/>
      <c r="F18" s="8">
        <f>-C18*F17</f>
        <v>-1620696.435086075</v>
      </c>
      <c r="G18" s="2"/>
      <c r="H18"/>
      <c r="I18"/>
      <c r="J18"/>
      <c r="K18"/>
      <c r="L18"/>
      <c r="M18"/>
      <c r="N18"/>
      <c r="O18"/>
      <c r="P18"/>
      <c r="Q18"/>
      <c r="R18"/>
      <c r="S18"/>
    </row>
    <row r="19" spans="1:19" ht="15.75" thickBot="1" x14ac:dyDescent="0.3">
      <c r="A19" s="7">
        <f>A18+1</f>
        <v>6</v>
      </c>
      <c r="B19" s="6" t="s">
        <v>1</v>
      </c>
      <c r="C19" s="3"/>
      <c r="D19" s="3"/>
      <c r="E19" s="3"/>
      <c r="F19" s="37">
        <f>-F17-F18</f>
        <v>-6096905.6367523773</v>
      </c>
      <c r="G19" s="2"/>
      <c r="H19"/>
      <c r="I19"/>
      <c r="J19"/>
      <c r="K19"/>
      <c r="L19"/>
      <c r="M19"/>
      <c r="N19"/>
      <c r="O19"/>
      <c r="P19"/>
      <c r="Q19"/>
      <c r="R19"/>
      <c r="S19"/>
    </row>
    <row r="20" spans="1:19" ht="15.75" thickTop="1" x14ac:dyDescent="0.25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4"/>
      <c r="B21" s="4"/>
      <c r="C21" s="3"/>
      <c r="D21" s="3"/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B22"/>
      <c r="C22"/>
      <c r="D22"/>
      <c r="E22"/>
      <c r="F22"/>
      <c r="G22"/>
      <c r="H22" s="68"/>
      <c r="I22"/>
      <c r="J22"/>
      <c r="K22"/>
      <c r="L22"/>
      <c r="M22"/>
      <c r="N22"/>
      <c r="O22"/>
      <c r="P22"/>
      <c r="Q22"/>
    </row>
    <row r="23" spans="1:19" ht="15" x14ac:dyDescent="0.25">
      <c r="A23" s="38"/>
      <c r="B23"/>
      <c r="C23"/>
      <c r="D23"/>
      <c r="E23"/>
      <c r="F23"/>
      <c r="G23"/>
      <c r="H23" s="68"/>
      <c r="I23"/>
      <c r="J23"/>
      <c r="K23"/>
      <c r="L23"/>
      <c r="M23"/>
      <c r="N23"/>
      <c r="O23"/>
      <c r="P23"/>
      <c r="Q23"/>
    </row>
    <row r="24" spans="1:19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9" ht="15" x14ac:dyDescent="0.25">
      <c r="B25"/>
      <c r="C25"/>
      <c r="D25" s="86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9" ht="15" x14ac:dyDescent="0.25">
      <c r="B26"/>
      <c r="C26"/>
      <c r="D26" s="8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9" ht="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9" ht="15" x14ac:dyDescent="0.25">
      <c r="B28"/>
      <c r="C28"/>
      <c r="D28"/>
      <c r="E28"/>
      <c r="F28"/>
      <c r="G28"/>
    </row>
    <row r="29" spans="1:19" ht="15" x14ac:dyDescent="0.25">
      <c r="B29"/>
      <c r="C29"/>
      <c r="D29"/>
      <c r="E29"/>
      <c r="F29"/>
      <c r="G29"/>
    </row>
    <row r="30" spans="1:19" ht="15" x14ac:dyDescent="0.25">
      <c r="B30"/>
      <c r="C30"/>
      <c r="D30"/>
      <c r="E30"/>
      <c r="F30"/>
      <c r="G30"/>
    </row>
    <row r="31" spans="1:19" x14ac:dyDescent="0.2">
      <c r="B31" s="6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S28"/>
  <sheetViews>
    <sheetView zoomScaleNormal="100" workbookViewId="0">
      <selection activeCell="C32" sqref="C32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2.570312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42578125" style="1" bestFit="1" customWidth="1"/>
    <col min="10" max="10" width="2.7109375" style="1" customWidth="1"/>
    <col min="11" max="11" width="13.7109375" style="1" bestFit="1" customWidth="1"/>
    <col min="12" max="12" width="11.28515625" style="1" bestFit="1" customWidth="1"/>
    <col min="13" max="13" width="9.140625" style="1"/>
    <col min="14" max="14" width="13.140625" style="1" bestFit="1" customWidth="1"/>
    <col min="15" max="16384" width="9.140625" style="1"/>
  </cols>
  <sheetData>
    <row r="2" spans="1:19" x14ac:dyDescent="0.2">
      <c r="F2" s="20"/>
    </row>
    <row r="3" spans="1:19" ht="15" x14ac:dyDescent="0.25">
      <c r="F3"/>
    </row>
    <row r="4" spans="1:19" ht="15" x14ac:dyDescent="0.25">
      <c r="A4" s="19"/>
      <c r="B4" s="19"/>
      <c r="C4" s="19"/>
      <c r="D4" s="19"/>
      <c r="E4" s="19"/>
      <c r="F4"/>
    </row>
    <row r="5" spans="1:19" ht="15" x14ac:dyDescent="0.25">
      <c r="A5" s="18"/>
      <c r="B5" s="18"/>
      <c r="C5" s="18"/>
      <c r="D5" s="18"/>
      <c r="E5" s="18"/>
      <c r="F5" s="44"/>
    </row>
    <row r="6" spans="1:19" x14ac:dyDescent="0.2">
      <c r="A6" s="78" t="s">
        <v>27</v>
      </c>
      <c r="B6" s="79"/>
      <c r="C6" s="80"/>
      <c r="D6" s="80"/>
      <c r="E6" s="80"/>
      <c r="F6" s="80"/>
    </row>
    <row r="7" spans="1:19" ht="15" x14ac:dyDescent="0.25">
      <c r="A7" s="78" t="s">
        <v>10</v>
      </c>
      <c r="B7" s="82"/>
      <c r="C7" s="83"/>
      <c r="D7" s="83"/>
      <c r="E7" s="83"/>
      <c r="F7" s="83"/>
      <c r="H7"/>
      <c r="I7"/>
      <c r="J7"/>
      <c r="K7"/>
    </row>
    <row r="8" spans="1:19" ht="15" x14ac:dyDescent="0.25">
      <c r="A8" s="80" t="str">
        <f>'Lead E'!A8</f>
        <v>FOR THE TWELVE MONTHS ENDED DECEMBER 31, 2024</v>
      </c>
      <c r="B8" s="140"/>
      <c r="C8" s="141"/>
      <c r="D8" s="141"/>
      <c r="E8" s="141"/>
      <c r="F8" s="141"/>
      <c r="H8"/>
      <c r="I8"/>
      <c r="J8"/>
      <c r="K8"/>
    </row>
    <row r="9" spans="1:19" ht="15" x14ac:dyDescent="0.25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  <c r="K9"/>
      <c r="L9"/>
      <c r="M9"/>
      <c r="N9"/>
      <c r="O9"/>
      <c r="P9"/>
      <c r="Q9"/>
    </row>
    <row r="10" spans="1:19" ht="15" x14ac:dyDescent="0.25">
      <c r="A10" s="18"/>
      <c r="B10" s="18"/>
      <c r="C10" s="44"/>
      <c r="D10" s="44"/>
      <c r="E10" s="44"/>
      <c r="F10" s="44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5" x14ac:dyDescent="0.25">
      <c r="A11" s="81" t="s">
        <v>9</v>
      </c>
      <c r="B11" s="18"/>
      <c r="C11" s="44"/>
      <c r="D11" s="44"/>
      <c r="E11" s="44"/>
      <c r="F11" s="44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" x14ac:dyDescent="0.25">
      <c r="A12" s="17" t="s">
        <v>8</v>
      </c>
      <c r="B12" s="16" t="s">
        <v>7</v>
      </c>
      <c r="C12" s="84" t="s">
        <v>6</v>
      </c>
      <c r="D12" s="84" t="s">
        <v>5</v>
      </c>
      <c r="E12" s="84"/>
      <c r="F12" s="85" t="s">
        <v>4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2" customHeight="1" x14ac:dyDescent="0.25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x14ac:dyDescent="0.25">
      <c r="A14" s="7">
        <v>1</v>
      </c>
      <c r="B14" s="4" t="s">
        <v>3</v>
      </c>
      <c r="C14" s="13">
        <f>'Qualified - Actual'!B23</f>
        <v>-561455.00228561822</v>
      </c>
      <c r="D14" s="13">
        <f>'Qualified - Restated'!B23</f>
        <v>2069028.2997542508</v>
      </c>
      <c r="E14" s="13"/>
      <c r="F14" s="13">
        <f>+D14-C14</f>
        <v>2630483.3020398691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x14ac:dyDescent="0.25">
      <c r="A15" s="7">
        <f>A14+1</f>
        <v>2</v>
      </c>
      <c r="B15" s="6" t="s">
        <v>2</v>
      </c>
      <c r="C15" s="12">
        <f>SUM(C14:C14)</f>
        <v>-561455.00228561822</v>
      </c>
      <c r="D15" s="12">
        <f>SUM(D14:D14)</f>
        <v>2069028.2997542508</v>
      </c>
      <c r="E15" s="12"/>
      <c r="F15" s="12">
        <f>SUM(F14:F14)</f>
        <v>2630483.3020398691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x14ac:dyDescent="0.25">
      <c r="A16" s="7">
        <f>A15+1</f>
        <v>3</v>
      </c>
      <c r="B16" s="6"/>
      <c r="C16" s="3"/>
      <c r="D16" s="3"/>
      <c r="E16" s="3"/>
      <c r="F16" s="11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7">
        <f>A16+1</f>
        <v>4</v>
      </c>
      <c r="B17" s="4" t="s">
        <v>82</v>
      </c>
      <c r="C17" s="3"/>
      <c r="D17" s="3"/>
      <c r="E17" s="3"/>
      <c r="F17" s="5">
        <f>F15</f>
        <v>2630483.3020398691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7">
        <f>A17+1</f>
        <v>5</v>
      </c>
      <c r="B18" s="6" t="s">
        <v>81</v>
      </c>
      <c r="C18" s="10">
        <v>0.21</v>
      </c>
      <c r="D18" s="9"/>
      <c r="E18" s="9"/>
      <c r="F18" s="8">
        <f>-C18*F17</f>
        <v>-552401.49342837255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.75" thickBot="1" x14ac:dyDescent="0.3">
      <c r="A19" s="7">
        <f>A18+1</f>
        <v>6</v>
      </c>
      <c r="B19" s="6" t="s">
        <v>1</v>
      </c>
      <c r="C19" s="3"/>
      <c r="D19" s="3"/>
      <c r="E19" s="3"/>
      <c r="F19" s="37">
        <f>-F17-F18</f>
        <v>-2078081.8086114966</v>
      </c>
      <c r="H19"/>
      <c r="I19"/>
      <c r="J19"/>
      <c r="K19"/>
      <c r="L19"/>
      <c r="M19"/>
      <c r="N19"/>
      <c r="O19"/>
      <c r="P19"/>
      <c r="Q19"/>
      <c r="R19"/>
      <c r="S19"/>
    </row>
    <row r="20" spans="1:19" ht="15.75" thickTop="1" x14ac:dyDescent="0.25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4"/>
      <c r="B21" s="4"/>
      <c r="C21" s="3"/>
      <c r="D21" s="3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C22" s="2"/>
      <c r="D22" s="2"/>
      <c r="E22" s="2"/>
      <c r="F22" s="2"/>
      <c r="H22"/>
      <c r="I22"/>
      <c r="J22"/>
      <c r="K22"/>
      <c r="L22"/>
      <c r="M22"/>
      <c r="N22"/>
      <c r="O22"/>
      <c r="P22"/>
      <c r="Q22"/>
    </row>
    <row r="23" spans="1:19" ht="15" x14ac:dyDescent="0.25">
      <c r="H23"/>
      <c r="I23"/>
      <c r="J23"/>
      <c r="K23"/>
      <c r="L23"/>
      <c r="M23"/>
      <c r="N23"/>
      <c r="O23"/>
      <c r="P23"/>
      <c r="Q23"/>
    </row>
    <row r="24" spans="1:19" ht="15" x14ac:dyDescent="0.25">
      <c r="A24" s="38"/>
      <c r="H24"/>
      <c r="I24"/>
      <c r="J24"/>
      <c r="K24"/>
      <c r="L24"/>
      <c r="M24"/>
      <c r="N24"/>
      <c r="O24"/>
      <c r="P24"/>
      <c r="Q24"/>
    </row>
    <row r="25" spans="1:19" ht="15" x14ac:dyDescent="0.25">
      <c r="H25"/>
      <c r="I25"/>
      <c r="J25"/>
      <c r="K25"/>
      <c r="L25"/>
      <c r="M25"/>
      <c r="N25"/>
      <c r="O25"/>
      <c r="P25"/>
      <c r="Q25"/>
    </row>
    <row r="26" spans="1:19" ht="15" x14ac:dyDescent="0.25">
      <c r="H26"/>
      <c r="I26"/>
      <c r="J26"/>
      <c r="K26"/>
      <c r="L26"/>
      <c r="M26"/>
      <c r="N26"/>
      <c r="O26"/>
      <c r="P26"/>
      <c r="Q26"/>
    </row>
    <row r="27" spans="1:19" ht="15" x14ac:dyDescent="0.25">
      <c r="H27"/>
      <c r="I27"/>
      <c r="J27"/>
      <c r="K27"/>
      <c r="L27"/>
      <c r="M27"/>
      <c r="N27"/>
      <c r="O27"/>
      <c r="P27"/>
      <c r="Q27"/>
    </row>
    <row r="28" spans="1:19" ht="15" x14ac:dyDescent="0.25">
      <c r="H28"/>
      <c r="I28"/>
      <c r="J28"/>
      <c r="K28"/>
      <c r="L28"/>
      <c r="M28"/>
      <c r="N28"/>
      <c r="O28"/>
      <c r="P28"/>
      <c r="Q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zoomScaleNormal="100" workbookViewId="0">
      <selection activeCell="B36" sqref="B36"/>
    </sheetView>
  </sheetViews>
  <sheetFormatPr defaultColWidth="9.140625" defaultRowHeight="12.75" x14ac:dyDescent="0.2"/>
  <cols>
    <col min="1" max="1" width="29.5703125" style="100" customWidth="1"/>
    <col min="2" max="2" width="31.42578125" style="100" customWidth="1"/>
    <col min="3" max="3" width="3.140625" style="34" customWidth="1"/>
    <col min="4" max="4" width="14.42578125" style="100" bestFit="1" customWidth="1"/>
    <col min="5" max="5" width="15.140625" style="100" bestFit="1" customWidth="1"/>
    <col min="6" max="16384" width="9.140625" style="100"/>
  </cols>
  <sheetData>
    <row r="1" spans="1:5" ht="14.25" x14ac:dyDescent="0.2">
      <c r="A1" s="21" t="s">
        <v>0</v>
      </c>
      <c r="B1" s="99"/>
      <c r="C1" s="87"/>
    </row>
    <row r="2" spans="1:5" ht="15" x14ac:dyDescent="0.2">
      <c r="A2" s="23" t="s">
        <v>12</v>
      </c>
      <c r="B2" s="99"/>
      <c r="C2" s="88"/>
    </row>
    <row r="3" spans="1:5" x14ac:dyDescent="0.2">
      <c r="A3" s="24" t="s">
        <v>113</v>
      </c>
      <c r="B3" s="99"/>
      <c r="C3" s="88"/>
    </row>
    <row r="4" spans="1:5" x14ac:dyDescent="0.2">
      <c r="A4" s="24"/>
      <c r="B4" s="99"/>
      <c r="C4" s="88"/>
    </row>
    <row r="5" spans="1:5" ht="13.5" thickBot="1" x14ac:dyDescent="0.25">
      <c r="A5" s="39"/>
      <c r="B5" s="39"/>
      <c r="C5" s="49"/>
    </row>
    <row r="6" spans="1:5" ht="15.75" thickBot="1" x14ac:dyDescent="0.3">
      <c r="A6" s="26" t="s">
        <v>13</v>
      </c>
      <c r="B6" s="27" t="s">
        <v>14</v>
      </c>
      <c r="C6" s="50"/>
      <c r="E6" s="91"/>
    </row>
    <row r="7" spans="1:5" ht="15.75" thickTop="1" x14ac:dyDescent="0.25">
      <c r="A7" s="47" t="s">
        <v>112</v>
      </c>
      <c r="B7" s="72">
        <f>'Qual TY SAP '!B9</f>
        <v>-4884510.3</v>
      </c>
      <c r="C7" s="31"/>
      <c r="E7" s="91"/>
    </row>
    <row r="8" spans="1:5" ht="15" x14ac:dyDescent="0.25">
      <c r="A8" s="100" t="s">
        <v>15</v>
      </c>
      <c r="B8" s="101">
        <f>B7</f>
        <v>-4884510.3</v>
      </c>
      <c r="C8" s="28" t="s">
        <v>16</v>
      </c>
      <c r="E8" s="91"/>
    </row>
    <row r="9" spans="1:5" ht="15" x14ac:dyDescent="0.25">
      <c r="B9" s="101"/>
      <c r="C9" s="28"/>
      <c r="E9" s="91"/>
    </row>
    <row r="10" spans="1:5" ht="15" x14ac:dyDescent="0.25">
      <c r="B10" s="102"/>
      <c r="C10" s="49"/>
      <c r="E10" s="91"/>
    </row>
    <row r="11" spans="1:5" ht="15" x14ac:dyDescent="0.25">
      <c r="A11" s="100" t="s">
        <v>17</v>
      </c>
      <c r="B11" s="103">
        <f>B8</f>
        <v>-4884510.3</v>
      </c>
      <c r="C11" s="51" t="str">
        <f>C8</f>
        <v>r1</v>
      </c>
      <c r="D11" s="104"/>
      <c r="E11" s="91"/>
    </row>
    <row r="12" spans="1:5" ht="15" x14ac:dyDescent="0.25">
      <c r="B12" s="116">
        <f>'Qualified - Restated'!B12</f>
        <v>0.45218731964206904</v>
      </c>
      <c r="C12" s="53"/>
      <c r="E12" s="91"/>
    </row>
    <row r="13" spans="1:5" ht="15" x14ac:dyDescent="0.25">
      <c r="A13" s="100" t="s">
        <v>69</v>
      </c>
      <c r="B13" s="103">
        <f>B11*B12</f>
        <v>-2208713.6203210787</v>
      </c>
      <c r="C13" s="51" t="s">
        <v>18</v>
      </c>
      <c r="D13" s="104"/>
      <c r="E13" s="91"/>
    </row>
    <row r="14" spans="1:5" ht="15" x14ac:dyDescent="0.25">
      <c r="B14" s="103"/>
      <c r="C14" s="51"/>
      <c r="E14" s="91"/>
    </row>
    <row r="15" spans="1:5" ht="15" x14ac:dyDescent="0.25">
      <c r="B15" s="102"/>
      <c r="C15" s="49"/>
      <c r="E15" s="91"/>
    </row>
    <row r="16" spans="1:5" ht="15" x14ac:dyDescent="0.25">
      <c r="A16" s="100" t="s">
        <v>19</v>
      </c>
      <c r="B16" s="103">
        <f>B13</f>
        <v>-2208713.6203210787</v>
      </c>
      <c r="C16" s="51" t="s">
        <v>18</v>
      </c>
      <c r="E16" s="91"/>
    </row>
    <row r="17" spans="1:5" ht="15" x14ac:dyDescent="0.25">
      <c r="B17" s="116">
        <f>'Qualified - Restated'!B17</f>
        <v>0.74580000000000002</v>
      </c>
      <c r="C17" s="53"/>
      <c r="E17" s="91"/>
    </row>
    <row r="18" spans="1:5" ht="15" x14ac:dyDescent="0.25">
      <c r="B18" s="76">
        <f>B16*B17</f>
        <v>-1647258.6180354606</v>
      </c>
      <c r="C18" s="54"/>
      <c r="E18" s="91"/>
    </row>
    <row r="19" spans="1:5" ht="15" x14ac:dyDescent="0.25">
      <c r="B19" s="102"/>
      <c r="C19" s="49"/>
      <c r="E19" s="91"/>
    </row>
    <row r="20" spans="1:5" ht="15" x14ac:dyDescent="0.25">
      <c r="B20" s="102"/>
      <c r="C20" s="49"/>
      <c r="E20" s="91"/>
    </row>
    <row r="21" spans="1:5" ht="15" x14ac:dyDescent="0.25">
      <c r="A21" s="100" t="s">
        <v>20</v>
      </c>
      <c r="B21" s="103">
        <f>B13</f>
        <v>-2208713.6203210787</v>
      </c>
      <c r="C21" s="51" t="s">
        <v>18</v>
      </c>
      <c r="E21" s="91"/>
    </row>
    <row r="22" spans="1:5" ht="15" x14ac:dyDescent="0.25">
      <c r="B22" s="116">
        <f>'Qualified - Restated'!B22</f>
        <v>0.25419999999999998</v>
      </c>
      <c r="C22" s="53"/>
      <c r="E22" s="91"/>
    </row>
    <row r="23" spans="1:5" ht="15" x14ac:dyDescent="0.25">
      <c r="B23" s="76">
        <f>B21*B22</f>
        <v>-561455.00228561822</v>
      </c>
      <c r="C23" s="55"/>
      <c r="E23" s="91"/>
    </row>
    <row r="24" spans="1:5" ht="15" x14ac:dyDescent="0.25">
      <c r="B24" s="102"/>
      <c r="C24" s="49"/>
      <c r="E24" s="91"/>
    </row>
    <row r="25" spans="1:5" ht="15" x14ac:dyDescent="0.25">
      <c r="B25" s="102"/>
      <c r="C25" s="49"/>
      <c r="E25" s="91"/>
    </row>
    <row r="26" spans="1:5" ht="15" x14ac:dyDescent="0.25">
      <c r="A26" s="100" t="s">
        <v>21</v>
      </c>
      <c r="B26" s="76">
        <f>B18+B23</f>
        <v>-2208713.6203210787</v>
      </c>
      <c r="C26" s="51" t="s">
        <v>18</v>
      </c>
      <c r="E26" s="91"/>
    </row>
    <row r="27" spans="1:5" ht="15" x14ac:dyDescent="0.25">
      <c r="A27" s="113" t="s">
        <v>74</v>
      </c>
      <c r="B27" s="114">
        <f>+B13-B26</f>
        <v>0</v>
      </c>
      <c r="C27" s="49"/>
      <c r="E27" s="91"/>
    </row>
    <row r="28" spans="1:5" ht="15" x14ac:dyDescent="0.25">
      <c r="A28" s="115"/>
      <c r="B28" s="115"/>
      <c r="E28" s="91"/>
    </row>
    <row r="29" spans="1:5" ht="15" x14ac:dyDescent="0.25">
      <c r="E29" s="91"/>
    </row>
    <row r="30" spans="1:5" ht="15" x14ac:dyDescent="0.25">
      <c r="A30"/>
      <c r="B30"/>
      <c r="C30"/>
      <c r="D30"/>
      <c r="E30"/>
    </row>
    <row r="31" spans="1:5" ht="15" x14ac:dyDescent="0.25">
      <c r="A31"/>
      <c r="B31"/>
      <c r="C31"/>
      <c r="D31"/>
      <c r="E31"/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/>
      <c r="D37"/>
      <c r="E37"/>
    </row>
    <row r="38" spans="1:5" ht="15" x14ac:dyDescent="0.25">
      <c r="A38"/>
      <c r="B38"/>
      <c r="C38"/>
      <c r="D38"/>
      <c r="E38"/>
    </row>
    <row r="39" spans="1:5" ht="15" x14ac:dyDescent="0.25">
      <c r="A39"/>
      <c r="B39"/>
      <c r="C39"/>
      <c r="D39"/>
      <c r="E3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zoomScale="90" zoomScaleNormal="90" workbookViewId="0">
      <selection activeCell="F36" sqref="F36"/>
    </sheetView>
  </sheetViews>
  <sheetFormatPr defaultRowHeight="15" x14ac:dyDescent="0.25"/>
  <cols>
    <col min="1" max="1" width="42" style="92" customWidth="1"/>
    <col min="2" max="2" width="23.28515625" style="92" customWidth="1"/>
    <col min="3" max="3" width="15" style="92" customWidth="1"/>
    <col min="4" max="7" width="13.7109375" style="92" bestFit="1" customWidth="1"/>
    <col min="8" max="8" width="14.28515625" style="92" bestFit="1" customWidth="1"/>
    <col min="9" max="14" width="13.140625" style="92" bestFit="1" customWidth="1"/>
    <col min="15" max="15" width="13.85546875" style="92" bestFit="1" customWidth="1"/>
    <col min="16" max="18" width="12.28515625" style="92" bestFit="1" customWidth="1"/>
    <col min="19" max="257" width="8.85546875" style="92"/>
    <col min="258" max="258" width="27.5703125" style="92" bestFit="1" customWidth="1"/>
    <col min="259" max="259" width="18.7109375" style="92" bestFit="1" customWidth="1"/>
    <col min="260" max="260" width="12.85546875" style="92" bestFit="1" customWidth="1"/>
    <col min="261" max="261" width="9.5703125" style="92" bestFit="1" customWidth="1"/>
    <col min="262" max="262" width="22" style="92" bestFit="1" customWidth="1"/>
    <col min="263" max="263" width="10.42578125" style="92" bestFit="1" customWidth="1"/>
    <col min="264" max="513" width="8.85546875" style="92"/>
    <col min="514" max="514" width="27.5703125" style="92" bestFit="1" customWidth="1"/>
    <col min="515" max="515" width="18.7109375" style="92" bestFit="1" customWidth="1"/>
    <col min="516" max="516" width="12.85546875" style="92" bestFit="1" customWidth="1"/>
    <col min="517" max="517" width="9.5703125" style="92" bestFit="1" customWidth="1"/>
    <col min="518" max="518" width="22" style="92" bestFit="1" customWidth="1"/>
    <col min="519" max="519" width="10.42578125" style="92" bestFit="1" customWidth="1"/>
    <col min="520" max="769" width="8.85546875" style="92"/>
    <col min="770" max="770" width="27.5703125" style="92" bestFit="1" customWidth="1"/>
    <col min="771" max="771" width="18.7109375" style="92" bestFit="1" customWidth="1"/>
    <col min="772" max="772" width="12.85546875" style="92" bestFit="1" customWidth="1"/>
    <col min="773" max="773" width="9.5703125" style="92" bestFit="1" customWidth="1"/>
    <col min="774" max="774" width="22" style="92" bestFit="1" customWidth="1"/>
    <col min="775" max="775" width="10.42578125" style="92" bestFit="1" customWidth="1"/>
    <col min="776" max="1025" width="8.85546875" style="92"/>
    <col min="1026" max="1026" width="27.5703125" style="92" bestFit="1" customWidth="1"/>
    <col min="1027" max="1027" width="18.7109375" style="92" bestFit="1" customWidth="1"/>
    <col min="1028" max="1028" width="12.85546875" style="92" bestFit="1" customWidth="1"/>
    <col min="1029" max="1029" width="9.5703125" style="92" bestFit="1" customWidth="1"/>
    <col min="1030" max="1030" width="22" style="92" bestFit="1" customWidth="1"/>
    <col min="1031" max="1031" width="10.42578125" style="92" bestFit="1" customWidth="1"/>
    <col min="1032" max="1281" width="8.85546875" style="92"/>
    <col min="1282" max="1282" width="27.5703125" style="92" bestFit="1" customWidth="1"/>
    <col min="1283" max="1283" width="18.7109375" style="92" bestFit="1" customWidth="1"/>
    <col min="1284" max="1284" width="12.85546875" style="92" bestFit="1" customWidth="1"/>
    <col min="1285" max="1285" width="9.5703125" style="92" bestFit="1" customWidth="1"/>
    <col min="1286" max="1286" width="22" style="92" bestFit="1" customWidth="1"/>
    <col min="1287" max="1287" width="10.42578125" style="92" bestFit="1" customWidth="1"/>
    <col min="1288" max="1537" width="8.85546875" style="92"/>
    <col min="1538" max="1538" width="27.5703125" style="92" bestFit="1" customWidth="1"/>
    <col min="1539" max="1539" width="18.7109375" style="92" bestFit="1" customWidth="1"/>
    <col min="1540" max="1540" width="12.85546875" style="92" bestFit="1" customWidth="1"/>
    <col min="1541" max="1541" width="9.5703125" style="92" bestFit="1" customWidth="1"/>
    <col min="1542" max="1542" width="22" style="92" bestFit="1" customWidth="1"/>
    <col min="1543" max="1543" width="10.42578125" style="92" bestFit="1" customWidth="1"/>
    <col min="1544" max="1793" width="8.85546875" style="92"/>
    <col min="1794" max="1794" width="27.5703125" style="92" bestFit="1" customWidth="1"/>
    <col min="1795" max="1795" width="18.7109375" style="92" bestFit="1" customWidth="1"/>
    <col min="1796" max="1796" width="12.85546875" style="92" bestFit="1" customWidth="1"/>
    <col min="1797" max="1797" width="9.5703125" style="92" bestFit="1" customWidth="1"/>
    <col min="1798" max="1798" width="22" style="92" bestFit="1" customWidth="1"/>
    <col min="1799" max="1799" width="10.42578125" style="92" bestFit="1" customWidth="1"/>
    <col min="1800" max="2049" width="8.85546875" style="92"/>
    <col min="2050" max="2050" width="27.5703125" style="92" bestFit="1" customWidth="1"/>
    <col min="2051" max="2051" width="18.7109375" style="92" bestFit="1" customWidth="1"/>
    <col min="2052" max="2052" width="12.85546875" style="92" bestFit="1" customWidth="1"/>
    <col min="2053" max="2053" width="9.5703125" style="92" bestFit="1" customWidth="1"/>
    <col min="2054" max="2054" width="22" style="92" bestFit="1" customWidth="1"/>
    <col min="2055" max="2055" width="10.42578125" style="92" bestFit="1" customWidth="1"/>
    <col min="2056" max="2305" width="8.85546875" style="92"/>
    <col min="2306" max="2306" width="27.5703125" style="92" bestFit="1" customWidth="1"/>
    <col min="2307" max="2307" width="18.7109375" style="92" bestFit="1" customWidth="1"/>
    <col min="2308" max="2308" width="12.85546875" style="92" bestFit="1" customWidth="1"/>
    <col min="2309" max="2309" width="9.5703125" style="92" bestFit="1" customWidth="1"/>
    <col min="2310" max="2310" width="22" style="92" bestFit="1" customWidth="1"/>
    <col min="2311" max="2311" width="10.42578125" style="92" bestFit="1" customWidth="1"/>
    <col min="2312" max="2561" width="8.85546875" style="92"/>
    <col min="2562" max="2562" width="27.5703125" style="92" bestFit="1" customWidth="1"/>
    <col min="2563" max="2563" width="18.7109375" style="92" bestFit="1" customWidth="1"/>
    <col min="2564" max="2564" width="12.85546875" style="92" bestFit="1" customWidth="1"/>
    <col min="2565" max="2565" width="9.5703125" style="92" bestFit="1" customWidth="1"/>
    <col min="2566" max="2566" width="22" style="92" bestFit="1" customWidth="1"/>
    <col min="2567" max="2567" width="10.42578125" style="92" bestFit="1" customWidth="1"/>
    <col min="2568" max="2817" width="8.85546875" style="92"/>
    <col min="2818" max="2818" width="27.5703125" style="92" bestFit="1" customWidth="1"/>
    <col min="2819" max="2819" width="18.7109375" style="92" bestFit="1" customWidth="1"/>
    <col min="2820" max="2820" width="12.85546875" style="92" bestFit="1" customWidth="1"/>
    <col min="2821" max="2821" width="9.5703125" style="92" bestFit="1" customWidth="1"/>
    <col min="2822" max="2822" width="22" style="92" bestFit="1" customWidth="1"/>
    <col min="2823" max="2823" width="10.42578125" style="92" bestFit="1" customWidth="1"/>
    <col min="2824" max="3073" width="8.85546875" style="92"/>
    <col min="3074" max="3074" width="27.5703125" style="92" bestFit="1" customWidth="1"/>
    <col min="3075" max="3075" width="18.7109375" style="92" bestFit="1" customWidth="1"/>
    <col min="3076" max="3076" width="12.85546875" style="92" bestFit="1" customWidth="1"/>
    <col min="3077" max="3077" width="9.5703125" style="92" bestFit="1" customWidth="1"/>
    <col min="3078" max="3078" width="22" style="92" bestFit="1" customWidth="1"/>
    <col min="3079" max="3079" width="10.42578125" style="92" bestFit="1" customWidth="1"/>
    <col min="3080" max="3329" width="8.85546875" style="92"/>
    <col min="3330" max="3330" width="27.5703125" style="92" bestFit="1" customWidth="1"/>
    <col min="3331" max="3331" width="18.7109375" style="92" bestFit="1" customWidth="1"/>
    <col min="3332" max="3332" width="12.85546875" style="92" bestFit="1" customWidth="1"/>
    <col min="3333" max="3333" width="9.5703125" style="92" bestFit="1" customWidth="1"/>
    <col min="3334" max="3334" width="22" style="92" bestFit="1" customWidth="1"/>
    <col min="3335" max="3335" width="10.42578125" style="92" bestFit="1" customWidth="1"/>
    <col min="3336" max="3585" width="8.85546875" style="92"/>
    <col min="3586" max="3586" width="27.5703125" style="92" bestFit="1" customWidth="1"/>
    <col min="3587" max="3587" width="18.7109375" style="92" bestFit="1" customWidth="1"/>
    <col min="3588" max="3588" width="12.85546875" style="92" bestFit="1" customWidth="1"/>
    <col min="3589" max="3589" width="9.5703125" style="92" bestFit="1" customWidth="1"/>
    <col min="3590" max="3590" width="22" style="92" bestFit="1" customWidth="1"/>
    <col min="3591" max="3591" width="10.42578125" style="92" bestFit="1" customWidth="1"/>
    <col min="3592" max="3841" width="8.85546875" style="92"/>
    <col min="3842" max="3842" width="27.5703125" style="92" bestFit="1" customWidth="1"/>
    <col min="3843" max="3843" width="18.7109375" style="92" bestFit="1" customWidth="1"/>
    <col min="3844" max="3844" width="12.85546875" style="92" bestFit="1" customWidth="1"/>
    <col min="3845" max="3845" width="9.5703125" style="92" bestFit="1" customWidth="1"/>
    <col min="3846" max="3846" width="22" style="92" bestFit="1" customWidth="1"/>
    <col min="3847" max="3847" width="10.42578125" style="92" bestFit="1" customWidth="1"/>
    <col min="3848" max="4097" width="8.85546875" style="92"/>
    <col min="4098" max="4098" width="27.5703125" style="92" bestFit="1" customWidth="1"/>
    <col min="4099" max="4099" width="18.7109375" style="92" bestFit="1" customWidth="1"/>
    <col min="4100" max="4100" width="12.85546875" style="92" bestFit="1" customWidth="1"/>
    <col min="4101" max="4101" width="9.5703125" style="92" bestFit="1" customWidth="1"/>
    <col min="4102" max="4102" width="22" style="92" bestFit="1" customWidth="1"/>
    <col min="4103" max="4103" width="10.42578125" style="92" bestFit="1" customWidth="1"/>
    <col min="4104" max="4353" width="8.85546875" style="92"/>
    <col min="4354" max="4354" width="27.5703125" style="92" bestFit="1" customWidth="1"/>
    <col min="4355" max="4355" width="18.7109375" style="92" bestFit="1" customWidth="1"/>
    <col min="4356" max="4356" width="12.85546875" style="92" bestFit="1" customWidth="1"/>
    <col min="4357" max="4357" width="9.5703125" style="92" bestFit="1" customWidth="1"/>
    <col min="4358" max="4358" width="22" style="92" bestFit="1" customWidth="1"/>
    <col min="4359" max="4359" width="10.42578125" style="92" bestFit="1" customWidth="1"/>
    <col min="4360" max="4609" width="8.85546875" style="92"/>
    <col min="4610" max="4610" width="27.5703125" style="92" bestFit="1" customWidth="1"/>
    <col min="4611" max="4611" width="18.7109375" style="92" bestFit="1" customWidth="1"/>
    <col min="4612" max="4612" width="12.85546875" style="92" bestFit="1" customWidth="1"/>
    <col min="4613" max="4613" width="9.5703125" style="92" bestFit="1" customWidth="1"/>
    <col min="4614" max="4614" width="22" style="92" bestFit="1" customWidth="1"/>
    <col min="4615" max="4615" width="10.42578125" style="92" bestFit="1" customWidth="1"/>
    <col min="4616" max="4865" width="8.85546875" style="92"/>
    <col min="4866" max="4866" width="27.5703125" style="92" bestFit="1" customWidth="1"/>
    <col min="4867" max="4867" width="18.7109375" style="92" bestFit="1" customWidth="1"/>
    <col min="4868" max="4868" width="12.85546875" style="92" bestFit="1" customWidth="1"/>
    <col min="4869" max="4869" width="9.5703125" style="92" bestFit="1" customWidth="1"/>
    <col min="4870" max="4870" width="22" style="92" bestFit="1" customWidth="1"/>
    <col min="4871" max="4871" width="10.42578125" style="92" bestFit="1" customWidth="1"/>
    <col min="4872" max="5121" width="8.85546875" style="92"/>
    <col min="5122" max="5122" width="27.5703125" style="92" bestFit="1" customWidth="1"/>
    <col min="5123" max="5123" width="18.7109375" style="92" bestFit="1" customWidth="1"/>
    <col min="5124" max="5124" width="12.85546875" style="92" bestFit="1" customWidth="1"/>
    <col min="5125" max="5125" width="9.5703125" style="92" bestFit="1" customWidth="1"/>
    <col min="5126" max="5126" width="22" style="92" bestFit="1" customWidth="1"/>
    <col min="5127" max="5127" width="10.42578125" style="92" bestFit="1" customWidth="1"/>
    <col min="5128" max="5377" width="8.85546875" style="92"/>
    <col min="5378" max="5378" width="27.5703125" style="92" bestFit="1" customWidth="1"/>
    <col min="5379" max="5379" width="18.7109375" style="92" bestFit="1" customWidth="1"/>
    <col min="5380" max="5380" width="12.85546875" style="92" bestFit="1" customWidth="1"/>
    <col min="5381" max="5381" width="9.5703125" style="92" bestFit="1" customWidth="1"/>
    <col min="5382" max="5382" width="22" style="92" bestFit="1" customWidth="1"/>
    <col min="5383" max="5383" width="10.42578125" style="92" bestFit="1" customWidth="1"/>
    <col min="5384" max="5633" width="8.85546875" style="92"/>
    <col min="5634" max="5634" width="27.5703125" style="92" bestFit="1" customWidth="1"/>
    <col min="5635" max="5635" width="18.7109375" style="92" bestFit="1" customWidth="1"/>
    <col min="5636" max="5636" width="12.85546875" style="92" bestFit="1" customWidth="1"/>
    <col min="5637" max="5637" width="9.5703125" style="92" bestFit="1" customWidth="1"/>
    <col min="5638" max="5638" width="22" style="92" bestFit="1" customWidth="1"/>
    <col min="5639" max="5639" width="10.42578125" style="92" bestFit="1" customWidth="1"/>
    <col min="5640" max="5889" width="8.85546875" style="92"/>
    <col min="5890" max="5890" width="27.5703125" style="92" bestFit="1" customWidth="1"/>
    <col min="5891" max="5891" width="18.7109375" style="92" bestFit="1" customWidth="1"/>
    <col min="5892" max="5892" width="12.85546875" style="92" bestFit="1" customWidth="1"/>
    <col min="5893" max="5893" width="9.5703125" style="92" bestFit="1" customWidth="1"/>
    <col min="5894" max="5894" width="22" style="92" bestFit="1" customWidth="1"/>
    <col min="5895" max="5895" width="10.42578125" style="92" bestFit="1" customWidth="1"/>
    <col min="5896" max="6145" width="8.85546875" style="92"/>
    <col min="6146" max="6146" width="27.5703125" style="92" bestFit="1" customWidth="1"/>
    <col min="6147" max="6147" width="18.7109375" style="92" bestFit="1" customWidth="1"/>
    <col min="6148" max="6148" width="12.85546875" style="92" bestFit="1" customWidth="1"/>
    <col min="6149" max="6149" width="9.5703125" style="92" bestFit="1" customWidth="1"/>
    <col min="6150" max="6150" width="22" style="92" bestFit="1" customWidth="1"/>
    <col min="6151" max="6151" width="10.42578125" style="92" bestFit="1" customWidth="1"/>
    <col min="6152" max="6401" width="8.85546875" style="92"/>
    <col min="6402" max="6402" width="27.5703125" style="92" bestFit="1" customWidth="1"/>
    <col min="6403" max="6403" width="18.7109375" style="92" bestFit="1" customWidth="1"/>
    <col min="6404" max="6404" width="12.85546875" style="92" bestFit="1" customWidth="1"/>
    <col min="6405" max="6405" width="9.5703125" style="92" bestFit="1" customWidth="1"/>
    <col min="6406" max="6406" width="22" style="92" bestFit="1" customWidth="1"/>
    <col min="6407" max="6407" width="10.42578125" style="92" bestFit="1" customWidth="1"/>
    <col min="6408" max="6657" width="8.85546875" style="92"/>
    <col min="6658" max="6658" width="27.5703125" style="92" bestFit="1" customWidth="1"/>
    <col min="6659" max="6659" width="18.7109375" style="92" bestFit="1" customWidth="1"/>
    <col min="6660" max="6660" width="12.85546875" style="92" bestFit="1" customWidth="1"/>
    <col min="6661" max="6661" width="9.5703125" style="92" bestFit="1" customWidth="1"/>
    <col min="6662" max="6662" width="22" style="92" bestFit="1" customWidth="1"/>
    <col min="6663" max="6663" width="10.42578125" style="92" bestFit="1" customWidth="1"/>
    <col min="6664" max="6913" width="8.85546875" style="92"/>
    <col min="6914" max="6914" width="27.5703125" style="92" bestFit="1" customWidth="1"/>
    <col min="6915" max="6915" width="18.7109375" style="92" bestFit="1" customWidth="1"/>
    <col min="6916" max="6916" width="12.85546875" style="92" bestFit="1" customWidth="1"/>
    <col min="6917" max="6917" width="9.5703125" style="92" bestFit="1" customWidth="1"/>
    <col min="6918" max="6918" width="22" style="92" bestFit="1" customWidth="1"/>
    <col min="6919" max="6919" width="10.42578125" style="92" bestFit="1" customWidth="1"/>
    <col min="6920" max="7169" width="8.85546875" style="92"/>
    <col min="7170" max="7170" width="27.5703125" style="92" bestFit="1" customWidth="1"/>
    <col min="7171" max="7171" width="18.7109375" style="92" bestFit="1" customWidth="1"/>
    <col min="7172" max="7172" width="12.85546875" style="92" bestFit="1" customWidth="1"/>
    <col min="7173" max="7173" width="9.5703125" style="92" bestFit="1" customWidth="1"/>
    <col min="7174" max="7174" width="22" style="92" bestFit="1" customWidth="1"/>
    <col min="7175" max="7175" width="10.42578125" style="92" bestFit="1" customWidth="1"/>
    <col min="7176" max="7425" width="8.85546875" style="92"/>
    <col min="7426" max="7426" width="27.5703125" style="92" bestFit="1" customWidth="1"/>
    <col min="7427" max="7427" width="18.7109375" style="92" bestFit="1" customWidth="1"/>
    <col min="7428" max="7428" width="12.85546875" style="92" bestFit="1" customWidth="1"/>
    <col min="7429" max="7429" width="9.5703125" style="92" bestFit="1" customWidth="1"/>
    <col min="7430" max="7430" width="22" style="92" bestFit="1" customWidth="1"/>
    <col min="7431" max="7431" width="10.42578125" style="92" bestFit="1" customWidth="1"/>
    <col min="7432" max="7681" width="8.85546875" style="92"/>
    <col min="7682" max="7682" width="27.5703125" style="92" bestFit="1" customWidth="1"/>
    <col min="7683" max="7683" width="18.7109375" style="92" bestFit="1" customWidth="1"/>
    <col min="7684" max="7684" width="12.85546875" style="92" bestFit="1" customWidth="1"/>
    <col min="7685" max="7685" width="9.5703125" style="92" bestFit="1" customWidth="1"/>
    <col min="7686" max="7686" width="22" style="92" bestFit="1" customWidth="1"/>
    <col min="7687" max="7687" width="10.42578125" style="92" bestFit="1" customWidth="1"/>
    <col min="7688" max="7937" width="8.85546875" style="92"/>
    <col min="7938" max="7938" width="27.5703125" style="92" bestFit="1" customWidth="1"/>
    <col min="7939" max="7939" width="18.7109375" style="92" bestFit="1" customWidth="1"/>
    <col min="7940" max="7940" width="12.85546875" style="92" bestFit="1" customWidth="1"/>
    <col min="7941" max="7941" width="9.5703125" style="92" bestFit="1" customWidth="1"/>
    <col min="7942" max="7942" width="22" style="92" bestFit="1" customWidth="1"/>
    <col min="7943" max="7943" width="10.42578125" style="92" bestFit="1" customWidth="1"/>
    <col min="7944" max="8193" width="8.85546875" style="92"/>
    <col min="8194" max="8194" width="27.5703125" style="92" bestFit="1" customWidth="1"/>
    <col min="8195" max="8195" width="18.7109375" style="92" bestFit="1" customWidth="1"/>
    <col min="8196" max="8196" width="12.85546875" style="92" bestFit="1" customWidth="1"/>
    <col min="8197" max="8197" width="9.5703125" style="92" bestFit="1" customWidth="1"/>
    <col min="8198" max="8198" width="22" style="92" bestFit="1" customWidth="1"/>
    <col min="8199" max="8199" width="10.42578125" style="92" bestFit="1" customWidth="1"/>
    <col min="8200" max="8449" width="8.85546875" style="92"/>
    <col min="8450" max="8450" width="27.5703125" style="92" bestFit="1" customWidth="1"/>
    <col min="8451" max="8451" width="18.7109375" style="92" bestFit="1" customWidth="1"/>
    <col min="8452" max="8452" width="12.85546875" style="92" bestFit="1" customWidth="1"/>
    <col min="8453" max="8453" width="9.5703125" style="92" bestFit="1" customWidth="1"/>
    <col min="8454" max="8454" width="22" style="92" bestFit="1" customWidth="1"/>
    <col min="8455" max="8455" width="10.42578125" style="92" bestFit="1" customWidth="1"/>
    <col min="8456" max="8705" width="8.85546875" style="92"/>
    <col min="8706" max="8706" width="27.5703125" style="92" bestFit="1" customWidth="1"/>
    <col min="8707" max="8707" width="18.7109375" style="92" bestFit="1" customWidth="1"/>
    <col min="8708" max="8708" width="12.85546875" style="92" bestFit="1" customWidth="1"/>
    <col min="8709" max="8709" width="9.5703125" style="92" bestFit="1" customWidth="1"/>
    <col min="8710" max="8710" width="22" style="92" bestFit="1" customWidth="1"/>
    <col min="8711" max="8711" width="10.42578125" style="92" bestFit="1" customWidth="1"/>
    <col min="8712" max="8961" width="8.85546875" style="92"/>
    <col min="8962" max="8962" width="27.5703125" style="92" bestFit="1" customWidth="1"/>
    <col min="8963" max="8963" width="18.7109375" style="92" bestFit="1" customWidth="1"/>
    <col min="8964" max="8964" width="12.85546875" style="92" bestFit="1" customWidth="1"/>
    <col min="8965" max="8965" width="9.5703125" style="92" bestFit="1" customWidth="1"/>
    <col min="8966" max="8966" width="22" style="92" bestFit="1" customWidth="1"/>
    <col min="8967" max="8967" width="10.42578125" style="92" bestFit="1" customWidth="1"/>
    <col min="8968" max="9217" width="8.85546875" style="92"/>
    <col min="9218" max="9218" width="27.5703125" style="92" bestFit="1" customWidth="1"/>
    <col min="9219" max="9219" width="18.7109375" style="92" bestFit="1" customWidth="1"/>
    <col min="9220" max="9220" width="12.85546875" style="92" bestFit="1" customWidth="1"/>
    <col min="9221" max="9221" width="9.5703125" style="92" bestFit="1" customWidth="1"/>
    <col min="9222" max="9222" width="22" style="92" bestFit="1" customWidth="1"/>
    <col min="9223" max="9223" width="10.42578125" style="92" bestFit="1" customWidth="1"/>
    <col min="9224" max="9473" width="8.85546875" style="92"/>
    <col min="9474" max="9474" width="27.5703125" style="92" bestFit="1" customWidth="1"/>
    <col min="9475" max="9475" width="18.7109375" style="92" bestFit="1" customWidth="1"/>
    <col min="9476" max="9476" width="12.85546875" style="92" bestFit="1" customWidth="1"/>
    <col min="9477" max="9477" width="9.5703125" style="92" bestFit="1" customWidth="1"/>
    <col min="9478" max="9478" width="22" style="92" bestFit="1" customWidth="1"/>
    <col min="9479" max="9479" width="10.42578125" style="92" bestFit="1" customWidth="1"/>
    <col min="9480" max="9729" width="8.85546875" style="92"/>
    <col min="9730" max="9730" width="27.5703125" style="92" bestFit="1" customWidth="1"/>
    <col min="9731" max="9731" width="18.7109375" style="92" bestFit="1" customWidth="1"/>
    <col min="9732" max="9732" width="12.85546875" style="92" bestFit="1" customWidth="1"/>
    <col min="9733" max="9733" width="9.5703125" style="92" bestFit="1" customWidth="1"/>
    <col min="9734" max="9734" width="22" style="92" bestFit="1" customWidth="1"/>
    <col min="9735" max="9735" width="10.42578125" style="92" bestFit="1" customWidth="1"/>
    <col min="9736" max="9985" width="8.85546875" style="92"/>
    <col min="9986" max="9986" width="27.5703125" style="92" bestFit="1" customWidth="1"/>
    <col min="9987" max="9987" width="18.7109375" style="92" bestFit="1" customWidth="1"/>
    <col min="9988" max="9988" width="12.85546875" style="92" bestFit="1" customWidth="1"/>
    <col min="9989" max="9989" width="9.5703125" style="92" bestFit="1" customWidth="1"/>
    <col min="9990" max="9990" width="22" style="92" bestFit="1" customWidth="1"/>
    <col min="9991" max="9991" width="10.42578125" style="92" bestFit="1" customWidth="1"/>
    <col min="9992" max="10241" width="8.85546875" style="92"/>
    <col min="10242" max="10242" width="27.5703125" style="92" bestFit="1" customWidth="1"/>
    <col min="10243" max="10243" width="18.7109375" style="92" bestFit="1" customWidth="1"/>
    <col min="10244" max="10244" width="12.85546875" style="92" bestFit="1" customWidth="1"/>
    <col min="10245" max="10245" width="9.5703125" style="92" bestFit="1" customWidth="1"/>
    <col min="10246" max="10246" width="22" style="92" bestFit="1" customWidth="1"/>
    <col min="10247" max="10247" width="10.42578125" style="92" bestFit="1" customWidth="1"/>
    <col min="10248" max="10497" width="8.85546875" style="92"/>
    <col min="10498" max="10498" width="27.5703125" style="92" bestFit="1" customWidth="1"/>
    <col min="10499" max="10499" width="18.7109375" style="92" bestFit="1" customWidth="1"/>
    <col min="10500" max="10500" width="12.85546875" style="92" bestFit="1" customWidth="1"/>
    <col min="10501" max="10501" width="9.5703125" style="92" bestFit="1" customWidth="1"/>
    <col min="10502" max="10502" width="22" style="92" bestFit="1" customWidth="1"/>
    <col min="10503" max="10503" width="10.42578125" style="92" bestFit="1" customWidth="1"/>
    <col min="10504" max="10753" width="8.85546875" style="92"/>
    <col min="10754" max="10754" width="27.5703125" style="92" bestFit="1" customWidth="1"/>
    <col min="10755" max="10755" width="18.7109375" style="92" bestFit="1" customWidth="1"/>
    <col min="10756" max="10756" width="12.85546875" style="92" bestFit="1" customWidth="1"/>
    <col min="10757" max="10757" width="9.5703125" style="92" bestFit="1" customWidth="1"/>
    <col min="10758" max="10758" width="22" style="92" bestFit="1" customWidth="1"/>
    <col min="10759" max="10759" width="10.42578125" style="92" bestFit="1" customWidth="1"/>
    <col min="10760" max="11009" width="8.85546875" style="92"/>
    <col min="11010" max="11010" width="27.5703125" style="92" bestFit="1" customWidth="1"/>
    <col min="11011" max="11011" width="18.7109375" style="92" bestFit="1" customWidth="1"/>
    <col min="11012" max="11012" width="12.85546875" style="92" bestFit="1" customWidth="1"/>
    <col min="11013" max="11013" width="9.5703125" style="92" bestFit="1" customWidth="1"/>
    <col min="11014" max="11014" width="22" style="92" bestFit="1" customWidth="1"/>
    <col min="11015" max="11015" width="10.42578125" style="92" bestFit="1" customWidth="1"/>
    <col min="11016" max="11265" width="8.85546875" style="92"/>
    <col min="11266" max="11266" width="27.5703125" style="92" bestFit="1" customWidth="1"/>
    <col min="11267" max="11267" width="18.7109375" style="92" bestFit="1" customWidth="1"/>
    <col min="11268" max="11268" width="12.85546875" style="92" bestFit="1" customWidth="1"/>
    <col min="11269" max="11269" width="9.5703125" style="92" bestFit="1" customWidth="1"/>
    <col min="11270" max="11270" width="22" style="92" bestFit="1" customWidth="1"/>
    <col min="11271" max="11271" width="10.42578125" style="92" bestFit="1" customWidth="1"/>
    <col min="11272" max="11521" width="8.85546875" style="92"/>
    <col min="11522" max="11522" width="27.5703125" style="92" bestFit="1" customWidth="1"/>
    <col min="11523" max="11523" width="18.7109375" style="92" bestFit="1" customWidth="1"/>
    <col min="11524" max="11524" width="12.85546875" style="92" bestFit="1" customWidth="1"/>
    <col min="11525" max="11525" width="9.5703125" style="92" bestFit="1" customWidth="1"/>
    <col min="11526" max="11526" width="22" style="92" bestFit="1" customWidth="1"/>
    <col min="11527" max="11527" width="10.42578125" style="92" bestFit="1" customWidth="1"/>
    <col min="11528" max="11777" width="8.85546875" style="92"/>
    <col min="11778" max="11778" width="27.5703125" style="92" bestFit="1" customWidth="1"/>
    <col min="11779" max="11779" width="18.7109375" style="92" bestFit="1" customWidth="1"/>
    <col min="11780" max="11780" width="12.85546875" style="92" bestFit="1" customWidth="1"/>
    <col min="11781" max="11781" width="9.5703125" style="92" bestFit="1" customWidth="1"/>
    <col min="11782" max="11782" width="22" style="92" bestFit="1" customWidth="1"/>
    <col min="11783" max="11783" width="10.42578125" style="92" bestFit="1" customWidth="1"/>
    <col min="11784" max="12033" width="8.85546875" style="92"/>
    <col min="12034" max="12034" width="27.5703125" style="92" bestFit="1" customWidth="1"/>
    <col min="12035" max="12035" width="18.7109375" style="92" bestFit="1" customWidth="1"/>
    <col min="12036" max="12036" width="12.85546875" style="92" bestFit="1" customWidth="1"/>
    <col min="12037" max="12037" width="9.5703125" style="92" bestFit="1" customWidth="1"/>
    <col min="12038" max="12038" width="22" style="92" bestFit="1" customWidth="1"/>
    <col min="12039" max="12039" width="10.42578125" style="92" bestFit="1" customWidth="1"/>
    <col min="12040" max="12289" width="8.85546875" style="92"/>
    <col min="12290" max="12290" width="27.5703125" style="92" bestFit="1" customWidth="1"/>
    <col min="12291" max="12291" width="18.7109375" style="92" bestFit="1" customWidth="1"/>
    <col min="12292" max="12292" width="12.85546875" style="92" bestFit="1" customWidth="1"/>
    <col min="12293" max="12293" width="9.5703125" style="92" bestFit="1" customWidth="1"/>
    <col min="12294" max="12294" width="22" style="92" bestFit="1" customWidth="1"/>
    <col min="12295" max="12295" width="10.42578125" style="92" bestFit="1" customWidth="1"/>
    <col min="12296" max="12545" width="8.85546875" style="92"/>
    <col min="12546" max="12546" width="27.5703125" style="92" bestFit="1" customWidth="1"/>
    <col min="12547" max="12547" width="18.7109375" style="92" bestFit="1" customWidth="1"/>
    <col min="12548" max="12548" width="12.85546875" style="92" bestFit="1" customWidth="1"/>
    <col min="12549" max="12549" width="9.5703125" style="92" bestFit="1" customWidth="1"/>
    <col min="12550" max="12550" width="22" style="92" bestFit="1" customWidth="1"/>
    <col min="12551" max="12551" width="10.42578125" style="92" bestFit="1" customWidth="1"/>
    <col min="12552" max="12801" width="8.85546875" style="92"/>
    <col min="12802" max="12802" width="27.5703125" style="92" bestFit="1" customWidth="1"/>
    <col min="12803" max="12803" width="18.7109375" style="92" bestFit="1" customWidth="1"/>
    <col min="12804" max="12804" width="12.85546875" style="92" bestFit="1" customWidth="1"/>
    <col min="12805" max="12805" width="9.5703125" style="92" bestFit="1" customWidth="1"/>
    <col min="12806" max="12806" width="22" style="92" bestFit="1" customWidth="1"/>
    <col min="12807" max="12807" width="10.42578125" style="92" bestFit="1" customWidth="1"/>
    <col min="12808" max="13057" width="8.85546875" style="92"/>
    <col min="13058" max="13058" width="27.5703125" style="92" bestFit="1" customWidth="1"/>
    <col min="13059" max="13059" width="18.7109375" style="92" bestFit="1" customWidth="1"/>
    <col min="13060" max="13060" width="12.85546875" style="92" bestFit="1" customWidth="1"/>
    <col min="13061" max="13061" width="9.5703125" style="92" bestFit="1" customWidth="1"/>
    <col min="13062" max="13062" width="22" style="92" bestFit="1" customWidth="1"/>
    <col min="13063" max="13063" width="10.42578125" style="92" bestFit="1" customWidth="1"/>
    <col min="13064" max="13313" width="8.85546875" style="92"/>
    <col min="13314" max="13314" width="27.5703125" style="92" bestFit="1" customWidth="1"/>
    <col min="13315" max="13315" width="18.7109375" style="92" bestFit="1" customWidth="1"/>
    <col min="13316" max="13316" width="12.85546875" style="92" bestFit="1" customWidth="1"/>
    <col min="13317" max="13317" width="9.5703125" style="92" bestFit="1" customWidth="1"/>
    <col min="13318" max="13318" width="22" style="92" bestFit="1" customWidth="1"/>
    <col min="13319" max="13319" width="10.42578125" style="92" bestFit="1" customWidth="1"/>
    <col min="13320" max="13569" width="8.85546875" style="92"/>
    <col min="13570" max="13570" width="27.5703125" style="92" bestFit="1" customWidth="1"/>
    <col min="13571" max="13571" width="18.7109375" style="92" bestFit="1" customWidth="1"/>
    <col min="13572" max="13572" width="12.85546875" style="92" bestFit="1" customWidth="1"/>
    <col min="13573" max="13573" width="9.5703125" style="92" bestFit="1" customWidth="1"/>
    <col min="13574" max="13574" width="22" style="92" bestFit="1" customWidth="1"/>
    <col min="13575" max="13575" width="10.42578125" style="92" bestFit="1" customWidth="1"/>
    <col min="13576" max="13825" width="8.85546875" style="92"/>
    <col min="13826" max="13826" width="27.5703125" style="92" bestFit="1" customWidth="1"/>
    <col min="13827" max="13827" width="18.7109375" style="92" bestFit="1" customWidth="1"/>
    <col min="13828" max="13828" width="12.85546875" style="92" bestFit="1" customWidth="1"/>
    <col min="13829" max="13829" width="9.5703125" style="92" bestFit="1" customWidth="1"/>
    <col min="13830" max="13830" width="22" style="92" bestFit="1" customWidth="1"/>
    <col min="13831" max="13831" width="10.42578125" style="92" bestFit="1" customWidth="1"/>
    <col min="13832" max="14081" width="8.85546875" style="92"/>
    <col min="14082" max="14082" width="27.5703125" style="92" bestFit="1" customWidth="1"/>
    <col min="14083" max="14083" width="18.7109375" style="92" bestFit="1" customWidth="1"/>
    <col min="14084" max="14084" width="12.85546875" style="92" bestFit="1" customWidth="1"/>
    <col min="14085" max="14085" width="9.5703125" style="92" bestFit="1" customWidth="1"/>
    <col min="14086" max="14086" width="22" style="92" bestFit="1" customWidth="1"/>
    <col min="14087" max="14087" width="10.42578125" style="92" bestFit="1" customWidth="1"/>
    <col min="14088" max="14337" width="8.85546875" style="92"/>
    <col min="14338" max="14338" width="27.5703125" style="92" bestFit="1" customWidth="1"/>
    <col min="14339" max="14339" width="18.7109375" style="92" bestFit="1" customWidth="1"/>
    <col min="14340" max="14340" width="12.85546875" style="92" bestFit="1" customWidth="1"/>
    <col min="14341" max="14341" width="9.5703125" style="92" bestFit="1" customWidth="1"/>
    <col min="14342" max="14342" width="22" style="92" bestFit="1" customWidth="1"/>
    <col min="14343" max="14343" width="10.42578125" style="92" bestFit="1" customWidth="1"/>
    <col min="14344" max="14593" width="8.85546875" style="92"/>
    <col min="14594" max="14594" width="27.5703125" style="92" bestFit="1" customWidth="1"/>
    <col min="14595" max="14595" width="18.7109375" style="92" bestFit="1" customWidth="1"/>
    <col min="14596" max="14596" width="12.85546875" style="92" bestFit="1" customWidth="1"/>
    <col min="14597" max="14597" width="9.5703125" style="92" bestFit="1" customWidth="1"/>
    <col min="14598" max="14598" width="22" style="92" bestFit="1" customWidth="1"/>
    <col min="14599" max="14599" width="10.42578125" style="92" bestFit="1" customWidth="1"/>
    <col min="14600" max="14849" width="8.85546875" style="92"/>
    <col min="14850" max="14850" width="27.5703125" style="92" bestFit="1" customWidth="1"/>
    <col min="14851" max="14851" width="18.7109375" style="92" bestFit="1" customWidth="1"/>
    <col min="14852" max="14852" width="12.85546875" style="92" bestFit="1" customWidth="1"/>
    <col min="14853" max="14853" width="9.5703125" style="92" bestFit="1" customWidth="1"/>
    <col min="14854" max="14854" width="22" style="92" bestFit="1" customWidth="1"/>
    <col min="14855" max="14855" width="10.42578125" style="92" bestFit="1" customWidth="1"/>
    <col min="14856" max="15105" width="8.85546875" style="92"/>
    <col min="15106" max="15106" width="27.5703125" style="92" bestFit="1" customWidth="1"/>
    <col min="15107" max="15107" width="18.7109375" style="92" bestFit="1" customWidth="1"/>
    <col min="15108" max="15108" width="12.85546875" style="92" bestFit="1" customWidth="1"/>
    <col min="15109" max="15109" width="9.5703125" style="92" bestFit="1" customWidth="1"/>
    <col min="15110" max="15110" width="22" style="92" bestFit="1" customWidth="1"/>
    <col min="15111" max="15111" width="10.42578125" style="92" bestFit="1" customWidth="1"/>
    <col min="15112" max="15361" width="8.85546875" style="92"/>
    <col min="15362" max="15362" width="27.5703125" style="92" bestFit="1" customWidth="1"/>
    <col min="15363" max="15363" width="18.7109375" style="92" bestFit="1" customWidth="1"/>
    <col min="15364" max="15364" width="12.85546875" style="92" bestFit="1" customWidth="1"/>
    <col min="15365" max="15365" width="9.5703125" style="92" bestFit="1" customWidth="1"/>
    <col min="15366" max="15366" width="22" style="92" bestFit="1" customWidth="1"/>
    <col min="15367" max="15367" width="10.42578125" style="92" bestFit="1" customWidth="1"/>
    <col min="15368" max="15617" width="8.85546875" style="92"/>
    <col min="15618" max="15618" width="27.5703125" style="92" bestFit="1" customWidth="1"/>
    <col min="15619" max="15619" width="18.7109375" style="92" bestFit="1" customWidth="1"/>
    <col min="15620" max="15620" width="12.85546875" style="92" bestFit="1" customWidth="1"/>
    <col min="15621" max="15621" width="9.5703125" style="92" bestFit="1" customWidth="1"/>
    <col min="15622" max="15622" width="22" style="92" bestFit="1" customWidth="1"/>
    <col min="15623" max="15623" width="10.42578125" style="92" bestFit="1" customWidth="1"/>
    <col min="15624" max="15873" width="8.85546875" style="92"/>
    <col min="15874" max="15874" width="27.5703125" style="92" bestFit="1" customWidth="1"/>
    <col min="15875" max="15875" width="18.7109375" style="92" bestFit="1" customWidth="1"/>
    <col min="15876" max="15876" width="12.85546875" style="92" bestFit="1" customWidth="1"/>
    <col min="15877" max="15877" width="9.5703125" style="92" bestFit="1" customWidth="1"/>
    <col min="15878" max="15878" width="22" style="92" bestFit="1" customWidth="1"/>
    <col min="15879" max="15879" width="10.42578125" style="92" bestFit="1" customWidth="1"/>
    <col min="15880" max="16129" width="8.85546875" style="92"/>
    <col min="16130" max="16130" width="27.5703125" style="92" bestFit="1" customWidth="1"/>
    <col min="16131" max="16131" width="18.7109375" style="92" bestFit="1" customWidth="1"/>
    <col min="16132" max="16132" width="12.85546875" style="92" bestFit="1" customWidth="1"/>
    <col min="16133" max="16133" width="9.5703125" style="92" bestFit="1" customWidth="1"/>
    <col min="16134" max="16134" width="22" style="92" bestFit="1" customWidth="1"/>
    <col min="16135" max="16135" width="10.42578125" style="92" bestFit="1" customWidth="1"/>
    <col min="16136" max="16384" width="8.85546875" style="92"/>
  </cols>
  <sheetData>
    <row r="1" spans="1:24" x14ac:dyDescent="0.25">
      <c r="A1" s="130" t="s">
        <v>32</v>
      </c>
      <c r="B1" s="44"/>
      <c r="C1" s="44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4" x14ac:dyDescent="0.25">
      <c r="A2" s="43"/>
      <c r="B2" s="44"/>
      <c r="C2" s="44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x14ac:dyDescent="0.25">
      <c r="A3" s="43"/>
      <c r="B3" s="44"/>
      <c r="C3" s="4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25">
      <c r="A5" s="107" t="s">
        <v>33</v>
      </c>
      <c r="B5" s="108" t="s">
        <v>34</v>
      </c>
      <c r="C5" s="112">
        <v>45627</v>
      </c>
      <c r="D5" s="112">
        <v>45597</v>
      </c>
      <c r="E5" s="112">
        <v>45566</v>
      </c>
      <c r="F5" s="112">
        <v>45536</v>
      </c>
      <c r="G5" s="112">
        <v>45505</v>
      </c>
      <c r="H5" s="112">
        <v>45474</v>
      </c>
      <c r="I5" s="112">
        <v>45444</v>
      </c>
      <c r="J5" s="112">
        <v>45413</v>
      </c>
      <c r="K5" s="112">
        <v>45383</v>
      </c>
      <c r="L5" s="112">
        <v>45352</v>
      </c>
      <c r="M5" s="112">
        <v>45323</v>
      </c>
      <c r="N5" s="131">
        <v>45292</v>
      </c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91" customFormat="1" x14ac:dyDescent="0.25">
      <c r="A6" s="117" t="s">
        <v>42</v>
      </c>
      <c r="B6" s="118">
        <f>SUM(C6:N6)</f>
        <v>-4884510.3</v>
      </c>
      <c r="C6" s="118">
        <v>-427334.67</v>
      </c>
      <c r="D6" s="118">
        <v>-427334.67</v>
      </c>
      <c r="E6" s="118">
        <v>-427334.67</v>
      </c>
      <c r="F6" s="118">
        <v>-427334.67</v>
      </c>
      <c r="G6" s="118">
        <v>-427334.67</v>
      </c>
      <c r="H6" s="118">
        <v>-176842.67</v>
      </c>
      <c r="I6" s="118">
        <v>-469083.34</v>
      </c>
      <c r="J6" s="118">
        <v>-469083.34</v>
      </c>
      <c r="K6" s="118">
        <v>-469083.34</v>
      </c>
      <c r="L6" s="118">
        <v>-225577.58</v>
      </c>
      <c r="M6" s="118">
        <v>-469083.34</v>
      </c>
      <c r="N6" s="118">
        <v>-469083.34</v>
      </c>
      <c r="O6" s="132"/>
    </row>
    <row r="7" spans="1:24" s="91" customFormat="1" x14ac:dyDescent="0.25">
      <c r="A7" s="119" t="s">
        <v>39</v>
      </c>
      <c r="B7" s="120"/>
      <c r="C7" s="120"/>
      <c r="D7" s="120"/>
      <c r="E7" s="120"/>
      <c r="F7" s="120"/>
      <c r="G7" s="121"/>
      <c r="H7" s="121"/>
      <c r="I7" s="121"/>
      <c r="J7" s="121"/>
      <c r="K7" s="121"/>
      <c r="L7" s="121"/>
      <c r="M7" s="121"/>
      <c r="N7" s="121"/>
    </row>
    <row r="8" spans="1:24" s="91" customFormat="1" x14ac:dyDescent="0.25">
      <c r="A8" s="119" t="s">
        <v>41</v>
      </c>
      <c r="B8" s="120"/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</row>
    <row r="9" spans="1:24" s="91" customFormat="1" x14ac:dyDescent="0.25">
      <c r="A9" s="45" t="s">
        <v>35</v>
      </c>
      <c r="B9" s="77">
        <f>SUM(B6:B8)</f>
        <v>-4884510.3</v>
      </c>
      <c r="C9" s="77">
        <f t="shared" ref="C9:N9" si="0">SUM(C6:C7)</f>
        <v>-427334.67</v>
      </c>
      <c r="D9" s="77">
        <f t="shared" si="0"/>
        <v>-427334.67</v>
      </c>
      <c r="E9" s="77">
        <f t="shared" si="0"/>
        <v>-427334.67</v>
      </c>
      <c r="F9" s="77">
        <f t="shared" si="0"/>
        <v>-427334.67</v>
      </c>
      <c r="G9" s="77">
        <f t="shared" si="0"/>
        <v>-427334.67</v>
      </c>
      <c r="H9" s="77">
        <f t="shared" si="0"/>
        <v>-176842.67</v>
      </c>
      <c r="I9" s="77">
        <f t="shared" si="0"/>
        <v>-469083.34</v>
      </c>
      <c r="J9" s="77">
        <f t="shared" si="0"/>
        <v>-469083.34</v>
      </c>
      <c r="K9" s="77">
        <f t="shared" si="0"/>
        <v>-469083.34</v>
      </c>
      <c r="L9" s="77">
        <f t="shared" si="0"/>
        <v>-225577.58</v>
      </c>
      <c r="M9" s="77">
        <f t="shared" si="0"/>
        <v>-469083.34</v>
      </c>
      <c r="N9" s="77">
        <f t="shared" si="0"/>
        <v>-469083.34</v>
      </c>
    </row>
    <row r="10" spans="1:24" x14ac:dyDescent="0.25">
      <c r="A10" s="122" t="s">
        <v>38</v>
      </c>
      <c r="B10" s="123">
        <f>'Qualified 12.2024'!D84</f>
        <v>-4884510.3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x14ac:dyDescent="0.25">
      <c r="A11" s="164" t="s">
        <v>71</v>
      </c>
      <c r="B11" s="109">
        <f>B9-B10</f>
        <v>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91"/>
      <c r="Q11" s="91"/>
      <c r="R11" s="91"/>
      <c r="S11" s="91"/>
      <c r="T11" s="91"/>
      <c r="U11" s="91"/>
      <c r="V11" s="91"/>
      <c r="W11" s="91"/>
      <c r="X11" s="91"/>
    </row>
    <row r="12" spans="1:24" x14ac:dyDescent="0.25">
      <c r="A12" s="122"/>
      <c r="B12" s="12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25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25">
      <c r="A14" s="94"/>
      <c r="B14" s="95"/>
      <c r="D14" s="91"/>
      <c r="E14" s="91"/>
      <c r="F14" s="91"/>
      <c r="G14" s="91"/>
      <c r="H14" s="95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1" x14ac:dyDescent="0.35">
      <c r="A15" s="91"/>
      <c r="B15" s="9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23" spans="1:8" x14ac:dyDescent="0.25">
      <c r="H23" s="91"/>
    </row>
    <row r="24" spans="1:8" x14ac:dyDescent="0.25">
      <c r="H24" s="91"/>
    </row>
    <row r="28" spans="1:8" x14ac:dyDescent="0.25">
      <c r="A28" s="97"/>
    </row>
    <row r="36" spans="4:8" x14ac:dyDescent="0.25">
      <c r="D36" s="98"/>
    </row>
    <row r="37" spans="4:8" x14ac:dyDescent="0.25">
      <c r="D37" s="98"/>
    </row>
    <row r="38" spans="4:8" x14ac:dyDescent="0.25">
      <c r="D38" s="98"/>
    </row>
    <row r="39" spans="4:8" x14ac:dyDescent="0.25">
      <c r="D39" s="98"/>
    </row>
    <row r="40" spans="4:8" x14ac:dyDescent="0.25">
      <c r="D40" s="98"/>
      <c r="H40" s="98"/>
    </row>
    <row r="41" spans="4:8" x14ac:dyDescent="0.25">
      <c r="D41" s="106"/>
      <c r="H41" s="98"/>
    </row>
    <row r="42" spans="4:8" x14ac:dyDescent="0.25">
      <c r="H42" s="98"/>
    </row>
    <row r="43" spans="4:8" x14ac:dyDescent="0.25">
      <c r="H43" s="98"/>
    </row>
    <row r="44" spans="4:8" x14ac:dyDescent="0.25">
      <c r="H44" s="98"/>
    </row>
    <row r="45" spans="4:8" x14ac:dyDescent="0.25">
      <c r="H45" s="98"/>
    </row>
    <row r="46" spans="4:8" x14ac:dyDescent="0.25">
      <c r="H46" s="98"/>
    </row>
    <row r="47" spans="4:8" x14ac:dyDescent="0.25">
      <c r="H47" s="98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</sheetData>
  <pageMargins left="0.7" right="0.7" top="0.75" bottom="0.75" header="0.3" footer="0.3"/>
  <pageSetup scale="49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E37" sqref="E37"/>
    </sheetView>
  </sheetViews>
  <sheetFormatPr defaultColWidth="9.140625" defaultRowHeight="12.75" x14ac:dyDescent="0.2"/>
  <cols>
    <col min="1" max="1" width="26.42578125" style="2" bestFit="1" customWidth="1"/>
    <col min="2" max="2" width="33.5703125" style="2" customWidth="1"/>
    <col min="3" max="3" width="2.85546875" style="34" bestFit="1" customWidth="1"/>
    <col min="4" max="4" width="15" style="2" bestFit="1" customWidth="1"/>
    <col min="5" max="5" width="15.140625" style="2" bestFit="1" customWidth="1"/>
    <col min="6" max="16384" width="9.140625" style="2"/>
  </cols>
  <sheetData>
    <row r="1" spans="1:5" ht="14.25" x14ac:dyDescent="0.2">
      <c r="A1" s="21" t="s">
        <v>0</v>
      </c>
      <c r="B1" s="22"/>
      <c r="C1" s="87"/>
    </row>
    <row r="2" spans="1:5" ht="15" x14ac:dyDescent="0.2">
      <c r="A2" s="23" t="s">
        <v>22</v>
      </c>
      <c r="B2" s="22"/>
      <c r="C2" s="88"/>
    </row>
    <row r="3" spans="1:5" x14ac:dyDescent="0.2">
      <c r="A3" s="24" t="str">
        <f>'Qualified - Actual'!A3</f>
        <v>Test Year: Jan - Dec 2024</v>
      </c>
      <c r="B3" s="22"/>
      <c r="C3" s="88"/>
    </row>
    <row r="4" spans="1:5" x14ac:dyDescent="0.2">
      <c r="A4" s="24"/>
      <c r="B4" s="22"/>
      <c r="C4" s="88"/>
    </row>
    <row r="5" spans="1:5" ht="13.5" thickBot="1" x14ac:dyDescent="0.25">
      <c r="A5" s="25"/>
      <c r="B5" s="25"/>
      <c r="C5" s="49"/>
    </row>
    <row r="6" spans="1:5" ht="15.75" thickBot="1" x14ac:dyDescent="0.3">
      <c r="A6" s="26" t="s">
        <v>13</v>
      </c>
      <c r="B6" s="27" t="s">
        <v>23</v>
      </c>
      <c r="C6" s="50"/>
      <c r="E6" s="44"/>
    </row>
    <row r="7" spans="1:5" ht="15.75" thickTop="1" x14ac:dyDescent="0.25">
      <c r="A7" s="30" t="s">
        <v>24</v>
      </c>
      <c r="B7" s="72">
        <f>'Restated 4Y Average'!B11</f>
        <v>18000000</v>
      </c>
      <c r="C7" s="31"/>
      <c r="D7" s="52"/>
      <c r="E7" s="89"/>
    </row>
    <row r="8" spans="1:5" ht="15" x14ac:dyDescent="0.25">
      <c r="A8" s="2" t="s">
        <v>15</v>
      </c>
      <c r="B8" s="73">
        <f>B7</f>
        <v>18000000</v>
      </c>
      <c r="C8" s="28" t="s">
        <v>16</v>
      </c>
      <c r="E8" s="44"/>
    </row>
    <row r="9" spans="1:5" ht="15" x14ac:dyDescent="0.25">
      <c r="B9" s="73"/>
      <c r="C9" s="28"/>
      <c r="E9" s="44"/>
    </row>
    <row r="10" spans="1:5" ht="15" x14ac:dyDescent="0.25">
      <c r="B10" s="74"/>
      <c r="C10" s="49"/>
      <c r="E10" s="44"/>
    </row>
    <row r="11" spans="1:5" ht="15" x14ac:dyDescent="0.25">
      <c r="A11" s="2" t="s">
        <v>17</v>
      </c>
      <c r="B11" s="75">
        <f>B8</f>
        <v>18000000</v>
      </c>
      <c r="C11" s="51" t="str">
        <f>C8</f>
        <v>r1</v>
      </c>
      <c r="D11" s="52"/>
      <c r="E11" s="44"/>
    </row>
    <row r="12" spans="1:5" ht="15" x14ac:dyDescent="0.25">
      <c r="B12" s="116">
        <f>[2]Lead!$G$43</f>
        <v>0.45218731964206904</v>
      </c>
      <c r="C12" s="53"/>
      <c r="D12" s="90"/>
      <c r="E12" s="44"/>
    </row>
    <row r="13" spans="1:5" ht="15" x14ac:dyDescent="0.25">
      <c r="B13" s="75">
        <f>B11*B12</f>
        <v>8139371.7535572425</v>
      </c>
      <c r="C13" s="51" t="s">
        <v>18</v>
      </c>
      <c r="D13" s="52"/>
      <c r="E13" s="89"/>
    </row>
    <row r="14" spans="1:5" ht="15" x14ac:dyDescent="0.25">
      <c r="B14" s="75"/>
      <c r="C14" s="51"/>
      <c r="E14" s="44"/>
    </row>
    <row r="15" spans="1:5" ht="15" x14ac:dyDescent="0.25">
      <c r="B15" s="74"/>
      <c r="C15" s="49"/>
      <c r="E15" s="44"/>
    </row>
    <row r="16" spans="1:5" ht="15" x14ac:dyDescent="0.25">
      <c r="A16" s="2" t="s">
        <v>19</v>
      </c>
      <c r="B16" s="75">
        <f>B13</f>
        <v>8139371.7535572425</v>
      </c>
      <c r="C16" s="51" t="s">
        <v>18</v>
      </c>
      <c r="E16" s="44"/>
    </row>
    <row r="17" spans="1:5" ht="15" x14ac:dyDescent="0.25">
      <c r="B17" s="116">
        <f>[2]Lead!$E$40</f>
        <v>0.74580000000000002</v>
      </c>
      <c r="C17" s="53"/>
      <c r="D17" s="90"/>
      <c r="E17" s="44"/>
    </row>
    <row r="18" spans="1:5" ht="15" x14ac:dyDescent="0.25">
      <c r="B18" s="76">
        <f>B16*B17</f>
        <v>6070343.4538029917</v>
      </c>
      <c r="C18" s="54"/>
      <c r="D18" s="52"/>
      <c r="E18" s="89"/>
    </row>
    <row r="19" spans="1:5" ht="15" x14ac:dyDescent="0.25">
      <c r="B19" s="74"/>
      <c r="C19" s="49"/>
      <c r="E19" s="44"/>
    </row>
    <row r="20" spans="1:5" ht="15" x14ac:dyDescent="0.25">
      <c r="B20" s="74"/>
      <c r="C20" s="49"/>
      <c r="E20" s="44"/>
    </row>
    <row r="21" spans="1:5" ht="15" x14ac:dyDescent="0.25">
      <c r="A21" s="2" t="s">
        <v>20</v>
      </c>
      <c r="B21" s="75">
        <f>B13</f>
        <v>8139371.7535572425</v>
      </c>
      <c r="C21" s="51" t="s">
        <v>18</v>
      </c>
      <c r="E21" s="44"/>
    </row>
    <row r="22" spans="1:5" ht="15" x14ac:dyDescent="0.25">
      <c r="B22" s="116">
        <f>[2]Lead!$F$40</f>
        <v>0.25419999999999998</v>
      </c>
      <c r="C22" s="53"/>
      <c r="D22" s="90"/>
      <c r="E22" s="44"/>
    </row>
    <row r="23" spans="1:5" ht="15" x14ac:dyDescent="0.25">
      <c r="B23" s="76">
        <f>B21*B22</f>
        <v>2069028.2997542508</v>
      </c>
      <c r="C23" s="55"/>
      <c r="E23" s="44"/>
    </row>
    <row r="24" spans="1:5" ht="15" x14ac:dyDescent="0.25">
      <c r="B24" s="74"/>
      <c r="C24" s="49"/>
      <c r="E24" s="44"/>
    </row>
    <row r="25" spans="1:5" ht="15" x14ac:dyDescent="0.25">
      <c r="B25" s="74"/>
      <c r="C25" s="49"/>
      <c r="E25" s="44"/>
    </row>
    <row r="26" spans="1:5" ht="15" x14ac:dyDescent="0.25">
      <c r="A26" s="2" t="s">
        <v>21</v>
      </c>
      <c r="B26" s="76">
        <f>B18+B23</f>
        <v>8139371.7535572425</v>
      </c>
      <c r="C26" s="51" t="s">
        <v>18</v>
      </c>
      <c r="E26" s="44"/>
    </row>
    <row r="27" spans="1:5" ht="15" x14ac:dyDescent="0.25">
      <c r="A27" s="113" t="s">
        <v>40</v>
      </c>
      <c r="B27" s="114">
        <f>+B13-B26</f>
        <v>0</v>
      </c>
      <c r="C27" s="49"/>
      <c r="E27" s="44"/>
    </row>
    <row r="28" spans="1:5" ht="15" x14ac:dyDescent="0.25">
      <c r="E28" s="44"/>
    </row>
    <row r="29" spans="1:5" ht="18" x14ac:dyDescent="0.25">
      <c r="B29" s="40"/>
      <c r="E29" s="69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E37" sqref="E37"/>
    </sheetView>
  </sheetViews>
  <sheetFormatPr defaultColWidth="9.140625" defaultRowHeight="15" x14ac:dyDescent="0.25"/>
  <cols>
    <col min="1" max="1" width="32.42578125" style="1" customWidth="1"/>
    <col min="2" max="2" width="42.7109375" style="2" customWidth="1"/>
    <col min="3" max="3" width="2.7109375" style="29" customWidth="1"/>
    <col min="4" max="4" width="13.85546875" style="1" bestFit="1" customWidth="1"/>
    <col min="5" max="8" width="9.140625" style="1"/>
    <col min="9" max="9" width="14" style="36" bestFit="1" customWidth="1"/>
    <col min="10" max="16384" width="9.140625" style="1"/>
  </cols>
  <sheetData>
    <row r="1" spans="1:4" x14ac:dyDescent="0.25">
      <c r="A1" s="64" t="s">
        <v>0</v>
      </c>
    </row>
    <row r="2" spans="1:4" x14ac:dyDescent="0.25">
      <c r="A2" s="65" t="s">
        <v>36</v>
      </c>
    </row>
    <row r="3" spans="1:4" x14ac:dyDescent="0.25">
      <c r="A3" s="32"/>
      <c r="B3" s="30"/>
    </row>
    <row r="4" spans="1:4" x14ac:dyDescent="0.25">
      <c r="A4" s="47" t="s">
        <v>13</v>
      </c>
      <c r="B4" s="33" t="s">
        <v>25</v>
      </c>
      <c r="C4" s="34"/>
      <c r="D4" s="2"/>
    </row>
    <row r="5" spans="1:4" x14ac:dyDescent="0.25">
      <c r="A5" s="39" t="s">
        <v>77</v>
      </c>
      <c r="B5" s="58">
        <f>'Cash Contrib'!B6</f>
        <v>18000000</v>
      </c>
      <c r="C5" s="34"/>
      <c r="D5" s="2"/>
    </row>
    <row r="6" spans="1:4" x14ac:dyDescent="0.25">
      <c r="A6" s="39" t="s">
        <v>79</v>
      </c>
      <c r="B6" s="58">
        <f>'Cash Contrib'!B9</f>
        <v>18000000</v>
      </c>
      <c r="C6" s="34"/>
      <c r="D6" s="2"/>
    </row>
    <row r="7" spans="1:4" x14ac:dyDescent="0.25">
      <c r="A7" s="39" t="s">
        <v>84</v>
      </c>
      <c r="B7" s="58">
        <f>'Cash Contrib'!B12</f>
        <v>18000000</v>
      </c>
      <c r="C7" s="34"/>
      <c r="D7" s="2"/>
    </row>
    <row r="8" spans="1:4" x14ac:dyDescent="0.25">
      <c r="A8" s="39" t="s">
        <v>112</v>
      </c>
      <c r="B8" s="59">
        <f>'Cash Contrib'!B15</f>
        <v>18000000</v>
      </c>
      <c r="C8" s="34"/>
      <c r="D8" s="100"/>
    </row>
    <row r="9" spans="1:4" x14ac:dyDescent="0.25">
      <c r="A9" s="2" t="s">
        <v>15</v>
      </c>
      <c r="B9" s="60">
        <f>SUM(B5:B8)</f>
        <v>72000000</v>
      </c>
      <c r="C9" s="34"/>
      <c r="D9" s="2"/>
    </row>
    <row r="10" spans="1:4" x14ac:dyDescent="0.25">
      <c r="A10" s="2"/>
      <c r="B10" s="56"/>
      <c r="C10" s="34"/>
      <c r="D10" s="2"/>
    </row>
    <row r="11" spans="1:4" ht="15.75" thickBot="1" x14ac:dyDescent="0.3">
      <c r="A11" s="35" t="s">
        <v>26</v>
      </c>
      <c r="B11" s="61">
        <f>B9/4</f>
        <v>18000000</v>
      </c>
      <c r="C11" s="34"/>
      <c r="D11" s="2"/>
    </row>
    <row r="12" spans="1:4" ht="15.75" thickTop="1" x14ac:dyDescent="0.25">
      <c r="A12" s="2"/>
      <c r="B12" s="57"/>
      <c r="C12" s="34"/>
      <c r="D12" s="2"/>
    </row>
    <row r="13" spans="1:4" x14ac:dyDescent="0.25">
      <c r="A13" s="2"/>
      <c r="B13" s="57"/>
      <c r="C13" s="34"/>
      <c r="D13" s="2"/>
    </row>
    <row r="14" spans="1:4" x14ac:dyDescent="0.25">
      <c r="A14" s="2"/>
      <c r="B14" s="57"/>
      <c r="C14" s="34"/>
      <c r="D14" s="2"/>
    </row>
    <row r="15" spans="1:4" x14ac:dyDescent="0.25">
      <c r="A15" s="2"/>
      <c r="B15" s="57"/>
      <c r="C15" s="34"/>
      <c r="D15" s="2"/>
    </row>
    <row r="16" spans="1:4" x14ac:dyDescent="0.25">
      <c r="A16" s="2"/>
      <c r="B16" s="57"/>
      <c r="C16" s="34"/>
      <c r="D16" s="2"/>
    </row>
    <row r="17" spans="1:8" x14ac:dyDescent="0.25">
      <c r="A17" s="2"/>
      <c r="C17" s="34"/>
      <c r="D17" s="2"/>
    </row>
    <row r="18" spans="1:8" x14ac:dyDescent="0.25">
      <c r="A18" s="2"/>
      <c r="C18" s="34"/>
      <c r="D18" s="2"/>
    </row>
    <row r="19" spans="1:8" x14ac:dyDescent="0.25">
      <c r="A19" s="2"/>
      <c r="C19" s="34"/>
      <c r="D19" s="2"/>
    </row>
    <row r="20" spans="1:8" x14ac:dyDescent="0.25">
      <c r="A20" s="2"/>
      <c r="C20" s="34"/>
      <c r="D20" s="2"/>
      <c r="H20" s="2"/>
    </row>
    <row r="21" spans="1:8" x14ac:dyDescent="0.25">
      <c r="A21" s="2"/>
      <c r="C21" s="34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workbookViewId="0">
      <selection activeCell="J30" sqref="J30"/>
    </sheetView>
  </sheetViews>
  <sheetFormatPr defaultRowHeight="15" x14ac:dyDescent="0.25"/>
  <cols>
    <col min="1" max="1" width="11.140625" customWidth="1"/>
    <col min="2" max="2" width="11.42578125" bestFit="1" customWidth="1"/>
  </cols>
  <sheetData>
    <row r="1" spans="1:4" x14ac:dyDescent="0.25">
      <c r="A1" s="67" t="s">
        <v>78</v>
      </c>
      <c r="B1" s="44"/>
    </row>
    <row r="2" spans="1:4" x14ac:dyDescent="0.25">
      <c r="B2" s="44"/>
    </row>
    <row r="3" spans="1:4" x14ac:dyDescent="0.25">
      <c r="A3" s="41" t="s">
        <v>28</v>
      </c>
      <c r="B3" s="70" t="s">
        <v>29</v>
      </c>
      <c r="C3" s="63" t="s">
        <v>30</v>
      </c>
      <c r="D3" s="42"/>
    </row>
    <row r="4" spans="1:4" x14ac:dyDescent="0.25">
      <c r="A4" s="44"/>
      <c r="B4" s="44"/>
      <c r="C4" s="44"/>
      <c r="D4" s="44"/>
    </row>
    <row r="5" spans="1:4" x14ac:dyDescent="0.25">
      <c r="A5" s="125">
        <v>44454</v>
      </c>
      <c r="B5" s="126">
        <v>18000000</v>
      </c>
      <c r="C5" s="127">
        <v>22830023</v>
      </c>
    </row>
    <row r="6" spans="1:4" ht="15.75" thickBot="1" x14ac:dyDescent="0.3">
      <c r="A6" s="128"/>
      <c r="B6" s="129">
        <f>SUM(B5:B5)</f>
        <v>18000000</v>
      </c>
      <c r="C6" s="128"/>
    </row>
    <row r="7" spans="1:4" ht="15.75" thickTop="1" x14ac:dyDescent="0.25">
      <c r="A7" s="44"/>
      <c r="B7" s="44"/>
      <c r="C7" s="44"/>
    </row>
    <row r="8" spans="1:4" x14ac:dyDescent="0.25">
      <c r="A8" s="125">
        <v>44818</v>
      </c>
      <c r="B8" s="126">
        <v>18000000</v>
      </c>
      <c r="C8" s="127">
        <v>22830023</v>
      </c>
    </row>
    <row r="9" spans="1:4" ht="15.75" thickBot="1" x14ac:dyDescent="0.3">
      <c r="A9" s="66"/>
      <c r="B9" s="71">
        <f>SUM(B8:B8)</f>
        <v>18000000</v>
      </c>
      <c r="C9" s="48"/>
      <c r="D9" s="44"/>
    </row>
    <row r="10" spans="1:4" ht="15.75" thickTop="1" x14ac:dyDescent="0.25">
      <c r="A10" s="66"/>
      <c r="B10" s="105"/>
      <c r="C10" s="48"/>
      <c r="D10" s="44"/>
    </row>
    <row r="11" spans="1:4" x14ac:dyDescent="0.25">
      <c r="A11" s="125">
        <v>45183</v>
      </c>
      <c r="B11" s="126">
        <v>18000000</v>
      </c>
      <c r="C11" s="127">
        <v>22830023</v>
      </c>
      <c r="D11" s="44"/>
    </row>
    <row r="12" spans="1:4" ht="15.75" thickBot="1" x14ac:dyDescent="0.3">
      <c r="A12" s="66"/>
      <c r="B12" s="71">
        <f>SUM(B11:B11)</f>
        <v>18000000</v>
      </c>
      <c r="C12" s="48"/>
      <c r="D12" s="44"/>
    </row>
    <row r="13" spans="1:4" ht="15.75" thickTop="1" x14ac:dyDescent="0.25">
      <c r="A13" s="66"/>
      <c r="B13" s="105"/>
      <c r="C13" s="48"/>
      <c r="D13" s="44"/>
    </row>
    <row r="14" spans="1:4" x14ac:dyDescent="0.25">
      <c r="A14" s="125">
        <v>45546</v>
      </c>
      <c r="B14" s="126">
        <v>18000000</v>
      </c>
      <c r="C14" s="127">
        <v>22830023</v>
      </c>
      <c r="D14" s="44"/>
    </row>
    <row r="15" spans="1:4" ht="15.75" thickBot="1" x14ac:dyDescent="0.3">
      <c r="A15" s="66"/>
      <c r="B15" s="71">
        <f>SUM(B14:B14)</f>
        <v>18000000</v>
      </c>
      <c r="C15" s="48"/>
      <c r="D15" s="44"/>
    </row>
    <row r="16" spans="1:4" ht="15.75" thickTop="1" x14ac:dyDescent="0.25">
      <c r="A16" s="44"/>
      <c r="B16" s="44"/>
      <c r="C16" s="44"/>
      <c r="D16" s="44"/>
    </row>
    <row r="17" spans="1:3" ht="15.75" thickBot="1" x14ac:dyDescent="0.3">
      <c r="A17" s="67" t="s">
        <v>31</v>
      </c>
      <c r="B17" s="71">
        <f>+B6+B9+B12+B15</f>
        <v>72000000</v>
      </c>
      <c r="C17" s="44"/>
    </row>
    <row r="18" spans="1:3" ht="15.75" thickTop="1" x14ac:dyDescent="0.25">
      <c r="A18" s="44"/>
      <c r="B18" s="44"/>
      <c r="C18" s="44"/>
    </row>
    <row r="19" spans="1:3" x14ac:dyDescent="0.25">
      <c r="A19" s="44"/>
      <c r="B19" s="44"/>
      <c r="C19" s="44"/>
    </row>
    <row r="20" spans="1:3" x14ac:dyDescent="0.25">
      <c r="A20" s="44"/>
      <c r="B20" s="44"/>
      <c r="C20" s="44"/>
    </row>
  </sheetData>
  <pageMargins left="0.7" right="0.7" top="0.75" bottom="0.75" header="0.3" footer="0.3"/>
  <pageSetup orientation="portrait" r:id="rId1"/>
  <headerFooter>
    <oddFooter>&amp;R&amp;P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W113" sqref="W113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="90" zoomScaleNormal="90" zoomScaleSheetLayoutView="100" workbookViewId="0">
      <selection activeCell="J42" sqref="J42"/>
    </sheetView>
  </sheetViews>
  <sheetFormatPr defaultColWidth="15.5703125" defaultRowHeight="15" x14ac:dyDescent="0.25"/>
  <cols>
    <col min="1" max="1" width="3.28515625" customWidth="1"/>
    <col min="2" max="2" width="4.5703125" customWidth="1"/>
    <col min="3" max="3" width="0.7109375" style="134" customWidth="1"/>
    <col min="4" max="4" width="21.7109375" style="134" customWidth="1"/>
    <col min="5" max="5" width="0.85546875" style="134" customWidth="1"/>
    <col min="6" max="6" width="21.7109375" style="163" customWidth="1"/>
    <col min="7" max="7" width="0.85546875" style="145" customWidth="1"/>
    <col min="8" max="8" width="21.7109375" style="134" customWidth="1"/>
    <col min="9" max="9" width="17.85546875" style="134" customWidth="1"/>
    <col min="10" max="11" width="15.5703125" style="134" customWidth="1"/>
    <col min="12" max="12" width="17.85546875" style="134" customWidth="1"/>
    <col min="13" max="16384" width="15.5703125" style="134"/>
  </cols>
  <sheetData>
    <row r="1" spans="1:12" ht="11.25" customHeight="1" x14ac:dyDescent="0.2">
      <c r="A1" s="190"/>
      <c r="B1" s="191"/>
      <c r="C1" s="188"/>
      <c r="D1" s="225" t="s">
        <v>0</v>
      </c>
      <c r="E1" s="225"/>
      <c r="F1" s="225"/>
      <c r="G1" s="225"/>
      <c r="H1" s="225"/>
    </row>
    <row r="2" spans="1:12" s="143" customFormat="1" ht="11.25" customHeight="1" x14ac:dyDescent="0.2">
      <c r="A2" s="192"/>
      <c r="B2" s="193"/>
      <c r="C2" s="188"/>
      <c r="D2" s="168" t="s">
        <v>86</v>
      </c>
      <c r="E2" s="169"/>
      <c r="F2" s="168" t="s">
        <v>87</v>
      </c>
      <c r="G2" s="170"/>
      <c r="H2" s="168" t="s">
        <v>88</v>
      </c>
    </row>
    <row r="3" spans="1:12" ht="11.25" customHeight="1" x14ac:dyDescent="0.2">
      <c r="A3" s="194"/>
      <c r="B3" s="195"/>
      <c r="C3" s="165"/>
      <c r="D3" s="171" t="s">
        <v>89</v>
      </c>
      <c r="E3" s="172"/>
      <c r="F3" s="173" t="s">
        <v>89</v>
      </c>
      <c r="G3" s="172"/>
      <c r="H3" s="172"/>
      <c r="I3" s="143"/>
    </row>
    <row r="4" spans="1:12" ht="11.25" customHeight="1" thickBot="1" x14ac:dyDescent="0.25">
      <c r="A4" s="194"/>
      <c r="B4" s="196"/>
      <c r="C4" s="188"/>
      <c r="D4" s="174" t="s">
        <v>90</v>
      </c>
      <c r="E4" s="175"/>
      <c r="F4" s="174" t="s">
        <v>91</v>
      </c>
      <c r="G4" s="175"/>
      <c r="H4" s="174" t="s">
        <v>43</v>
      </c>
    </row>
    <row r="5" spans="1:12" ht="11.25" customHeight="1" thickTop="1" x14ac:dyDescent="0.2">
      <c r="A5" s="194"/>
      <c r="B5" s="195"/>
      <c r="C5" s="144"/>
      <c r="D5" s="176">
        <v>60260020</v>
      </c>
      <c r="E5" s="172"/>
      <c r="F5" s="177" t="s">
        <v>92</v>
      </c>
      <c r="G5" s="172"/>
      <c r="H5" s="178">
        <v>21900143</v>
      </c>
    </row>
    <row r="6" spans="1:12" ht="11.25" customHeight="1" x14ac:dyDescent="0.2">
      <c r="A6" s="194"/>
      <c r="B6" s="195"/>
      <c r="C6" s="189"/>
      <c r="D6" s="179" t="s">
        <v>93</v>
      </c>
      <c r="E6" s="172"/>
      <c r="F6" s="180"/>
      <c r="G6" s="172"/>
      <c r="H6" s="181" t="s">
        <v>94</v>
      </c>
      <c r="J6" s="148"/>
    </row>
    <row r="7" spans="1:12" ht="12.75" x14ac:dyDescent="0.2">
      <c r="A7" s="194"/>
      <c r="B7" s="195"/>
      <c r="C7" s="146"/>
      <c r="D7" s="179">
        <v>18490295</v>
      </c>
      <c r="E7" s="172"/>
      <c r="F7" s="182" t="s">
        <v>95</v>
      </c>
      <c r="G7" s="172"/>
      <c r="H7" s="183" t="s">
        <v>96</v>
      </c>
      <c r="I7" s="148"/>
      <c r="J7" s="148"/>
    </row>
    <row r="8" spans="1:12" ht="12.75" x14ac:dyDescent="0.2">
      <c r="A8" s="197"/>
      <c r="B8" s="175"/>
      <c r="C8" s="149"/>
      <c r="D8" s="184" t="s">
        <v>97</v>
      </c>
      <c r="E8" s="185"/>
      <c r="F8" s="186" t="s">
        <v>98</v>
      </c>
      <c r="G8" s="185"/>
      <c r="H8" s="187" t="s">
        <v>99</v>
      </c>
      <c r="I8" s="148"/>
      <c r="J8" s="148"/>
    </row>
    <row r="9" spans="1:12" s="154" customFormat="1" ht="12.75" x14ac:dyDescent="0.2">
      <c r="A9" s="198"/>
      <c r="B9" s="199" t="s">
        <v>44</v>
      </c>
      <c r="C9" s="147"/>
      <c r="D9" s="150">
        <v>0</v>
      </c>
      <c r="E9" s="150"/>
      <c r="F9" s="150">
        <v>128137502.92</v>
      </c>
      <c r="G9" s="151">
        <v>0</v>
      </c>
      <c r="H9" s="150">
        <v>83621142</v>
      </c>
      <c r="I9" s="148"/>
      <c r="J9" s="153"/>
      <c r="K9" s="153"/>
      <c r="L9" s="153"/>
    </row>
    <row r="10" spans="1:12" s="154" customFormat="1" ht="12.75" x14ac:dyDescent="0.2">
      <c r="A10" s="170" t="s">
        <v>45</v>
      </c>
      <c r="B10" s="195" t="s">
        <v>46</v>
      </c>
      <c r="C10" s="152"/>
      <c r="D10" s="135">
        <v>-469083.34</v>
      </c>
      <c r="E10" s="135">
        <v>0</v>
      </c>
      <c r="F10" s="135">
        <v>469083.34</v>
      </c>
      <c r="G10" s="135">
        <v>0</v>
      </c>
      <c r="H10" s="135">
        <v>0</v>
      </c>
      <c r="I10" s="153"/>
      <c r="J10" s="153"/>
      <c r="K10" s="153"/>
      <c r="L10" s="153"/>
    </row>
    <row r="11" spans="1:12" s="154" customFormat="1" ht="12.75" x14ac:dyDescent="0.2">
      <c r="A11" s="170" t="s">
        <v>47</v>
      </c>
      <c r="B11" s="195" t="s">
        <v>46</v>
      </c>
      <c r="C11" s="152"/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53"/>
      <c r="J11" s="153"/>
      <c r="K11" s="153"/>
      <c r="L11" s="153"/>
    </row>
    <row r="12" spans="1:12" s="154" customFormat="1" ht="12.75" x14ac:dyDescent="0.2">
      <c r="A12" s="170" t="s">
        <v>48</v>
      </c>
      <c r="B12" s="195" t="s">
        <v>46</v>
      </c>
      <c r="C12" s="152"/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53"/>
      <c r="J12" s="153"/>
      <c r="K12" s="153"/>
      <c r="L12" s="153"/>
    </row>
    <row r="13" spans="1:12" s="154" customFormat="1" ht="12.75" x14ac:dyDescent="0.2">
      <c r="A13" s="170" t="s">
        <v>100</v>
      </c>
      <c r="B13" s="195" t="s">
        <v>46</v>
      </c>
      <c r="C13" s="152"/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53"/>
      <c r="J13" s="153"/>
      <c r="K13" s="153"/>
      <c r="L13" s="153"/>
    </row>
    <row r="14" spans="1:12" s="154" customFormat="1" ht="12.75" x14ac:dyDescent="0.2">
      <c r="A14" s="170" t="s">
        <v>49</v>
      </c>
      <c r="B14" s="195" t="s">
        <v>46</v>
      </c>
      <c r="C14" s="152"/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53"/>
      <c r="J14" s="167"/>
      <c r="K14" s="153"/>
      <c r="L14" s="153"/>
    </row>
    <row r="15" spans="1:12" s="154" customFormat="1" ht="12.75" x14ac:dyDescent="0.2">
      <c r="A15" s="170" t="s">
        <v>45</v>
      </c>
      <c r="B15" s="195" t="s">
        <v>50</v>
      </c>
      <c r="C15" s="152"/>
      <c r="D15" s="135">
        <v>-469083.34</v>
      </c>
      <c r="E15" s="135">
        <v>0</v>
      </c>
      <c r="F15" s="135">
        <v>469083.34</v>
      </c>
      <c r="G15" s="135">
        <v>0</v>
      </c>
      <c r="H15" s="135">
        <v>0</v>
      </c>
      <c r="I15" s="153"/>
      <c r="J15" s="166"/>
      <c r="K15" s="153"/>
      <c r="L15" s="153"/>
    </row>
    <row r="16" spans="1:12" s="154" customFormat="1" ht="12.75" x14ac:dyDescent="0.2">
      <c r="A16" s="170" t="s">
        <v>47</v>
      </c>
      <c r="B16" s="195" t="s">
        <v>50</v>
      </c>
      <c r="C16" s="152"/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53"/>
      <c r="J16" s="153"/>
      <c r="K16" s="153"/>
      <c r="L16" s="153"/>
    </row>
    <row r="17" spans="1:12" s="154" customFormat="1" ht="12.75" x14ac:dyDescent="0.2">
      <c r="A17" s="170" t="s">
        <v>80</v>
      </c>
      <c r="B17" s="195" t="s">
        <v>50</v>
      </c>
      <c r="C17" s="152"/>
      <c r="D17" s="135">
        <v>0</v>
      </c>
      <c r="E17" s="135">
        <v>0</v>
      </c>
      <c r="F17" s="135">
        <v>8769551.7400000002</v>
      </c>
      <c r="G17" s="135">
        <v>0</v>
      </c>
      <c r="H17" s="135">
        <v>-8769551.7400000002</v>
      </c>
      <c r="I17" s="153"/>
      <c r="J17" s="153"/>
      <c r="K17" s="153"/>
      <c r="L17" s="153"/>
    </row>
    <row r="18" spans="1:12" s="154" customFormat="1" ht="12.75" x14ac:dyDescent="0.2">
      <c r="A18" s="170" t="s">
        <v>48</v>
      </c>
      <c r="B18" s="195" t="s">
        <v>50</v>
      </c>
      <c r="C18" s="152"/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53"/>
      <c r="J18" s="153"/>
      <c r="K18" s="153"/>
      <c r="L18" s="153"/>
    </row>
    <row r="19" spans="1:12" s="154" customFormat="1" ht="12.75" x14ac:dyDescent="0.2">
      <c r="A19" s="170" t="s">
        <v>100</v>
      </c>
      <c r="B19" s="195" t="s">
        <v>50</v>
      </c>
      <c r="C19" s="152"/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53"/>
      <c r="J19" s="153"/>
      <c r="K19" s="153"/>
      <c r="L19" s="153"/>
    </row>
    <row r="20" spans="1:12" s="154" customFormat="1" ht="12.75" x14ac:dyDescent="0.2">
      <c r="A20" s="170" t="s">
        <v>49</v>
      </c>
      <c r="B20" s="195" t="s">
        <v>50</v>
      </c>
      <c r="C20" s="152"/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53"/>
      <c r="J20" s="153"/>
      <c r="K20" s="153"/>
      <c r="L20" s="153"/>
    </row>
    <row r="21" spans="1:12" s="154" customFormat="1" ht="12.75" x14ac:dyDescent="0.2">
      <c r="A21" s="170" t="s">
        <v>80</v>
      </c>
      <c r="B21" s="195" t="s">
        <v>50</v>
      </c>
      <c r="C21" s="152"/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53"/>
      <c r="J21" s="153"/>
      <c r="K21" s="153"/>
      <c r="L21" s="153"/>
    </row>
    <row r="22" spans="1:12" s="154" customFormat="1" ht="12.75" x14ac:dyDescent="0.2">
      <c r="A22" s="170" t="s">
        <v>45</v>
      </c>
      <c r="B22" s="195" t="s">
        <v>51</v>
      </c>
      <c r="C22" s="152"/>
      <c r="D22" s="135">
        <v>-469083.34</v>
      </c>
      <c r="E22" s="135">
        <v>0</v>
      </c>
      <c r="F22" s="135">
        <v>469083.34</v>
      </c>
      <c r="G22" s="135">
        <v>0</v>
      </c>
      <c r="H22" s="135">
        <v>0</v>
      </c>
      <c r="I22" s="153"/>
      <c r="J22" s="153"/>
      <c r="K22" s="153"/>
      <c r="L22" s="153"/>
    </row>
    <row r="23" spans="1:12" s="154" customFormat="1" ht="12.75" x14ac:dyDescent="0.2">
      <c r="A23" s="170" t="s">
        <v>47</v>
      </c>
      <c r="B23" s="195" t="s">
        <v>51</v>
      </c>
      <c r="C23" s="152"/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53"/>
      <c r="J23" s="153"/>
      <c r="K23" s="153"/>
      <c r="L23" s="153"/>
    </row>
    <row r="24" spans="1:12" s="154" customFormat="1" ht="12.75" x14ac:dyDescent="0.2">
      <c r="A24" s="170" t="s">
        <v>48</v>
      </c>
      <c r="B24" s="195" t="s">
        <v>51</v>
      </c>
      <c r="C24" s="152"/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53"/>
      <c r="J24" s="153"/>
      <c r="K24" s="153"/>
      <c r="L24" s="153"/>
    </row>
    <row r="25" spans="1:12" s="154" customFormat="1" ht="12.75" x14ac:dyDescent="0.2">
      <c r="A25" s="170" t="s">
        <v>65</v>
      </c>
      <c r="B25" s="195" t="s">
        <v>51</v>
      </c>
      <c r="C25" s="152"/>
      <c r="D25" s="135">
        <v>243505.76</v>
      </c>
      <c r="E25" s="135">
        <v>0</v>
      </c>
      <c r="F25" s="135">
        <v>0</v>
      </c>
      <c r="G25" s="135">
        <v>0</v>
      </c>
      <c r="H25" s="135">
        <v>0</v>
      </c>
      <c r="I25" s="153"/>
      <c r="J25" s="153"/>
      <c r="K25" s="153"/>
      <c r="L25" s="153"/>
    </row>
    <row r="26" spans="1:12" s="154" customFormat="1" ht="12.75" x14ac:dyDescent="0.2">
      <c r="A26" s="170" t="s">
        <v>100</v>
      </c>
      <c r="B26" s="195" t="s">
        <v>51</v>
      </c>
      <c r="C26" s="152"/>
      <c r="D26" s="135">
        <v>0</v>
      </c>
      <c r="E26" s="135">
        <v>0</v>
      </c>
      <c r="F26" s="135">
        <v>0</v>
      </c>
      <c r="G26" s="135">
        <v>0</v>
      </c>
      <c r="H26" s="135">
        <v>0</v>
      </c>
      <c r="I26" s="153"/>
      <c r="J26" s="153"/>
      <c r="K26" s="153"/>
      <c r="L26" s="153"/>
    </row>
    <row r="27" spans="1:12" s="154" customFormat="1" ht="12.75" x14ac:dyDescent="0.2">
      <c r="A27" s="200" t="s">
        <v>49</v>
      </c>
      <c r="B27" s="201" t="s">
        <v>51</v>
      </c>
      <c r="C27" s="152"/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53"/>
      <c r="J27" s="153"/>
      <c r="K27" s="153"/>
      <c r="L27" s="153"/>
    </row>
    <row r="28" spans="1:12" s="154" customFormat="1" ht="12.75" x14ac:dyDescent="0.2">
      <c r="A28" s="170" t="s">
        <v>45</v>
      </c>
      <c r="B28" s="195" t="s">
        <v>54</v>
      </c>
      <c r="C28" s="152"/>
      <c r="D28" s="135">
        <v>-469083.34</v>
      </c>
      <c r="E28" s="135">
        <v>0</v>
      </c>
      <c r="F28" s="135">
        <v>469083.34</v>
      </c>
      <c r="G28" s="135">
        <v>0</v>
      </c>
      <c r="H28" s="135">
        <v>0</v>
      </c>
      <c r="I28" s="153"/>
      <c r="J28" s="153"/>
      <c r="K28" s="153"/>
      <c r="L28" s="153"/>
    </row>
    <row r="29" spans="1:12" s="154" customFormat="1" ht="12.75" x14ac:dyDescent="0.2">
      <c r="A29" s="170" t="s">
        <v>47</v>
      </c>
      <c r="B29" s="195" t="s">
        <v>54</v>
      </c>
      <c r="C29" s="152"/>
      <c r="D29" s="135">
        <v>0</v>
      </c>
      <c r="E29" s="135">
        <v>0</v>
      </c>
      <c r="F29" s="135">
        <v>0</v>
      </c>
      <c r="G29" s="135">
        <v>0</v>
      </c>
      <c r="H29" s="135">
        <v>0</v>
      </c>
      <c r="I29" s="153"/>
      <c r="J29" s="153"/>
      <c r="K29" s="153"/>
      <c r="L29" s="153"/>
    </row>
    <row r="30" spans="1:12" s="154" customFormat="1" ht="12.75" x14ac:dyDescent="0.2">
      <c r="A30" s="170" t="s">
        <v>48</v>
      </c>
      <c r="B30" s="195" t="s">
        <v>54</v>
      </c>
      <c r="C30" s="152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53"/>
      <c r="J30" s="153"/>
      <c r="K30" s="153"/>
      <c r="L30" s="153"/>
    </row>
    <row r="31" spans="1:12" s="154" customFormat="1" ht="12.75" x14ac:dyDescent="0.2">
      <c r="A31" s="170" t="s">
        <v>65</v>
      </c>
      <c r="B31" s="195" t="s">
        <v>54</v>
      </c>
      <c r="C31" s="152"/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53"/>
      <c r="J31" s="153"/>
      <c r="K31" s="153"/>
      <c r="L31" s="153"/>
    </row>
    <row r="32" spans="1:12" s="154" customFormat="1" ht="12.75" x14ac:dyDescent="0.2">
      <c r="A32" s="170" t="s">
        <v>100</v>
      </c>
      <c r="B32" s="195" t="s">
        <v>54</v>
      </c>
      <c r="C32" s="152"/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53"/>
      <c r="J32" s="153"/>
      <c r="K32" s="153"/>
      <c r="L32" s="153"/>
    </row>
    <row r="33" spans="1:12" s="154" customFormat="1" ht="12.75" x14ac:dyDescent="0.2">
      <c r="A33" s="202" t="s">
        <v>49</v>
      </c>
      <c r="B33" s="195" t="s">
        <v>54</v>
      </c>
      <c r="C33" s="152"/>
      <c r="D33" s="135">
        <v>0</v>
      </c>
      <c r="E33" s="135">
        <v>0</v>
      </c>
      <c r="F33" s="135">
        <v>0</v>
      </c>
      <c r="G33" s="135">
        <v>0</v>
      </c>
      <c r="H33" s="135">
        <v>0</v>
      </c>
      <c r="I33" s="153"/>
      <c r="J33" s="153"/>
      <c r="K33" s="153"/>
      <c r="L33" s="153"/>
    </row>
    <row r="34" spans="1:12" s="154" customFormat="1" ht="12.75" x14ac:dyDescent="0.2">
      <c r="A34" s="170" t="s">
        <v>45</v>
      </c>
      <c r="B34" s="195" t="s">
        <v>55</v>
      </c>
      <c r="C34" s="152"/>
      <c r="D34" s="135">
        <v>-469083.34</v>
      </c>
      <c r="E34" s="135">
        <v>0</v>
      </c>
      <c r="F34" s="135">
        <v>469083.34</v>
      </c>
      <c r="G34" s="135">
        <v>0</v>
      </c>
      <c r="H34" s="135">
        <v>0</v>
      </c>
      <c r="I34" s="153"/>
      <c r="J34" s="153"/>
      <c r="K34" s="153"/>
      <c r="L34" s="153"/>
    </row>
    <row r="35" spans="1:12" s="154" customFormat="1" ht="12.75" x14ac:dyDescent="0.2">
      <c r="A35" s="170" t="s">
        <v>47</v>
      </c>
      <c r="B35" s="195" t="s">
        <v>55</v>
      </c>
      <c r="C35" s="152"/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53"/>
      <c r="J35" s="153"/>
      <c r="K35" s="153"/>
      <c r="L35" s="153"/>
    </row>
    <row r="36" spans="1:12" s="154" customFormat="1" ht="12.75" x14ac:dyDescent="0.2">
      <c r="A36" s="170" t="s">
        <v>48</v>
      </c>
      <c r="B36" s="195" t="s">
        <v>55</v>
      </c>
      <c r="C36" s="152"/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53"/>
      <c r="J36" s="153"/>
      <c r="K36" s="153"/>
      <c r="L36" s="153"/>
    </row>
    <row r="37" spans="1:12" s="154" customFormat="1" ht="12.75" x14ac:dyDescent="0.2">
      <c r="A37" s="170" t="s">
        <v>100</v>
      </c>
      <c r="B37" s="195" t="s">
        <v>55</v>
      </c>
      <c r="C37" s="152"/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53"/>
      <c r="J37" s="153"/>
      <c r="K37" s="153"/>
      <c r="L37" s="153"/>
    </row>
    <row r="38" spans="1:12" s="154" customFormat="1" ht="12.75" x14ac:dyDescent="0.2">
      <c r="A38" s="170" t="s">
        <v>49</v>
      </c>
      <c r="B38" s="195" t="s">
        <v>55</v>
      </c>
      <c r="C38" s="152"/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53"/>
      <c r="J38" s="153"/>
      <c r="K38" s="153"/>
      <c r="L38" s="153"/>
    </row>
    <row r="39" spans="1:12" s="154" customFormat="1" ht="12.95" customHeight="1" x14ac:dyDescent="0.2">
      <c r="A39" s="202" t="s">
        <v>65</v>
      </c>
      <c r="B39" s="195" t="s">
        <v>55</v>
      </c>
      <c r="C39" s="152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53"/>
      <c r="J39" s="153"/>
      <c r="K39" s="153"/>
      <c r="L39" s="153"/>
    </row>
    <row r="40" spans="1:12" s="154" customFormat="1" ht="12.95" customHeight="1" x14ac:dyDescent="0.2">
      <c r="A40" s="170" t="s">
        <v>45</v>
      </c>
      <c r="B40" s="195" t="s">
        <v>56</v>
      </c>
      <c r="C40" s="152"/>
      <c r="D40" s="135">
        <v>-469083.34</v>
      </c>
      <c r="E40" s="135">
        <v>0</v>
      </c>
      <c r="F40" s="135">
        <v>469083.34</v>
      </c>
      <c r="G40" s="135">
        <v>0</v>
      </c>
      <c r="H40" s="135">
        <v>0</v>
      </c>
      <c r="I40" s="153"/>
      <c r="J40" s="153"/>
      <c r="K40" s="153"/>
      <c r="L40" s="153"/>
    </row>
    <row r="41" spans="1:12" s="154" customFormat="1" ht="12.95" customHeight="1" x14ac:dyDescent="0.2">
      <c r="A41" s="170" t="s">
        <v>47</v>
      </c>
      <c r="B41" s="195" t="s">
        <v>56</v>
      </c>
      <c r="C41" s="152"/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53"/>
      <c r="J41" s="153"/>
      <c r="K41" s="153"/>
      <c r="L41" s="153"/>
    </row>
    <row r="42" spans="1:12" s="154" customFormat="1" ht="12.95" customHeight="1" x14ac:dyDescent="0.2">
      <c r="A42" s="170" t="s">
        <v>48</v>
      </c>
      <c r="B42" s="195" t="s">
        <v>56</v>
      </c>
      <c r="C42" s="152"/>
      <c r="D42" s="135">
        <v>0</v>
      </c>
      <c r="E42" s="135">
        <v>0</v>
      </c>
      <c r="F42" s="135">
        <v>0</v>
      </c>
      <c r="G42" s="135">
        <v>0</v>
      </c>
      <c r="H42" s="135">
        <v>0</v>
      </c>
      <c r="I42" s="153"/>
      <c r="J42" s="153"/>
      <c r="K42" s="153"/>
      <c r="L42" s="153"/>
    </row>
    <row r="43" spans="1:12" s="154" customFormat="1" ht="12.95" customHeight="1" x14ac:dyDescent="0.2">
      <c r="A43" s="170" t="s">
        <v>100</v>
      </c>
      <c r="B43" s="195" t="s">
        <v>56</v>
      </c>
      <c r="C43" s="152"/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53"/>
      <c r="J43" s="153"/>
      <c r="K43" s="153"/>
      <c r="L43" s="153"/>
    </row>
    <row r="44" spans="1:12" s="154" customFormat="1" ht="12.95" customHeight="1" x14ac:dyDescent="0.2">
      <c r="A44" s="170" t="s">
        <v>49</v>
      </c>
      <c r="B44" s="195" t="s">
        <v>56</v>
      </c>
      <c r="C44" s="152"/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53"/>
      <c r="J44" s="153"/>
      <c r="K44" s="153"/>
      <c r="L44" s="153"/>
    </row>
    <row r="45" spans="1:12" s="154" customFormat="1" ht="12.95" customHeight="1" x14ac:dyDescent="0.2">
      <c r="A45" s="170" t="s">
        <v>45</v>
      </c>
      <c r="B45" s="195" t="s">
        <v>57</v>
      </c>
      <c r="C45" s="152"/>
      <c r="D45" s="135">
        <v>-427334.67</v>
      </c>
      <c r="E45" s="135">
        <v>0</v>
      </c>
      <c r="F45" s="135">
        <v>427334.67</v>
      </c>
      <c r="G45" s="135">
        <v>0</v>
      </c>
      <c r="H45" s="135">
        <v>0</v>
      </c>
      <c r="I45" s="153"/>
      <c r="J45" s="153"/>
      <c r="K45" s="153"/>
      <c r="L45" s="153"/>
    </row>
    <row r="46" spans="1:12" s="154" customFormat="1" ht="12.95" customHeight="1" x14ac:dyDescent="0.2">
      <c r="A46" s="170" t="s">
        <v>52</v>
      </c>
      <c r="B46" s="195" t="s">
        <v>57</v>
      </c>
      <c r="C46" s="152"/>
      <c r="D46" s="135">
        <v>250492</v>
      </c>
      <c r="E46" s="135">
        <v>0</v>
      </c>
      <c r="F46" s="135">
        <v>-250492</v>
      </c>
      <c r="G46" s="135">
        <v>0</v>
      </c>
      <c r="H46" s="135">
        <v>0</v>
      </c>
      <c r="I46" s="153"/>
      <c r="J46" s="153"/>
      <c r="K46" s="153"/>
      <c r="L46" s="153"/>
    </row>
    <row r="47" spans="1:12" s="154" customFormat="1" ht="12.95" customHeight="1" x14ac:dyDescent="0.2">
      <c r="A47" s="170" t="s">
        <v>48</v>
      </c>
      <c r="B47" s="195" t="s">
        <v>57</v>
      </c>
      <c r="C47" s="152"/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53"/>
      <c r="J47" s="153"/>
      <c r="K47" s="153"/>
      <c r="L47" s="153"/>
    </row>
    <row r="48" spans="1:12" s="154" customFormat="1" ht="12.95" customHeight="1" x14ac:dyDescent="0.2">
      <c r="A48" s="170" t="s">
        <v>80</v>
      </c>
      <c r="B48" s="195" t="s">
        <v>57</v>
      </c>
      <c r="C48" s="152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53"/>
      <c r="J48" s="153"/>
      <c r="K48" s="153"/>
      <c r="L48" s="153"/>
    </row>
    <row r="49" spans="1:12" s="154" customFormat="1" ht="12.95" customHeight="1" x14ac:dyDescent="0.2">
      <c r="A49" s="170" t="s">
        <v>100</v>
      </c>
      <c r="B49" s="195" t="s">
        <v>57</v>
      </c>
      <c r="C49" s="152"/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53"/>
      <c r="J49" s="153"/>
      <c r="K49" s="153"/>
      <c r="L49" s="153"/>
    </row>
    <row r="50" spans="1:12" s="154" customFormat="1" ht="12.95" customHeight="1" x14ac:dyDescent="0.2">
      <c r="A50" s="170" t="s">
        <v>49</v>
      </c>
      <c r="B50" s="195" t="s">
        <v>57</v>
      </c>
      <c r="C50" s="152"/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53"/>
      <c r="J50" s="153"/>
      <c r="K50" s="153"/>
      <c r="L50" s="153"/>
    </row>
    <row r="51" spans="1:12" s="154" customFormat="1" ht="12.95" customHeight="1" x14ac:dyDescent="0.2">
      <c r="A51" s="203" t="s">
        <v>80</v>
      </c>
      <c r="B51" s="204" t="s">
        <v>57</v>
      </c>
      <c r="C51" s="152"/>
      <c r="D51" s="135">
        <v>0</v>
      </c>
      <c r="E51" s="135">
        <v>0</v>
      </c>
      <c r="F51" s="135">
        <v>-1450351</v>
      </c>
      <c r="G51" s="135">
        <v>0</v>
      </c>
      <c r="H51" s="135">
        <v>1450351</v>
      </c>
      <c r="I51" s="153"/>
      <c r="J51" s="153"/>
      <c r="K51" s="153"/>
      <c r="L51" s="153"/>
    </row>
    <row r="52" spans="1:12" s="154" customFormat="1" ht="12.95" customHeight="1" x14ac:dyDescent="0.2">
      <c r="A52" s="203" t="s">
        <v>60</v>
      </c>
      <c r="B52" s="204" t="s">
        <v>57</v>
      </c>
      <c r="C52" s="152"/>
      <c r="D52" s="135">
        <v>0</v>
      </c>
      <c r="E52" s="135">
        <v>0</v>
      </c>
      <c r="F52" s="135">
        <v>0</v>
      </c>
      <c r="G52" s="135">
        <v>0</v>
      </c>
      <c r="H52" s="135">
        <v>0</v>
      </c>
      <c r="I52" s="153"/>
      <c r="J52" s="153"/>
      <c r="K52" s="153"/>
      <c r="L52" s="153"/>
    </row>
    <row r="53" spans="1:12" s="154" customFormat="1" ht="12.95" customHeight="1" x14ac:dyDescent="0.2">
      <c r="A53" s="203" t="s">
        <v>61</v>
      </c>
      <c r="B53" s="204" t="s">
        <v>57</v>
      </c>
      <c r="C53" s="152"/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53"/>
      <c r="J53" s="153"/>
      <c r="K53" s="153"/>
      <c r="L53" s="153"/>
    </row>
    <row r="54" spans="1:12" s="154" customFormat="1" ht="12.95" customHeight="1" x14ac:dyDescent="0.2">
      <c r="A54" s="170" t="s">
        <v>45</v>
      </c>
      <c r="B54" s="195" t="s">
        <v>58</v>
      </c>
      <c r="C54" s="152"/>
      <c r="D54" s="135">
        <v>-427334.67</v>
      </c>
      <c r="E54" s="135">
        <v>0</v>
      </c>
      <c r="F54" s="135">
        <v>427334.67</v>
      </c>
      <c r="G54" s="135">
        <v>0</v>
      </c>
      <c r="H54" s="135">
        <v>0</v>
      </c>
      <c r="I54" s="153"/>
      <c r="J54" s="153"/>
      <c r="K54" s="153"/>
      <c r="L54" s="153"/>
    </row>
    <row r="55" spans="1:12" s="154" customFormat="1" ht="12.95" customHeight="1" x14ac:dyDescent="0.2">
      <c r="A55" s="170" t="s">
        <v>47</v>
      </c>
      <c r="B55" s="195" t="s">
        <v>58</v>
      </c>
      <c r="C55" s="152"/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53"/>
      <c r="J55" s="153"/>
      <c r="K55" s="153"/>
      <c r="L55" s="153"/>
    </row>
    <row r="56" spans="1:12" s="154" customFormat="1" ht="12.95" customHeight="1" x14ac:dyDescent="0.2">
      <c r="A56" s="170" t="s">
        <v>48</v>
      </c>
      <c r="B56" s="195" t="s">
        <v>58</v>
      </c>
      <c r="C56" s="152"/>
      <c r="D56" s="135">
        <v>0</v>
      </c>
      <c r="E56" s="135">
        <v>0</v>
      </c>
      <c r="F56" s="135">
        <v>0</v>
      </c>
      <c r="G56" s="135">
        <v>0</v>
      </c>
      <c r="H56" s="135">
        <v>0</v>
      </c>
      <c r="I56" s="153"/>
      <c r="J56" s="153"/>
      <c r="K56" s="153"/>
      <c r="L56" s="153"/>
    </row>
    <row r="57" spans="1:12" s="154" customFormat="1" ht="12.95" customHeight="1" x14ac:dyDescent="0.2">
      <c r="A57" s="170" t="s">
        <v>100</v>
      </c>
      <c r="B57" s="195" t="s">
        <v>58</v>
      </c>
      <c r="C57" s="152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53"/>
      <c r="J57" s="153"/>
      <c r="K57" s="153"/>
      <c r="L57" s="153"/>
    </row>
    <row r="58" spans="1:12" s="154" customFormat="1" ht="12.95" customHeight="1" x14ac:dyDescent="0.2">
      <c r="A58" s="170" t="s">
        <v>49</v>
      </c>
      <c r="B58" s="195" t="s">
        <v>58</v>
      </c>
      <c r="C58" s="152"/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53"/>
      <c r="J58" s="153"/>
      <c r="K58" s="153"/>
      <c r="L58" s="153"/>
    </row>
    <row r="59" spans="1:12" s="154" customFormat="1" ht="12.95" customHeight="1" x14ac:dyDescent="0.2">
      <c r="A59" s="170" t="s">
        <v>45</v>
      </c>
      <c r="B59" s="195" t="s">
        <v>59</v>
      </c>
      <c r="C59" s="152"/>
      <c r="D59" s="135">
        <v>-427334.67</v>
      </c>
      <c r="E59" s="135">
        <v>0</v>
      </c>
      <c r="F59" s="135">
        <v>427334.67</v>
      </c>
      <c r="G59" s="135">
        <v>0</v>
      </c>
      <c r="H59" s="135">
        <v>0</v>
      </c>
      <c r="I59" s="153"/>
      <c r="J59" s="153"/>
      <c r="K59" s="153"/>
      <c r="L59" s="153"/>
    </row>
    <row r="60" spans="1:12" s="154" customFormat="1" ht="12.95" customHeight="1" x14ac:dyDescent="0.2">
      <c r="A60" s="170" t="s">
        <v>47</v>
      </c>
      <c r="B60" s="195" t="s">
        <v>59</v>
      </c>
      <c r="C60" s="152"/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53"/>
      <c r="J60" s="153"/>
      <c r="K60" s="153"/>
      <c r="L60" s="153"/>
    </row>
    <row r="61" spans="1:12" s="154" customFormat="1" ht="12.95" customHeight="1" x14ac:dyDescent="0.2">
      <c r="A61" s="170" t="s">
        <v>48</v>
      </c>
      <c r="B61" s="195" t="s">
        <v>59</v>
      </c>
      <c r="C61" s="152"/>
      <c r="D61" s="135">
        <v>0</v>
      </c>
      <c r="E61" s="135">
        <v>0</v>
      </c>
      <c r="F61" s="135">
        <v>0</v>
      </c>
      <c r="G61" s="135">
        <v>0</v>
      </c>
      <c r="H61" s="135">
        <v>0</v>
      </c>
      <c r="I61" s="153"/>
      <c r="J61" s="153"/>
      <c r="K61" s="153"/>
      <c r="L61" s="153"/>
    </row>
    <row r="62" spans="1:12" s="154" customFormat="1" ht="12.95" customHeight="1" x14ac:dyDescent="0.2">
      <c r="A62" s="170" t="s">
        <v>100</v>
      </c>
      <c r="B62" s="195" t="s">
        <v>59</v>
      </c>
      <c r="C62" s="152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53"/>
      <c r="J62" s="153"/>
      <c r="K62" s="153"/>
      <c r="L62" s="153"/>
    </row>
    <row r="63" spans="1:12" s="154" customFormat="1" ht="12.95" customHeight="1" x14ac:dyDescent="0.2">
      <c r="A63" s="170" t="s">
        <v>49</v>
      </c>
      <c r="B63" s="195" t="s">
        <v>59</v>
      </c>
      <c r="C63" s="152"/>
      <c r="D63" s="135">
        <v>0</v>
      </c>
      <c r="E63" s="135">
        <v>0</v>
      </c>
      <c r="F63" s="135">
        <v>0</v>
      </c>
      <c r="G63" s="135">
        <v>0</v>
      </c>
      <c r="H63" s="135">
        <v>0</v>
      </c>
      <c r="I63" s="153"/>
      <c r="J63" s="153"/>
      <c r="K63" s="153"/>
      <c r="L63" s="153"/>
    </row>
    <row r="64" spans="1:12" s="154" customFormat="1" ht="12.95" customHeight="1" x14ac:dyDescent="0.2">
      <c r="A64" s="170" t="s">
        <v>68</v>
      </c>
      <c r="B64" s="195" t="s">
        <v>59</v>
      </c>
      <c r="C64" s="152"/>
      <c r="D64" s="135">
        <v>0</v>
      </c>
      <c r="E64" s="135">
        <v>0</v>
      </c>
      <c r="F64" s="135">
        <v>18000000</v>
      </c>
      <c r="G64" s="135">
        <v>0</v>
      </c>
      <c r="H64" s="135">
        <v>0</v>
      </c>
      <c r="I64" s="153"/>
      <c r="J64" s="153"/>
      <c r="K64" s="153"/>
      <c r="L64" s="153"/>
    </row>
    <row r="65" spans="1:12" s="154" customFormat="1" ht="12.95" customHeight="1" x14ac:dyDescent="0.2">
      <c r="A65" s="170" t="s">
        <v>80</v>
      </c>
      <c r="B65" s="195" t="s">
        <v>59</v>
      </c>
      <c r="C65" s="152"/>
      <c r="D65" s="135">
        <v>0</v>
      </c>
      <c r="E65" s="135">
        <v>0</v>
      </c>
      <c r="F65" s="135">
        <v>0</v>
      </c>
      <c r="G65" s="135">
        <v>0</v>
      </c>
      <c r="H65" s="135">
        <v>0</v>
      </c>
      <c r="I65" s="153"/>
      <c r="J65" s="153"/>
      <c r="K65" s="153"/>
      <c r="L65" s="153"/>
    </row>
    <row r="66" spans="1:12" s="154" customFormat="1" ht="12.95" customHeight="1" x14ac:dyDescent="0.2">
      <c r="A66" s="170" t="s">
        <v>45</v>
      </c>
      <c r="B66" s="195" t="s">
        <v>62</v>
      </c>
      <c r="C66" s="152"/>
      <c r="D66" s="135">
        <v>-427334.67</v>
      </c>
      <c r="E66" s="135">
        <v>0</v>
      </c>
      <c r="F66" s="135">
        <v>427334.67</v>
      </c>
      <c r="G66" s="135">
        <v>0</v>
      </c>
      <c r="H66" s="135">
        <v>0</v>
      </c>
      <c r="I66" s="153"/>
      <c r="J66" s="153"/>
      <c r="K66" s="153"/>
      <c r="L66" s="153"/>
    </row>
    <row r="67" spans="1:12" s="154" customFormat="1" ht="12.95" customHeight="1" x14ac:dyDescent="0.2">
      <c r="A67" s="170" t="s">
        <v>47</v>
      </c>
      <c r="B67" s="195" t="s">
        <v>62</v>
      </c>
      <c r="C67" s="152"/>
      <c r="D67" s="135">
        <v>0</v>
      </c>
      <c r="E67" s="135">
        <v>0</v>
      </c>
      <c r="F67" s="135">
        <v>0</v>
      </c>
      <c r="G67" s="135">
        <v>0</v>
      </c>
      <c r="H67" s="135">
        <v>0</v>
      </c>
      <c r="I67" s="153"/>
      <c r="J67" s="153"/>
      <c r="K67" s="153"/>
      <c r="L67" s="153"/>
    </row>
    <row r="68" spans="1:12" s="154" customFormat="1" ht="12.95" customHeight="1" x14ac:dyDescent="0.2">
      <c r="A68" s="170" t="s">
        <v>48</v>
      </c>
      <c r="B68" s="195" t="s">
        <v>62</v>
      </c>
      <c r="C68" s="152"/>
      <c r="D68" s="135">
        <v>0</v>
      </c>
      <c r="E68" s="135">
        <v>0</v>
      </c>
      <c r="F68" s="135">
        <v>0</v>
      </c>
      <c r="G68" s="135">
        <v>0</v>
      </c>
      <c r="H68" s="135">
        <v>0</v>
      </c>
      <c r="I68" s="153"/>
      <c r="J68" s="153"/>
      <c r="K68" s="153"/>
      <c r="L68" s="153"/>
    </row>
    <row r="69" spans="1:12" s="154" customFormat="1" ht="12.95" customHeight="1" x14ac:dyDescent="0.2">
      <c r="A69" s="170" t="s">
        <v>100</v>
      </c>
      <c r="B69" s="195" t="s">
        <v>62</v>
      </c>
      <c r="C69" s="152"/>
      <c r="D69" s="135">
        <v>0</v>
      </c>
      <c r="E69" s="135">
        <v>0</v>
      </c>
      <c r="F69" s="135">
        <v>0</v>
      </c>
      <c r="G69" s="135">
        <v>0</v>
      </c>
      <c r="H69" s="135">
        <v>0</v>
      </c>
      <c r="I69" s="153"/>
      <c r="J69" s="153"/>
      <c r="K69" s="153"/>
      <c r="L69" s="153"/>
    </row>
    <row r="70" spans="1:12" s="154" customFormat="1" ht="12.95" customHeight="1" x14ac:dyDescent="0.2">
      <c r="A70" s="170" t="s">
        <v>49</v>
      </c>
      <c r="B70" s="195" t="s">
        <v>62</v>
      </c>
      <c r="C70" s="152"/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53"/>
      <c r="J70" s="153"/>
      <c r="K70" s="153"/>
      <c r="L70" s="153"/>
    </row>
    <row r="71" spans="1:12" s="154" customFormat="1" ht="12.95" customHeight="1" x14ac:dyDescent="0.2">
      <c r="A71" s="170" t="s">
        <v>45</v>
      </c>
      <c r="B71" s="195" t="s">
        <v>63</v>
      </c>
      <c r="C71" s="152"/>
      <c r="D71" s="135">
        <v>-427334.67</v>
      </c>
      <c r="E71" s="135">
        <v>0</v>
      </c>
      <c r="F71" s="135">
        <v>427334.67</v>
      </c>
      <c r="G71" s="135">
        <v>0</v>
      </c>
      <c r="H71" s="135">
        <v>0</v>
      </c>
      <c r="I71" s="153"/>
      <c r="J71" s="153"/>
      <c r="K71" s="153"/>
      <c r="L71" s="153"/>
    </row>
    <row r="72" spans="1:12" s="154" customFormat="1" ht="12.95" customHeight="1" x14ac:dyDescent="0.2">
      <c r="A72" s="170" t="s">
        <v>47</v>
      </c>
      <c r="B72" s="195" t="s">
        <v>63</v>
      </c>
      <c r="C72" s="152"/>
      <c r="D72" s="135">
        <v>0</v>
      </c>
      <c r="E72" s="135">
        <v>0</v>
      </c>
      <c r="F72" s="135">
        <v>0</v>
      </c>
      <c r="G72" s="135">
        <v>0</v>
      </c>
      <c r="H72" s="135">
        <v>0</v>
      </c>
      <c r="I72" s="153"/>
      <c r="J72" s="153"/>
      <c r="K72" s="153"/>
      <c r="L72" s="153"/>
    </row>
    <row r="73" spans="1:12" s="154" customFormat="1" ht="12.75" x14ac:dyDescent="0.2">
      <c r="A73" s="170" t="s">
        <v>48</v>
      </c>
      <c r="B73" s="195" t="s">
        <v>63</v>
      </c>
      <c r="C73" s="152"/>
      <c r="D73" s="135">
        <v>0</v>
      </c>
      <c r="E73" s="135">
        <v>0</v>
      </c>
      <c r="F73" s="135">
        <v>0</v>
      </c>
      <c r="G73" s="135">
        <v>0</v>
      </c>
      <c r="H73" s="135">
        <v>0</v>
      </c>
      <c r="I73" s="153"/>
      <c r="J73" s="136"/>
    </row>
    <row r="74" spans="1:12" ht="12.95" customHeight="1" x14ac:dyDescent="0.2">
      <c r="A74" s="170" t="s">
        <v>100</v>
      </c>
      <c r="B74" s="195" t="s">
        <v>63</v>
      </c>
      <c r="C74" s="155"/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54"/>
      <c r="J74" s="137"/>
    </row>
    <row r="75" spans="1:12" ht="12.95" customHeight="1" x14ac:dyDescent="0.2">
      <c r="A75" s="170" t="s">
        <v>49</v>
      </c>
      <c r="B75" s="195" t="s">
        <v>63</v>
      </c>
      <c r="D75" s="135">
        <v>0</v>
      </c>
      <c r="E75" s="135">
        <v>0</v>
      </c>
      <c r="F75" s="135">
        <v>0</v>
      </c>
      <c r="G75" s="135">
        <v>0</v>
      </c>
      <c r="H75" s="135">
        <v>0</v>
      </c>
      <c r="J75" s="137"/>
    </row>
    <row r="76" spans="1:12" ht="12.95" customHeight="1" x14ac:dyDescent="0.2">
      <c r="A76" s="170" t="s">
        <v>45</v>
      </c>
      <c r="B76" s="195" t="s">
        <v>64</v>
      </c>
      <c r="D76" s="135">
        <v>-427334.67</v>
      </c>
      <c r="E76" s="135">
        <v>0</v>
      </c>
      <c r="F76" s="135">
        <v>427334.67</v>
      </c>
      <c r="G76" s="135">
        <v>0</v>
      </c>
      <c r="H76" s="135">
        <v>0</v>
      </c>
      <c r="J76" s="137"/>
    </row>
    <row r="77" spans="1:12" ht="12.95" customHeight="1" x14ac:dyDescent="0.2">
      <c r="A77" s="170" t="s">
        <v>47</v>
      </c>
      <c r="B77" s="195" t="s">
        <v>64</v>
      </c>
      <c r="C77" s="139"/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J77" s="137"/>
    </row>
    <row r="78" spans="1:12" ht="12.95" customHeight="1" x14ac:dyDescent="0.2">
      <c r="A78" s="170" t="s">
        <v>48</v>
      </c>
      <c r="B78" s="195" t="s">
        <v>64</v>
      </c>
      <c r="C78" s="139"/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J78" s="137"/>
    </row>
    <row r="79" spans="1:12" ht="12.95" customHeight="1" x14ac:dyDescent="0.2">
      <c r="A79" s="170" t="s">
        <v>100</v>
      </c>
      <c r="B79" s="195" t="s">
        <v>64</v>
      </c>
      <c r="C79" s="139"/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J79" s="137"/>
    </row>
    <row r="80" spans="1:12" ht="12.95" customHeight="1" x14ac:dyDescent="0.2">
      <c r="A80" s="170" t="s">
        <v>49</v>
      </c>
      <c r="B80" s="195" t="s">
        <v>64</v>
      </c>
      <c r="C80" s="139"/>
      <c r="D80" s="135">
        <v>0</v>
      </c>
      <c r="E80" s="135">
        <v>0</v>
      </c>
      <c r="F80" s="135">
        <v>0</v>
      </c>
      <c r="G80" s="135">
        <v>0</v>
      </c>
      <c r="H80" s="135">
        <v>0</v>
      </c>
    </row>
    <row r="81" spans="1:11" ht="12.95" customHeight="1" x14ac:dyDescent="0.2">
      <c r="A81" s="170" t="s">
        <v>48</v>
      </c>
      <c r="B81" s="195" t="s">
        <v>64</v>
      </c>
      <c r="C81" s="154"/>
      <c r="D81" s="135">
        <v>0</v>
      </c>
      <c r="E81" s="135">
        <v>0</v>
      </c>
      <c r="F81" s="135">
        <v>0</v>
      </c>
      <c r="G81" s="135">
        <v>0</v>
      </c>
      <c r="H81" s="135">
        <v>0</v>
      </c>
    </row>
    <row r="82" spans="1:11" ht="12.95" customHeight="1" x14ac:dyDescent="0.2">
      <c r="A82" s="170" t="s">
        <v>72</v>
      </c>
      <c r="B82" s="195" t="s">
        <v>64</v>
      </c>
      <c r="D82" s="135">
        <v>0</v>
      </c>
      <c r="E82" s="135">
        <v>0</v>
      </c>
      <c r="F82" s="135">
        <v>37119132.259999998</v>
      </c>
      <c r="G82" s="135">
        <v>0</v>
      </c>
      <c r="H82" s="135">
        <v>-37119132.259999998</v>
      </c>
      <c r="J82" s="137"/>
    </row>
    <row r="83" spans="1:11" ht="12.95" customHeight="1" x14ac:dyDescent="0.2">
      <c r="A83" s="170" t="s">
        <v>73</v>
      </c>
      <c r="B83" s="195" t="s">
        <v>64</v>
      </c>
      <c r="C83" s="143"/>
      <c r="D83" s="143"/>
      <c r="E83" s="143"/>
      <c r="F83" s="158"/>
      <c r="G83" s="138"/>
      <c r="H83" s="157"/>
      <c r="K83" s="160"/>
    </row>
    <row r="84" spans="1:11" ht="12.95" customHeight="1" thickBot="1" x14ac:dyDescent="0.25">
      <c r="A84" s="226" t="s">
        <v>70</v>
      </c>
      <c r="B84" s="226"/>
      <c r="C84" s="154"/>
      <c r="D84" s="156">
        <f>SUM(D9:D82)</f>
        <v>-4884510.3</v>
      </c>
      <c r="E84" s="156">
        <f t="shared" ref="E84:H84" si="0">SUM(E9:E82)</f>
        <v>0</v>
      </c>
      <c r="F84" s="156">
        <f t="shared" si="0"/>
        <v>195703851.97999993</v>
      </c>
      <c r="G84" s="156">
        <f t="shared" si="0"/>
        <v>0</v>
      </c>
      <c r="H84" s="156">
        <f t="shared" si="0"/>
        <v>39182809.000000007</v>
      </c>
      <c r="I84" s="154"/>
      <c r="K84" s="160"/>
    </row>
    <row r="85" spans="1:11" s="161" customFormat="1" ht="12.95" hidden="1" customHeight="1" x14ac:dyDescent="0.2">
      <c r="A85" s="170"/>
      <c r="B85" s="175"/>
      <c r="C85" s="154"/>
      <c r="D85" s="154"/>
      <c r="E85" s="159"/>
      <c r="F85" s="154"/>
      <c r="G85" s="154"/>
      <c r="H85" s="136"/>
      <c r="I85" s="154"/>
      <c r="K85" s="162"/>
    </row>
    <row r="86" spans="1:11" ht="12.95" hidden="1" customHeight="1" x14ac:dyDescent="0.2">
      <c r="A86" s="205"/>
      <c r="B86" s="205"/>
      <c r="C86" s="154"/>
      <c r="D86" s="154"/>
      <c r="E86" s="159"/>
      <c r="F86" s="154"/>
      <c r="G86" s="154"/>
      <c r="H86" s="136"/>
      <c r="I86" s="154"/>
      <c r="K86" s="160"/>
    </row>
    <row r="87" spans="1:11" ht="12.95" hidden="1" customHeight="1" x14ac:dyDescent="0.2">
      <c r="A87" s="198"/>
      <c r="B87" s="134"/>
      <c r="K87" s="160"/>
    </row>
    <row r="88" spans="1:11" ht="12.95" hidden="1" customHeight="1" x14ac:dyDescent="0.2">
      <c r="A88" s="170" t="s">
        <v>45</v>
      </c>
      <c r="B88" s="206" t="s">
        <v>101</v>
      </c>
      <c r="K88" s="160"/>
    </row>
    <row r="89" spans="1:11" ht="12.95" hidden="1" customHeight="1" x14ac:dyDescent="0.2">
      <c r="A89" s="170"/>
      <c r="B89" s="207" t="s">
        <v>102</v>
      </c>
      <c r="K89" s="160"/>
    </row>
    <row r="90" spans="1:11" ht="12.95" hidden="1" customHeight="1" x14ac:dyDescent="0.2">
      <c r="A90" s="170" t="s">
        <v>47</v>
      </c>
      <c r="B90" s="206" t="s">
        <v>83</v>
      </c>
      <c r="K90" s="160"/>
    </row>
    <row r="91" spans="1:11" ht="12.95" hidden="1" customHeight="1" x14ac:dyDescent="0.2">
      <c r="A91" s="170"/>
      <c r="B91" s="206" t="s">
        <v>103</v>
      </c>
      <c r="F91" s="134"/>
      <c r="G91" s="134"/>
      <c r="K91" s="160"/>
    </row>
    <row r="92" spans="1:11" ht="12.95" hidden="1" customHeight="1" x14ac:dyDescent="0.2">
      <c r="A92" s="170" t="s">
        <v>48</v>
      </c>
      <c r="B92" s="208" t="s">
        <v>104</v>
      </c>
      <c r="F92" s="134"/>
      <c r="G92" s="134"/>
      <c r="K92" s="160"/>
    </row>
    <row r="93" spans="1:11" ht="12.95" hidden="1" customHeight="1" x14ac:dyDescent="0.2">
      <c r="A93" s="170" t="s">
        <v>100</v>
      </c>
      <c r="B93" s="207" t="s">
        <v>105</v>
      </c>
      <c r="F93" s="134"/>
      <c r="G93" s="134"/>
    </row>
    <row r="94" spans="1:11" ht="12.95" hidden="1" customHeight="1" x14ac:dyDescent="0.2">
      <c r="A94" s="170"/>
      <c r="B94" s="207" t="s">
        <v>106</v>
      </c>
      <c r="F94" s="134"/>
      <c r="G94" s="134"/>
    </row>
    <row r="95" spans="1:11" ht="12.95" hidden="1" customHeight="1" x14ac:dyDescent="0.2">
      <c r="A95" s="170" t="s">
        <v>49</v>
      </c>
      <c r="B95" s="207" t="s">
        <v>105</v>
      </c>
    </row>
    <row r="96" spans="1:11" ht="12.95" hidden="1" customHeight="1" x14ac:dyDescent="0.2">
      <c r="A96" s="170" t="s">
        <v>65</v>
      </c>
      <c r="B96" s="207" t="s">
        <v>106</v>
      </c>
    </row>
    <row r="97" spans="1:12" ht="12.95" hidden="1" customHeight="1" x14ac:dyDescent="0.2">
      <c r="A97" s="170" t="s">
        <v>65</v>
      </c>
      <c r="B97" s="175" t="s">
        <v>66</v>
      </c>
    </row>
    <row r="98" spans="1:12" s="142" customFormat="1" ht="12.95" hidden="1" customHeight="1" x14ac:dyDescent="0.2">
      <c r="A98" s="170" t="s">
        <v>52</v>
      </c>
      <c r="B98" s="209" t="s">
        <v>107</v>
      </c>
      <c r="C98" s="134"/>
      <c r="D98" s="134"/>
      <c r="E98" s="134"/>
      <c r="F98" s="163"/>
      <c r="G98" s="145"/>
      <c r="H98" s="134"/>
      <c r="I98" s="134"/>
      <c r="J98" s="134"/>
      <c r="K98" s="134"/>
      <c r="L98" s="134"/>
    </row>
    <row r="99" spans="1:12" s="142" customFormat="1" ht="12.95" customHeight="1" thickTop="1" x14ac:dyDescent="0.2">
      <c r="A99" s="170"/>
      <c r="B99" s="198"/>
      <c r="C99" s="227"/>
      <c r="D99" s="227"/>
      <c r="E99" s="205"/>
      <c r="F99" s="212"/>
      <c r="G99" s="213"/>
      <c r="H99" s="214"/>
      <c r="I99" s="215"/>
      <c r="J99" s="216"/>
      <c r="K99" s="134"/>
      <c r="L99" s="134"/>
    </row>
    <row r="100" spans="1:12" s="142" customFormat="1" ht="12.95" hidden="1" customHeight="1" x14ac:dyDescent="0.25">
      <c r="A100" s="170" t="s">
        <v>76</v>
      </c>
      <c r="B100" s="170" t="s">
        <v>45</v>
      </c>
      <c r="C100" s="206" t="s">
        <v>101</v>
      </c>
      <c r="D100" s="213"/>
      <c r="E100" s="213"/>
      <c r="F100" s="217"/>
      <c r="G100" s="213"/>
      <c r="H100" s="214"/>
      <c r="I100" s="215"/>
      <c r="J100" s="218"/>
      <c r="K100" s="134"/>
      <c r="L100" s="134"/>
    </row>
    <row r="101" spans="1:12" s="142" customFormat="1" ht="12.95" hidden="1" customHeight="1" x14ac:dyDescent="0.2">
      <c r="A101" s="170" t="s">
        <v>60</v>
      </c>
      <c r="B101" s="170"/>
      <c r="C101" s="207" t="s">
        <v>102</v>
      </c>
      <c r="D101" s="213"/>
      <c r="E101" s="213"/>
      <c r="F101" s="217"/>
      <c r="G101" s="213"/>
      <c r="H101" s="214"/>
      <c r="I101" s="215"/>
      <c r="J101" s="216"/>
      <c r="K101" s="134"/>
      <c r="L101" s="134"/>
    </row>
    <row r="102" spans="1:12" s="142" customFormat="1" ht="12.95" hidden="1" customHeight="1" x14ac:dyDescent="0.25">
      <c r="A102" s="170" t="s">
        <v>61</v>
      </c>
      <c r="B102" s="170" t="s">
        <v>47</v>
      </c>
      <c r="C102" s="206" t="s">
        <v>83</v>
      </c>
      <c r="D102" s="213"/>
      <c r="E102" s="213"/>
      <c r="F102" s="217"/>
      <c r="G102" s="213"/>
      <c r="H102" s="214"/>
      <c r="I102" s="215"/>
      <c r="J102" s="218"/>
      <c r="K102" s="134"/>
      <c r="L102" s="134"/>
    </row>
    <row r="103" spans="1:12" s="142" customFormat="1" ht="12.95" customHeight="1" x14ac:dyDescent="0.2">
      <c r="A103" s="198"/>
      <c r="B103" s="227" t="s">
        <v>75</v>
      </c>
      <c r="C103" s="227"/>
      <c r="D103" s="205"/>
      <c r="E103" s="212"/>
      <c r="F103" s="213"/>
      <c r="G103" s="214"/>
      <c r="H103" s="215"/>
      <c r="I103" s="216"/>
      <c r="J103" s="172"/>
      <c r="K103" s="134"/>
      <c r="L103" s="134"/>
    </row>
    <row r="104" spans="1:12" s="142" customFormat="1" ht="12.95" customHeight="1" x14ac:dyDescent="0.25">
      <c r="A104" s="170" t="s">
        <v>45</v>
      </c>
      <c r="B104" s="206" t="s">
        <v>101</v>
      </c>
      <c r="C104" s="213"/>
      <c r="D104" s="213"/>
      <c r="E104" s="217"/>
      <c r="F104" s="213"/>
      <c r="G104" s="214"/>
      <c r="H104" s="215"/>
      <c r="I104" s="218"/>
      <c r="J104" s="172"/>
      <c r="K104" s="134"/>
      <c r="L104" s="134"/>
    </row>
    <row r="105" spans="1:12" s="142" customFormat="1" ht="12.95" customHeight="1" x14ac:dyDescent="0.2">
      <c r="A105" s="170"/>
      <c r="B105" s="207" t="s">
        <v>102</v>
      </c>
      <c r="C105" s="213"/>
      <c r="D105" s="213"/>
      <c r="E105" s="217"/>
      <c r="F105" s="213"/>
      <c r="G105" s="214"/>
      <c r="H105" s="215"/>
      <c r="I105" s="216"/>
      <c r="J105" s="172"/>
      <c r="K105" s="134"/>
      <c r="L105" s="134"/>
    </row>
    <row r="106" spans="1:12" s="142" customFormat="1" ht="12.95" customHeight="1" x14ac:dyDescent="0.25">
      <c r="A106" s="170" t="s">
        <v>47</v>
      </c>
      <c r="B106" s="206" t="s">
        <v>83</v>
      </c>
      <c r="C106" s="213"/>
      <c r="D106" s="213"/>
      <c r="E106" s="217"/>
      <c r="F106" s="213"/>
      <c r="G106" s="214"/>
      <c r="H106" s="215"/>
      <c r="I106" s="218"/>
      <c r="J106" s="220"/>
      <c r="K106" s="134"/>
      <c r="L106" s="134"/>
    </row>
    <row r="107" spans="1:12" s="142" customFormat="1" ht="12.95" customHeight="1" x14ac:dyDescent="0.2">
      <c r="A107" s="170"/>
      <c r="B107" s="206" t="s">
        <v>103</v>
      </c>
      <c r="C107" s="213"/>
      <c r="D107" s="213"/>
      <c r="E107" s="217"/>
      <c r="F107" s="215"/>
      <c r="G107" s="215"/>
      <c r="H107" s="215"/>
      <c r="I107" s="172"/>
      <c r="J107" s="215"/>
      <c r="K107" s="134"/>
      <c r="L107" s="134"/>
    </row>
    <row r="108" spans="1:12" s="142" customFormat="1" ht="12.95" customHeight="1" x14ac:dyDescent="0.2">
      <c r="A108" s="170" t="s">
        <v>48</v>
      </c>
      <c r="B108" s="208" t="s">
        <v>104</v>
      </c>
      <c r="C108" s="134"/>
      <c r="D108" s="215"/>
      <c r="E108" s="215"/>
      <c r="F108" s="215"/>
      <c r="G108" s="215"/>
      <c r="H108" s="215"/>
      <c r="I108" s="172"/>
      <c r="J108" s="154"/>
      <c r="K108" s="134"/>
      <c r="L108" s="134"/>
    </row>
    <row r="109" spans="1:12" s="142" customFormat="1" ht="12.95" customHeight="1" x14ac:dyDescent="0.2">
      <c r="A109" s="170" t="s">
        <v>100</v>
      </c>
      <c r="B109" s="207" t="s">
        <v>105</v>
      </c>
      <c r="C109" s="154"/>
      <c r="D109" s="219"/>
      <c r="E109" s="219"/>
      <c r="F109" s="219"/>
      <c r="G109" s="219"/>
      <c r="H109" s="219"/>
      <c r="I109" s="172"/>
      <c r="J109" s="154"/>
      <c r="K109" s="134"/>
      <c r="L109" s="134"/>
    </row>
    <row r="110" spans="1:12" s="142" customFormat="1" ht="12.95" customHeight="1" x14ac:dyDescent="0.25">
      <c r="A110" s="170"/>
      <c r="B110" s="207" t="s">
        <v>106</v>
      </c>
      <c r="C110" s="154"/>
      <c r="D110" s="219"/>
      <c r="E110" s="219"/>
      <c r="F110" s="219"/>
      <c r="G110" s="219"/>
      <c r="H110" s="219"/>
      <c r="I110" s="220"/>
      <c r="J110" s="154"/>
      <c r="K110" s="134"/>
      <c r="L110" s="134"/>
    </row>
    <row r="111" spans="1:12" s="142" customFormat="1" ht="12.95" customHeight="1" x14ac:dyDescent="0.2">
      <c r="A111" s="170" t="s">
        <v>49</v>
      </c>
      <c r="B111" s="207" t="s">
        <v>105</v>
      </c>
      <c r="C111" s="134"/>
      <c r="D111" s="215"/>
      <c r="E111" s="215"/>
      <c r="F111" s="215"/>
      <c r="G111" s="215"/>
      <c r="H111" s="215"/>
      <c r="I111" s="215"/>
      <c r="J111" s="154"/>
      <c r="K111" s="134"/>
      <c r="L111" s="134"/>
    </row>
    <row r="112" spans="1:12" s="142" customFormat="1" ht="12.95" customHeight="1" x14ac:dyDescent="0.2">
      <c r="A112" s="170" t="s">
        <v>65</v>
      </c>
      <c r="B112" s="207" t="s">
        <v>106</v>
      </c>
      <c r="C112" s="154"/>
      <c r="D112" s="154"/>
      <c r="E112" s="221"/>
      <c r="F112" s="154"/>
      <c r="G112" s="154"/>
      <c r="H112" s="154"/>
      <c r="I112" s="154"/>
      <c r="J112" s="154"/>
      <c r="K112" s="134"/>
      <c r="L112" s="134"/>
    </row>
    <row r="113" spans="1:10" ht="12.75" x14ac:dyDescent="0.2">
      <c r="A113" s="170" t="s">
        <v>65</v>
      </c>
      <c r="B113" s="175" t="s">
        <v>66</v>
      </c>
      <c r="C113" s="154"/>
      <c r="D113" s="154"/>
      <c r="E113" s="221"/>
      <c r="F113" s="154"/>
      <c r="G113" s="154"/>
      <c r="H113" s="154"/>
      <c r="I113" s="154"/>
      <c r="J113" s="154"/>
    </row>
    <row r="114" spans="1:10" ht="12.75" x14ac:dyDescent="0.2">
      <c r="A114" s="170" t="s">
        <v>52</v>
      </c>
      <c r="B114" s="209" t="s">
        <v>107</v>
      </c>
      <c r="C114" s="209"/>
      <c r="D114" s="154"/>
      <c r="E114" s="221"/>
      <c r="F114" s="154"/>
      <c r="G114" s="154"/>
      <c r="H114" s="154"/>
      <c r="I114" s="154"/>
      <c r="J114" s="219"/>
    </row>
    <row r="115" spans="1:10" ht="12.75" x14ac:dyDescent="0.2">
      <c r="A115" s="170" t="s">
        <v>53</v>
      </c>
      <c r="B115" s="210" t="s">
        <v>108</v>
      </c>
      <c r="C115" s="154"/>
      <c r="D115" s="154"/>
      <c r="E115" s="221"/>
      <c r="F115" s="154"/>
      <c r="G115" s="154"/>
      <c r="H115" s="154"/>
      <c r="I115" s="154"/>
      <c r="J115" s="219"/>
    </row>
    <row r="116" spans="1:10" ht="12.75" x14ac:dyDescent="0.2">
      <c r="A116" s="170" t="s">
        <v>76</v>
      </c>
      <c r="B116" s="211" t="s">
        <v>109</v>
      </c>
      <c r="C116" s="211"/>
      <c r="D116" s="154"/>
      <c r="E116" s="221"/>
      <c r="F116" s="154"/>
      <c r="G116" s="154"/>
      <c r="H116" s="154"/>
      <c r="I116" s="154"/>
      <c r="J116" s="154"/>
    </row>
    <row r="117" spans="1:10" ht="12.75" x14ac:dyDescent="0.2">
      <c r="A117" s="170" t="s">
        <v>60</v>
      </c>
      <c r="B117" s="209" t="s">
        <v>110</v>
      </c>
      <c r="C117" s="154"/>
      <c r="D117" s="154"/>
      <c r="E117" s="221"/>
      <c r="F117" s="154"/>
      <c r="G117" s="154"/>
      <c r="H117" s="154"/>
      <c r="I117" s="154"/>
      <c r="J117" s="154"/>
    </row>
    <row r="118" spans="1:10" ht="12.75" x14ac:dyDescent="0.2">
      <c r="A118" s="170" t="s">
        <v>61</v>
      </c>
      <c r="B118" s="210" t="s">
        <v>111</v>
      </c>
      <c r="C118" s="154"/>
      <c r="D118" s="154"/>
      <c r="E118" s="221"/>
      <c r="F118" s="154"/>
      <c r="G118" s="154"/>
      <c r="H118" s="219"/>
      <c r="I118" s="219"/>
      <c r="J118" s="154"/>
    </row>
    <row r="119" spans="1:10" ht="12.75" x14ac:dyDescent="0.2">
      <c r="A119" s="170" t="s">
        <v>68</v>
      </c>
      <c r="B119" s="175" t="s">
        <v>67</v>
      </c>
      <c r="C119" s="154"/>
      <c r="D119" s="154"/>
      <c r="E119" s="221"/>
      <c r="F119" s="219"/>
      <c r="G119" s="219"/>
      <c r="H119" s="219"/>
      <c r="I119" s="219"/>
      <c r="J119" s="154"/>
    </row>
    <row r="120" spans="1:10" ht="12.75" x14ac:dyDescent="0.2">
      <c r="A120" s="170"/>
      <c r="B120" s="152"/>
      <c r="C120" s="154"/>
      <c r="D120" s="219"/>
      <c r="E120" s="154"/>
      <c r="F120" s="154"/>
      <c r="G120" s="154"/>
      <c r="H120" s="154"/>
      <c r="I120" s="154"/>
      <c r="J120" s="154"/>
    </row>
    <row r="121" spans="1:10" ht="12.75" x14ac:dyDescent="0.2">
      <c r="A121" s="170"/>
      <c r="B121" s="175"/>
      <c r="C121" s="154"/>
      <c r="D121" s="154"/>
      <c r="E121" s="221"/>
      <c r="F121" s="154"/>
      <c r="G121" s="154"/>
      <c r="H121" s="154"/>
      <c r="I121" s="154"/>
      <c r="J121" s="154"/>
    </row>
    <row r="122" spans="1:10" ht="12.75" x14ac:dyDescent="0.2">
      <c r="A122" s="170"/>
      <c r="B122" s="152"/>
      <c r="C122" s="154"/>
      <c r="D122" s="154"/>
      <c r="E122" s="221"/>
      <c r="F122" s="154"/>
      <c r="G122" s="154"/>
      <c r="H122" s="154"/>
      <c r="I122" s="154"/>
      <c r="J122" s="154"/>
    </row>
    <row r="123" spans="1:10" ht="12.75" x14ac:dyDescent="0.2">
      <c r="A123" s="170"/>
      <c r="B123" s="207"/>
      <c r="C123" s="154"/>
      <c r="D123" s="154"/>
      <c r="E123" s="221"/>
      <c r="F123" s="154"/>
      <c r="G123" s="222"/>
      <c r="H123" s="154"/>
      <c r="I123" s="154"/>
      <c r="J123" s="154"/>
    </row>
    <row r="124" spans="1:10" ht="12.75" x14ac:dyDescent="0.2">
      <c r="A124" s="170"/>
      <c r="B124" s="207"/>
      <c r="C124" s="154"/>
      <c r="D124" s="154"/>
      <c r="E124" s="221"/>
      <c r="F124" s="154"/>
      <c r="G124" s="222"/>
      <c r="H124" s="154"/>
      <c r="I124" s="154"/>
      <c r="J124" s="154"/>
    </row>
    <row r="125" spans="1:10" ht="12.75" x14ac:dyDescent="0.2">
      <c r="A125" s="170"/>
      <c r="B125" s="175"/>
      <c r="C125" s="154"/>
      <c r="D125" s="154"/>
      <c r="E125" s="221"/>
      <c r="F125" s="154"/>
      <c r="G125" s="154"/>
      <c r="H125" s="154"/>
      <c r="I125" s="154"/>
      <c r="J125" s="154"/>
    </row>
    <row r="126" spans="1:10" ht="12.75" x14ac:dyDescent="0.2">
      <c r="A126" s="170"/>
      <c r="B126" s="210"/>
      <c r="C126" s="154"/>
      <c r="D126" s="154"/>
      <c r="E126" s="221"/>
      <c r="F126" s="154"/>
      <c r="G126" s="154"/>
      <c r="H126" s="154"/>
      <c r="I126" s="154"/>
      <c r="J126" s="154"/>
    </row>
    <row r="127" spans="1:10" ht="12.75" x14ac:dyDescent="0.2">
      <c r="A127" s="170"/>
      <c r="B127" s="209"/>
      <c r="C127" s="154"/>
      <c r="D127" s="154"/>
      <c r="E127" s="221"/>
      <c r="F127" s="154"/>
      <c r="G127" s="154"/>
      <c r="H127" s="154"/>
      <c r="I127" s="154"/>
      <c r="J127" s="154"/>
    </row>
    <row r="128" spans="1:10" ht="12.75" x14ac:dyDescent="0.2">
      <c r="A128" s="170"/>
      <c r="B128" s="210"/>
      <c r="C128" s="154"/>
      <c r="D128" s="154"/>
      <c r="E128" s="221"/>
      <c r="F128" s="154"/>
      <c r="G128" s="154"/>
      <c r="H128" s="154"/>
      <c r="I128" s="154"/>
      <c r="J128" s="154"/>
    </row>
    <row r="129" spans="1:9" ht="12.75" x14ac:dyDescent="0.2">
      <c r="A129" s="170"/>
      <c r="B129" s="175"/>
      <c r="C129" s="154"/>
      <c r="D129" s="154"/>
      <c r="E129" s="221"/>
      <c r="F129" s="154"/>
      <c r="G129" s="154"/>
      <c r="H129" s="154"/>
      <c r="I129" s="154"/>
    </row>
    <row r="130" spans="1:9" ht="12.75" x14ac:dyDescent="0.2">
      <c r="A130" s="170"/>
      <c r="B130" s="175"/>
      <c r="C130" s="154"/>
      <c r="D130" s="154"/>
      <c r="E130" s="221"/>
      <c r="F130" s="154"/>
      <c r="G130" s="154"/>
      <c r="H130" s="154"/>
      <c r="I130" s="154"/>
    </row>
    <row r="131" spans="1:9" ht="12.75" x14ac:dyDescent="0.2">
      <c r="A131" s="170"/>
      <c r="B131" s="210"/>
      <c r="C131" s="154"/>
      <c r="D131" s="154"/>
      <c r="E131" s="221"/>
      <c r="F131" s="154"/>
      <c r="G131" s="154"/>
      <c r="H131" s="154"/>
      <c r="I131" s="154"/>
    </row>
    <row r="132" spans="1:9" ht="12.75" x14ac:dyDescent="0.2">
      <c r="A132" s="170"/>
      <c r="B132" s="210"/>
      <c r="C132" s="154"/>
      <c r="D132" s="154"/>
      <c r="E132" s="221"/>
      <c r="F132" s="154"/>
      <c r="G132" s="154"/>
      <c r="H132" s="154"/>
      <c r="I132" s="154"/>
    </row>
  </sheetData>
  <mergeCells count="4">
    <mergeCell ref="D1:H1"/>
    <mergeCell ref="A84:B84"/>
    <mergeCell ref="C99:D99"/>
    <mergeCell ref="B103:C103"/>
  </mergeCells>
  <pageMargins left="0.7" right="0.7" top="0.75" bottom="0.75" header="0.3" footer="0.3"/>
  <pageSetup scale="95" orientation="portrait" r:id="rId1"/>
  <headerFooter alignWithMargins="0">
    <oddFooter>&amp;C8a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2D3E1C-1FB3-48D8-B99B-D95244961315}"/>
</file>

<file path=customXml/itemProps2.xml><?xml version="1.0" encoding="utf-8"?>
<ds:datastoreItem xmlns:ds="http://schemas.openxmlformats.org/officeDocument/2006/customXml" ds:itemID="{BA11E6A9-553F-4443-8717-A683307E59A7}"/>
</file>

<file path=customXml/itemProps3.xml><?xml version="1.0" encoding="utf-8"?>
<ds:datastoreItem xmlns:ds="http://schemas.openxmlformats.org/officeDocument/2006/customXml" ds:itemID="{FB8E5FD1-262F-4D15-B9D0-7B1724053116}"/>
</file>

<file path=customXml/itemProps4.xml><?xml version="1.0" encoding="utf-8"?>
<ds:datastoreItem xmlns:ds="http://schemas.openxmlformats.org/officeDocument/2006/customXml" ds:itemID="{74293E3F-6F18-4648-AD11-310C9461D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SUPPORT&gt;&gt;&gt;&gt;</vt:lpstr>
      <vt:lpstr>Qualified 12.2024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Kellogg, Anh</cp:lastModifiedBy>
  <cp:lastPrinted>2016-10-20T18:39:29Z</cp:lastPrinted>
  <dcterms:created xsi:type="dcterms:W3CDTF">2010-08-27T16:27:22Z</dcterms:created>
  <dcterms:modified xsi:type="dcterms:W3CDTF">2025-03-27T17:25:33Z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