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540" yWindow="-240" windowWidth="14316" windowHeight="14652" tabRatio="792" firstSheet="1" activeTab="1"/>
  </bookViews>
  <sheets>
    <sheet name="_com.sap.ip.bi.xl.hiddensheet" sheetId="65" state="veryHidden" r:id="rId1"/>
    <sheet name="Lead G" sheetId="1" r:id="rId2"/>
    <sheet name="CBR_Gas" sheetId="67" r:id="rId3"/>
  </sheets>
  <externalReferences>
    <externalReference r:id="rId4"/>
    <externalReference r:id="rId5"/>
    <externalReference r:id="rId6"/>
  </externalReferences>
  <definedNames>
    <definedName name="__123Graph_ECURRENT" localSheetId="2" hidden="1">[1]ConsolidatingPL!#REF!</definedName>
    <definedName name="__123Graph_ECURRENT" hidden="1">[1]ConsolidatingPL!#REF!</definedName>
    <definedName name="_xlnm._FilterDatabase" localSheetId="2" hidden="1">CBR_Gas!$B$9:$I$55</definedName>
    <definedName name="_Order1" hidden="1">255</definedName>
    <definedName name="_Order2" hidden="1">255</definedName>
    <definedName name="AccessDatabase" hidden="1">"I:\COMTREL\FINICLE\TradeSummary.mdb"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CBWorkbookPriority" hidden="1">-2060790043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_3239642F_B843_41CC_A44F_CEEFD36D98C0_.wvu.FilterData" localSheetId="2" hidden="1">CBR_Gas!$B$9:$I$54</definedName>
    <definedName name="Z_E83EA30E_529D_409C_A25B_E6747C6F6EA5_.wvu.FilterData" localSheetId="2" hidden="1">CBR_Gas!$B$9:$H$54</definedName>
    <definedName name="Z_FAF35B1F_F6FD_4255_9D59_BFFC10E0219D_.wvu.FilterData" localSheetId="2" hidden="1">CBR_Gas!$B$9:$H$54</definedName>
  </definedNames>
  <calcPr calcId="162913" concurrentManualCount="8"/>
</workbook>
</file>

<file path=xl/calcChain.xml><?xml version="1.0" encoding="utf-8"?>
<calcChain xmlns="http://schemas.openxmlformats.org/spreadsheetml/2006/main">
  <c r="C17" i="1" l="1"/>
  <c r="C66" i="67"/>
  <c r="D69" i="67"/>
  <c r="E54" i="67"/>
  <c r="G54" i="67"/>
  <c r="D70" i="67"/>
  <c r="E53" i="67"/>
  <c r="G53" i="67"/>
  <c r="D71" i="67"/>
  <c r="E52" i="67"/>
  <c r="G52" i="67"/>
  <c r="D72" i="67"/>
  <c r="E51" i="67"/>
  <c r="G51" i="67"/>
  <c r="E50" i="67"/>
  <c r="F50" i="67"/>
  <c r="G50" i="67"/>
  <c r="E49" i="67"/>
  <c r="F49" i="67"/>
  <c r="G49" i="67"/>
  <c r="E48" i="67"/>
  <c r="F48" i="67"/>
  <c r="G48" i="67"/>
  <c r="E47" i="67"/>
  <c r="F47" i="67"/>
  <c r="G47" i="67"/>
  <c r="E46" i="67"/>
  <c r="F46" i="67"/>
  <c r="G46" i="67"/>
  <c r="E45" i="67"/>
  <c r="F45" i="67"/>
  <c r="G45" i="67"/>
  <c r="E44" i="67"/>
  <c r="F44" i="67"/>
  <c r="G44" i="67"/>
  <c r="E43" i="67"/>
  <c r="F43" i="67"/>
  <c r="G43" i="67"/>
  <c r="E42" i="67"/>
  <c r="F42" i="67"/>
  <c r="G42" i="67"/>
  <c r="E41" i="67"/>
  <c r="F41" i="67"/>
  <c r="G41" i="67"/>
  <c r="E40" i="67"/>
  <c r="F40" i="67"/>
  <c r="G40" i="67"/>
  <c r="E39" i="67"/>
  <c r="F39" i="67"/>
  <c r="G39" i="67"/>
  <c r="E38" i="67"/>
  <c r="F38" i="67"/>
  <c r="G38" i="67"/>
  <c r="E37" i="67"/>
  <c r="F37" i="67"/>
  <c r="G37" i="67"/>
  <c r="E36" i="67"/>
  <c r="F36" i="67"/>
  <c r="G36" i="67"/>
  <c r="E35" i="67"/>
  <c r="F35" i="67"/>
  <c r="G35" i="67"/>
  <c r="E34" i="67"/>
  <c r="F34" i="67"/>
  <c r="G34" i="67"/>
  <c r="E33" i="67"/>
  <c r="F33" i="67"/>
  <c r="G33" i="67"/>
  <c r="E32" i="67"/>
  <c r="F32" i="67"/>
  <c r="G32" i="67"/>
  <c r="E31" i="67"/>
  <c r="F31" i="67"/>
  <c r="G31" i="67"/>
  <c r="E30" i="67"/>
  <c r="F30" i="67"/>
  <c r="G30" i="67"/>
  <c r="E29" i="67"/>
  <c r="F29" i="67"/>
  <c r="G29" i="67"/>
  <c r="E28" i="67"/>
  <c r="F28" i="67"/>
  <c r="G28" i="67"/>
  <c r="E27" i="67"/>
  <c r="F27" i="67"/>
  <c r="G27" i="67"/>
  <c r="E26" i="67"/>
  <c r="F26" i="67"/>
  <c r="G26" i="67"/>
  <c r="E25" i="67"/>
  <c r="G25" i="67"/>
  <c r="E24" i="67"/>
  <c r="F24" i="67"/>
  <c r="G24" i="67"/>
  <c r="F23" i="67"/>
  <c r="G23" i="67"/>
  <c r="E23" i="67"/>
  <c r="E22" i="67"/>
  <c r="F22" i="67"/>
  <c r="G22" i="67"/>
  <c r="E21" i="67"/>
  <c r="F21" i="67"/>
  <c r="G21" i="67"/>
  <c r="E20" i="67"/>
  <c r="F20" i="67"/>
  <c r="G20" i="67"/>
  <c r="E19" i="67"/>
  <c r="F19" i="67"/>
  <c r="G19" i="67"/>
  <c r="E18" i="67"/>
  <c r="F18" i="67"/>
  <c r="G18" i="67"/>
  <c r="E17" i="67"/>
  <c r="F17" i="67"/>
  <c r="G17" i="67"/>
  <c r="E16" i="67"/>
  <c r="F16" i="67"/>
  <c r="G16" i="67"/>
  <c r="E15" i="67"/>
  <c r="F15" i="67"/>
  <c r="G15" i="67"/>
  <c r="E14" i="67"/>
  <c r="F14" i="67"/>
  <c r="G14" i="67"/>
  <c r="E13" i="67"/>
  <c r="F13" i="67"/>
  <c r="G13" i="67"/>
  <c r="E12" i="67"/>
  <c r="F12" i="67"/>
  <c r="G12" i="67"/>
  <c r="E11" i="67"/>
  <c r="F11" i="67"/>
  <c r="G11" i="67"/>
  <c r="D55" i="67"/>
  <c r="C25" i="1"/>
  <c r="C24" i="1"/>
  <c r="C2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C32" i="1"/>
  <c r="E10" i="67"/>
  <c r="D59" i="67"/>
  <c r="G61" i="67"/>
  <c r="E55" i="67"/>
  <c r="E59" i="67"/>
  <c r="F10" i="67"/>
  <c r="F55" i="67"/>
  <c r="F59" i="67"/>
  <c r="F60" i="67"/>
  <c r="G10" i="67"/>
  <c r="G55" i="67"/>
  <c r="G59" i="67"/>
  <c r="F62" i="67"/>
  <c r="C31" i="1" l="1"/>
  <c r="C28" i="1"/>
  <c r="D6" i="67" l="1"/>
  <c r="D4" i="67" l="1"/>
  <c r="D7" i="67" s="1"/>
  <c r="D66" i="67" l="1"/>
  <c r="D60" i="67"/>
  <c r="D58" i="67"/>
  <c r="E58" i="67" s="1"/>
  <c r="G58" i="67" s="1"/>
  <c r="C13" i="1" l="1"/>
  <c r="E60" i="67"/>
  <c r="E69" i="67"/>
  <c r="E71" i="67"/>
  <c r="D68" i="67"/>
  <c r="E72" i="67"/>
  <c r="E70" i="67"/>
  <c r="D73" i="67" l="1"/>
  <c r="E68" i="67"/>
  <c r="G60" i="67"/>
  <c r="G62" i="67" s="1"/>
  <c r="D74" i="67" s="1"/>
  <c r="E62" i="67"/>
  <c r="C16" i="1" s="1"/>
  <c r="C30" i="1" l="1"/>
  <c r="C33" i="1" s="1"/>
  <c r="C20" i="1"/>
  <c r="D20" i="1" s="1"/>
  <c r="E73" i="67"/>
  <c r="E74" i="67"/>
</calcChain>
</file>

<file path=xl/comments1.xml><?xml version="1.0" encoding="utf-8"?>
<comments xmlns="http://schemas.openxmlformats.org/spreadsheetml/2006/main">
  <authors>
    <author>Puget Sound Energy</author>
    <author>Jonathan Kim</author>
  </authors>
  <commentList>
    <comment ref="C5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from Final ETR report</t>
        </r>
      </text>
    </comment>
    <comment ref="C70" authorId="1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includes PT &amp; 481(a) Adj.</t>
        </r>
      </text>
    </comment>
  </commentList>
</comments>
</file>

<file path=xl/sharedStrings.xml><?xml version="1.0" encoding="utf-8"?>
<sst xmlns="http://schemas.openxmlformats.org/spreadsheetml/2006/main" count="160" uniqueCount="139">
  <si>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</si>
  <si>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</si>
  <si>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</si>
  <si>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</si>
  <si>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</si>
  <si>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</si>
  <si>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</si>
  <si>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</si>
  <si>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</si>
  <si>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</si>
  <si>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</si>
  <si>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</si>
  <si>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</si>
  <si>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</si>
  <si>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</si>
  <si>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</si>
  <si>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</si>
  <si>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</si>
  <si>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</si>
  <si>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</si>
  <si>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</si>
  <si>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</si>
  <si>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</si>
  <si>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</si>
  <si>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</si>
  <si>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</si>
  <si>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</si>
  <si>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</si>
  <si>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</si>
  <si>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Pension-common</t>
  </si>
  <si>
    <t>Deferred Compensation-common</t>
  </si>
  <si>
    <t>Vacation Pay-common</t>
  </si>
  <si>
    <t>Total Tax adjustments</t>
  </si>
  <si>
    <t>Tax Return Key</t>
  </si>
  <si>
    <t>N-03</t>
  </si>
  <si>
    <t>N-05</t>
  </si>
  <si>
    <t>N-10</t>
  </si>
  <si>
    <t>N-13</t>
  </si>
  <si>
    <t>N-14</t>
  </si>
  <si>
    <t>N-16</t>
  </si>
  <si>
    <t>N-31</t>
  </si>
  <si>
    <t>N-37</t>
  </si>
  <si>
    <t>N-44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</si>
  <si>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</si>
  <si>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</si>
  <si>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</si>
  <si>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</si>
  <si>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</si>
  <si>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</si>
  <si>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JP Storage - Sec 263A</t>
  </si>
  <si>
    <t>Fringe benefits</t>
  </si>
  <si>
    <t>§162(m) limitation</t>
  </si>
  <si>
    <t>&lt;==check</t>
  </si>
  <si>
    <t>Lease Incentive</t>
  </si>
  <si>
    <t>Health Insurance - IBNR</t>
  </si>
  <si>
    <t>AMI Depreciation Deferral</t>
  </si>
  <si>
    <t>ADJ 3.03G</t>
  </si>
  <si>
    <t>COMMISSION BASIS REPORT</t>
  </si>
  <si>
    <t>N- 110</t>
  </si>
  <si>
    <t>N-97</t>
  </si>
  <si>
    <t>N-111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</si>
  <si>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</si>
  <si>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</si>
  <si>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</si>
  <si>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</si>
  <si>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</si>
  <si>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</si>
  <si>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</si>
  <si>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</si>
  <si>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FOR THE TWELVE MONTHS ENDED DECEMBER 31, 2021</t>
  </si>
  <si>
    <t>GTZ Depreciation Deferral G Post 06/30/19</t>
  </si>
  <si>
    <t>GTZ Carrying Charge Deferral G Post 06/30/19</t>
  </si>
  <si>
    <t xml:space="preserve">PT - Plant Related - Fed &amp; MT </t>
  </si>
  <si>
    <t>Fed Taxable Income</t>
  </si>
  <si>
    <t>Total Income tax</t>
  </si>
  <si>
    <t>Statutory Tax</t>
  </si>
  <si>
    <t>Stat Tax</t>
  </si>
  <si>
    <t>PT - Plant Related</t>
  </si>
  <si>
    <t>January 2022 - December 2022</t>
  </si>
  <si>
    <t>without Topside reversal of $7m</t>
  </si>
  <si>
    <t>✔ TZ OK</t>
  </si>
  <si>
    <t>FIT @21%</t>
  </si>
  <si>
    <t>DFIT</t>
  </si>
  <si>
    <t>Total Tax</t>
  </si>
  <si>
    <t>N-29</t>
  </si>
  <si>
    <t>N-01</t>
  </si>
  <si>
    <t>ARO/ARC</t>
  </si>
  <si>
    <t>N-02</t>
  </si>
  <si>
    <t>IRS Carryover - Plant Related-Common</t>
  </si>
  <si>
    <t>N-101</t>
  </si>
  <si>
    <t>GTZ Depreciation Deferral G Pre 06/30/19</t>
  </si>
  <si>
    <t>N-102</t>
  </si>
  <si>
    <t>GTZ Carrying Charge Deferral G Pre 06/30/19</t>
  </si>
  <si>
    <t>N-103</t>
  </si>
  <si>
    <t>AMI Depreciation Deferral Post 07/2019</t>
  </si>
  <si>
    <t>OK_No activity in 2022_input $0</t>
  </si>
  <si>
    <t>N-17</t>
  </si>
  <si>
    <t>International Paper Capacity Assignment</t>
  </si>
  <si>
    <t>N-33</t>
  </si>
  <si>
    <t>Staples Loyalty Incentive-common</t>
  </si>
  <si>
    <t>N-43</t>
  </si>
  <si>
    <t>Injuries and Damages</t>
  </si>
  <si>
    <t>N-56</t>
  </si>
  <si>
    <t>Summit Landlord Incentive-common</t>
  </si>
  <si>
    <t>N-67</t>
  </si>
  <si>
    <t>Workers Compensation- IBNR</t>
  </si>
  <si>
    <t>N-82</t>
  </si>
  <si>
    <t>Credit Card Deferral</t>
  </si>
  <si>
    <t>N-118</t>
  </si>
  <si>
    <t>Tacoma LNG Deferral Depreciation</t>
  </si>
  <si>
    <t>TLNG Deferral Depreciation and O&amp;M</t>
  </si>
  <si>
    <t>N-119</t>
  </si>
  <si>
    <t>Tacoma LNG Deferral Return</t>
  </si>
  <si>
    <t>TLNG Deferral Return</t>
  </si>
  <si>
    <t>N-120</t>
  </si>
  <si>
    <t>Tacoma LNG Equity Deferral</t>
  </si>
  <si>
    <t>TLNG Equity Deferral</t>
  </si>
  <si>
    <t>N-126</t>
  </si>
  <si>
    <t>Covid Cost Deferral</t>
  </si>
  <si>
    <t>N-128</t>
  </si>
  <si>
    <r>
      <rPr>
        <sz val="11"/>
        <rFont val="Calibri"/>
        <family val="2"/>
        <scheme val="minor"/>
      </rPr>
      <t>Reg. Asset for PLR - Gas</t>
    </r>
  </si>
  <si>
    <t>N-130</t>
  </si>
  <si>
    <r>
      <rPr>
        <sz val="11"/>
        <rFont val="Calibri"/>
        <family val="2"/>
        <scheme val="minor"/>
      </rPr>
      <t>Reg. Filing Fee Deferral - Gas</t>
    </r>
  </si>
  <si>
    <t>N-50</t>
  </si>
  <si>
    <t>Conservation</t>
  </si>
  <si>
    <t>N-64</t>
  </si>
  <si>
    <t>Decoupling Revenue - Residential</t>
  </si>
  <si>
    <t>N-65</t>
  </si>
  <si>
    <t>Decoupling Revenue - Non Residential</t>
  </si>
  <si>
    <t>N-66</t>
  </si>
  <si>
    <t>Property Tax Tracker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</si>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</sst>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</numFmts>
  <fonts count="1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Segoe UI Symbol"/>
      <family val="2"/>
    </font>
    <font>
      <sz val="11"/>
      <color rgb="FF0070C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109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20">
    <xf numFmtId="168" fontId="0" fillId="0" borderId="0">
      <alignment horizontal="left" wrapText="1"/>
    </xf>
    <xf numFmtId="168" fontId="24" fillId="0" borderId="0">
      <alignment horizontal="left" wrapText="1"/>
    </xf>
    <xf numFmtId="169" fontId="24" fillId="0" borderId="0">
      <alignment horizontal="left" wrapText="1"/>
    </xf>
    <xf numFmtId="167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8" fontId="24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31" fillId="0" borderId="0"/>
    <xf numFmtId="169" fontId="21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8" fontId="24" fillId="0" borderId="0">
      <alignment horizontal="left" wrapText="1"/>
    </xf>
    <xf numFmtId="168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31" fillId="0" borderId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58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58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58" fillId="10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58" fillId="10" borderId="0" applyNumberFormat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58" fillId="3" borderId="0" applyNumberFormat="0" applyBorder="0" applyAlignment="0" applyProtection="0"/>
    <xf numFmtId="0" fontId="42" fillId="11" borderId="0" applyNumberFormat="0" applyBorder="0" applyAlignment="0" applyProtection="0"/>
    <xf numFmtId="0" fontId="42" fillId="6" borderId="0" applyNumberFormat="0" applyBorder="0" applyAlignment="0" applyProtection="0"/>
    <xf numFmtId="0" fontId="58" fillId="12" borderId="0" applyNumberFormat="0" applyBorder="0" applyAlignment="0" applyProtection="0"/>
    <xf numFmtId="171" fontId="32" fillId="0" borderId="0" applyFill="0" applyBorder="0" applyAlignment="0"/>
    <xf numFmtId="41" fontId="21" fillId="13" borderId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3" fillId="0" borderId="0"/>
    <xf numFmtId="0" fontId="23" fillId="0" borderId="0"/>
    <xf numFmtId="0" fontId="34" fillId="0" borderId="0"/>
    <xf numFmtId="172" fontId="35" fillId="0" borderId="0">
      <protection locked="0"/>
    </xf>
    <xf numFmtId="0" fontId="34" fillId="0" borderId="0"/>
    <xf numFmtId="0" fontId="36" fillId="0" borderId="0" applyNumberFormat="0" applyAlignment="0">
      <alignment horizontal="left"/>
    </xf>
    <xf numFmtId="0" fontId="37" fillId="0" borderId="0" applyNumberFormat="0" applyAlignment="0"/>
    <xf numFmtId="0" fontId="23" fillId="0" borderId="0"/>
    <xf numFmtId="0" fontId="34" fillId="0" borderId="0"/>
    <xf numFmtId="0" fontId="23" fillId="0" borderId="0"/>
    <xf numFmtId="0" fontId="34" fillId="0" borderId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168" fontId="24" fillId="0" borderId="0"/>
    <xf numFmtId="2" fontId="30" fillId="0" borderId="0" applyFont="0" applyFill="0" applyBorder="0" applyAlignment="0" applyProtection="0"/>
    <xf numFmtId="0" fontId="23" fillId="0" borderId="0"/>
    <xf numFmtId="38" fontId="16" fillId="13" borderId="0" applyNumberFormat="0" applyBorder="0" applyAlignment="0" applyProtection="0"/>
    <xf numFmtId="0" fontId="38" fillId="0" borderId="1" applyNumberFormat="0" applyAlignment="0" applyProtection="0">
      <alignment horizontal="left"/>
    </xf>
    <xf numFmtId="0" fontId="38" fillId="0" borderId="2">
      <alignment horizontal="left"/>
    </xf>
    <xf numFmtId="38" fontId="17" fillId="0" borderId="0"/>
    <xf numFmtId="40" fontId="17" fillId="0" borderId="0"/>
    <xf numFmtId="10" fontId="16" fillId="17" borderId="3" applyNumberFormat="0" applyBorder="0" applyAlignment="0" applyProtection="0"/>
    <xf numFmtId="41" fontId="39" fillId="18" borderId="4">
      <alignment horizontal="left"/>
      <protection locked="0"/>
    </xf>
    <xf numFmtId="10" fontId="39" fillId="18" borderId="4">
      <alignment horizontal="right"/>
      <protection locked="0"/>
    </xf>
    <xf numFmtId="0" fontId="25" fillId="13" borderId="0"/>
    <xf numFmtId="3" fontId="40" fillId="0" borderId="0" applyFill="0" applyBorder="0" applyAlignment="0" applyProtection="0"/>
    <xf numFmtId="44" fontId="18" fillId="0" borderId="5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37" fontId="41" fillId="0" borderId="0"/>
    <xf numFmtId="166" fontId="12" fillId="0" borderId="0"/>
    <xf numFmtId="39" fontId="16" fillId="0" borderId="0" applyFill="0" applyBorder="0" applyAlignment="0" applyProtection="0"/>
    <xf numFmtId="0" fontId="52" fillId="0" borderId="0"/>
    <xf numFmtId="0" fontId="21" fillId="0" borderId="0"/>
    <xf numFmtId="0" fontId="21" fillId="0" borderId="0"/>
    <xf numFmtId="0" fontId="21" fillId="0" borderId="0">
      <alignment wrapText="1"/>
    </xf>
    <xf numFmtId="0" fontId="21" fillId="0" borderId="0"/>
    <xf numFmtId="0" fontId="60" fillId="0" borderId="0"/>
    <xf numFmtId="0" fontId="62" fillId="0" borderId="0"/>
    <xf numFmtId="0" fontId="21" fillId="0" borderId="0"/>
    <xf numFmtId="39" fontId="25" fillId="0" borderId="0" applyFill="0" applyBorder="0" applyAlignment="0" applyProtection="0"/>
    <xf numFmtId="0" fontId="63" fillId="0" borderId="0"/>
    <xf numFmtId="0" fontId="42" fillId="0" borderId="0"/>
    <xf numFmtId="0" fontId="21" fillId="0" borderId="0"/>
    <xf numFmtId="0" fontId="42" fillId="0" borderId="0"/>
    <xf numFmtId="0" fontId="63" fillId="0" borderId="0"/>
    <xf numFmtId="0" fontId="42" fillId="0" borderId="0"/>
    <xf numFmtId="0" fontId="63" fillId="0" borderId="0"/>
    <xf numFmtId="0" fontId="33" fillId="0" borderId="0"/>
    <xf numFmtId="0" fontId="63" fillId="0" borderId="0"/>
    <xf numFmtId="173" fontId="21" fillId="0" borderId="0">
      <alignment horizontal="left" wrapText="1"/>
    </xf>
    <xf numFmtId="0" fontId="63" fillId="0" borderId="0"/>
    <xf numFmtId="0" fontId="24" fillId="0" borderId="0"/>
    <xf numFmtId="0" fontId="63" fillId="0" borderId="0"/>
    <xf numFmtId="0" fontId="27" fillId="0" borderId="0"/>
    <xf numFmtId="0" fontId="63" fillId="0" borderId="0"/>
    <xf numFmtId="0" fontId="42" fillId="19" borderId="7" applyNumberFormat="0" applyFont="0" applyAlignment="0" applyProtection="0"/>
    <xf numFmtId="0" fontId="42" fillId="19" borderId="7" applyNumberFormat="0" applyFont="0" applyAlignment="0" applyProtection="0"/>
    <xf numFmtId="0" fontId="42" fillId="19" borderId="7" applyNumberFormat="0" applyFont="0" applyAlignment="0" applyProtection="0"/>
    <xf numFmtId="0" fontId="23" fillId="0" borderId="0"/>
    <xf numFmtId="0" fontId="23" fillId="0" borderId="0"/>
    <xf numFmtId="0" fontId="34" fillId="0" borderId="0"/>
    <xf numFmtId="10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20" borderId="4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45" fillId="0" borderId="9">
      <alignment horizontal="center"/>
    </xf>
    <xf numFmtId="3" fontId="44" fillId="0" borderId="0" applyFont="0" applyFill="0" applyBorder="0" applyAlignment="0" applyProtection="0"/>
    <xf numFmtId="0" fontId="44" fillId="21" borderId="0" applyNumberFormat="0" applyFont="0" applyBorder="0" applyAlignment="0" applyProtection="0"/>
    <xf numFmtId="0" fontId="34" fillId="0" borderId="0"/>
    <xf numFmtId="3" fontId="46" fillId="0" borderId="0" applyFill="0" applyBorder="0" applyAlignment="0" applyProtection="0"/>
    <xf numFmtId="0" fontId="47" fillId="0" borderId="0"/>
    <xf numFmtId="42" fontId="21" fillId="17" borderId="0"/>
    <xf numFmtId="42" fontId="21" fillId="17" borderId="10">
      <alignment vertical="center"/>
    </xf>
    <xf numFmtId="0" fontId="19" fillId="17" borderId="11" applyNumberFormat="0">
      <alignment horizontal="center" vertical="center" wrapText="1"/>
    </xf>
    <xf numFmtId="10" fontId="21" fillId="17" borderId="0"/>
    <xf numFmtId="174" fontId="21" fillId="17" borderId="0"/>
    <xf numFmtId="165" fontId="26" fillId="0" borderId="0" applyBorder="0" applyAlignment="0"/>
    <xf numFmtId="42" fontId="21" fillId="17" borderId="12">
      <alignment horizontal="left"/>
    </xf>
    <xf numFmtId="174" fontId="22" fillId="17" borderId="12">
      <alignment horizontal="left"/>
    </xf>
    <xf numFmtId="14" fontId="43" fillId="0" borderId="0" applyNumberFormat="0" applyFill="0" applyBorder="0" applyAlignment="0" applyProtection="0">
      <alignment horizontal="left"/>
    </xf>
    <xf numFmtId="175" fontId="21" fillId="0" borderId="0" applyFont="0" applyFill="0" applyAlignment="0">
      <alignment horizontal="right"/>
    </xf>
    <xf numFmtId="4" fontId="48" fillId="18" borderId="8" applyNumberFormat="0" applyProtection="0">
      <alignment vertical="center"/>
    </xf>
    <xf numFmtId="4" fontId="53" fillId="18" borderId="8" applyNumberFormat="0" applyProtection="0">
      <alignment vertical="center"/>
    </xf>
    <xf numFmtId="4" fontId="48" fillId="18" borderId="8" applyNumberFormat="0" applyProtection="0">
      <alignment horizontal="left" vertical="center" indent="1"/>
    </xf>
    <xf numFmtId="4" fontId="48" fillId="18" borderId="8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4" fontId="48" fillId="23" borderId="8" applyNumberFormat="0" applyProtection="0">
      <alignment horizontal="right" vertical="center"/>
    </xf>
    <xf numFmtId="4" fontId="48" fillId="24" borderId="8" applyNumberFormat="0" applyProtection="0">
      <alignment horizontal="right" vertical="center"/>
    </xf>
    <xf numFmtId="4" fontId="48" fillId="25" borderId="8" applyNumberFormat="0" applyProtection="0">
      <alignment horizontal="right" vertical="center"/>
    </xf>
    <xf numFmtId="4" fontId="48" fillId="26" borderId="8" applyNumberFormat="0" applyProtection="0">
      <alignment horizontal="right" vertical="center"/>
    </xf>
    <xf numFmtId="4" fontId="48" fillId="27" borderId="8" applyNumberFormat="0" applyProtection="0">
      <alignment horizontal="right" vertical="center"/>
    </xf>
    <xf numFmtId="4" fontId="48" fillId="28" borderId="8" applyNumberFormat="0" applyProtection="0">
      <alignment horizontal="right" vertical="center"/>
    </xf>
    <xf numFmtId="4" fontId="48" fillId="29" borderId="8" applyNumberFormat="0" applyProtection="0">
      <alignment horizontal="right" vertical="center"/>
    </xf>
    <xf numFmtId="4" fontId="48" fillId="30" borderId="8" applyNumberFormat="0" applyProtection="0">
      <alignment horizontal="right" vertical="center"/>
    </xf>
    <xf numFmtId="4" fontId="48" fillId="31" borderId="8" applyNumberFormat="0" applyProtection="0">
      <alignment horizontal="right" vertical="center"/>
    </xf>
    <xf numFmtId="4" fontId="54" fillId="32" borderId="8" applyNumberFormat="0" applyProtection="0">
      <alignment horizontal="left" vertical="center" indent="1"/>
    </xf>
    <xf numFmtId="4" fontId="48" fillId="33" borderId="13" applyNumberFormat="0" applyProtection="0">
      <alignment horizontal="left" vertical="center" indent="1"/>
    </xf>
    <xf numFmtId="4" fontId="55" fillId="34" borderId="0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4" fontId="48" fillId="33" borderId="8" applyNumberFormat="0" applyProtection="0">
      <alignment horizontal="left" vertical="center" indent="1"/>
    </xf>
    <xf numFmtId="4" fontId="48" fillId="35" borderId="8" applyNumberFormat="0" applyProtection="0">
      <alignment horizontal="left" vertical="center" indent="1"/>
    </xf>
    <xf numFmtId="0" fontId="21" fillId="35" borderId="8" applyNumberFormat="0" applyProtection="0">
      <alignment horizontal="left" vertical="center" indent="1"/>
    </xf>
    <xf numFmtId="0" fontId="21" fillId="35" borderId="8" applyNumberFormat="0" applyProtection="0">
      <alignment horizontal="left" vertical="center" indent="1"/>
    </xf>
    <xf numFmtId="0" fontId="21" fillId="36" borderId="8" applyNumberFormat="0" applyProtection="0">
      <alignment horizontal="left" vertical="center" indent="1"/>
    </xf>
    <xf numFmtId="0" fontId="21" fillId="36" borderId="8" applyNumberFormat="0" applyProtection="0">
      <alignment horizontal="left" vertical="center" indent="1"/>
    </xf>
    <xf numFmtId="0" fontId="21" fillId="13" borderId="8" applyNumberFormat="0" applyProtection="0">
      <alignment horizontal="left" vertical="center" indent="1"/>
    </xf>
    <xf numFmtId="0" fontId="21" fillId="13" borderId="8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0" fontId="60" fillId="37" borderId="3" applyNumberFormat="0">
      <protection locked="0"/>
    </xf>
    <xf numFmtId="4" fontId="48" fillId="38" borderId="8" applyNumberFormat="0" applyProtection="0">
      <alignment vertical="center"/>
    </xf>
    <xf numFmtId="4" fontId="53" fillId="38" borderId="8" applyNumberFormat="0" applyProtection="0">
      <alignment vertical="center"/>
    </xf>
    <xf numFmtId="4" fontId="48" fillId="38" borderId="8" applyNumberFormat="0" applyProtection="0">
      <alignment horizontal="left" vertical="center" indent="1"/>
    </xf>
    <xf numFmtId="4" fontId="48" fillId="38" borderId="8" applyNumberFormat="0" applyProtection="0">
      <alignment horizontal="left" vertical="center" indent="1"/>
    </xf>
    <xf numFmtId="4" fontId="48" fillId="33" borderId="8" applyNumberFormat="0" applyProtection="0">
      <alignment horizontal="right" vertical="center"/>
    </xf>
    <xf numFmtId="4" fontId="53" fillId="33" borderId="8" applyNumberFormat="0" applyProtection="0">
      <alignment horizontal="right" vertical="center"/>
    </xf>
    <xf numFmtId="0" fontId="21" fillId="22" borderId="8" applyNumberFormat="0" applyProtection="0">
      <alignment horizontal="left" vertical="center" indent="1"/>
    </xf>
    <xf numFmtId="0" fontId="21" fillId="22" borderId="8" applyNumberFormat="0" applyProtection="0">
      <alignment horizontal="left" vertical="center" indent="1"/>
    </xf>
    <xf numFmtId="0" fontId="56" fillId="0" borderId="0"/>
    <xf numFmtId="4" fontId="57" fillId="33" borderId="8" applyNumberFormat="0" applyProtection="0">
      <alignment horizontal="right" vertical="center"/>
    </xf>
    <xf numFmtId="39" fontId="21" fillId="39" borderId="0"/>
    <xf numFmtId="0" fontId="61" fillId="0" borderId="0" applyNumberFormat="0" applyFill="0" applyBorder="0" applyAlignment="0" applyProtection="0"/>
    <xf numFmtId="38" fontId="16" fillId="0" borderId="14"/>
    <xf numFmtId="38" fontId="17" fillId="0" borderId="12"/>
    <xf numFmtId="39" fontId="43" fillId="40" borderId="0"/>
    <xf numFmtId="168" fontId="24" fillId="0" borderId="0">
      <alignment horizontal="left" wrapText="1"/>
    </xf>
    <xf numFmtId="169" fontId="21" fillId="0" borderId="0">
      <alignment horizontal="left" wrapText="1"/>
    </xf>
    <xf numFmtId="40" fontId="49" fillId="0" borderId="0" applyBorder="0">
      <alignment horizontal="right"/>
    </xf>
    <xf numFmtId="41" fontId="20" fillId="17" borderId="0">
      <alignment horizontal="left"/>
    </xf>
    <xf numFmtId="176" fontId="50" fillId="17" borderId="0">
      <alignment horizontal="left" vertical="center"/>
    </xf>
    <xf numFmtId="0" fontId="19" fillId="17" borderId="0">
      <alignment horizontal="left" wrapText="1"/>
    </xf>
    <xf numFmtId="0" fontId="51" fillId="0" borderId="0">
      <alignment horizontal="left" vertical="center"/>
    </xf>
    <xf numFmtId="0" fontId="34" fillId="0" borderId="15"/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9" fontId="21" fillId="0" borderId="0" applyFont="0" applyFill="0" applyBorder="0" applyAlignment="0" applyProtection="0"/>
    <xf numFmtId="168" fontId="21" fillId="0" borderId="0">
      <alignment horizontal="left" wrapText="1"/>
    </xf>
    <xf numFmtId="41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2" fillId="0" borderId="0">
      <alignment horizontal="left" wrapText="1"/>
    </xf>
    <xf numFmtId="169" fontId="12" fillId="0" borderId="0">
      <alignment horizontal="left" wrapText="1"/>
    </xf>
    <xf numFmtId="167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41" fontId="12" fillId="13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8" fontId="12" fillId="0" borderId="0"/>
    <xf numFmtId="0" fontId="16" fillId="13" borderId="0"/>
    <xf numFmtId="0" fontId="27" fillId="0" borderId="0"/>
    <xf numFmtId="0" fontId="12" fillId="0" borderId="0"/>
    <xf numFmtId="0" fontId="12" fillId="0" borderId="0"/>
    <xf numFmtId="0" fontId="12" fillId="0" borderId="0">
      <alignment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39" fontId="16" fillId="0" borderId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173" fontId="12" fillId="0" borderId="0">
      <alignment horizontal="left" wrapText="1"/>
    </xf>
    <xf numFmtId="0" fontId="10" fillId="0" borderId="0"/>
    <xf numFmtId="0" fontId="12" fillId="0" borderId="0"/>
    <xf numFmtId="0" fontId="10" fillId="0" borderId="0"/>
    <xf numFmtId="0" fontId="10" fillId="0" borderId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41" fontId="12" fillId="20" borderId="4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7" fillId="21" borderId="0" applyNumberFormat="0" applyFont="0" applyBorder="0" applyAlignment="0" applyProtection="0"/>
    <xf numFmtId="42" fontId="12" fillId="17" borderId="0"/>
    <xf numFmtId="42" fontId="12" fillId="17" borderId="10">
      <alignment vertical="center"/>
    </xf>
    <xf numFmtId="0" fontId="18" fillId="17" borderId="11" applyNumberFormat="0">
      <alignment horizontal="center" vertical="center" wrapText="1"/>
    </xf>
    <xf numFmtId="10" fontId="12" fillId="17" borderId="0"/>
    <xf numFmtId="174" fontId="12" fillId="17" borderId="0"/>
    <xf numFmtId="165" fontId="17" fillId="0" borderId="0" applyBorder="0" applyAlignment="0"/>
    <xf numFmtId="42" fontId="12" fillId="17" borderId="12">
      <alignment horizontal="left"/>
    </xf>
    <xf numFmtId="175" fontId="12" fillId="0" borderId="0" applyFont="0" applyFill="0" applyAlignment="0">
      <alignment horizontal="right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35" borderId="8" applyNumberFormat="0" applyProtection="0">
      <alignment horizontal="left" vertical="center" indent="1"/>
    </xf>
    <xf numFmtId="0" fontId="12" fillId="35" borderId="8" applyNumberFormat="0" applyProtection="0">
      <alignment horizontal="left" vertical="center" indent="1"/>
    </xf>
    <xf numFmtId="0" fontId="12" fillId="36" borderId="8" applyNumberFormat="0" applyProtection="0">
      <alignment horizontal="left" vertical="center" indent="1"/>
    </xf>
    <xf numFmtId="0" fontId="12" fillId="36" borderId="8" applyNumberFormat="0" applyProtection="0">
      <alignment horizontal="left" vertical="center" indent="1"/>
    </xf>
    <xf numFmtId="0" fontId="12" fillId="13" borderId="8" applyNumberFormat="0" applyProtection="0">
      <alignment horizontal="left" vertical="center" indent="1"/>
    </xf>
    <xf numFmtId="0" fontId="12" fillId="13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37" borderId="3" applyNumberFormat="0">
      <protection locked="0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39" fontId="12" fillId="39" borderId="0"/>
    <xf numFmtId="168" fontId="12" fillId="0" borderId="0">
      <alignment horizontal="left" wrapText="1"/>
    </xf>
    <xf numFmtId="169" fontId="12" fillId="0" borderId="0">
      <alignment horizontal="left" wrapText="1"/>
    </xf>
    <xf numFmtId="0" fontId="18" fillId="17" borderId="0">
      <alignment horizontal="left" wrapText="1"/>
    </xf>
    <xf numFmtId="0" fontId="10" fillId="0" borderId="0"/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9" fontId="12" fillId="0" borderId="0" applyFont="0" applyFill="0" applyBorder="0" applyAlignment="0" applyProtection="0"/>
    <xf numFmtId="168" fontId="12" fillId="0" borderId="0">
      <alignment horizontal="left" wrapText="1"/>
    </xf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65" fillId="0" borderId="0" applyFont="0" applyFill="0" applyBorder="0" applyAlignment="0" applyProtection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67" fillId="0" borderId="0"/>
    <xf numFmtId="0" fontId="9" fillId="0" borderId="0"/>
    <xf numFmtId="0" fontId="9" fillId="0" borderId="0"/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7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8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69" fontId="12" fillId="0" borderId="0">
      <alignment horizontal="left" wrapText="1"/>
    </xf>
    <xf numFmtId="177" fontId="83" fillId="0" borderId="0">
      <alignment horizontal="left"/>
    </xf>
    <xf numFmtId="178" fontId="84" fillId="0" borderId="0">
      <alignment horizontal="left"/>
    </xf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42" fillId="72" borderId="0" applyNumberFormat="0" applyBorder="0" applyAlignment="0" applyProtection="0"/>
    <xf numFmtId="0" fontId="9" fillId="49" borderId="0" applyNumberFormat="0" applyBorder="0" applyAlignment="0" applyProtection="0"/>
    <xf numFmtId="0" fontId="42" fillId="72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42" fillId="73" borderId="0" applyNumberFormat="0" applyBorder="0" applyAlignment="0" applyProtection="0"/>
    <xf numFmtId="0" fontId="9" fillId="53" borderId="0" applyNumberFormat="0" applyBorder="0" applyAlignment="0" applyProtection="0"/>
    <xf numFmtId="0" fontId="42" fillId="7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42" fillId="74" borderId="0" applyNumberFormat="0" applyBorder="0" applyAlignment="0" applyProtection="0"/>
    <xf numFmtId="0" fontId="9" fillId="57" borderId="0" applyNumberFormat="0" applyBorder="0" applyAlignment="0" applyProtection="0"/>
    <xf numFmtId="0" fontId="42" fillId="74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42" fillId="75" borderId="0" applyNumberFormat="0" applyBorder="0" applyAlignment="0" applyProtection="0"/>
    <xf numFmtId="0" fontId="9" fillId="61" borderId="0" applyNumberFormat="0" applyBorder="0" applyAlignment="0" applyProtection="0"/>
    <xf numFmtId="0" fontId="42" fillId="75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42" fillId="76" borderId="0" applyNumberFormat="0" applyBorder="0" applyAlignment="0" applyProtection="0"/>
    <xf numFmtId="0" fontId="9" fillId="65" borderId="0" applyNumberFormat="0" applyBorder="0" applyAlignment="0" applyProtection="0"/>
    <xf numFmtId="0" fontId="42" fillId="76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42" fillId="77" borderId="0" applyNumberFormat="0" applyBorder="0" applyAlignment="0" applyProtection="0"/>
    <xf numFmtId="0" fontId="9" fillId="69" borderId="0" applyNumberFormat="0" applyBorder="0" applyAlignment="0" applyProtection="0"/>
    <xf numFmtId="0" fontId="42" fillId="77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69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42" fillId="78" borderId="0" applyNumberFormat="0" applyBorder="0" applyAlignment="0" applyProtection="0"/>
    <xf numFmtId="0" fontId="9" fillId="50" borderId="0" applyNumberFormat="0" applyBorder="0" applyAlignment="0" applyProtection="0"/>
    <xf numFmtId="0" fontId="42" fillId="78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42" fillId="79" borderId="0" applyNumberFormat="0" applyBorder="0" applyAlignment="0" applyProtection="0"/>
    <xf numFmtId="0" fontId="9" fillId="54" borderId="0" applyNumberFormat="0" applyBorder="0" applyAlignment="0" applyProtection="0"/>
    <xf numFmtId="0" fontId="42" fillId="79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42" fillId="80" borderId="0" applyNumberFormat="0" applyBorder="0" applyAlignment="0" applyProtection="0"/>
    <xf numFmtId="0" fontId="9" fillId="58" borderId="0" applyNumberFormat="0" applyBorder="0" applyAlignment="0" applyProtection="0"/>
    <xf numFmtId="0" fontId="42" fillId="80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42" fillId="75" borderId="0" applyNumberFormat="0" applyBorder="0" applyAlignment="0" applyProtection="0"/>
    <xf numFmtId="0" fontId="9" fillId="62" borderId="0" applyNumberFormat="0" applyBorder="0" applyAlignment="0" applyProtection="0"/>
    <xf numFmtId="0" fontId="42" fillId="75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42" fillId="78" borderId="0" applyNumberFormat="0" applyBorder="0" applyAlignment="0" applyProtection="0"/>
    <xf numFmtId="0" fontId="9" fillId="66" borderId="0" applyNumberFormat="0" applyBorder="0" applyAlignment="0" applyProtection="0"/>
    <xf numFmtId="0" fontId="42" fillId="78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42" fillId="81" borderId="0" applyNumberFormat="0" applyBorder="0" applyAlignment="0" applyProtection="0"/>
    <xf numFmtId="0" fontId="9" fillId="70" borderId="0" applyNumberFormat="0" applyBorder="0" applyAlignment="0" applyProtection="0"/>
    <xf numFmtId="0" fontId="42" fillId="81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9" fillId="70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5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59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67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71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48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56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4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82" fillId="68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84" fillId="0" borderId="0" applyFont="0" applyFill="0" applyBorder="0" applyAlignment="0" applyProtection="0">
      <alignment horizontal="right"/>
    </xf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7" fillId="45" borderId="20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0" fontId="79" fillId="46" borderId="23" applyNumberFormat="0" applyAlignment="0" applyProtection="0"/>
    <xf numFmtId="41" fontId="12" fillId="13" borderId="0"/>
    <xf numFmtId="41" fontId="9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2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12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179" fontId="85" fillId="0" borderId="0" applyNumberFormat="0" applyFill="0" applyBorder="0" applyProtection="0">
      <alignment horizontal="right"/>
    </xf>
    <xf numFmtId="14" fontId="18" fillId="82" borderId="9">
      <alignment horizontal="center" vertical="center" wrapText="1"/>
    </xf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5" fillId="44" borderId="20" applyNumberFormat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180" fontId="86" fillId="0" borderId="0"/>
    <xf numFmtId="39" fontId="16" fillId="0" borderId="0" applyFill="0" applyBorder="0" applyAlignment="0" applyProtection="0"/>
    <xf numFmtId="0" fontId="27" fillId="0" borderId="0"/>
    <xf numFmtId="0" fontId="12" fillId="0" borderId="0"/>
    <xf numFmtId="0" fontId="12" fillId="0" borderId="0"/>
    <xf numFmtId="0" fontId="12" fillId="0" borderId="0">
      <alignment wrapText="1"/>
    </xf>
    <xf numFmtId="0" fontId="12" fillId="0" borderId="0"/>
    <xf numFmtId="0" fontId="12" fillId="0" borderId="0"/>
    <xf numFmtId="0" fontId="12" fillId="0" borderId="0"/>
    <xf numFmtId="0" fontId="9" fillId="0" borderId="0"/>
    <xf numFmtId="0" fontId="42" fillId="0" borderId="0"/>
    <xf numFmtId="0" fontId="4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2" fillId="0" borderId="0"/>
    <xf numFmtId="0" fontId="9" fillId="0" borderId="0"/>
    <xf numFmtId="0" fontId="4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2" fillId="0" borderId="0">
      <alignment horizontal="left" wrapText="1"/>
    </xf>
    <xf numFmtId="0" fontId="9" fillId="0" borderId="0"/>
    <xf numFmtId="0" fontId="12" fillId="0" borderId="0"/>
    <xf numFmtId="0" fontId="9" fillId="0" borderId="0"/>
    <xf numFmtId="0" fontId="27" fillId="0" borderId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9" fillId="47" borderId="24" applyNumberFormat="0" applyFont="0" applyAlignment="0" applyProtection="0"/>
    <xf numFmtId="0" fontId="42" fillId="47" borderId="24" applyNumberFormat="0" applyFont="0" applyAlignment="0" applyProtection="0"/>
    <xf numFmtId="0" fontId="42" fillId="47" borderId="24" applyNumberFormat="0" applyFont="0" applyAlignment="0" applyProtection="0"/>
    <xf numFmtId="0" fontId="42" fillId="47" borderId="24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9" fillId="47" borderId="24" applyNumberFormat="0" applyFont="0" applyAlignment="0" applyProtection="0"/>
    <xf numFmtId="0" fontId="42" fillId="19" borderId="7" applyNumberFormat="0" applyFon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0" fontId="76" fillId="45" borderId="21" applyNumberFormat="0" applyAlignment="0" applyProtection="0"/>
    <xf numFmtId="181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1" fontId="12" fillId="20" borderId="4"/>
    <xf numFmtId="42" fontId="12" fillId="17" borderId="0"/>
    <xf numFmtId="42" fontId="12" fillId="17" borderId="10">
      <alignment vertical="center"/>
    </xf>
    <xf numFmtId="10" fontId="12" fillId="17" borderId="0"/>
    <xf numFmtId="174" fontId="12" fillId="17" borderId="0"/>
    <xf numFmtId="42" fontId="12" fillId="17" borderId="12">
      <alignment horizontal="left"/>
    </xf>
    <xf numFmtId="175" fontId="12" fillId="0" borderId="0" applyFont="0" applyFill="0" applyAlignment="0">
      <alignment horizontal="right"/>
    </xf>
    <xf numFmtId="4" fontId="54" fillId="83" borderId="26" applyNumberFormat="0" applyProtection="0">
      <alignment vertical="center"/>
    </xf>
    <xf numFmtId="4" fontId="87" fillId="18" borderId="26" applyNumberFormat="0" applyProtection="0">
      <alignment vertical="center"/>
    </xf>
    <xf numFmtId="4" fontId="54" fillId="18" borderId="26" applyNumberFormat="0" applyProtection="0">
      <alignment horizontal="left" vertical="center" indent="1"/>
    </xf>
    <xf numFmtId="0" fontId="54" fillId="18" borderId="26" applyNumberFormat="0" applyProtection="0">
      <alignment horizontal="left" vertical="top" indent="1"/>
    </xf>
    <xf numFmtId="0" fontId="12" fillId="22" borderId="8" applyNumberFormat="0" applyProtection="0">
      <alignment horizontal="left" vertical="center" indent="1"/>
    </xf>
    <xf numFmtId="4" fontId="48" fillId="73" borderId="26" applyNumberFormat="0" applyProtection="0">
      <alignment horizontal="right" vertical="center"/>
    </xf>
    <xf numFmtId="4" fontId="48" fillId="79" borderId="26" applyNumberFormat="0" applyProtection="0">
      <alignment horizontal="right" vertical="center"/>
    </xf>
    <xf numFmtId="4" fontId="48" fillId="84" borderId="26" applyNumberFormat="0" applyProtection="0">
      <alignment horizontal="right" vertical="center"/>
    </xf>
    <xf numFmtId="4" fontId="48" fillId="81" borderId="26" applyNumberFormat="0" applyProtection="0">
      <alignment horizontal="right" vertical="center"/>
    </xf>
    <xf numFmtId="4" fontId="48" fillId="85" borderId="26" applyNumberFormat="0" applyProtection="0">
      <alignment horizontal="right" vertical="center"/>
    </xf>
    <xf numFmtId="4" fontId="48" fillId="86" borderId="26" applyNumberFormat="0" applyProtection="0">
      <alignment horizontal="right" vertical="center"/>
    </xf>
    <xf numFmtId="4" fontId="48" fillId="87" borderId="26" applyNumberFormat="0" applyProtection="0">
      <alignment horizontal="right" vertical="center"/>
    </xf>
    <xf numFmtId="4" fontId="48" fillId="88" borderId="26" applyNumberFormat="0" applyProtection="0">
      <alignment horizontal="right" vertical="center"/>
    </xf>
    <xf numFmtId="4" fontId="48" fillId="80" borderId="26" applyNumberFormat="0" applyProtection="0">
      <alignment horizontal="right" vertical="center"/>
    </xf>
    <xf numFmtId="4" fontId="54" fillId="89" borderId="27" applyNumberFormat="0" applyProtection="0">
      <alignment horizontal="left" vertical="center" indent="1"/>
    </xf>
    <xf numFmtId="4" fontId="48" fillId="90" borderId="0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4" fontId="48" fillId="33" borderId="8" applyNumberFormat="0" applyProtection="0">
      <alignment horizontal="left" vertical="center" indent="1"/>
    </xf>
    <xf numFmtId="4" fontId="48" fillId="35" borderId="8" applyNumberFormat="0" applyProtection="0">
      <alignment horizontal="left" vertical="center" indent="1"/>
    </xf>
    <xf numFmtId="0" fontId="12" fillId="35" borderId="8" applyNumberFormat="0" applyProtection="0">
      <alignment horizontal="left" vertical="center" indent="1"/>
    </xf>
    <xf numFmtId="0" fontId="12" fillId="35" borderId="8" applyNumberFormat="0" applyProtection="0">
      <alignment horizontal="left" vertical="center" indent="1"/>
    </xf>
    <xf numFmtId="0" fontId="12" fillId="36" borderId="8" applyNumberFormat="0" applyProtection="0">
      <alignment horizontal="left" vertical="center" indent="1"/>
    </xf>
    <xf numFmtId="0" fontId="12" fillId="36" borderId="8" applyNumberFormat="0" applyProtection="0">
      <alignment horizontal="left" vertical="center" indent="1"/>
    </xf>
    <xf numFmtId="0" fontId="12" fillId="13" borderId="8" applyNumberFormat="0" applyProtection="0">
      <alignment horizontal="left" vertical="center" indent="1"/>
    </xf>
    <xf numFmtId="0" fontId="12" fillId="13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0" fontId="12" fillId="37" borderId="3" applyNumberFormat="0">
      <protection locked="0"/>
    </xf>
    <xf numFmtId="4" fontId="48" fillId="38" borderId="26" applyNumberFormat="0" applyProtection="0">
      <alignment vertical="center"/>
    </xf>
    <xf numFmtId="4" fontId="53" fillId="38" borderId="26" applyNumberFormat="0" applyProtection="0">
      <alignment vertical="center"/>
    </xf>
    <xf numFmtId="4" fontId="48" fillId="38" borderId="26" applyNumberFormat="0" applyProtection="0">
      <alignment horizontal="left" vertical="center" indent="1"/>
    </xf>
    <xf numFmtId="0" fontId="48" fillId="38" borderId="26" applyNumberFormat="0" applyProtection="0">
      <alignment horizontal="left" vertical="top" indent="1"/>
    </xf>
    <xf numFmtId="4" fontId="48" fillId="90" borderId="26" applyNumberFormat="0" applyProtection="0">
      <alignment horizontal="right" vertical="center"/>
    </xf>
    <xf numFmtId="4" fontId="53" fillId="90" borderId="26" applyNumberFormat="0" applyProtection="0">
      <alignment horizontal="right" vertical="center"/>
    </xf>
    <xf numFmtId="0" fontId="12" fillId="22" borderId="8" applyNumberFormat="0" applyProtection="0">
      <alignment horizontal="left" vertical="center" indent="1"/>
    </xf>
    <xf numFmtId="0" fontId="12" fillId="22" borderId="8" applyNumberFormat="0" applyProtection="0">
      <alignment horizontal="left" vertical="center" indent="1"/>
    </xf>
    <xf numFmtId="4" fontId="88" fillId="91" borderId="0" applyNumberFormat="0" applyProtection="0">
      <alignment horizontal="left" vertical="center" indent="1"/>
    </xf>
    <xf numFmtId="4" fontId="57" fillId="90" borderId="26" applyNumberFormat="0" applyProtection="0">
      <alignment horizontal="right" vertical="center"/>
    </xf>
    <xf numFmtId="39" fontId="12" fillId="39" borderId="0"/>
    <xf numFmtId="169" fontId="12" fillId="0" borderId="0">
      <alignment horizontal="left" wrapText="1"/>
    </xf>
    <xf numFmtId="168" fontId="12" fillId="0" borderId="0">
      <alignment horizontal="left" wrapText="1"/>
    </xf>
    <xf numFmtId="0" fontId="89" fillId="0" borderId="0"/>
    <xf numFmtId="0" fontId="12" fillId="0" borderId="0" applyNumberFormat="0" applyBorder="0" applyAlignment="0"/>
    <xf numFmtId="0" fontId="90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7" fillId="92" borderId="28" applyNumberFormat="0" applyAlignment="0" applyProtection="0">
      <alignment horizontal="left" vertical="center" indent="1"/>
    </xf>
    <xf numFmtId="182" fontId="98" fillId="0" borderId="29" applyNumberFormat="0" applyProtection="0">
      <alignment horizontal="right" vertical="center"/>
    </xf>
    <xf numFmtId="182" fontId="97" fillId="0" borderId="30" applyNumberFormat="0" applyProtection="0">
      <alignment horizontal="right" vertical="center"/>
    </xf>
    <xf numFmtId="182" fontId="98" fillId="93" borderId="28" applyNumberFormat="0" applyAlignment="0" applyProtection="0">
      <alignment horizontal="left" vertical="center" indent="1"/>
    </xf>
    <xf numFmtId="0" fontId="99" fillId="94" borderId="30" applyNumberFormat="0" applyAlignment="0">
      <alignment horizontal="left" vertical="center" indent="1"/>
      <protection locked="0"/>
    </xf>
    <xf numFmtId="0" fontId="99" fillId="95" borderId="30" applyNumberFormat="0" applyAlignment="0" applyProtection="0">
      <alignment horizontal="left" vertical="center" indent="1"/>
    </xf>
    <xf numFmtId="182" fontId="98" fillId="96" borderId="29" applyNumberFormat="0" applyBorder="0">
      <alignment horizontal="right" vertical="center"/>
      <protection locked="0"/>
    </xf>
    <xf numFmtId="0" fontId="99" fillId="94" borderId="30" applyNumberFormat="0" applyAlignment="0">
      <alignment horizontal="left" vertical="center" indent="1"/>
      <protection locked="0"/>
    </xf>
    <xf numFmtId="182" fontId="97" fillId="95" borderId="30" applyNumberFormat="0" applyProtection="0">
      <alignment horizontal="right" vertical="center"/>
    </xf>
    <xf numFmtId="182" fontId="97" fillId="96" borderId="30" applyNumberFormat="0" applyBorder="0">
      <alignment horizontal="right" vertical="center"/>
      <protection locked="0"/>
    </xf>
    <xf numFmtId="182" fontId="100" fillId="97" borderId="31" applyNumberFormat="0" applyBorder="0" applyAlignment="0" applyProtection="0">
      <alignment horizontal="right" vertical="center" indent="1"/>
    </xf>
    <xf numFmtId="182" fontId="101" fillId="98" borderId="31" applyNumberFormat="0" applyBorder="0" applyAlignment="0" applyProtection="0">
      <alignment horizontal="right" vertical="center" indent="1"/>
    </xf>
    <xf numFmtId="182" fontId="101" fillId="99" borderId="31" applyNumberFormat="0" applyBorder="0" applyAlignment="0" applyProtection="0">
      <alignment horizontal="right" vertical="center" indent="1"/>
    </xf>
    <xf numFmtId="182" fontId="102" fillId="100" borderId="31" applyNumberFormat="0" applyBorder="0" applyAlignment="0" applyProtection="0">
      <alignment horizontal="right" vertical="center" indent="1"/>
    </xf>
    <xf numFmtId="182" fontId="102" fillId="101" borderId="31" applyNumberFormat="0" applyBorder="0" applyAlignment="0" applyProtection="0">
      <alignment horizontal="right" vertical="center" indent="1"/>
    </xf>
    <xf numFmtId="182" fontId="102" fillId="102" borderId="31" applyNumberFormat="0" applyBorder="0" applyAlignment="0" applyProtection="0">
      <alignment horizontal="right" vertical="center" indent="1"/>
    </xf>
    <xf numFmtId="182" fontId="103" fillId="103" borderId="31" applyNumberFormat="0" applyBorder="0" applyAlignment="0" applyProtection="0">
      <alignment horizontal="right" vertical="center" indent="1"/>
    </xf>
    <xf numFmtId="182" fontId="103" fillId="104" borderId="31" applyNumberFormat="0" applyBorder="0" applyAlignment="0" applyProtection="0">
      <alignment horizontal="right" vertical="center" indent="1"/>
    </xf>
    <xf numFmtId="182" fontId="103" fillId="105" borderId="31" applyNumberFormat="0" applyBorder="0" applyAlignment="0" applyProtection="0">
      <alignment horizontal="right" vertical="center" indent="1"/>
    </xf>
    <xf numFmtId="0" fontId="104" fillId="0" borderId="28" applyNumberFormat="0" applyFont="0" applyFill="0" applyAlignment="0" applyProtection="0"/>
    <xf numFmtId="182" fontId="105" fillId="93" borderId="0" applyNumberFormat="0" applyAlignment="0" applyProtection="0">
      <alignment horizontal="left" vertical="center" indent="1"/>
    </xf>
    <xf numFmtId="0" fontId="104" fillId="0" borderId="32" applyNumberFormat="0" applyFont="0" applyFill="0" applyAlignment="0" applyProtection="0"/>
    <xf numFmtId="182" fontId="98" fillId="0" borderId="29" applyNumberFormat="0" applyFill="0" applyBorder="0" applyAlignment="0" applyProtection="0">
      <alignment horizontal="right" vertical="center"/>
    </xf>
    <xf numFmtId="182" fontId="98" fillId="93" borderId="28" applyNumberFormat="0" applyAlignment="0" applyProtection="0">
      <alignment horizontal="left" vertical="center" indent="1"/>
    </xf>
    <xf numFmtId="0" fontId="97" fillId="92" borderId="30" applyNumberFormat="0" applyAlignment="0" applyProtection="0">
      <alignment horizontal="left" vertical="center" indent="1"/>
    </xf>
    <xf numFmtId="0" fontId="99" fillId="106" borderId="28" applyNumberFormat="0" applyAlignment="0" applyProtection="0">
      <alignment horizontal="left" vertical="center" indent="1"/>
    </xf>
    <xf numFmtId="0" fontId="99" fillId="107" borderId="28" applyNumberFormat="0" applyAlignment="0" applyProtection="0">
      <alignment horizontal="left" vertical="center" indent="1"/>
    </xf>
    <xf numFmtId="0" fontId="99" fillId="108" borderId="28" applyNumberFormat="0" applyAlignment="0" applyProtection="0">
      <alignment horizontal="left" vertical="center" indent="1"/>
    </xf>
    <xf numFmtId="0" fontId="99" fillId="96" borderId="28" applyNumberFormat="0" applyAlignment="0" applyProtection="0">
      <alignment horizontal="left" vertical="center" indent="1"/>
    </xf>
    <xf numFmtId="0" fontId="99" fillId="95" borderId="30" applyNumberFormat="0" applyAlignment="0" applyProtection="0">
      <alignment horizontal="left" vertical="center" indent="1"/>
    </xf>
    <xf numFmtId="0" fontId="106" fillId="0" borderId="33" applyNumberFormat="0" applyFill="0" applyBorder="0" applyAlignment="0" applyProtection="0"/>
    <xf numFmtId="0" fontId="107" fillId="0" borderId="33" applyNumberFormat="0" applyBorder="0" applyAlignment="0" applyProtection="0"/>
    <xf numFmtId="0" fontId="106" fillId="94" borderId="30" applyNumberFormat="0" applyAlignment="0">
      <alignment horizontal="left" vertical="center" indent="1"/>
      <protection locked="0"/>
    </xf>
    <xf numFmtId="0" fontId="106" fillId="94" borderId="30" applyNumberFormat="0" applyAlignment="0">
      <alignment horizontal="left" vertical="center" indent="1"/>
      <protection locked="0"/>
    </xf>
    <xf numFmtId="0" fontId="106" fillId="95" borderId="30" applyNumberFormat="0" applyAlignment="0" applyProtection="0">
      <alignment horizontal="left" vertical="center" indent="1"/>
    </xf>
    <xf numFmtId="182" fontId="108" fillId="95" borderId="30" applyNumberFormat="0" applyProtection="0">
      <alignment horizontal="right" vertical="center"/>
    </xf>
    <xf numFmtId="182" fontId="109" fillId="96" borderId="29" applyNumberFormat="0" applyBorder="0">
      <alignment horizontal="right" vertical="center"/>
      <protection locked="0"/>
    </xf>
    <xf numFmtId="182" fontId="108" fillId="96" borderId="30" applyNumberFormat="0" applyBorder="0">
      <alignment horizontal="right" vertical="center"/>
      <protection locked="0"/>
    </xf>
    <xf numFmtId="182" fontId="98" fillId="0" borderId="29" applyNumberFormat="0" applyFill="0" applyBorder="0" applyAlignment="0" applyProtection="0">
      <alignment horizontal="right" vertical="center"/>
    </xf>
    <xf numFmtId="0" fontId="3" fillId="0" borderId="0"/>
    <xf numFmtId="0" fontId="111" fillId="0" borderId="0" applyNumberFormat="0" applyFill="0" applyBorder="0" applyAlignment="0" applyProtection="0"/>
    <xf numFmtId="0" fontId="112" fillId="0" borderId="17" applyNumberFormat="0" applyFill="0" applyAlignment="0" applyProtection="0"/>
    <xf numFmtId="0" fontId="113" fillId="0" borderId="18" applyNumberFormat="0" applyFill="0" applyAlignment="0" applyProtection="0"/>
    <xf numFmtId="0" fontId="114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115" fillId="41" borderId="0" applyNumberFormat="0" applyBorder="0" applyAlignment="0" applyProtection="0"/>
    <xf numFmtId="0" fontId="116" fillId="42" borderId="0" applyNumberFormat="0" applyBorder="0" applyAlignment="0" applyProtection="0"/>
    <xf numFmtId="0" fontId="117" fillId="43" borderId="0" applyNumberFormat="0" applyBorder="0" applyAlignment="0" applyProtection="0"/>
    <xf numFmtId="0" fontId="118" fillId="44" borderId="20" applyNumberFormat="0" applyAlignment="0" applyProtection="0"/>
    <xf numFmtId="0" fontId="119" fillId="45" borderId="21" applyNumberFormat="0" applyAlignment="0" applyProtection="0"/>
    <xf numFmtId="0" fontId="120" fillId="45" borderId="20" applyNumberFormat="0" applyAlignment="0" applyProtection="0"/>
    <xf numFmtId="0" fontId="121" fillId="0" borderId="22" applyNumberFormat="0" applyFill="0" applyAlignment="0" applyProtection="0"/>
    <xf numFmtId="0" fontId="122" fillId="46" borderId="23" applyNumberFormat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5" applyNumberFormat="0" applyFill="0" applyAlignment="0" applyProtection="0"/>
    <xf numFmtId="0" fontId="12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26" fillId="51" borderId="0" applyNumberFormat="0" applyBorder="0" applyAlignment="0" applyProtection="0"/>
    <xf numFmtId="0" fontId="126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26" fillId="55" borderId="0" applyNumberFormat="0" applyBorder="0" applyAlignment="0" applyProtection="0"/>
    <xf numFmtId="0" fontId="126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126" fillId="59" borderId="0" applyNumberFormat="0" applyBorder="0" applyAlignment="0" applyProtection="0"/>
    <xf numFmtId="0" fontId="126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126" fillId="63" borderId="0" applyNumberFormat="0" applyBorder="0" applyAlignment="0" applyProtection="0"/>
    <xf numFmtId="0" fontId="126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126" fillId="67" borderId="0" applyNumberFormat="0" applyBorder="0" applyAlignment="0" applyProtection="0"/>
    <xf numFmtId="0" fontId="126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126" fillId="7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47" borderId="24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 applyNumberFormat="1" applyAlignment="1"/>
    <xf numFmtId="0" fontId="13" fillId="0" borderId="0" xfId="0" applyNumberFormat="1" applyFont="1" applyFill="1" applyAlignment="1"/>
    <xf numFmtId="0" fontId="14" fillId="0" borderId="0" xfId="0" applyNumberFormat="1" applyFont="1" applyFill="1" applyAlignment="1">
      <alignment horizontal="right"/>
    </xf>
    <xf numFmtId="0" fontId="15" fillId="0" borderId="0" xfId="0" applyNumberFormat="1" applyFont="1" applyFill="1" applyAlignment="1"/>
    <xf numFmtId="0" fontId="14" fillId="0" borderId="16" xfId="0" quotePrefix="1" applyNumberFormat="1" applyFont="1" applyFill="1" applyBorder="1" applyAlignment="1">
      <alignment horizontal="right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 applyProtection="1">
      <alignment horizontal="centerContinuous"/>
      <protection locked="0"/>
    </xf>
    <xf numFmtId="0" fontId="14" fillId="0" borderId="0" xfId="0" applyNumberFormat="1" applyFont="1" applyFill="1" applyAlignment="1">
      <alignment horizontal="centerContinuous"/>
    </xf>
    <xf numFmtId="3" fontId="14" fillId="0" borderId="0" xfId="47" applyNumberFormat="1" applyFont="1" applyFill="1" applyAlignment="1">
      <alignment horizontal="centerContinuous"/>
    </xf>
    <xf numFmtId="3" fontId="14" fillId="0" borderId="0" xfId="47" applyNumberFormat="1" applyFont="1" applyFill="1"/>
    <xf numFmtId="0" fontId="14" fillId="0" borderId="0" xfId="0" applyNumberFormat="1" applyFont="1" applyFill="1" applyAlignment="1" applyProtection="1">
      <alignment horizontal="center"/>
      <protection locked="0"/>
    </xf>
    <xf numFmtId="0" fontId="14" fillId="0" borderId="11" xfId="0" applyNumberFormat="1" applyFont="1" applyFill="1" applyBorder="1" applyAlignment="1" applyProtection="1">
      <alignment horizontal="center"/>
      <protection locked="0"/>
    </xf>
    <xf numFmtId="0" fontId="14" fillId="0" borderId="11" xfId="0" applyNumberFormat="1" applyFont="1" applyFill="1" applyBorder="1" applyAlignment="1" applyProtection="1">
      <protection locked="0"/>
    </xf>
    <xf numFmtId="3" fontId="14" fillId="0" borderId="11" xfId="47" applyNumberFormat="1" applyFont="1" applyFill="1" applyBorder="1" applyAlignment="1">
      <alignment horizontal="center"/>
    </xf>
    <xf numFmtId="3" fontId="13" fillId="0" borderId="0" xfId="47" applyNumberFormat="1" applyFont="1" applyFill="1"/>
    <xf numFmtId="0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left"/>
    </xf>
    <xf numFmtId="0" fontId="13" fillId="0" borderId="0" xfId="0" applyNumberFormat="1" applyFont="1" applyFill="1" applyAlignment="1">
      <alignment horizontal="left"/>
    </xf>
    <xf numFmtId="0" fontId="13" fillId="0" borderId="0" xfId="0" applyNumberFormat="1" applyFont="1" applyFill="1" applyAlignment="1">
      <alignment vertical="top"/>
    </xf>
    <xf numFmtId="0" fontId="64" fillId="0" borderId="0" xfId="0" applyNumberFormat="1" applyFont="1" applyFill="1" applyAlignment="1"/>
    <xf numFmtId="41" fontId="13" fillId="0" borderId="0" xfId="393" applyFont="1" applyFill="1"/>
    <xf numFmtId="41" fontId="13" fillId="0" borderId="0" xfId="393" applyFont="1" applyFill="1" applyBorder="1" applyProtection="1">
      <protection locked="0"/>
    </xf>
    <xf numFmtId="41" fontId="13" fillId="0" borderId="0" xfId="393" applyFont="1" applyFill="1" applyAlignment="1"/>
    <xf numFmtId="41" fontId="13" fillId="0" borderId="0" xfId="393" applyFont="1" applyFill="1" applyBorder="1"/>
    <xf numFmtId="41" fontId="13" fillId="0" borderId="0" xfId="393" applyFont="1" applyFill="1" applyBorder="1" applyAlignment="1" applyProtection="1">
      <alignment vertical="top"/>
      <protection locked="0"/>
    </xf>
    <xf numFmtId="41" fontId="13" fillId="0" borderId="11" xfId="393" applyFont="1" applyFill="1" applyBorder="1"/>
    <xf numFmtId="0" fontId="64" fillId="0" borderId="0" xfId="0" applyNumberFormat="1" applyFont="1" applyFill="1" applyAlignment="1" applyProtection="1">
      <protection locked="0"/>
    </xf>
    <xf numFmtId="41" fontId="13" fillId="0" borderId="0" xfId="393" applyFont="1" applyFill="1" applyProtection="1">
      <protection locked="0"/>
    </xf>
    <xf numFmtId="41" fontId="13" fillId="0" borderId="11" xfId="393" applyFont="1" applyFill="1" applyBorder="1" applyProtection="1">
      <protection locked="0"/>
    </xf>
    <xf numFmtId="41" fontId="14" fillId="0" borderId="10" xfId="393" applyFont="1" applyFill="1" applyBorder="1"/>
    <xf numFmtId="41" fontId="95" fillId="0" borderId="0" xfId="0" applyNumberFormat="1" applyFont="1" applyAlignment="1"/>
    <xf numFmtId="0" fontId="96" fillId="0" borderId="0" xfId="0" applyNumberFormat="1" applyFont="1" applyAlignment="1"/>
    <xf numFmtId="41" fontId="13" fillId="0" borderId="0" xfId="393" applyNumberFormat="1" applyFont="1" applyFill="1" applyProtection="1">
      <protection locked="0"/>
    </xf>
    <xf numFmtId="0" fontId="66" fillId="0" borderId="3" xfId="1415" applyFont="1" applyFill="1" applyBorder="1" applyAlignment="1">
      <alignment horizontal="center" vertical="center" wrapText="1"/>
    </xf>
    <xf numFmtId="9" fontId="66" fillId="0" borderId="3" xfId="1415" applyNumberFormat="1" applyFont="1" applyFill="1" applyBorder="1" applyAlignment="1">
      <alignment horizontal="center" vertical="center" wrapText="1"/>
    </xf>
    <xf numFmtId="165" fontId="0" fillId="0" borderId="3" xfId="1416" applyNumberFormat="1" applyFont="1" applyFill="1" applyBorder="1"/>
    <xf numFmtId="0" fontId="132" fillId="0" borderId="3" xfId="1417" applyFont="1" applyFill="1" applyBorder="1" applyAlignment="1">
      <alignment vertical="top"/>
    </xf>
    <xf numFmtId="0" fontId="92" fillId="0" borderId="3" xfId="1415" applyFont="1" applyFill="1" applyBorder="1" applyAlignment="1">
      <alignment horizontal="left"/>
    </xf>
    <xf numFmtId="8" fontId="92" fillId="0" borderId="3" xfId="1415" applyNumberFormat="1" applyFont="1" applyFill="1" applyBorder="1"/>
    <xf numFmtId="165" fontId="92" fillId="0" borderId="3" xfId="1416" applyNumberFormat="1" applyFont="1" applyFill="1" applyBorder="1"/>
    <xf numFmtId="165" fontId="92" fillId="0" borderId="0" xfId="1416" applyNumberFormat="1" applyFont="1" applyFill="1"/>
    <xf numFmtId="8" fontId="92" fillId="0" borderId="34" xfId="1415" applyNumberFormat="1" applyFont="1" applyFill="1" applyBorder="1" applyAlignment="1">
      <alignment horizontal="center"/>
    </xf>
    <xf numFmtId="8" fontId="92" fillId="0" borderId="0" xfId="1415" applyNumberFormat="1" applyFont="1" applyFill="1" applyBorder="1" applyAlignment="1">
      <alignment horizontal="center"/>
    </xf>
    <xf numFmtId="165" fontId="0" fillId="0" borderId="0" xfId="1416" applyNumberFormat="1" applyFont="1" applyFill="1"/>
    <xf numFmtId="165" fontId="0" fillId="0" borderId="11" xfId="1416" applyNumberFormat="1" applyFont="1" applyFill="1" applyBorder="1"/>
    <xf numFmtId="165" fontId="91" fillId="0" borderId="10" xfId="1418" applyNumberFormat="1" applyFont="1" applyFill="1" applyBorder="1"/>
    <xf numFmtId="0" fontId="1" fillId="0" borderId="0" xfId="1415" applyFill="1" applyBorder="1"/>
    <xf numFmtId="0" fontId="129" fillId="0" borderId="0" xfId="1415" applyFont="1" applyFill="1"/>
    <xf numFmtId="0" fontId="127" fillId="0" borderId="0" xfId="1415" applyFont="1" applyFill="1"/>
    <xf numFmtId="0" fontId="128" fillId="0" borderId="0" xfId="1415" applyFont="1" applyFill="1"/>
    <xf numFmtId="0" fontId="1" fillId="0" borderId="0" xfId="1415" applyFill="1"/>
    <xf numFmtId="0" fontId="1" fillId="0" borderId="3" xfId="1415" applyFill="1" applyBorder="1"/>
    <xf numFmtId="0" fontId="130" fillId="0" borderId="0" xfId="1415" applyFont="1" applyFill="1"/>
    <xf numFmtId="0" fontId="91" fillId="0" borderId="3" xfId="1415" applyFont="1" applyFill="1" applyBorder="1"/>
    <xf numFmtId="0" fontId="80" fillId="0" borderId="0" xfId="1415" applyFont="1" applyFill="1"/>
    <xf numFmtId="0" fontId="92" fillId="0" borderId="0" xfId="1415" applyFont="1" applyFill="1"/>
    <xf numFmtId="165" fontId="1" fillId="0" borderId="10" xfId="1415" applyNumberFormat="1" applyFill="1" applyBorder="1"/>
    <xf numFmtId="165" fontId="1" fillId="0" borderId="0" xfId="1415" applyNumberFormat="1" applyFill="1" applyBorder="1"/>
    <xf numFmtId="165" fontId="1" fillId="0" borderId="0" xfId="1415" applyNumberFormat="1" applyFill="1"/>
    <xf numFmtId="0" fontId="91" fillId="0" borderId="0" xfId="1415" applyFont="1" applyFill="1" applyBorder="1" applyAlignment="1">
      <alignment horizontal="right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 applyProtection="1">
      <alignment horizontal="center"/>
      <protection locked="0"/>
    </xf>
    <xf numFmtId="0" fontId="66" fillId="0" borderId="0" xfId="1415" applyFont="1" applyFill="1"/>
    <xf numFmtId="0" fontId="110" fillId="0" borderId="0" xfId="1415" applyFont="1" applyFill="1"/>
    <xf numFmtId="0" fontId="0" fillId="0" borderId="0" xfId="1415" applyFont="1" applyFill="1"/>
    <xf numFmtId="0" fontId="0" fillId="0" borderId="0" xfId="1415" applyFont="1" applyFill="1" applyAlignment="1">
      <alignment horizontal="right"/>
    </xf>
    <xf numFmtId="0" fontId="91" fillId="0" borderId="0" xfId="1415" applyFont="1" applyFill="1" applyAlignment="1">
      <alignment horizontal="right"/>
    </xf>
    <xf numFmtId="0" fontId="1" fillId="0" borderId="0" xfId="1415" applyFill="1" applyAlignment="1">
      <alignment horizontal="right"/>
    </xf>
    <xf numFmtId="0" fontId="66" fillId="0" borderId="0" xfId="1415" applyFont="1" applyFill="1" applyAlignment="1">
      <alignment horizontal="right"/>
    </xf>
    <xf numFmtId="165" fontId="66" fillId="0" borderId="0" xfId="1416" applyNumberFormat="1" applyFont="1" applyFill="1"/>
    <xf numFmtId="0" fontId="1" fillId="0" borderId="0" xfId="1415" applyFill="1" applyBorder="1" applyAlignment="1">
      <alignment horizontal="right"/>
    </xf>
    <xf numFmtId="41" fontId="0" fillId="0" borderId="11" xfId="1418" applyFont="1" applyFill="1" applyBorder="1"/>
    <xf numFmtId="41" fontId="0" fillId="0" borderId="0" xfId="1418" applyFont="1" applyFill="1"/>
    <xf numFmtId="165" fontId="91" fillId="0" borderId="0" xfId="1418" applyNumberFormat="1" applyFont="1" applyFill="1" applyBorder="1"/>
    <xf numFmtId="41" fontId="0" fillId="0" borderId="0" xfId="1418" applyFont="1" applyFill="1" applyBorder="1"/>
    <xf numFmtId="0" fontId="66" fillId="0" borderId="0" xfId="1415" applyFont="1" applyFill="1" applyBorder="1" applyAlignment="1">
      <alignment horizontal="right"/>
    </xf>
    <xf numFmtId="8" fontId="1" fillId="0" borderId="0" xfId="1415" applyNumberFormat="1" applyFill="1" applyAlignment="1">
      <alignment horizontal="right"/>
    </xf>
    <xf numFmtId="9" fontId="0" fillId="0" borderId="11" xfId="1419" applyFont="1" applyFill="1" applyBorder="1"/>
    <xf numFmtId="165" fontId="0" fillId="0" borderId="0" xfId="1418" applyNumberFormat="1" applyFont="1" applyFill="1" applyBorder="1"/>
    <xf numFmtId="10" fontId="0" fillId="0" borderId="0" xfId="1419" applyNumberFormat="1" applyFont="1" applyFill="1"/>
    <xf numFmtId="8" fontId="0" fillId="0" borderId="0" xfId="1415" applyNumberFormat="1" applyFont="1" applyFill="1" applyAlignment="1">
      <alignment horizontal="right"/>
    </xf>
    <xf numFmtId="8" fontId="1" fillId="0" borderId="0" xfId="1415" applyNumberFormat="1" applyFill="1" applyBorder="1" applyAlignment="1">
      <alignment horizontal="right"/>
    </xf>
    <xf numFmtId="41" fontId="0" fillId="0" borderId="10" xfId="1418" applyFont="1" applyFill="1" applyBorder="1"/>
    <xf numFmtId="10" fontId="0" fillId="0" borderId="10" xfId="1419" applyNumberFormat="1" applyFont="1" applyFill="1" applyBorder="1"/>
    <xf numFmtId="10" fontId="133" fillId="0" borderId="0" xfId="1419" applyNumberFormat="1" applyFont="1" applyFill="1" applyBorder="1"/>
    <xf numFmtId="10" fontId="0" fillId="0" borderId="0" xfId="1419" applyNumberFormat="1" applyFont="1" applyFill="1" applyBorder="1"/>
    <xf numFmtId="0" fontId="1" fillId="0" borderId="0" xfId="1415" applyFill="1" applyBorder="1" applyAlignment="1">
      <alignment horizontal="center"/>
    </xf>
  </cellXfs>
  <cellStyles count="1420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" xfId="1387" builtinId="30" customBuiltin="1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" xfId="1391" builtinId="34" customBuiltin="1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" xfId="1395" builtinId="38" customBuiltin="1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" xfId="1399" builtinId="42" customBuiltin="1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" xfId="1403" builtinId="46" customBuiltin="1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" xfId="1407" builtinId="50" customBuiltin="1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" xfId="1388" builtinId="31" customBuiltin="1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" xfId="1392" builtinId="35" customBuiltin="1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" xfId="1396" builtinId="39" customBuiltin="1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" xfId="1400" builtinId="43" customBuiltin="1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" xfId="1404" builtinId="47" customBuiltin="1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" xfId="1408" builtinId="51" customBuiltin="1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" xfId="1389" builtinId="32" customBuiltin="1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" xfId="1393" builtinId="36" customBuiltin="1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" xfId="1397" builtinId="40" customBuiltin="1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" xfId="1401" builtinId="44" customBuiltin="1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" xfId="1405" builtinId="48" customBuiltin="1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" xfId="1409" builtinId="52" customBuiltin="1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" xfId="1386" builtinId="29" customBuiltin="1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" xfId="1390" builtinId="33" customBuiltin="1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" xfId="1394" builtinId="37" customBuiltin="1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" xfId="1398" builtinId="41" customBuiltin="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" xfId="1402" builtinId="45" customBuiltin="1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" xfId="1406" builtinId="49" customBuiltin="1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" xfId="1376" builtinId="27" customBuiltin="1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" xfId="1380" builtinId="22" customBuiltin="1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" xfId="1382" builtinId="23" customBuiltin="1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[0] 6" xfId="1418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22" xfId="1416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" xfId="1384" builtinId="53" customBuiltin="1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" xfId="1375" builtinId="26" customBuiltin="1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" xfId="1371" builtinId="16" customBuiltin="1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" xfId="1372" builtinId="17" customBuiltin="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" xfId="1373" builtinId="18" customBuiltin="1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" xfId="1374" builtinId="19" customBuiltin="1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" xfId="1378" builtinId="20" customBuiltin="1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" xfId="1381" builtinId="24" customBuiltin="1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" xfId="1377" builtinId="28" customBuiltin="1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2 7" xfId="1415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69"/>
    <cellStyle name="Normal 74" xfId="1410"/>
    <cellStyle name="Normal 75" xfId="1411"/>
    <cellStyle name="Normal 76" xfId="1412"/>
    <cellStyle name="Normal 77" xfId="1414"/>
    <cellStyle name="Normal 77 2" xfId="1417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20" xfId="1413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" xfId="1379" builtinId="21" customBuiltin="1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 (0)" xfId="1213"/>
    <cellStyle name="Percent [2]" xfId="126"/>
    <cellStyle name="Percent 10" xfId="395"/>
    <cellStyle name="Percent 11" xfId="1322"/>
    <cellStyle name="Percent 12" xfId="1329"/>
    <cellStyle name="Percent 13" xfId="1419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49"/>
    <cellStyle name="SAPDataCell" xfId="1331"/>
    <cellStyle name="SAPDataRemoved" xfId="1350"/>
    <cellStyle name="SAPDataTotalCell" xfId="1332"/>
    <cellStyle name="SAPDimensionCell" xfId="1330"/>
    <cellStyle name="SAPEditableDataCell" xfId="1334"/>
    <cellStyle name="SAPEditableDataTotalCell" xfId="1337"/>
    <cellStyle name="SAPEmphasized" xfId="1360"/>
    <cellStyle name="SAPEmphasizedEditableDataCell" xfId="1362"/>
    <cellStyle name="SAPEmphasizedEditableDataTotalCell" xfId="1363"/>
    <cellStyle name="SAPEmphasizedLockedDataCell" xfId="1366"/>
    <cellStyle name="SAPEmphasizedLockedDataTotalCell" xfId="1367"/>
    <cellStyle name="SAPEmphasizedReadonlyDataCell" xfId="1364"/>
    <cellStyle name="SAPEmphasizedReadonlyDataTotalCell" xfId="1365"/>
    <cellStyle name="SAPEmphasizedTotal" xfId="1361"/>
    <cellStyle name="SAPError" xfId="1351"/>
    <cellStyle name="SAPExceptionLevel1" xfId="1340"/>
    <cellStyle name="SAPExceptionLevel2" xfId="1341"/>
    <cellStyle name="SAPExceptionLevel3" xfId="1342"/>
    <cellStyle name="SAPExceptionLevel4" xfId="1343"/>
    <cellStyle name="SAPExceptionLevel5" xfId="1344"/>
    <cellStyle name="SAPExceptionLevel6" xfId="1345"/>
    <cellStyle name="SAPExceptionLevel7" xfId="1346"/>
    <cellStyle name="SAPExceptionLevel8" xfId="1347"/>
    <cellStyle name="SAPExceptionLevel9" xfId="1348"/>
    <cellStyle name="SAPFormula" xfId="1368"/>
    <cellStyle name="SAPGroupingFillCell" xfId="1333"/>
    <cellStyle name="SAPHierarchyCell0" xfId="1355"/>
    <cellStyle name="SAPHierarchyCell1" xfId="1356"/>
    <cellStyle name="SAPHierarchyCell2" xfId="1357"/>
    <cellStyle name="SAPHierarchyCell3" xfId="1358"/>
    <cellStyle name="SAPHierarchyCell4" xfId="1359"/>
    <cellStyle name="SAPLockedDataCell" xfId="1336"/>
    <cellStyle name="SAPLockedDataTotalCell" xfId="1339"/>
    <cellStyle name="SAPMemberCell" xfId="1353"/>
    <cellStyle name="SAPMemberTotalCell" xfId="1354"/>
    <cellStyle name="SAPMessageText" xfId="1352"/>
    <cellStyle name="SAPReadonlyDataCell" xfId="1335"/>
    <cellStyle name="SAPReadonlyDataTotalCell" xfId="1338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" xfId="1370" builtinId="15" customBuiltin="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" xfId="1385" builtinId="25" customBuiltin="1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" xfId="1383" builtinId="11" customBuiltin="1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2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2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Dec YTD"/>
      <sheetName val="topside"/>
    </sheetNames>
    <sheetDataSet>
      <sheetData sheetId="0"/>
      <sheetData sheetId="1">
        <row r="9">
          <cell r="B9">
            <v>2508927601.7400002</v>
          </cell>
        </row>
      </sheetData>
      <sheetData sheetId="2">
        <row r="29">
          <cell r="G29">
            <v>-1091.73</v>
          </cell>
        </row>
        <row r="281">
          <cell r="H281">
            <v>40108164.859999999</v>
          </cell>
        </row>
        <row r="283">
          <cell r="H283">
            <v>201241970.38999999</v>
          </cell>
        </row>
        <row r="284">
          <cell r="H284">
            <v>-203938261.19</v>
          </cell>
        </row>
      </sheetData>
      <sheetData sheetId="3"/>
      <sheetData sheetId="4"/>
      <sheetData sheetId="5"/>
      <sheetData sheetId="6">
        <row r="70">
          <cell r="F70">
            <v>0.65659999999999996</v>
          </cell>
        </row>
      </sheetData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40">
          <cell r="CZ40">
            <v>40108164.859999999</v>
          </cell>
        </row>
        <row r="41">
          <cell r="CZ41">
            <v>-2696290.8000000119</v>
          </cell>
        </row>
        <row r="44">
          <cell r="CZ44">
            <v>171673982.8599999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J25" sqref="J25"/>
    </sheetView>
  </sheetViews>
  <sheetFormatPr defaultRowHeight="13.2"/>
  <cols>
    <col min="1" max="1" width="9.33203125" bestFit="1" customWidth="1"/>
    <col min="2" max="2" width="51.33203125" bestFit="1" customWidth="1"/>
    <col min="3" max="3" width="14.5546875" bestFit="1" customWidth="1"/>
    <col min="4" max="4" width="5.88671875" customWidth="1"/>
    <col min="6" max="6" width="10.44140625" bestFit="1" customWidth="1"/>
  </cols>
  <sheetData>
    <row r="1" spans="1:3">
      <c r="A1" s="1"/>
      <c r="B1" s="19"/>
      <c r="C1" s="2"/>
    </row>
    <row r="2" spans="1:3" ht="13.8" thickBot="1">
      <c r="A2" s="3"/>
      <c r="B2" s="19" t="s">
        <v>20</v>
      </c>
      <c r="C2" s="2"/>
    </row>
    <row r="3" spans="1:3" ht="14.4" thickTop="1" thickBot="1">
      <c r="A3" s="1"/>
      <c r="B3" s="19"/>
      <c r="C3" s="4" t="s">
        <v>56</v>
      </c>
    </row>
    <row r="4" spans="1:3" ht="13.8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60" t="s">
        <v>69</v>
      </c>
      <c r="B7" s="60"/>
      <c r="C7" s="60"/>
    </row>
    <row r="8" spans="1:3">
      <c r="A8" s="61" t="s">
        <v>57</v>
      </c>
      <c r="B8" s="61"/>
      <c r="C8" s="61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32">
        <f>CBR_Gas!D60</f>
        <v>197223330.7493937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CBR_Gas!E62</f>
        <v>41768358.896372676</v>
      </c>
    </row>
    <row r="17" spans="1:5">
      <c r="A17" s="15">
        <f t="shared" si="0"/>
        <v>5</v>
      </c>
      <c r="B17" s="17" t="s">
        <v>8</v>
      </c>
      <c r="C17" s="20">
        <f>+CBR_Gas!F62</f>
        <v>-2230282.1281779995</v>
      </c>
    </row>
    <row r="18" spans="1:5">
      <c r="A18" s="15">
        <f t="shared" si="0"/>
        <v>6</v>
      </c>
      <c r="B18" s="1" t="s">
        <v>43</v>
      </c>
      <c r="C18" s="27">
        <v>0</v>
      </c>
    </row>
    <row r="19" spans="1:5">
      <c r="A19" s="15">
        <f t="shared" si="0"/>
        <v>7</v>
      </c>
      <c r="B19" s="1" t="s">
        <v>10</v>
      </c>
      <c r="C19" s="28">
        <v>0</v>
      </c>
    </row>
    <row r="20" spans="1:5">
      <c r="A20" s="15">
        <f t="shared" si="0"/>
        <v>8</v>
      </c>
      <c r="B20" s="1" t="s">
        <v>11</v>
      </c>
      <c r="C20" s="27">
        <f>SUM(C16:C19)</f>
        <v>39538076.768194675</v>
      </c>
      <c r="D20" s="30">
        <f>+CBR_Gas!G62-C20</f>
        <v>0</v>
      </c>
      <c r="E20" s="31" t="s">
        <v>52</v>
      </c>
    </row>
    <row r="21" spans="1:5">
      <c r="A21" s="15">
        <f t="shared" si="0"/>
        <v>9</v>
      </c>
      <c r="B21" s="1"/>
      <c r="C21" s="22"/>
    </row>
    <row r="22" spans="1:5">
      <c r="A22" s="15">
        <f t="shared" si="0"/>
        <v>10</v>
      </c>
      <c r="B22" s="1" t="s">
        <v>12</v>
      </c>
      <c r="C22" s="20"/>
    </row>
    <row r="23" spans="1:5">
      <c r="A23" s="15">
        <f t="shared" si="0"/>
        <v>11</v>
      </c>
      <c r="B23" s="17" t="s">
        <v>13</v>
      </c>
      <c r="C23" s="20">
        <f>'[2]Unallocated Detail (CBR)'!$H$281</f>
        <v>40108164.859999999</v>
      </c>
    </row>
    <row r="24" spans="1:5">
      <c r="A24" s="15">
        <f t="shared" si="0"/>
        <v>12</v>
      </c>
      <c r="B24" s="17" t="s">
        <v>8</v>
      </c>
      <c r="C24" s="20">
        <f>'[2]Unallocated Detail (CBR)'!$H$283</f>
        <v>201241970.38999999</v>
      </c>
    </row>
    <row r="25" spans="1:5">
      <c r="A25" s="15">
        <f t="shared" si="0"/>
        <v>13</v>
      </c>
      <c r="B25" s="1" t="s">
        <v>9</v>
      </c>
      <c r="C25" s="20">
        <f>'[2]Unallocated Detail (CBR)'!$H$284</f>
        <v>-203938261.19</v>
      </c>
    </row>
    <row r="26" spans="1:5">
      <c r="A26" s="15">
        <f t="shared" si="0"/>
        <v>14</v>
      </c>
      <c r="B26" s="1" t="s">
        <v>10</v>
      </c>
      <c r="C26" s="25">
        <v>0</v>
      </c>
    </row>
    <row r="27" spans="1:5">
      <c r="A27" s="15">
        <f t="shared" si="0"/>
        <v>15</v>
      </c>
      <c r="B27" s="1"/>
      <c r="C27" s="23"/>
    </row>
    <row r="28" spans="1:5">
      <c r="A28" s="15">
        <f t="shared" si="0"/>
        <v>16</v>
      </c>
      <c r="B28" s="18" t="s">
        <v>14</v>
      </c>
      <c r="C28" s="24">
        <f>SUM(C23:C26)</f>
        <v>37411874.060000002</v>
      </c>
    </row>
    <row r="29" spans="1:5">
      <c r="A29" s="15">
        <f t="shared" si="0"/>
        <v>17</v>
      </c>
      <c r="B29" s="1"/>
      <c r="C29" s="20"/>
    </row>
    <row r="30" spans="1:5">
      <c r="A30" s="15">
        <f t="shared" si="0"/>
        <v>18</v>
      </c>
      <c r="B30" s="17" t="s">
        <v>15</v>
      </c>
      <c r="C30" s="20">
        <f>C16-C23</f>
        <v>1660194.0363726765</v>
      </c>
    </row>
    <row r="31" spans="1:5">
      <c r="A31" s="15">
        <f t="shared" si="0"/>
        <v>19</v>
      </c>
      <c r="B31" s="17" t="s">
        <v>16</v>
      </c>
      <c r="C31" s="21">
        <f>(C17+C18)-(C24+C25)</f>
        <v>466008.6718220124</v>
      </c>
    </row>
    <row r="32" spans="1:5">
      <c r="A32" s="15">
        <f t="shared" si="0"/>
        <v>20</v>
      </c>
      <c r="B32" s="1" t="s">
        <v>17</v>
      </c>
      <c r="C32" s="22">
        <f>C19-C26</f>
        <v>0</v>
      </c>
    </row>
    <row r="33" spans="1:3" ht="13.8" thickBot="1">
      <c r="A33" s="15">
        <f t="shared" si="0"/>
        <v>21</v>
      </c>
      <c r="B33" s="17" t="s">
        <v>18</v>
      </c>
      <c r="C33" s="29">
        <f>-SUM(C30:C32)</f>
        <v>-2126202.7081946889</v>
      </c>
    </row>
    <row r="34" spans="1:3" ht="13.8" thickTop="1"/>
  </sheetData>
  <mergeCells count="2">
    <mergeCell ref="A7:C7"/>
    <mergeCell ref="A8:C8"/>
  </mergeCells>
  <phoneticPr fontId="16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75"/>
  <sheetViews>
    <sheetView workbookViewId="0">
      <selection activeCell="F21" sqref="F21"/>
    </sheetView>
  </sheetViews>
  <sheetFormatPr defaultColWidth="8.88671875" defaultRowHeight="14.4"/>
  <cols>
    <col min="1" max="1" width="7" style="50" customWidth="1"/>
    <col min="2" max="2" width="8.88671875" style="50" customWidth="1"/>
    <col min="3" max="3" width="42.44140625" style="50" bestFit="1" customWidth="1"/>
    <col min="4" max="4" width="24.5546875" style="50" bestFit="1" customWidth="1"/>
    <col min="5" max="5" width="15.6640625" style="50" bestFit="1" customWidth="1"/>
    <col min="6" max="7" width="14.5546875" style="50" bestFit="1" customWidth="1"/>
    <col min="8" max="8" width="7.5546875" style="50" bestFit="1" customWidth="1"/>
    <col min="9" max="9" width="10" style="49" bestFit="1" customWidth="1"/>
    <col min="10" max="10" width="14.88671875" style="50" bestFit="1" customWidth="1"/>
    <col min="11" max="16384" width="8.88671875" style="50"/>
  </cols>
  <sheetData>
    <row r="1" spans="2:9" ht="16.8">
      <c r="C1" s="62" t="s">
        <v>44</v>
      </c>
      <c r="D1" s="63"/>
      <c r="F1" s="47"/>
    </row>
    <row r="2" spans="2:9">
      <c r="C2" s="62" t="s">
        <v>78</v>
      </c>
    </row>
    <row r="3" spans="2:9">
      <c r="C3" s="64"/>
      <c r="D3" s="63" t="s">
        <v>79</v>
      </c>
    </row>
    <row r="4" spans="2:9">
      <c r="C4" s="65" t="s">
        <v>25</v>
      </c>
      <c r="D4" s="43">
        <f>[3]model!$CZ$44</f>
        <v>171673982.8599999</v>
      </c>
      <c r="E4" s="48" t="s">
        <v>80</v>
      </c>
    </row>
    <row r="5" spans="2:9">
      <c r="C5" s="66"/>
      <c r="D5" s="43"/>
      <c r="E5" s="48" t="s">
        <v>80</v>
      </c>
    </row>
    <row r="6" spans="2:9">
      <c r="C6" s="67" t="s">
        <v>26</v>
      </c>
      <c r="D6" s="44">
        <f>[3]model!$CZ$40+[3]model!$CZ$41</f>
        <v>37411874.059999987</v>
      </c>
      <c r="E6" s="48" t="s">
        <v>80</v>
      </c>
    </row>
    <row r="7" spans="2:9" ht="16.8">
      <c r="C7" s="68" t="s">
        <v>27</v>
      </c>
      <c r="D7" s="69">
        <f>SUM(D4:D6)</f>
        <v>209085856.9199999</v>
      </c>
      <c r="E7" s="47"/>
      <c r="F7" s="49"/>
      <c r="G7" s="58"/>
    </row>
    <row r="9" spans="2:9" ht="43.2">
      <c r="B9" s="33" t="s">
        <v>33</v>
      </c>
      <c r="C9" s="33" t="s">
        <v>45</v>
      </c>
      <c r="D9" s="33" t="s">
        <v>28</v>
      </c>
      <c r="E9" s="34" t="s">
        <v>81</v>
      </c>
      <c r="F9" s="33" t="s">
        <v>82</v>
      </c>
      <c r="G9" s="33" t="s">
        <v>83</v>
      </c>
    </row>
    <row r="10" spans="2:9">
      <c r="B10" s="51" t="s">
        <v>84</v>
      </c>
      <c r="C10" s="51" t="s">
        <v>22</v>
      </c>
      <c r="D10" s="35">
        <v>1901735.48</v>
      </c>
      <c r="E10" s="35">
        <f t="shared" ref="E10:E54" si="0">D10*0.21</f>
        <v>399364.45079999999</v>
      </c>
      <c r="F10" s="35">
        <f t="shared" ref="F10:F24" si="1">-E10</f>
        <v>-399364.45079999999</v>
      </c>
      <c r="G10" s="35">
        <f t="shared" ref="G10:G50" si="2">F10+E10</f>
        <v>0</v>
      </c>
    </row>
    <row r="11" spans="2:9">
      <c r="B11" s="51" t="s">
        <v>85</v>
      </c>
      <c r="C11" s="51" t="s">
        <v>86</v>
      </c>
      <c r="D11" s="35">
        <v>757826</v>
      </c>
      <c r="E11" s="35">
        <f t="shared" si="0"/>
        <v>159143.46</v>
      </c>
      <c r="F11" s="35">
        <f t="shared" si="1"/>
        <v>-159143.46</v>
      </c>
      <c r="G11" s="35">
        <f t="shared" si="2"/>
        <v>0</v>
      </c>
    </row>
    <row r="12" spans="2:9">
      <c r="B12" s="51" t="s">
        <v>87</v>
      </c>
      <c r="C12" s="51" t="s">
        <v>88</v>
      </c>
      <c r="D12" s="35">
        <v>-97700.01</v>
      </c>
      <c r="E12" s="35">
        <f t="shared" si="0"/>
        <v>-20517.002099999998</v>
      </c>
      <c r="F12" s="35">
        <f t="shared" si="1"/>
        <v>20517.002099999998</v>
      </c>
      <c r="G12" s="35">
        <f t="shared" si="2"/>
        <v>0</v>
      </c>
    </row>
    <row r="13" spans="2:9">
      <c r="B13" s="51" t="s">
        <v>58</v>
      </c>
      <c r="C13" s="51" t="s">
        <v>70</v>
      </c>
      <c r="D13" s="35">
        <v>-3540921.35</v>
      </c>
      <c r="E13" s="35">
        <f t="shared" si="0"/>
        <v>-743593.48349999997</v>
      </c>
      <c r="F13" s="35">
        <f t="shared" si="1"/>
        <v>743593.48349999997</v>
      </c>
      <c r="G13" s="35">
        <f t="shared" si="2"/>
        <v>0</v>
      </c>
    </row>
    <row r="14" spans="2:9">
      <c r="B14" s="51" t="s">
        <v>34</v>
      </c>
      <c r="C14" s="51" t="s">
        <v>21</v>
      </c>
      <c r="D14" s="35">
        <v>0</v>
      </c>
      <c r="E14" s="35">
        <f t="shared" si="0"/>
        <v>0</v>
      </c>
      <c r="F14" s="35">
        <f t="shared" si="1"/>
        <v>0</v>
      </c>
      <c r="G14" s="35">
        <f t="shared" si="2"/>
        <v>0</v>
      </c>
      <c r="I14" s="52" t="s">
        <v>80</v>
      </c>
    </row>
    <row r="15" spans="2:9">
      <c r="B15" s="51" t="s">
        <v>35</v>
      </c>
      <c r="C15" s="51" t="s">
        <v>23</v>
      </c>
      <c r="D15" s="35">
        <v>767390.03</v>
      </c>
      <c r="E15" s="35">
        <f t="shared" si="0"/>
        <v>161151.9063</v>
      </c>
      <c r="F15" s="35">
        <f t="shared" si="1"/>
        <v>-161151.9063</v>
      </c>
      <c r="G15" s="35">
        <f t="shared" si="2"/>
        <v>0</v>
      </c>
    </row>
    <row r="16" spans="2:9">
      <c r="B16" s="53" t="s">
        <v>36</v>
      </c>
      <c r="C16" s="53" t="s">
        <v>29</v>
      </c>
      <c r="D16" s="35">
        <v>-2728069.17</v>
      </c>
      <c r="E16" s="35">
        <f t="shared" si="0"/>
        <v>-572894.5257</v>
      </c>
      <c r="F16" s="35">
        <f t="shared" si="1"/>
        <v>572894.5257</v>
      </c>
      <c r="G16" s="35">
        <f t="shared" si="2"/>
        <v>0</v>
      </c>
      <c r="H16" s="54"/>
    </row>
    <row r="17" spans="2:9">
      <c r="B17" s="51" t="s">
        <v>89</v>
      </c>
      <c r="C17" s="51" t="s">
        <v>90</v>
      </c>
      <c r="D17" s="35">
        <v>0</v>
      </c>
      <c r="E17" s="35">
        <f t="shared" si="0"/>
        <v>0</v>
      </c>
      <c r="F17" s="35">
        <f t="shared" si="1"/>
        <v>0</v>
      </c>
      <c r="G17" s="35">
        <f t="shared" si="2"/>
        <v>0</v>
      </c>
      <c r="I17" s="52" t="s">
        <v>80</v>
      </c>
    </row>
    <row r="18" spans="2:9">
      <c r="B18" s="51" t="s">
        <v>91</v>
      </c>
      <c r="C18" s="51" t="s">
        <v>92</v>
      </c>
      <c r="D18" s="35">
        <v>0</v>
      </c>
      <c r="E18" s="35">
        <f t="shared" si="0"/>
        <v>0</v>
      </c>
      <c r="F18" s="35">
        <f t="shared" si="1"/>
        <v>0</v>
      </c>
      <c r="G18" s="35">
        <f t="shared" si="2"/>
        <v>0</v>
      </c>
      <c r="I18" s="52" t="s">
        <v>80</v>
      </c>
    </row>
    <row r="19" spans="2:9">
      <c r="B19" s="51" t="s">
        <v>93</v>
      </c>
      <c r="C19" s="51" t="s">
        <v>94</v>
      </c>
      <c r="D19" s="35">
        <v>0</v>
      </c>
      <c r="E19" s="35">
        <f t="shared" si="0"/>
        <v>0</v>
      </c>
      <c r="F19" s="35">
        <f t="shared" si="1"/>
        <v>0</v>
      </c>
      <c r="G19" s="35">
        <f t="shared" si="2"/>
        <v>0</v>
      </c>
      <c r="I19" s="52" t="s">
        <v>95</v>
      </c>
    </row>
    <row r="20" spans="2:9">
      <c r="B20" s="51" t="s">
        <v>37</v>
      </c>
      <c r="C20" s="51" t="s">
        <v>24</v>
      </c>
      <c r="D20" s="35">
        <v>-76945</v>
      </c>
      <c r="E20" s="35">
        <f t="shared" si="0"/>
        <v>-16158.449999999999</v>
      </c>
      <c r="F20" s="35">
        <f t="shared" si="1"/>
        <v>16158.449999999999</v>
      </c>
      <c r="G20" s="35">
        <f t="shared" si="2"/>
        <v>0</v>
      </c>
    </row>
    <row r="21" spans="2:9">
      <c r="B21" s="51" t="s">
        <v>38</v>
      </c>
      <c r="C21" s="51" t="s">
        <v>49</v>
      </c>
      <c r="D21" s="35">
        <v>165056</v>
      </c>
      <c r="E21" s="35">
        <f t="shared" si="0"/>
        <v>34661.760000000002</v>
      </c>
      <c r="F21" s="35">
        <f t="shared" si="1"/>
        <v>-34661.760000000002</v>
      </c>
      <c r="G21" s="35">
        <f t="shared" si="2"/>
        <v>0</v>
      </c>
    </row>
    <row r="22" spans="2:9">
      <c r="B22" s="51" t="s">
        <v>39</v>
      </c>
      <c r="C22" s="51" t="s">
        <v>30</v>
      </c>
      <c r="D22" s="35">
        <v>-380596.07</v>
      </c>
      <c r="E22" s="35">
        <f t="shared" si="0"/>
        <v>-79925.174700000003</v>
      </c>
      <c r="F22" s="35">
        <f t="shared" si="1"/>
        <v>79925.174700000003</v>
      </c>
      <c r="G22" s="35">
        <f t="shared" si="2"/>
        <v>0</v>
      </c>
    </row>
    <row r="23" spans="2:9">
      <c r="B23" s="51" t="s">
        <v>96</v>
      </c>
      <c r="C23" s="51" t="s">
        <v>97</v>
      </c>
      <c r="D23" s="35">
        <v>0</v>
      </c>
      <c r="E23" s="35">
        <f t="shared" si="0"/>
        <v>0</v>
      </c>
      <c r="F23" s="35">
        <f t="shared" si="1"/>
        <v>0</v>
      </c>
      <c r="G23" s="35">
        <f t="shared" si="2"/>
        <v>0</v>
      </c>
      <c r="I23" s="52" t="s">
        <v>95</v>
      </c>
    </row>
    <row r="24" spans="2:9">
      <c r="B24" s="51" t="s">
        <v>40</v>
      </c>
      <c r="C24" s="51" t="s">
        <v>31</v>
      </c>
      <c r="D24" s="35">
        <v>52650.45</v>
      </c>
      <c r="E24" s="35">
        <f t="shared" si="0"/>
        <v>11056.594499999999</v>
      </c>
      <c r="F24" s="35">
        <f t="shared" si="1"/>
        <v>-11056.594499999999</v>
      </c>
      <c r="G24" s="35">
        <f t="shared" si="2"/>
        <v>0</v>
      </c>
    </row>
    <row r="25" spans="2:9">
      <c r="B25" s="51" t="s">
        <v>98</v>
      </c>
      <c r="C25" s="51" t="s">
        <v>99</v>
      </c>
      <c r="D25" s="35">
        <v>0</v>
      </c>
      <c r="E25" s="35">
        <f t="shared" si="0"/>
        <v>0</v>
      </c>
      <c r="F25" s="35"/>
      <c r="G25" s="35">
        <f t="shared" si="2"/>
        <v>0</v>
      </c>
      <c r="I25" s="52" t="s">
        <v>80</v>
      </c>
    </row>
    <row r="26" spans="2:9">
      <c r="B26" s="51" t="s">
        <v>41</v>
      </c>
      <c r="C26" s="51" t="s">
        <v>53</v>
      </c>
      <c r="D26" s="35">
        <v>1111199.92</v>
      </c>
      <c r="E26" s="35">
        <f t="shared" si="0"/>
        <v>233351.98319999999</v>
      </c>
      <c r="F26" s="35">
        <f t="shared" ref="F26:F50" si="3">-E26</f>
        <v>-233351.98319999999</v>
      </c>
      <c r="G26" s="35">
        <f t="shared" si="2"/>
        <v>0</v>
      </c>
    </row>
    <row r="27" spans="2:9">
      <c r="B27" s="51" t="s">
        <v>100</v>
      </c>
      <c r="C27" s="51" t="s">
        <v>101</v>
      </c>
      <c r="D27" s="35">
        <v>-205000</v>
      </c>
      <c r="E27" s="35">
        <f t="shared" si="0"/>
        <v>-43050</v>
      </c>
      <c r="F27" s="35">
        <f t="shared" si="3"/>
        <v>43050</v>
      </c>
      <c r="G27" s="35">
        <f t="shared" si="2"/>
        <v>0</v>
      </c>
    </row>
    <row r="28" spans="2:9">
      <c r="B28" s="51" t="s">
        <v>42</v>
      </c>
      <c r="C28" s="51" t="s">
        <v>54</v>
      </c>
      <c r="D28" s="35">
        <v>34403.96</v>
      </c>
      <c r="E28" s="35">
        <f t="shared" si="0"/>
        <v>7224.8315999999995</v>
      </c>
      <c r="F28" s="35">
        <f t="shared" si="3"/>
        <v>-7224.8315999999995</v>
      </c>
      <c r="G28" s="35">
        <f t="shared" si="2"/>
        <v>0</v>
      </c>
    </row>
    <row r="29" spans="2:9">
      <c r="B29" s="51" t="s">
        <v>102</v>
      </c>
      <c r="C29" s="51" t="s">
        <v>103</v>
      </c>
      <c r="D29" s="35">
        <v>0</v>
      </c>
      <c r="E29" s="35">
        <f t="shared" si="0"/>
        <v>0</v>
      </c>
      <c r="F29" s="35">
        <f t="shared" si="3"/>
        <v>0</v>
      </c>
      <c r="G29" s="35">
        <f t="shared" si="2"/>
        <v>0</v>
      </c>
      <c r="I29" s="52" t="s">
        <v>80</v>
      </c>
    </row>
    <row r="30" spans="2:9">
      <c r="B30" s="51" t="s">
        <v>104</v>
      </c>
      <c r="C30" s="51" t="s">
        <v>105</v>
      </c>
      <c r="D30" s="35">
        <v>0</v>
      </c>
      <c r="E30" s="35">
        <f t="shared" si="0"/>
        <v>0</v>
      </c>
      <c r="F30" s="35">
        <f t="shared" si="3"/>
        <v>0</v>
      </c>
      <c r="G30" s="35">
        <f t="shared" si="2"/>
        <v>0</v>
      </c>
      <c r="I30" s="52" t="s">
        <v>80</v>
      </c>
    </row>
    <row r="31" spans="2:9">
      <c r="B31" s="51" t="s">
        <v>46</v>
      </c>
      <c r="C31" s="51" t="s">
        <v>47</v>
      </c>
      <c r="D31" s="35">
        <v>-1205862</v>
      </c>
      <c r="E31" s="35">
        <f t="shared" si="0"/>
        <v>-253231.02</v>
      </c>
      <c r="F31" s="35">
        <f t="shared" si="3"/>
        <v>253231.02</v>
      </c>
      <c r="G31" s="35">
        <f t="shared" si="2"/>
        <v>0</v>
      </c>
    </row>
    <row r="32" spans="2:9">
      <c r="B32" s="51" t="s">
        <v>106</v>
      </c>
      <c r="C32" s="51" t="s">
        <v>107</v>
      </c>
      <c r="D32" s="35">
        <v>0</v>
      </c>
      <c r="E32" s="35">
        <f t="shared" si="0"/>
        <v>0</v>
      </c>
      <c r="F32" s="35">
        <f t="shared" si="3"/>
        <v>0</v>
      </c>
      <c r="G32" s="35">
        <f t="shared" si="2"/>
        <v>0</v>
      </c>
      <c r="I32" s="52" t="s">
        <v>95</v>
      </c>
    </row>
    <row r="33" spans="2:7">
      <c r="B33" s="51" t="s">
        <v>59</v>
      </c>
      <c r="C33" s="51" t="s">
        <v>55</v>
      </c>
      <c r="D33" s="35">
        <v>1907892</v>
      </c>
      <c r="E33" s="35">
        <f t="shared" si="0"/>
        <v>400657.32</v>
      </c>
      <c r="F33" s="35">
        <f t="shared" si="3"/>
        <v>-400657.32</v>
      </c>
      <c r="G33" s="35">
        <f t="shared" si="2"/>
        <v>0</v>
      </c>
    </row>
    <row r="34" spans="2:7">
      <c r="B34" s="51" t="s">
        <v>60</v>
      </c>
      <c r="C34" s="51" t="s">
        <v>71</v>
      </c>
      <c r="D34" s="35">
        <v>-220692.16</v>
      </c>
      <c r="E34" s="35">
        <f t="shared" si="0"/>
        <v>-46345.353600000002</v>
      </c>
      <c r="F34" s="35">
        <f t="shared" si="3"/>
        <v>46345.353600000002</v>
      </c>
      <c r="G34" s="35">
        <f t="shared" si="2"/>
        <v>0</v>
      </c>
    </row>
    <row r="35" spans="2:7">
      <c r="B35" s="51" t="s">
        <v>61</v>
      </c>
      <c r="C35" s="51" t="s">
        <v>62</v>
      </c>
      <c r="D35" s="35">
        <v>-2327295.31</v>
      </c>
      <c r="E35" s="35">
        <f t="shared" si="0"/>
        <v>-488732.01510000002</v>
      </c>
      <c r="F35" s="35">
        <f t="shared" si="3"/>
        <v>488732.01510000002</v>
      </c>
      <c r="G35" s="35">
        <f t="shared" si="2"/>
        <v>0</v>
      </c>
    </row>
    <row r="36" spans="2:7">
      <c r="B36" s="51" t="s">
        <v>63</v>
      </c>
      <c r="C36" s="51" t="s">
        <v>64</v>
      </c>
      <c r="D36" s="35">
        <v>44304</v>
      </c>
      <c r="E36" s="35">
        <f t="shared" si="0"/>
        <v>9303.84</v>
      </c>
      <c r="F36" s="35">
        <f t="shared" si="3"/>
        <v>-9303.84</v>
      </c>
      <c r="G36" s="35">
        <f t="shared" si="2"/>
        <v>0</v>
      </c>
    </row>
    <row r="37" spans="2:7">
      <c r="B37" s="51" t="s">
        <v>65</v>
      </c>
      <c r="C37" s="51" t="s">
        <v>66</v>
      </c>
      <c r="D37" s="35">
        <v>3885744</v>
      </c>
      <c r="E37" s="35">
        <f t="shared" si="0"/>
        <v>816006.24</v>
      </c>
      <c r="F37" s="35">
        <f t="shared" si="3"/>
        <v>-816006.24</v>
      </c>
      <c r="G37" s="35">
        <f t="shared" si="2"/>
        <v>0</v>
      </c>
    </row>
    <row r="38" spans="2:7">
      <c r="B38" s="51" t="s">
        <v>108</v>
      </c>
      <c r="C38" s="51" t="s">
        <v>109</v>
      </c>
      <c r="D38" s="35">
        <v>-715428</v>
      </c>
      <c r="E38" s="35">
        <f t="shared" si="0"/>
        <v>-150239.88</v>
      </c>
      <c r="F38" s="35">
        <f t="shared" si="3"/>
        <v>150239.88</v>
      </c>
      <c r="G38" s="35">
        <f t="shared" si="2"/>
        <v>0</v>
      </c>
    </row>
    <row r="39" spans="2:7">
      <c r="B39" s="51" t="s">
        <v>108</v>
      </c>
      <c r="C39" s="51" t="s">
        <v>110</v>
      </c>
      <c r="D39" s="35">
        <v>-9981417.5700000003</v>
      </c>
      <c r="E39" s="35">
        <f t="shared" si="0"/>
        <v>-2096097.6897</v>
      </c>
      <c r="F39" s="35">
        <f t="shared" si="3"/>
        <v>2096097.6897</v>
      </c>
      <c r="G39" s="35">
        <f t="shared" si="2"/>
        <v>0</v>
      </c>
    </row>
    <row r="40" spans="2:7">
      <c r="B40" s="51" t="s">
        <v>111</v>
      </c>
      <c r="C40" s="51" t="s">
        <v>112</v>
      </c>
      <c r="D40" s="35">
        <v>-2044850</v>
      </c>
      <c r="E40" s="35">
        <f t="shared" si="0"/>
        <v>-429418.5</v>
      </c>
      <c r="F40" s="35">
        <f t="shared" si="3"/>
        <v>429418.5</v>
      </c>
      <c r="G40" s="35">
        <f t="shared" si="2"/>
        <v>0</v>
      </c>
    </row>
    <row r="41" spans="2:7">
      <c r="B41" s="51" t="s">
        <v>111</v>
      </c>
      <c r="C41" s="51" t="s">
        <v>113</v>
      </c>
      <c r="D41" s="35">
        <v>-18870408.59</v>
      </c>
      <c r="E41" s="35">
        <f t="shared" si="0"/>
        <v>-3962785.8038999997</v>
      </c>
      <c r="F41" s="35">
        <f t="shared" si="3"/>
        <v>3962785.8038999997</v>
      </c>
      <c r="G41" s="35">
        <f t="shared" si="2"/>
        <v>0</v>
      </c>
    </row>
    <row r="42" spans="2:7">
      <c r="B42" s="51" t="s">
        <v>114</v>
      </c>
      <c r="C42" s="51" t="s">
        <v>115</v>
      </c>
      <c r="D42" s="35">
        <v>1372121</v>
      </c>
      <c r="E42" s="35">
        <f t="shared" si="0"/>
        <v>288145.40999999997</v>
      </c>
      <c r="F42" s="35">
        <f t="shared" si="3"/>
        <v>-288145.40999999997</v>
      </c>
      <c r="G42" s="35">
        <f t="shared" si="2"/>
        <v>0</v>
      </c>
    </row>
    <row r="43" spans="2:7">
      <c r="B43" s="51" t="s">
        <v>114</v>
      </c>
      <c r="C43" s="51" t="s">
        <v>116</v>
      </c>
      <c r="D43" s="35">
        <v>6815791.0800000001</v>
      </c>
      <c r="E43" s="35">
        <f t="shared" si="0"/>
        <v>1431316.1268</v>
      </c>
      <c r="F43" s="35">
        <f t="shared" si="3"/>
        <v>-1431316.1268</v>
      </c>
      <c r="G43" s="35">
        <f t="shared" si="2"/>
        <v>0</v>
      </c>
    </row>
    <row r="44" spans="2:7">
      <c r="B44" s="51" t="s">
        <v>117</v>
      </c>
      <c r="C44" s="51" t="s">
        <v>118</v>
      </c>
      <c r="D44" s="35">
        <v>-2396520.17</v>
      </c>
      <c r="E44" s="35">
        <f t="shared" si="0"/>
        <v>-503269.23569999996</v>
      </c>
      <c r="F44" s="35">
        <f t="shared" si="3"/>
        <v>503269.23569999996</v>
      </c>
      <c r="G44" s="35">
        <f t="shared" si="2"/>
        <v>0</v>
      </c>
    </row>
    <row r="45" spans="2:7">
      <c r="B45" s="51" t="s">
        <v>119</v>
      </c>
      <c r="C45" s="36" t="s">
        <v>120</v>
      </c>
      <c r="D45" s="35">
        <v>3079668</v>
      </c>
      <c r="E45" s="35">
        <f t="shared" si="0"/>
        <v>646730.28</v>
      </c>
      <c r="F45" s="35">
        <f t="shared" si="3"/>
        <v>-646730.28</v>
      </c>
      <c r="G45" s="35">
        <f t="shared" si="2"/>
        <v>0</v>
      </c>
    </row>
    <row r="46" spans="2:7">
      <c r="B46" s="51" t="s">
        <v>121</v>
      </c>
      <c r="C46" s="36" t="s">
        <v>122</v>
      </c>
      <c r="D46" s="35">
        <v>-2280474</v>
      </c>
      <c r="E46" s="35">
        <f t="shared" si="0"/>
        <v>-478899.54</v>
      </c>
      <c r="F46" s="35">
        <f t="shared" si="3"/>
        <v>478899.54</v>
      </c>
      <c r="G46" s="35">
        <f t="shared" si="2"/>
        <v>0</v>
      </c>
    </row>
    <row r="47" spans="2:7">
      <c r="B47" s="51" t="s">
        <v>123</v>
      </c>
      <c r="C47" s="51" t="s">
        <v>124</v>
      </c>
      <c r="D47" s="35">
        <v>-3686496.06</v>
      </c>
      <c r="E47" s="35">
        <f t="shared" si="0"/>
        <v>-774164.17259999993</v>
      </c>
      <c r="F47" s="35">
        <f t="shared" si="3"/>
        <v>774164.17259999993</v>
      </c>
      <c r="G47" s="35">
        <f t="shared" si="2"/>
        <v>0</v>
      </c>
    </row>
    <row r="48" spans="2:7">
      <c r="B48" s="51" t="s">
        <v>125</v>
      </c>
      <c r="C48" s="51" t="s">
        <v>126</v>
      </c>
      <c r="D48" s="35">
        <v>8676360.8900000006</v>
      </c>
      <c r="E48" s="35">
        <f t="shared" si="0"/>
        <v>1822035.7868999999</v>
      </c>
      <c r="F48" s="35">
        <f t="shared" si="3"/>
        <v>-1822035.7868999999</v>
      </c>
      <c r="G48" s="35">
        <f t="shared" si="2"/>
        <v>0</v>
      </c>
    </row>
    <row r="49" spans="2:10">
      <c r="B49" s="51" t="s">
        <v>127</v>
      </c>
      <c r="C49" s="51" t="s">
        <v>128</v>
      </c>
      <c r="D49" s="35">
        <v>10640919.779999999</v>
      </c>
      <c r="E49" s="35">
        <f t="shared" si="0"/>
        <v>2234593.1538</v>
      </c>
      <c r="F49" s="35">
        <f t="shared" si="3"/>
        <v>-2234593.1538</v>
      </c>
      <c r="G49" s="35">
        <f t="shared" si="2"/>
        <v>0</v>
      </c>
    </row>
    <row r="50" spans="2:10">
      <c r="B50" s="51" t="s">
        <v>129</v>
      </c>
      <c r="C50" s="51" t="s">
        <v>130</v>
      </c>
      <c r="D50" s="35">
        <v>3347655.17</v>
      </c>
      <c r="E50" s="35">
        <f t="shared" si="0"/>
        <v>703007.58569999994</v>
      </c>
      <c r="F50" s="35">
        <f t="shared" si="3"/>
        <v>-703007.58569999994</v>
      </c>
      <c r="G50" s="35">
        <f t="shared" si="2"/>
        <v>0</v>
      </c>
    </row>
    <row r="51" spans="2:10" s="55" customFormat="1">
      <c r="B51" s="37" t="s">
        <v>131</v>
      </c>
      <c r="C51" s="38" t="s">
        <v>132</v>
      </c>
      <c r="D51" s="39">
        <v>0</v>
      </c>
      <c r="E51" s="35">
        <f t="shared" si="0"/>
        <v>0</v>
      </c>
      <c r="F51" s="39">
        <v>0</v>
      </c>
      <c r="G51" s="39">
        <f>E51</f>
        <v>0</v>
      </c>
      <c r="H51" s="48" t="s">
        <v>80</v>
      </c>
      <c r="I51" s="49"/>
    </row>
    <row r="52" spans="2:10" s="55" customFormat="1">
      <c r="B52" s="37" t="s">
        <v>67</v>
      </c>
      <c r="C52" s="38" t="s">
        <v>51</v>
      </c>
      <c r="D52" s="39">
        <v>752034.1873515395</v>
      </c>
      <c r="E52" s="35">
        <f t="shared" si="0"/>
        <v>157927.17934382329</v>
      </c>
      <c r="F52" s="39"/>
      <c r="G52" s="39">
        <f>E52</f>
        <v>157927.17934382329</v>
      </c>
      <c r="H52" s="48" t="s">
        <v>80</v>
      </c>
      <c r="I52" s="49"/>
    </row>
    <row r="53" spans="2:10" s="55" customFormat="1">
      <c r="B53" s="37" t="s">
        <v>68</v>
      </c>
      <c r="C53" s="38" t="s">
        <v>50</v>
      </c>
      <c r="D53" s="39">
        <v>625673.30157990009</v>
      </c>
      <c r="E53" s="35">
        <f t="shared" si="0"/>
        <v>131391.39333177902</v>
      </c>
      <c r="F53" s="39"/>
      <c r="G53" s="39">
        <f>E53</f>
        <v>131391.39333177902</v>
      </c>
      <c r="H53" s="48" t="s">
        <v>80</v>
      </c>
      <c r="I53" s="49"/>
    </row>
    <row r="54" spans="2:10" s="55" customFormat="1">
      <c r="B54" s="37" t="s">
        <v>48</v>
      </c>
      <c r="C54" s="38" t="s">
        <v>72</v>
      </c>
      <c r="D54" s="39">
        <v>-7042275.9595376439</v>
      </c>
      <c r="E54" s="35">
        <f t="shared" si="0"/>
        <v>-1478877.9515029052</v>
      </c>
      <c r="F54" s="39">
        <v>-3531853.2451779996</v>
      </c>
      <c r="G54" s="39">
        <f>SUM(E54:F54)</f>
        <v>-5010731.1966809053</v>
      </c>
      <c r="H54" s="48" t="s">
        <v>80</v>
      </c>
      <c r="I54" s="49"/>
      <c r="J54" s="40"/>
    </row>
    <row r="55" spans="2:10" ht="33" customHeight="1" thickBot="1">
      <c r="C55" s="41" t="s">
        <v>133</v>
      </c>
      <c r="D55" s="56">
        <f>SUM(D10:D54)</f>
        <v>-11862526.170606207</v>
      </c>
      <c r="E55" s="56">
        <f>SUM(E10:E54)</f>
        <v>-2491130.4958273028</v>
      </c>
      <c r="F55" s="56">
        <f>SUM(F10:F54)</f>
        <v>-2230282.1281779995</v>
      </c>
      <c r="G55" s="56">
        <f>SUM(G10:G54)</f>
        <v>-4721412.6240053028</v>
      </c>
    </row>
    <row r="56" spans="2:10" ht="15" thickTop="1">
      <c r="C56" s="42"/>
      <c r="D56" s="57"/>
      <c r="E56" s="57"/>
      <c r="F56" s="57"/>
      <c r="G56" s="57"/>
    </row>
    <row r="57" spans="2:10">
      <c r="D57" s="58"/>
    </row>
    <row r="58" spans="2:10">
      <c r="C58" s="70" t="s">
        <v>134</v>
      </c>
      <c r="D58" s="58">
        <f>D7</f>
        <v>209085856.9199999</v>
      </c>
      <c r="E58" s="43">
        <f>D58*0.21</f>
        <v>43908029.953199975</v>
      </c>
      <c r="G58" s="43">
        <f>SUM(E58:F58)</f>
        <v>43908029.953199975</v>
      </c>
    </row>
    <row r="59" spans="2:10">
      <c r="C59" s="70" t="s">
        <v>32</v>
      </c>
      <c r="D59" s="71">
        <f>SUM(D10:D54)</f>
        <v>-11862526.170606207</v>
      </c>
      <c r="E59" s="71">
        <f>E55</f>
        <v>-2491130.4958273028</v>
      </c>
      <c r="F59" s="71">
        <f>F55</f>
        <v>-2230282.1281779995</v>
      </c>
      <c r="G59" s="44">
        <f t="shared" ref="G59:G61" si="4">SUM(E59:F59)</f>
        <v>-4721412.6240053028</v>
      </c>
    </row>
    <row r="60" spans="2:10">
      <c r="C60" s="66" t="s">
        <v>73</v>
      </c>
      <c r="D60" s="72">
        <f>D7+D59</f>
        <v>197223330.7493937</v>
      </c>
      <c r="E60" s="72">
        <f>D60*0.21</f>
        <v>41416899.457372673</v>
      </c>
      <c r="F60" s="72">
        <f>F59</f>
        <v>-2230282.1281779995</v>
      </c>
      <c r="G60" s="43">
        <f t="shared" si="4"/>
        <v>39186617.329194672</v>
      </c>
    </row>
    <row r="61" spans="2:10">
      <c r="C61" s="59" t="s">
        <v>135</v>
      </c>
      <c r="E61" s="73">
        <v>351459.43900000001</v>
      </c>
      <c r="F61" s="74"/>
      <c r="G61" s="43">
        <f t="shared" si="4"/>
        <v>351459.43900000001</v>
      </c>
    </row>
    <row r="62" spans="2:10" ht="15" thickBot="1">
      <c r="C62" s="59" t="s">
        <v>74</v>
      </c>
      <c r="E62" s="45">
        <f>SUM(E60:E61)</f>
        <v>41768358.896372676</v>
      </c>
      <c r="F62" s="45">
        <f t="shared" ref="F62:G62" si="5">SUM(F60:F61)</f>
        <v>-2230282.1281779995</v>
      </c>
      <c r="G62" s="45">
        <f t="shared" si="5"/>
        <v>39538076.768194675</v>
      </c>
    </row>
    <row r="63" spans="2:10" ht="17.399999999999999" thickTop="1">
      <c r="D63" s="72"/>
      <c r="E63" s="72"/>
      <c r="F63" s="72"/>
      <c r="G63" s="47"/>
    </row>
    <row r="64" spans="2:10">
      <c r="C64" s="67"/>
    </row>
    <row r="65" spans="3:6">
      <c r="C65" s="75" t="s">
        <v>136</v>
      </c>
    </row>
    <row r="66" spans="3:6">
      <c r="C66" s="76" t="str">
        <f>C58</f>
        <v>PTBI</v>
      </c>
      <c r="D66" s="74">
        <f>D7</f>
        <v>209085856.9199999</v>
      </c>
    </row>
    <row r="67" spans="3:6">
      <c r="C67" s="65" t="s">
        <v>137</v>
      </c>
      <c r="D67" s="77">
        <v>0.21</v>
      </c>
    </row>
    <row r="68" spans="3:6">
      <c r="C68" s="66" t="s">
        <v>75</v>
      </c>
      <c r="D68" s="78">
        <f>D66*21%</f>
        <v>43908029.953199975</v>
      </c>
      <c r="E68" s="79">
        <f t="shared" ref="E68:E73" si="6">D68/$D$66</f>
        <v>0.21</v>
      </c>
    </row>
    <row r="69" spans="3:6">
      <c r="C69" s="80" t="s">
        <v>76</v>
      </c>
      <c r="D69" s="74">
        <f>E61</f>
        <v>351459.43900000001</v>
      </c>
      <c r="E69" s="79">
        <f t="shared" si="6"/>
        <v>1.6809335847831873E-3</v>
      </c>
    </row>
    <row r="70" spans="3:6">
      <c r="C70" s="76" t="s">
        <v>77</v>
      </c>
      <c r="D70" s="74">
        <f>G54</f>
        <v>-5010731.1966809053</v>
      </c>
      <c r="E70" s="79">
        <f t="shared" si="6"/>
        <v>-2.3964945647175474E-2</v>
      </c>
    </row>
    <row r="71" spans="3:6">
      <c r="C71" s="81" t="s">
        <v>51</v>
      </c>
      <c r="D71" s="74">
        <f>G53</f>
        <v>131391.39333177902</v>
      </c>
      <c r="E71" s="79">
        <f t="shared" si="6"/>
        <v>6.284088042456731E-4</v>
      </c>
    </row>
    <row r="72" spans="3:6">
      <c r="C72" s="81" t="s">
        <v>50</v>
      </c>
      <c r="D72" s="74">
        <f>G52</f>
        <v>157927.17934382329</v>
      </c>
      <c r="E72" s="79">
        <f t="shared" si="6"/>
        <v>7.553221517237732E-4</v>
      </c>
    </row>
    <row r="73" spans="3:6" ht="15" thickBot="1">
      <c r="C73" s="59" t="s">
        <v>138</v>
      </c>
      <c r="D73" s="82">
        <f>SUM(D68:D72)</f>
        <v>39538076.768194675</v>
      </c>
      <c r="E73" s="83">
        <f t="shared" si="6"/>
        <v>0.18909971889357716</v>
      </c>
    </row>
    <row r="74" spans="3:6" ht="15" thickTop="1">
      <c r="C74" s="46"/>
      <c r="D74" s="58">
        <f>G62-D73</f>
        <v>0</v>
      </c>
      <c r="E74" s="84">
        <f>D73/D66</f>
        <v>0.18909971889357716</v>
      </c>
      <c r="F74" s="85"/>
    </row>
    <row r="75" spans="3:6">
      <c r="C75" s="86"/>
      <c r="D75" s="74"/>
      <c r="F75" s="85"/>
    </row>
  </sheetData>
  <autoFilter ref="B9:I55"/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A4C06C-F163-4473-B61A-8EAA7AEDD282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CE08FC9-92AA-4707-B02D-FACAB73D7D53}"/>
</file>

<file path=customXml/itemProps3.xml><?xml version="1.0" encoding="utf-8"?>
<ds:datastoreItem xmlns:ds="http://schemas.openxmlformats.org/officeDocument/2006/customXml" ds:itemID="{CC2B31F2-030C-40CA-B72A-F33C8AD403F8}"/>
</file>

<file path=customXml/itemProps4.xml><?xml version="1.0" encoding="utf-8"?>
<ds:datastoreItem xmlns:ds="http://schemas.openxmlformats.org/officeDocument/2006/customXml" ds:itemID="{81147E2D-E022-4B46-83F0-F31CF4DB67A1}"/>
</file>

<file path=customXml/itemProps5.xml><?xml version="1.0" encoding="utf-8"?>
<ds:datastoreItem xmlns:ds="http://schemas.openxmlformats.org/officeDocument/2006/customXml" ds:itemID="{9AB99C02-A2BF-495A-886C-DE6A1C746A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G</vt:lpstr>
      <vt:lpstr>CBR_Gas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2018-03-13T23:25:12Z</cp:lastPrinted>
  <dcterms:created xsi:type="dcterms:W3CDTF">2005-09-20T18:55:47Z</dcterms:created>
  <dcterms:modified xsi:type="dcterms:W3CDTF">2023-03-28T18:48:42Z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0x0101006E56B4D1795A2E4DB2F0B01679ED314A004876637A322CD34A97BA8DF2700F41D9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