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1\Dirty 2021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2" r:id="rId3"/>
  </sheets>
  <externalReferences>
    <externalReference r:id="rId4"/>
    <externalReference r:id="rId5"/>
  </externalReferences>
  <definedNames>
    <definedName name="__123Graph_ECURRENT" hidden="1">[1]ConsolidatingPL!#REF!</definedName>
    <definedName name="_xlnm._FilterDatabase" localSheetId="2" hidden="1">CBR_Electric!$A$8:$I$48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#REF!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C5" i="62" l="1"/>
  <c r="C4" i="62"/>
  <c r="C25" i="1"/>
  <c r="C24" i="1"/>
  <c r="C23" i="1"/>
  <c r="C17" i="1" l="1"/>
  <c r="E48" i="62" l="1"/>
  <c r="E47" i="62"/>
  <c r="F47" i="62" s="1"/>
  <c r="C68" i="62" s="1"/>
  <c r="E46" i="62"/>
  <c r="E45" i="62"/>
  <c r="E44" i="62"/>
  <c r="E43" i="62"/>
  <c r="E42" i="62"/>
  <c r="E41" i="62"/>
  <c r="E40" i="62"/>
  <c r="E39" i="62"/>
  <c r="E38" i="62"/>
  <c r="D38" i="62" s="1"/>
  <c r="F38" i="62" s="1"/>
  <c r="E37" i="62"/>
  <c r="D37" i="62" s="1"/>
  <c r="F37" i="62" s="1"/>
  <c r="E36" i="62"/>
  <c r="D36" i="62" s="1"/>
  <c r="F36" i="62" s="1"/>
  <c r="E35" i="62"/>
  <c r="D35" i="62" s="1"/>
  <c r="F35" i="62" s="1"/>
  <c r="E34" i="62"/>
  <c r="E33" i="62"/>
  <c r="E32" i="62"/>
  <c r="E31" i="62"/>
  <c r="E30" i="62"/>
  <c r="E29" i="62"/>
  <c r="E28" i="62"/>
  <c r="E27" i="62"/>
  <c r="E26" i="62"/>
  <c r="D26" i="62" s="1"/>
  <c r="F26" i="62" s="1"/>
  <c r="E25" i="62"/>
  <c r="D25" i="62" s="1"/>
  <c r="F25" i="62" s="1"/>
  <c r="E24" i="62"/>
  <c r="D24" i="62" s="1"/>
  <c r="F24" i="62" s="1"/>
  <c r="E23" i="62"/>
  <c r="D23" i="62" s="1"/>
  <c r="F23" i="62" s="1"/>
  <c r="E22" i="62"/>
  <c r="E21" i="62"/>
  <c r="E20" i="62"/>
  <c r="E19" i="62"/>
  <c r="E18" i="62"/>
  <c r="E17" i="62"/>
  <c r="E16" i="62"/>
  <c r="E15" i="62"/>
  <c r="E14" i="62"/>
  <c r="D14" i="62" s="1"/>
  <c r="F14" i="62" s="1"/>
  <c r="E13" i="62"/>
  <c r="D13" i="62" s="1"/>
  <c r="F13" i="62" s="1"/>
  <c r="E12" i="62"/>
  <c r="D12" i="62" s="1"/>
  <c r="F12" i="62" s="1"/>
  <c r="E11" i="62"/>
  <c r="D11" i="62" s="1"/>
  <c r="F11" i="62" s="1"/>
  <c r="E10" i="62"/>
  <c r="E9" i="62"/>
  <c r="E82" i="62"/>
  <c r="D79" i="62"/>
  <c r="D81" i="62" s="1"/>
  <c r="D83" i="62" s="1"/>
  <c r="C79" i="62"/>
  <c r="C81" i="62" s="1"/>
  <c r="C83" i="62" s="1"/>
  <c r="E78" i="62"/>
  <c r="E77" i="62"/>
  <c r="E76" i="62"/>
  <c r="E75" i="62"/>
  <c r="E79" i="62" s="1"/>
  <c r="E81" i="62" s="1"/>
  <c r="E83" i="62" s="1"/>
  <c r="C66" i="62"/>
  <c r="E54" i="62"/>
  <c r="D48" i="62"/>
  <c r="C48" i="62"/>
  <c r="C50" i="62" s="1"/>
  <c r="F46" i="62"/>
  <c r="C67" i="62" s="1"/>
  <c r="F45" i="62"/>
  <c r="C65" i="62" s="1"/>
  <c r="F44" i="62"/>
  <c r="C64" i="62" s="1"/>
  <c r="F43" i="62"/>
  <c r="C61" i="62" s="1"/>
  <c r="D42" i="62"/>
  <c r="F42" i="62" s="1"/>
  <c r="D41" i="62"/>
  <c r="F41" i="62" s="1"/>
  <c r="D40" i="62"/>
  <c r="F40" i="62" s="1"/>
  <c r="D39" i="62"/>
  <c r="F39" i="62" s="1"/>
  <c r="D34" i="62"/>
  <c r="F34" i="62" s="1"/>
  <c r="D33" i="62"/>
  <c r="F33" i="62" s="1"/>
  <c r="D32" i="62"/>
  <c r="F32" i="62" s="1"/>
  <c r="D31" i="62"/>
  <c r="F31" i="62" s="1"/>
  <c r="D30" i="62"/>
  <c r="F30" i="62" s="1"/>
  <c r="D29" i="62"/>
  <c r="F29" i="62" s="1"/>
  <c r="D28" i="62"/>
  <c r="F28" i="62" s="1"/>
  <c r="D27" i="62"/>
  <c r="F27" i="62" s="1"/>
  <c r="D22" i="62"/>
  <c r="F22" i="62" s="1"/>
  <c r="D21" i="62"/>
  <c r="F21" i="62" s="1"/>
  <c r="D20" i="62"/>
  <c r="F20" i="62" s="1"/>
  <c r="D19" i="62"/>
  <c r="F19" i="62" s="1"/>
  <c r="D18" i="62"/>
  <c r="F18" i="62" s="1"/>
  <c r="D17" i="62"/>
  <c r="F17" i="62" s="1"/>
  <c r="D16" i="62"/>
  <c r="F16" i="62" s="1"/>
  <c r="D15" i="62"/>
  <c r="F15" i="62" s="1"/>
  <c r="D10" i="62"/>
  <c r="F10" i="62" s="1"/>
  <c r="D9" i="62"/>
  <c r="F9" i="62" l="1"/>
  <c r="D53" i="62"/>
  <c r="D55" i="62" s="1"/>
  <c r="F48" i="62"/>
  <c r="C63" i="62" s="1"/>
  <c r="C6" i="62" l="1"/>
  <c r="C58" i="62" l="1"/>
  <c r="C51" i="62"/>
  <c r="C30" i="1"/>
  <c r="C53" i="62" l="1"/>
  <c r="C12" i="1"/>
  <c r="C60" i="62"/>
  <c r="D62" i="62"/>
  <c r="D68" i="62"/>
  <c r="D67" i="62"/>
  <c r="D65" i="62"/>
  <c r="D61" i="62"/>
  <c r="D66" i="62"/>
  <c r="D64" i="62"/>
  <c r="D63" i="6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60" i="62" l="1"/>
  <c r="C69" i="62"/>
  <c r="C55" i="62"/>
  <c r="C14" i="1" s="1"/>
  <c r="E53" i="62"/>
  <c r="E55" i="62" s="1"/>
  <c r="C27" i="1"/>
  <c r="C70" i="62" l="1"/>
  <c r="D69" i="62"/>
  <c r="C15" i="1"/>
  <c r="C20" i="1" l="1"/>
  <c r="D20" i="1" s="1"/>
  <c r="C29" i="1"/>
  <c r="C31" i="1" l="1"/>
</calcChain>
</file>

<file path=xl/sharedStrings.xml><?xml version="1.0" encoding="utf-8"?>
<sst xmlns="http://schemas.openxmlformats.org/spreadsheetml/2006/main" count="171" uniqueCount="140">
  <si>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</si>
  <si>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</si>
  <si>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</si>
  <si>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</si>
  <si>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</si>
  <si>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</si>
  <si>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</si>
  <si>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</si>
  <si>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</si>
  <si>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</si>
  <si>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</si>
  <si>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</si>
  <si>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</si>
  <si>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</si>
  <si>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</si>
  <si>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</si>
  <si>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</si>
  <si>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</si>
  <si>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</si>
  <si>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</si>
  <si>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</si>
  <si>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</si>
  <si>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</si>
  <si>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</si>
  <si>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</si>
  <si>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</si>
  <si>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</si>
  <si>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</si>
  <si>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</si>
  <si>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</si>
  <si>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Tax Curr/Deferred</t>
  </si>
  <si>
    <t>Rate Reconciliation</t>
  </si>
  <si>
    <t>pretax</t>
  </si>
  <si>
    <t>Deferred Compensation-common</t>
  </si>
  <si>
    <t>Horizon Payment</t>
  </si>
  <si>
    <t>Vacation Pay-common</t>
  </si>
  <si>
    <t>DEFERRED FIT - OTHER</t>
  </si>
  <si>
    <t>Total Current and Deferred Taxes</t>
  </si>
  <si>
    <t>SAP Taxes</t>
  </si>
  <si>
    <t>Tax Return Key</t>
  </si>
  <si>
    <t>F-10</t>
  </si>
  <si>
    <t>F-29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</si>
  <si>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</si>
  <si>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</si>
  <si>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</si>
  <si>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</si>
  <si>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</si>
  <si>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</si>
  <si>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</si>
  <si>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</si>
  <si>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</si>
  <si>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</si>
  <si>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</si>
  <si>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</si>
  <si>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</si>
  <si>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</si>
  <si>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</si>
  <si>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</si>
  <si>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</si>
  <si>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</si>
  <si>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</si>
  <si>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</si>
  <si>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</si>
  <si>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</si>
  <si>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</si>
  <si>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APB 11 DefTax Effected</t>
  </si>
  <si>
    <t>Variance from 21%</t>
  </si>
  <si>
    <t>Goldendale Minor Inspection</t>
  </si>
  <si>
    <t>Rate Refunds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</si>
  <si>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</si>
  <si>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</si>
  <si>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</si>
  <si>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</si>
  <si>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</si>
  <si>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</si>
  <si>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Fed Rate</t>
  </si>
  <si>
    <t>Tax Current State Tax net of fed benefit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</si>
  <si>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</si>
  <si>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</si>
  <si>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</si>
  <si>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</si>
  <si>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</si>
  <si>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</si>
  <si>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</si>
  <si>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</si>
  <si>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N-92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</si>
  <si>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</si>
  <si>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</si>
  <si>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</si>
  <si>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</si>
  <si>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</si>
  <si>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</si>
  <si>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</si>
  <si>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</si>
  <si>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</si>
  <si>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</si>
  <si>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</si>
  <si>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</si>
  <si>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</si>
  <si>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 xml:space="preserve">N-95 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</si>
  <si>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</si>
  <si>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</si>
  <si>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</si>
  <si>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</si>
  <si>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</si>
  <si>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</si>
  <si>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</si>
  <si>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</si>
  <si>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</si>
  <si>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</si>
  <si>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</si>
  <si>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</si>
  <si>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</si>
  <si>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FOR THE TWELVE MONTHS ENDED DECEMBER 31, 2021</t>
  </si>
  <si>
    <t>✔ JK OK 3/7/22</t>
  </si>
  <si>
    <t>January 2021 - December 2021</t>
  </si>
  <si>
    <t>✔ TZ OK</t>
  </si>
  <si>
    <t>✔ JK OK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</si>
  <si>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</si>
  <si>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</si>
  <si>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</si>
  <si>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</si>
  <si>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</si>
  <si>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</si>
  <si>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</si>
  <si>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Hydro T grant</t>
  </si>
  <si>
    <t>Plant Related</t>
  </si>
  <si>
    <t>POWERTAX</t>
  </si>
  <si>
    <t>electric</t>
  </si>
  <si>
    <t>gas</t>
  </si>
  <si>
    <t>total</t>
  </si>
  <si>
    <t>normalized</t>
  </si>
  <si>
    <t>AR OK</t>
  </si>
  <si>
    <t>F/T</t>
  </si>
  <si>
    <t>cwip reversal</t>
  </si>
  <si>
    <t>topside</t>
  </si>
  <si>
    <t>total timing</t>
  </si>
  <si>
    <t>FAS 109</t>
  </si>
  <si>
    <t>APB 11 DIT</t>
  </si>
  <si>
    <t>FEDERAL INCOME TAX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</si>
</sst>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0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70C0"/>
      <name val="Segoe UI Symbol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61">
    <xf numFmtId="169" fontId="0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68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0" fillId="0" borderId="0"/>
    <xf numFmtId="170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52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52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52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52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52" fillId="3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52" fillId="12" borderId="0" applyNumberFormat="0" applyBorder="0" applyAlignment="0" applyProtection="0"/>
    <xf numFmtId="171" fontId="21" fillId="0" borderId="0" applyFill="0" applyBorder="0" applyAlignment="0"/>
    <xf numFmtId="41" fontId="16" fillId="13" borderId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4" fillId="0" borderId="0" applyFont="0" applyFill="0" applyBorder="0" applyAlignment="0" applyProtection="0">
      <alignment wrapText="1"/>
    </xf>
    <xf numFmtId="43" fontId="56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18" fillId="0" borderId="0"/>
    <xf numFmtId="0" fontId="18" fillId="0" borderId="0"/>
    <xf numFmtId="0" fontId="24" fillId="0" borderId="0"/>
    <xf numFmtId="172" fontId="25" fillId="0" borderId="0">
      <protection locked="0"/>
    </xf>
    <xf numFmtId="0" fontId="24" fillId="0" borderId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8" fillId="0" borderId="0"/>
    <xf numFmtId="0" fontId="24" fillId="0" borderId="0"/>
    <xf numFmtId="0" fontId="18" fillId="0" borderId="0"/>
    <xf numFmtId="0" fontId="24" fillId="0" borderId="0"/>
    <xf numFmtId="44" fontId="1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169" fontId="16" fillId="0" borderId="0"/>
    <xf numFmtId="2" fontId="28" fillId="0" borderId="0" applyFont="0" applyFill="0" applyBorder="0" applyAlignment="0" applyProtection="0"/>
    <xf numFmtId="0" fontId="18" fillId="0" borderId="0"/>
    <xf numFmtId="38" fontId="12" fillId="13" borderId="0" applyNumberFormat="0" applyBorder="0" applyAlignment="0" applyProtection="0"/>
    <xf numFmtId="0" fontId="29" fillId="0" borderId="1" applyNumberFormat="0" applyAlignment="0" applyProtection="0">
      <alignment horizontal="left"/>
    </xf>
    <xf numFmtId="0" fontId="29" fillId="0" borderId="2">
      <alignment horizontal="left"/>
    </xf>
    <xf numFmtId="38" fontId="13" fillId="0" borderId="0"/>
    <xf numFmtId="40" fontId="13" fillId="0" borderId="0"/>
    <xf numFmtId="10" fontId="12" fillId="17" borderId="3" applyNumberFormat="0" applyBorder="0" applyAlignment="0" applyProtection="0"/>
    <xf numFmtId="41" fontId="30" fillId="18" borderId="4">
      <alignment horizontal="left"/>
      <protection locked="0"/>
    </xf>
    <xf numFmtId="10" fontId="30" fillId="18" borderId="4">
      <alignment horizontal="right"/>
      <protection locked="0"/>
    </xf>
    <xf numFmtId="0" fontId="12" fillId="13" borderId="0"/>
    <xf numFmtId="3" fontId="31" fillId="0" borderId="0" applyFill="0" applyBorder="0" applyAlignment="0" applyProtection="0"/>
    <xf numFmtId="44" fontId="14" fillId="0" borderId="5" applyNumberFormat="0" applyFont="0" applyAlignment="0">
      <alignment horizontal="center"/>
    </xf>
    <xf numFmtId="44" fontId="14" fillId="0" borderId="6" applyNumberFormat="0" applyFont="0" applyAlignment="0">
      <alignment horizontal="center"/>
    </xf>
    <xf numFmtId="37" fontId="32" fillId="0" borderId="0"/>
    <xf numFmtId="167" fontId="8" fillId="0" borderId="0"/>
    <xf numFmtId="0" fontId="42" fillId="0" borderId="0"/>
    <xf numFmtId="0" fontId="42" fillId="0" borderId="0"/>
    <xf numFmtId="0" fontId="45" fillId="0" borderId="0"/>
    <xf numFmtId="0" fontId="16" fillId="0" borderId="0"/>
    <xf numFmtId="0" fontId="54" fillId="0" borderId="0">
      <alignment wrapText="1"/>
    </xf>
    <xf numFmtId="0" fontId="45" fillId="0" borderId="0"/>
    <xf numFmtId="0" fontId="45" fillId="0" borderId="0"/>
    <xf numFmtId="0" fontId="56" fillId="0" borderId="0"/>
    <xf numFmtId="39" fontId="12" fillId="0" borderId="0" applyFill="0" applyBorder="0" applyAlignment="0" applyProtection="0"/>
    <xf numFmtId="0" fontId="57" fillId="0" borderId="0"/>
    <xf numFmtId="0" fontId="33" fillId="0" borderId="0"/>
    <xf numFmtId="0" fontId="16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22" fillId="0" borderId="0"/>
    <xf numFmtId="0" fontId="57" fillId="0" borderId="0"/>
    <xf numFmtId="174" fontId="16" fillId="0" borderId="0">
      <alignment horizontal="left" wrapText="1"/>
    </xf>
    <xf numFmtId="0" fontId="57" fillId="0" borderId="0"/>
    <xf numFmtId="166" fontId="16" fillId="0" borderId="0">
      <alignment horizontal="left" wrapText="1"/>
    </xf>
    <xf numFmtId="0" fontId="57" fillId="0" borderId="0"/>
    <xf numFmtId="166" fontId="16" fillId="0" borderId="0">
      <alignment horizontal="left" wrapText="1"/>
    </xf>
    <xf numFmtId="0" fontId="57" fillId="0" borderId="0"/>
    <xf numFmtId="0" fontId="33" fillId="19" borderId="7" applyNumberFormat="0" applyFont="0" applyAlignment="0" applyProtection="0"/>
    <xf numFmtId="0" fontId="33" fillId="19" borderId="7" applyNumberFormat="0" applyFont="0" applyAlignment="0" applyProtection="0"/>
    <xf numFmtId="0" fontId="33" fillId="19" borderId="7" applyNumberFormat="0" applyFont="0" applyAlignment="0" applyProtection="0"/>
    <xf numFmtId="0" fontId="18" fillId="0" borderId="0"/>
    <xf numFmtId="0" fontId="18" fillId="0" borderId="0"/>
    <xf numFmtId="0" fontId="24" fillId="0" borderId="0"/>
    <xf numFmtId="10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ont="0" applyFill="0" applyBorder="0" applyAlignment="0" applyProtection="0"/>
    <xf numFmtId="41" fontId="16" fillId="20" borderId="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36" fillId="0" borderId="9">
      <alignment horizontal="center"/>
    </xf>
    <xf numFmtId="3" fontId="19" fillId="0" borderId="0" applyFont="0" applyFill="0" applyBorder="0" applyAlignment="0" applyProtection="0"/>
    <xf numFmtId="0" fontId="19" fillId="21" borderId="0" applyNumberFormat="0" applyFont="0" applyBorder="0" applyAlignment="0" applyProtection="0"/>
    <xf numFmtId="0" fontId="24" fillId="0" borderId="0"/>
    <xf numFmtId="3" fontId="37" fillId="0" borderId="0" applyFill="0" applyBorder="0" applyAlignment="0" applyProtection="0"/>
    <xf numFmtId="0" fontId="38" fillId="0" borderId="0"/>
    <xf numFmtId="42" fontId="16" fillId="17" borderId="0"/>
    <xf numFmtId="42" fontId="16" fillId="17" borderId="10">
      <alignment vertical="center"/>
    </xf>
    <xf numFmtId="0" fontId="14" fillId="17" borderId="11" applyNumberFormat="0">
      <alignment horizontal="center" vertical="center" wrapText="1"/>
    </xf>
    <xf numFmtId="10" fontId="16" fillId="17" borderId="0"/>
    <xf numFmtId="175" fontId="16" fillId="17" borderId="0"/>
    <xf numFmtId="165" fontId="13" fillId="0" borderId="0" applyBorder="0" applyAlignment="0"/>
    <xf numFmtId="42" fontId="16" fillId="17" borderId="12">
      <alignment horizontal="left"/>
    </xf>
    <xf numFmtId="175" fontId="17" fillId="17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76" fontId="16" fillId="0" borderId="0" applyFont="0" applyFill="0" applyAlignment="0">
      <alignment horizontal="right"/>
    </xf>
    <xf numFmtId="4" fontId="35" fillId="18" borderId="8" applyNumberFormat="0" applyProtection="0">
      <alignment vertical="center"/>
    </xf>
    <xf numFmtId="4" fontId="46" fillId="18" borderId="8" applyNumberFormat="0" applyProtection="0">
      <alignment vertical="center"/>
    </xf>
    <xf numFmtId="4" fontId="35" fillId="18" borderId="8" applyNumberFormat="0" applyProtection="0">
      <alignment horizontal="left" vertical="center" indent="1"/>
    </xf>
    <xf numFmtId="4" fontId="35" fillId="18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4" fontId="35" fillId="23" borderId="8" applyNumberFormat="0" applyProtection="0">
      <alignment horizontal="right" vertical="center"/>
    </xf>
    <xf numFmtId="4" fontId="35" fillId="24" borderId="8" applyNumberFormat="0" applyProtection="0">
      <alignment horizontal="right" vertical="center"/>
    </xf>
    <xf numFmtId="4" fontId="35" fillId="25" borderId="8" applyNumberFormat="0" applyProtection="0">
      <alignment horizontal="right" vertical="center"/>
    </xf>
    <xf numFmtId="4" fontId="35" fillId="26" borderId="8" applyNumberFormat="0" applyProtection="0">
      <alignment horizontal="right" vertical="center"/>
    </xf>
    <xf numFmtId="4" fontId="35" fillId="27" borderId="8" applyNumberFormat="0" applyProtection="0">
      <alignment horizontal="right" vertical="center"/>
    </xf>
    <xf numFmtId="4" fontId="35" fillId="28" borderId="8" applyNumberFormat="0" applyProtection="0">
      <alignment horizontal="right" vertical="center"/>
    </xf>
    <xf numFmtId="4" fontId="35" fillId="29" borderId="8" applyNumberFormat="0" applyProtection="0">
      <alignment horizontal="right" vertical="center"/>
    </xf>
    <xf numFmtId="4" fontId="35" fillId="30" borderId="8" applyNumberFormat="0" applyProtection="0">
      <alignment horizontal="right" vertical="center"/>
    </xf>
    <xf numFmtId="4" fontId="35" fillId="31" borderId="8" applyNumberFormat="0" applyProtection="0">
      <alignment horizontal="right" vertical="center"/>
    </xf>
    <xf numFmtId="4" fontId="47" fillId="32" borderId="8" applyNumberFormat="0" applyProtection="0">
      <alignment horizontal="left" vertical="center" indent="1"/>
    </xf>
    <xf numFmtId="4" fontId="35" fillId="33" borderId="13" applyNumberFormat="0" applyProtection="0">
      <alignment horizontal="left" vertical="center" indent="1"/>
    </xf>
    <xf numFmtId="4" fontId="48" fillId="34" borderId="0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45" fillId="35" borderId="8" applyNumberFormat="0" applyProtection="0">
      <alignment horizontal="left" vertical="center" indent="1"/>
    </xf>
    <xf numFmtId="0" fontId="45" fillId="35" borderId="8" applyNumberFormat="0" applyProtection="0">
      <alignment horizontal="left" vertical="center" indent="1"/>
    </xf>
    <xf numFmtId="0" fontId="45" fillId="36" borderId="8" applyNumberFormat="0" applyProtection="0">
      <alignment horizontal="left" vertical="center" indent="1"/>
    </xf>
    <xf numFmtId="0" fontId="45" fillId="36" borderId="8" applyNumberFormat="0" applyProtection="0">
      <alignment horizontal="left" vertical="center" indent="1"/>
    </xf>
    <xf numFmtId="0" fontId="45" fillId="13" borderId="8" applyNumberFormat="0" applyProtection="0">
      <alignment horizontal="left" vertical="center" indent="1"/>
    </xf>
    <xf numFmtId="0" fontId="45" fillId="13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45" fillId="37" borderId="3" applyNumberFormat="0">
      <protection locked="0"/>
    </xf>
    <xf numFmtId="4" fontId="35" fillId="38" borderId="8" applyNumberFormat="0" applyProtection="0">
      <alignment vertical="center"/>
    </xf>
    <xf numFmtId="4" fontId="46" fillId="38" borderId="8" applyNumberFormat="0" applyProtection="0">
      <alignment vertical="center"/>
    </xf>
    <xf numFmtId="4" fontId="35" fillId="38" borderId="8" applyNumberFormat="0" applyProtection="0">
      <alignment horizontal="left" vertical="center" indent="1"/>
    </xf>
    <xf numFmtId="4" fontId="35" fillId="38" borderId="8" applyNumberFormat="0" applyProtection="0">
      <alignment horizontal="left" vertical="center" indent="1"/>
    </xf>
    <xf numFmtId="4" fontId="35" fillId="33" borderId="8" applyNumberFormat="0" applyProtection="0">
      <alignment horizontal="right" vertical="center"/>
    </xf>
    <xf numFmtId="4" fontId="46" fillId="33" borderId="8" applyNumberFormat="0" applyProtection="0">
      <alignment horizontal="right" vertical="center"/>
    </xf>
    <xf numFmtId="0" fontId="45" fillId="22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50" fillId="0" borderId="0"/>
    <xf numFmtId="4" fontId="51" fillId="33" borderId="8" applyNumberFormat="0" applyProtection="0">
      <alignment horizontal="right" vertical="center"/>
    </xf>
    <xf numFmtId="39" fontId="16" fillId="39" borderId="0"/>
    <xf numFmtId="0" fontId="55" fillId="0" borderId="0" applyNumberFormat="0" applyFill="0" applyBorder="0" applyAlignment="0" applyProtection="0"/>
    <xf numFmtId="38" fontId="12" fillId="0" borderId="14"/>
    <xf numFmtId="38" fontId="13" fillId="0" borderId="12"/>
    <xf numFmtId="39" fontId="34" fillId="40" borderId="0"/>
    <xf numFmtId="169" fontId="16" fillId="0" borderId="0">
      <alignment horizontal="left" wrapText="1"/>
    </xf>
    <xf numFmtId="170" fontId="16" fillId="0" borderId="0">
      <alignment horizontal="left" wrapText="1"/>
    </xf>
    <xf numFmtId="40" fontId="39" fillId="0" borderId="0" applyBorder="0">
      <alignment horizontal="right"/>
    </xf>
    <xf numFmtId="41" fontId="15" fillId="17" borderId="0">
      <alignment horizontal="left"/>
    </xf>
    <xf numFmtId="177" fontId="40" fillId="17" borderId="0">
      <alignment horizontal="left" vertical="center"/>
    </xf>
    <xf numFmtId="0" fontId="14" fillId="17" borderId="0">
      <alignment horizontal="left" wrapText="1"/>
    </xf>
    <xf numFmtId="0" fontId="41" fillId="0" borderId="0">
      <alignment horizontal="left" vertical="center"/>
    </xf>
    <xf numFmtId="0" fontId="24" fillId="0" borderId="15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9" fontId="8" fillId="0" borderId="0" applyFont="0" applyFill="0" applyBorder="0" applyAlignment="0" applyProtection="0"/>
    <xf numFmtId="169" fontId="8" fillId="0" borderId="0">
      <alignment horizontal="left" wrapText="1"/>
    </xf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41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8" fontId="8" fillId="0" borderId="0">
      <alignment horizontal="left" wrapText="1"/>
    </xf>
    <xf numFmtId="168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41" fontId="8" fillId="13" borderId="0"/>
    <xf numFmtId="41" fontId="8" fillId="13" borderId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6" fillId="0" borderId="0" applyFont="0" applyFill="0" applyBorder="0" applyAlignment="0" applyProtection="0"/>
    <xf numFmtId="169" fontId="8" fillId="0" borderId="0"/>
    <xf numFmtId="169" fontId="8" fillId="0" borderId="0"/>
    <xf numFmtId="0" fontId="12" fillId="13" borderId="0"/>
    <xf numFmtId="39" fontId="12" fillId="0" borderId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39" fontId="12" fillId="0" borderId="0" applyFill="0" applyBorder="0" applyAlignment="0" applyProtection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8" fillId="0" borderId="0">
      <alignment horizontal="left" wrapText="1"/>
    </xf>
    <xf numFmtId="174" fontId="8" fillId="0" borderId="0">
      <alignment horizontal="left" wrapTex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20" borderId="4"/>
    <xf numFmtId="41" fontId="8" fillId="20" borderId="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1" borderId="0" applyNumberFormat="0" applyFont="0" applyBorder="0" applyAlignment="0" applyProtection="0"/>
    <xf numFmtId="42" fontId="8" fillId="17" borderId="0"/>
    <xf numFmtId="42" fontId="8" fillId="17" borderId="0"/>
    <xf numFmtId="42" fontId="8" fillId="17" borderId="10">
      <alignment vertical="center"/>
    </xf>
    <xf numFmtId="42" fontId="8" fillId="17" borderId="10">
      <alignment vertical="center"/>
    </xf>
    <xf numFmtId="0" fontId="14" fillId="17" borderId="11" applyNumberFormat="0">
      <alignment horizontal="center" vertical="center" wrapText="1"/>
    </xf>
    <xf numFmtId="10" fontId="8" fillId="17" borderId="0"/>
    <xf numFmtId="10" fontId="8" fillId="17" borderId="0"/>
    <xf numFmtId="175" fontId="8" fillId="17" borderId="0"/>
    <xf numFmtId="175" fontId="8" fillId="17" borderId="0"/>
    <xf numFmtId="165" fontId="13" fillId="0" borderId="0" applyBorder="0" applyAlignment="0"/>
    <xf numFmtId="42" fontId="8" fillId="17" borderId="12">
      <alignment horizontal="left"/>
    </xf>
    <xf numFmtId="42" fontId="8" fillId="17" borderId="12">
      <alignment horizontal="left"/>
    </xf>
    <xf numFmtId="176" fontId="8" fillId="0" borderId="0" applyFont="0" applyFill="0" applyAlignment="0">
      <alignment horizontal="right"/>
    </xf>
    <xf numFmtId="176" fontId="8" fillId="0" borderId="0" applyFont="0" applyFill="0" applyAlignment="0">
      <alignment horizontal="right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4" fontId="35" fillId="33" borderId="8" applyNumberFormat="0" applyProtection="0">
      <alignment horizontal="left" vertical="center" indent="1"/>
    </xf>
    <xf numFmtId="4" fontId="35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37" borderId="3" applyNumberFormat="0">
      <protection locked="0"/>
    </xf>
    <xf numFmtId="0" fontId="8" fillId="37" borderId="3" applyNumberFormat="0">
      <protection locked="0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39" fontId="8" fillId="39" borderId="0"/>
    <xf numFmtId="39" fontId="8" fillId="39" borderId="0"/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14" fillId="17" borderId="0">
      <alignment horizontal="left" wrapText="1"/>
    </xf>
    <xf numFmtId="0" fontId="59" fillId="0" borderId="0"/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8" fontId="77" fillId="0" borderId="0">
      <alignment horizontal="left"/>
    </xf>
    <xf numFmtId="179" fontId="78" fillId="0" borderId="0">
      <alignment horizontal="left"/>
    </xf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33" fillId="72" borderId="0" applyNumberFormat="0" applyBorder="0" applyAlignment="0" applyProtection="0"/>
    <xf numFmtId="0" fontId="6" fillId="49" borderId="0" applyNumberFormat="0" applyBorder="0" applyAlignment="0" applyProtection="0"/>
    <xf numFmtId="0" fontId="33" fillId="72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33" fillId="73" borderId="0" applyNumberFormat="0" applyBorder="0" applyAlignment="0" applyProtection="0"/>
    <xf numFmtId="0" fontId="6" fillId="53" borderId="0" applyNumberFormat="0" applyBorder="0" applyAlignment="0" applyProtection="0"/>
    <xf numFmtId="0" fontId="33" fillId="7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33" fillId="74" borderId="0" applyNumberFormat="0" applyBorder="0" applyAlignment="0" applyProtection="0"/>
    <xf numFmtId="0" fontId="6" fillId="57" borderId="0" applyNumberFormat="0" applyBorder="0" applyAlignment="0" applyProtection="0"/>
    <xf numFmtId="0" fontId="33" fillId="74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33" fillId="75" borderId="0" applyNumberFormat="0" applyBorder="0" applyAlignment="0" applyProtection="0"/>
    <xf numFmtId="0" fontId="6" fillId="61" borderId="0" applyNumberFormat="0" applyBorder="0" applyAlignment="0" applyProtection="0"/>
    <xf numFmtId="0" fontId="33" fillId="75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33" fillId="76" borderId="0" applyNumberFormat="0" applyBorder="0" applyAlignment="0" applyProtection="0"/>
    <xf numFmtId="0" fontId="6" fillId="65" borderId="0" applyNumberFormat="0" applyBorder="0" applyAlignment="0" applyProtection="0"/>
    <xf numFmtId="0" fontId="33" fillId="76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33" fillId="77" borderId="0" applyNumberFormat="0" applyBorder="0" applyAlignment="0" applyProtection="0"/>
    <xf numFmtId="0" fontId="6" fillId="69" borderId="0" applyNumberFormat="0" applyBorder="0" applyAlignment="0" applyProtection="0"/>
    <xf numFmtId="0" fontId="33" fillId="77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33" fillId="78" borderId="0" applyNumberFormat="0" applyBorder="0" applyAlignment="0" applyProtection="0"/>
    <xf numFmtId="0" fontId="6" fillId="50" borderId="0" applyNumberFormat="0" applyBorder="0" applyAlignment="0" applyProtection="0"/>
    <xf numFmtId="0" fontId="33" fillId="7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33" fillId="79" borderId="0" applyNumberFormat="0" applyBorder="0" applyAlignment="0" applyProtection="0"/>
    <xf numFmtId="0" fontId="6" fillId="54" borderId="0" applyNumberFormat="0" applyBorder="0" applyAlignment="0" applyProtection="0"/>
    <xf numFmtId="0" fontId="33" fillId="79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33" fillId="80" borderId="0" applyNumberFormat="0" applyBorder="0" applyAlignment="0" applyProtection="0"/>
    <xf numFmtId="0" fontId="6" fillId="58" borderId="0" applyNumberFormat="0" applyBorder="0" applyAlignment="0" applyProtection="0"/>
    <xf numFmtId="0" fontId="33" fillId="80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33" fillId="75" borderId="0" applyNumberFormat="0" applyBorder="0" applyAlignment="0" applyProtection="0"/>
    <xf numFmtId="0" fontId="6" fillId="62" borderId="0" applyNumberFormat="0" applyBorder="0" applyAlignment="0" applyProtection="0"/>
    <xf numFmtId="0" fontId="33" fillId="75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33" fillId="78" borderId="0" applyNumberFormat="0" applyBorder="0" applyAlignment="0" applyProtection="0"/>
    <xf numFmtId="0" fontId="6" fillId="66" borderId="0" applyNumberFormat="0" applyBorder="0" applyAlignment="0" applyProtection="0"/>
    <xf numFmtId="0" fontId="33" fillId="78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33" fillId="81" borderId="0" applyNumberFormat="0" applyBorder="0" applyAlignment="0" applyProtection="0"/>
    <xf numFmtId="0" fontId="6" fillId="70" borderId="0" applyNumberFormat="0" applyBorder="0" applyAlignment="0" applyProtection="0"/>
    <xf numFmtId="0" fontId="33" fillId="81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78" fillId="0" borderId="0" applyFont="0" applyFill="0" applyBorder="0" applyAlignment="0" applyProtection="0">
      <alignment horizontal="right"/>
    </xf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180" fontId="79" fillId="0" borderId="0" applyNumberFormat="0" applyFill="0" applyBorder="0" applyProtection="0">
      <alignment horizontal="right"/>
    </xf>
    <xf numFmtId="14" fontId="14" fillId="82" borderId="9">
      <alignment horizontal="center" vertical="center" wrapText="1"/>
    </xf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181" fontId="80" fillId="0" borderId="0"/>
    <xf numFmtId="0" fontId="33" fillId="0" borderId="0"/>
    <xf numFmtId="0" fontId="33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33" fillId="47" borderId="24" applyNumberFormat="0" applyFont="0" applyAlignment="0" applyProtection="0"/>
    <xf numFmtId="0" fontId="33" fillId="47" borderId="24" applyNumberFormat="0" applyFont="0" applyAlignment="0" applyProtection="0"/>
    <xf numFmtId="0" fontId="33" fillId="47" borderId="24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18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47" fillId="83" borderId="26" applyNumberFormat="0" applyProtection="0">
      <alignment vertical="center"/>
    </xf>
    <xf numFmtId="4" fontId="81" fillId="18" borderId="26" applyNumberFormat="0" applyProtection="0">
      <alignment vertical="center"/>
    </xf>
    <xf numFmtId="4" fontId="47" fillId="18" borderId="26" applyNumberFormat="0" applyProtection="0">
      <alignment horizontal="left" vertical="center" indent="1"/>
    </xf>
    <xf numFmtId="0" fontId="47" fillId="18" borderId="26" applyNumberFormat="0" applyProtection="0">
      <alignment horizontal="left" vertical="top" indent="1"/>
    </xf>
    <xf numFmtId="4" fontId="35" fillId="73" borderId="26" applyNumberFormat="0" applyProtection="0">
      <alignment horizontal="right" vertical="center"/>
    </xf>
    <xf numFmtId="4" fontId="35" fillId="79" borderId="26" applyNumberFormat="0" applyProtection="0">
      <alignment horizontal="right" vertical="center"/>
    </xf>
    <xf numFmtId="4" fontId="35" fillId="84" borderId="26" applyNumberFormat="0" applyProtection="0">
      <alignment horizontal="right" vertical="center"/>
    </xf>
    <xf numFmtId="4" fontId="35" fillId="81" borderId="26" applyNumberFormat="0" applyProtection="0">
      <alignment horizontal="right" vertical="center"/>
    </xf>
    <xf numFmtId="4" fontId="35" fillId="85" borderId="26" applyNumberFormat="0" applyProtection="0">
      <alignment horizontal="right" vertical="center"/>
    </xf>
    <xf numFmtId="4" fontId="35" fillId="86" borderId="26" applyNumberFormat="0" applyProtection="0">
      <alignment horizontal="right" vertical="center"/>
    </xf>
    <xf numFmtId="4" fontId="35" fillId="87" borderId="26" applyNumberFormat="0" applyProtection="0">
      <alignment horizontal="right" vertical="center"/>
    </xf>
    <xf numFmtId="4" fontId="35" fillId="88" borderId="26" applyNumberFormat="0" applyProtection="0">
      <alignment horizontal="right" vertical="center"/>
    </xf>
    <xf numFmtId="4" fontId="35" fillId="80" borderId="26" applyNumberFormat="0" applyProtection="0">
      <alignment horizontal="right" vertical="center"/>
    </xf>
    <xf numFmtId="4" fontId="47" fillId="89" borderId="27" applyNumberFormat="0" applyProtection="0">
      <alignment horizontal="left" vertical="center" indent="1"/>
    </xf>
    <xf numFmtId="4" fontId="35" fillId="90" borderId="0" applyNumberFormat="0" applyProtection="0">
      <alignment horizontal="left" vertical="center" indent="1"/>
    </xf>
    <xf numFmtId="4" fontId="35" fillId="38" borderId="26" applyNumberFormat="0" applyProtection="0">
      <alignment vertical="center"/>
    </xf>
    <xf numFmtId="4" fontId="46" fillId="38" borderId="26" applyNumberFormat="0" applyProtection="0">
      <alignment vertical="center"/>
    </xf>
    <xf numFmtId="4" fontId="35" fillId="38" borderId="26" applyNumberFormat="0" applyProtection="0">
      <alignment horizontal="left" vertical="center" indent="1"/>
    </xf>
    <xf numFmtId="0" fontId="35" fillId="38" borderId="26" applyNumberFormat="0" applyProtection="0">
      <alignment horizontal="left" vertical="top" indent="1"/>
    </xf>
    <xf numFmtId="4" fontId="35" fillId="90" borderId="26" applyNumberFormat="0" applyProtection="0">
      <alignment horizontal="right" vertical="center"/>
    </xf>
    <xf numFmtId="4" fontId="46" fillId="90" borderId="26" applyNumberFormat="0" applyProtection="0">
      <alignment horizontal="right" vertical="center"/>
    </xf>
    <xf numFmtId="4" fontId="82" fillId="91" borderId="0" applyNumberFormat="0" applyProtection="0">
      <alignment horizontal="left" vertical="center" indent="1"/>
    </xf>
    <xf numFmtId="4" fontId="51" fillId="90" borderId="26" applyNumberFormat="0" applyProtection="0">
      <alignment horizontal="right" vertical="center"/>
    </xf>
    <xf numFmtId="0" fontId="83" fillId="0" borderId="0"/>
    <xf numFmtId="0" fontId="8" fillId="0" borderId="0" applyNumberFormat="0" applyBorder="0" applyAlignment="0"/>
    <xf numFmtId="0" fontId="84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5" fillId="0" borderId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5" borderId="0" applyNumberFormat="0" applyBorder="0" applyAlignment="0" applyProtection="0"/>
    <xf numFmtId="0" fontId="5" fillId="69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" fillId="66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47" borderId="24" applyNumberFormat="0" applyFont="0" applyAlignment="0" applyProtection="0"/>
    <xf numFmtId="4" fontId="81" fillId="83" borderId="26" applyNumberFormat="0" applyProtection="0">
      <alignment vertical="center"/>
    </xf>
    <xf numFmtId="4" fontId="47" fillId="83" borderId="26" applyNumberFormat="0" applyProtection="0">
      <alignment horizontal="left" vertical="center" indent="1"/>
    </xf>
    <xf numFmtId="0" fontId="47" fillId="83" borderId="26" applyNumberFormat="0" applyProtection="0">
      <alignment horizontal="left" vertical="top" indent="1"/>
    </xf>
    <xf numFmtId="4" fontId="47" fillId="92" borderId="0" applyNumberFormat="0" applyProtection="0">
      <alignment horizontal="left" vertical="center" indent="1"/>
    </xf>
    <xf numFmtId="4" fontId="48" fillId="93" borderId="0" applyNumberFormat="0" applyProtection="0">
      <alignment horizontal="left" vertical="center" indent="1"/>
    </xf>
    <xf numFmtId="4" fontId="35" fillId="92" borderId="0" applyNumberFormat="0" applyProtection="0">
      <alignment horizontal="left" vertical="center" indent="1"/>
    </xf>
    <xf numFmtId="4" fontId="35" fillId="19" borderId="26" applyNumberFormat="0" applyProtection="0">
      <alignment vertical="center"/>
    </xf>
    <xf numFmtId="4" fontId="46" fillId="19" borderId="26" applyNumberFormat="0" applyProtection="0">
      <alignment vertical="center"/>
    </xf>
    <xf numFmtId="4" fontId="35" fillId="19" borderId="26" applyNumberFormat="0" applyProtection="0">
      <alignment horizontal="left" vertical="center" indent="1"/>
    </xf>
    <xf numFmtId="0" fontId="35" fillId="19" borderId="26" applyNumberFormat="0" applyProtection="0">
      <alignment horizontal="left" vertical="top" indent="1"/>
    </xf>
    <xf numFmtId="0" fontId="5" fillId="0" borderId="0"/>
    <xf numFmtId="0" fontId="5" fillId="0" borderId="0"/>
    <xf numFmtId="0" fontId="60" fillId="0" borderId="0" applyNumberFormat="0" applyFill="0" applyBorder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8" fillId="0" borderId="0" applyNumberFormat="0" applyFill="0" applyBorder="0" applyAlignment="0" applyProtection="0"/>
    <xf numFmtId="0" fontId="89" fillId="41" borderId="0" applyNumberFormat="0" applyBorder="0" applyAlignment="0" applyProtection="0"/>
    <xf numFmtId="0" fontId="90" fillId="42" borderId="0" applyNumberFormat="0" applyBorder="0" applyAlignment="0" applyProtection="0"/>
    <xf numFmtId="0" fontId="91" fillId="43" borderId="0" applyNumberFormat="0" applyBorder="0" applyAlignment="0" applyProtection="0"/>
    <xf numFmtId="0" fontId="92" fillId="44" borderId="20" applyNumberFormat="0" applyAlignment="0" applyProtection="0"/>
    <xf numFmtId="0" fontId="93" fillId="45" borderId="21" applyNumberFormat="0" applyAlignment="0" applyProtection="0"/>
    <xf numFmtId="0" fontId="94" fillId="45" borderId="20" applyNumberFormat="0" applyAlignment="0" applyProtection="0"/>
    <xf numFmtId="0" fontId="95" fillId="0" borderId="22" applyNumberFormat="0" applyFill="0" applyAlignment="0" applyProtection="0"/>
    <xf numFmtId="0" fontId="96" fillId="46" borderId="23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5" applyNumberFormat="0" applyFill="0" applyAlignment="0" applyProtection="0"/>
    <xf numFmtId="0" fontId="100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100" fillId="51" borderId="0" applyNumberFormat="0" applyBorder="0" applyAlignment="0" applyProtection="0"/>
    <xf numFmtId="0" fontId="100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100" fillId="55" borderId="0" applyNumberFormat="0" applyBorder="0" applyAlignment="0" applyProtection="0"/>
    <xf numFmtId="0" fontId="100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100" fillId="59" borderId="0" applyNumberFormat="0" applyBorder="0" applyAlignment="0" applyProtection="0"/>
    <xf numFmtId="0" fontId="100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100" fillId="63" borderId="0" applyNumberFormat="0" applyBorder="0" applyAlignment="0" applyProtection="0"/>
    <xf numFmtId="0" fontId="100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100" fillId="67" borderId="0" applyNumberFormat="0" applyBorder="0" applyAlignment="0" applyProtection="0"/>
    <xf numFmtId="0" fontId="100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100" fillId="7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7" borderId="24" applyNumberFormat="0" applyFont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6" fillId="94" borderId="28" applyNumberFormat="0" applyAlignment="0" applyProtection="0">
      <alignment horizontal="left" vertical="center" indent="1"/>
    </xf>
    <xf numFmtId="183" fontId="107" fillId="0" borderId="29" applyNumberFormat="0" applyProtection="0">
      <alignment horizontal="right" vertical="center"/>
    </xf>
    <xf numFmtId="183" fontId="106" fillId="0" borderId="30" applyNumberFormat="0" applyProtection="0">
      <alignment horizontal="right" vertical="center"/>
    </xf>
    <xf numFmtId="183" fontId="107" fillId="95" borderId="28" applyNumberFormat="0" applyAlignment="0" applyProtection="0">
      <alignment horizontal="left" vertical="center" indent="1"/>
    </xf>
    <xf numFmtId="0" fontId="108" fillId="96" borderId="30" applyNumberFormat="0" applyAlignment="0">
      <alignment horizontal="left" vertical="center" indent="1"/>
      <protection locked="0"/>
    </xf>
    <xf numFmtId="0" fontId="108" fillId="97" borderId="30" applyNumberFormat="0" applyAlignment="0" applyProtection="0">
      <alignment horizontal="left" vertical="center" indent="1"/>
    </xf>
    <xf numFmtId="183" fontId="107" fillId="98" borderId="29" applyNumberFormat="0" applyBorder="0">
      <alignment horizontal="right" vertical="center"/>
      <protection locked="0"/>
    </xf>
    <xf numFmtId="0" fontId="108" fillId="96" borderId="30" applyNumberFormat="0" applyAlignment="0">
      <alignment horizontal="left" vertical="center" indent="1"/>
      <protection locked="0"/>
    </xf>
    <xf numFmtId="183" fontId="106" fillId="97" borderId="30" applyNumberFormat="0" applyProtection="0">
      <alignment horizontal="right" vertical="center"/>
    </xf>
    <xf numFmtId="183" fontId="106" fillId="98" borderId="30" applyNumberFormat="0" applyBorder="0">
      <alignment horizontal="right" vertical="center"/>
      <protection locked="0"/>
    </xf>
    <xf numFmtId="183" fontId="109" fillId="99" borderId="31" applyNumberFormat="0" applyBorder="0" applyAlignment="0" applyProtection="0">
      <alignment horizontal="right" vertical="center" indent="1"/>
    </xf>
    <xf numFmtId="183" fontId="110" fillId="100" borderId="31" applyNumberFormat="0" applyBorder="0" applyAlignment="0" applyProtection="0">
      <alignment horizontal="right" vertical="center" indent="1"/>
    </xf>
    <xf numFmtId="183" fontId="110" fillId="101" borderId="31" applyNumberFormat="0" applyBorder="0" applyAlignment="0" applyProtection="0">
      <alignment horizontal="right" vertical="center" indent="1"/>
    </xf>
    <xf numFmtId="183" fontId="111" fillId="102" borderId="31" applyNumberFormat="0" applyBorder="0" applyAlignment="0" applyProtection="0">
      <alignment horizontal="right" vertical="center" indent="1"/>
    </xf>
    <xf numFmtId="183" fontId="111" fillId="103" borderId="31" applyNumberFormat="0" applyBorder="0" applyAlignment="0" applyProtection="0">
      <alignment horizontal="right" vertical="center" indent="1"/>
    </xf>
    <xf numFmtId="183" fontId="111" fillId="104" borderId="31" applyNumberFormat="0" applyBorder="0" applyAlignment="0" applyProtection="0">
      <alignment horizontal="right" vertical="center" indent="1"/>
    </xf>
    <xf numFmtId="183" fontId="112" fillId="105" borderId="31" applyNumberFormat="0" applyBorder="0" applyAlignment="0" applyProtection="0">
      <alignment horizontal="right" vertical="center" indent="1"/>
    </xf>
    <xf numFmtId="183" fontId="112" fillId="106" borderId="31" applyNumberFormat="0" applyBorder="0" applyAlignment="0" applyProtection="0">
      <alignment horizontal="right" vertical="center" indent="1"/>
    </xf>
    <xf numFmtId="183" fontId="112" fillId="107" borderId="31" applyNumberFormat="0" applyBorder="0" applyAlignment="0" applyProtection="0">
      <alignment horizontal="right" vertical="center" indent="1"/>
    </xf>
    <xf numFmtId="0" fontId="113" fillId="0" borderId="28" applyNumberFormat="0" applyFont="0" applyFill="0" applyAlignment="0" applyProtection="0"/>
    <xf numFmtId="183" fontId="114" fillId="95" borderId="0" applyNumberFormat="0" applyAlignment="0" applyProtection="0">
      <alignment horizontal="left" vertical="center" indent="1"/>
    </xf>
    <xf numFmtId="0" fontId="113" fillId="0" borderId="32" applyNumberFormat="0" applyFont="0" applyFill="0" applyAlignment="0" applyProtection="0"/>
    <xf numFmtId="183" fontId="107" fillId="0" borderId="29" applyNumberFormat="0" applyFill="0" applyBorder="0" applyAlignment="0" applyProtection="0">
      <alignment horizontal="right" vertical="center"/>
    </xf>
    <xf numFmtId="183" fontId="107" fillId="95" borderId="28" applyNumberFormat="0" applyAlignment="0" applyProtection="0">
      <alignment horizontal="left" vertical="center" indent="1"/>
    </xf>
    <xf numFmtId="0" fontId="106" fillId="94" borderId="30" applyNumberFormat="0" applyAlignment="0" applyProtection="0">
      <alignment horizontal="left" vertical="center" indent="1"/>
    </xf>
    <xf numFmtId="0" fontId="108" fillId="108" borderId="28" applyNumberFormat="0" applyAlignment="0" applyProtection="0">
      <alignment horizontal="left" vertical="center" indent="1"/>
    </xf>
    <xf numFmtId="0" fontId="108" fillId="109" borderId="28" applyNumberFormat="0" applyAlignment="0" applyProtection="0">
      <alignment horizontal="left" vertical="center" indent="1"/>
    </xf>
    <xf numFmtId="0" fontId="108" fillId="110" borderId="28" applyNumberFormat="0" applyAlignment="0" applyProtection="0">
      <alignment horizontal="left" vertical="center" indent="1"/>
    </xf>
    <xf numFmtId="0" fontId="108" fillId="98" borderId="28" applyNumberFormat="0" applyAlignment="0" applyProtection="0">
      <alignment horizontal="left" vertical="center" indent="1"/>
    </xf>
    <xf numFmtId="0" fontId="108" fillId="97" borderId="30" applyNumberFormat="0" applyAlignment="0" applyProtection="0">
      <alignment horizontal="left" vertical="center" indent="1"/>
    </xf>
    <xf numFmtId="0" fontId="115" fillId="0" borderId="33" applyNumberFormat="0" applyFill="0" applyBorder="0" applyAlignment="0" applyProtection="0"/>
    <xf numFmtId="0" fontId="116" fillId="0" borderId="33" applyNumberFormat="0" applyBorder="0" applyAlignment="0" applyProtection="0"/>
    <xf numFmtId="0" fontId="115" fillId="96" borderId="30" applyNumberFormat="0" applyAlignment="0">
      <alignment horizontal="left" vertical="center" indent="1"/>
      <protection locked="0"/>
    </xf>
    <xf numFmtId="0" fontId="115" fillId="96" borderId="30" applyNumberFormat="0" applyAlignment="0">
      <alignment horizontal="left" vertical="center" indent="1"/>
      <protection locked="0"/>
    </xf>
    <xf numFmtId="0" fontId="115" fillId="97" borderId="30" applyNumberFormat="0" applyAlignment="0" applyProtection="0">
      <alignment horizontal="left" vertical="center" indent="1"/>
    </xf>
    <xf numFmtId="183" fontId="117" fillId="97" borderId="30" applyNumberFormat="0" applyProtection="0">
      <alignment horizontal="right" vertical="center"/>
    </xf>
    <xf numFmtId="183" fontId="118" fillId="98" borderId="29" applyNumberFormat="0" applyBorder="0">
      <alignment horizontal="right" vertical="center"/>
      <protection locked="0"/>
    </xf>
    <xf numFmtId="183" fontId="117" fillId="98" borderId="30" applyNumberFormat="0" applyBorder="0">
      <alignment horizontal="right" vertical="center"/>
      <protection locked="0"/>
    </xf>
    <xf numFmtId="183" fontId="107" fillId="0" borderId="29" applyNumberFormat="0" applyFill="0" applyBorder="0" applyAlignment="0" applyProtection="0">
      <alignment horizontal="right" vertical="center"/>
    </xf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20" fillId="0" borderId="0" applyNumberFormat="0" applyFill="0" applyBorder="0" applyAlignment="0" applyProtection="0"/>
    <xf numFmtId="0" fontId="121" fillId="0" borderId="17" applyNumberFormat="0" applyFill="0" applyAlignment="0" applyProtection="0"/>
    <xf numFmtId="0" fontId="122" fillId="0" borderId="18" applyNumberFormat="0" applyFill="0" applyAlignment="0" applyProtection="0"/>
    <xf numFmtId="0" fontId="123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24" fillId="41" borderId="0" applyNumberFormat="0" applyBorder="0" applyAlignment="0" applyProtection="0"/>
    <xf numFmtId="0" fontId="125" fillId="42" borderId="0" applyNumberFormat="0" applyBorder="0" applyAlignment="0" applyProtection="0"/>
    <xf numFmtId="0" fontId="126" fillId="43" borderId="0" applyNumberFormat="0" applyBorder="0" applyAlignment="0" applyProtection="0"/>
    <xf numFmtId="0" fontId="127" fillId="44" borderId="20" applyNumberFormat="0" applyAlignment="0" applyProtection="0"/>
    <xf numFmtId="0" fontId="128" fillId="45" borderId="21" applyNumberFormat="0" applyAlignment="0" applyProtection="0"/>
    <xf numFmtId="0" fontId="129" fillId="45" borderId="20" applyNumberFormat="0" applyAlignment="0" applyProtection="0"/>
    <xf numFmtId="0" fontId="130" fillId="0" borderId="22" applyNumberFormat="0" applyFill="0" applyAlignment="0" applyProtection="0"/>
    <xf numFmtId="0" fontId="131" fillId="46" borderId="23" applyNumberFormat="0" applyAlignment="0" applyProtection="0"/>
    <xf numFmtId="0" fontId="132" fillId="0" borderId="0" applyNumberFormat="0" applyFill="0" applyBorder="0" applyAlignment="0" applyProtection="0"/>
    <xf numFmtId="0" fontId="1" fillId="47" borderId="24" applyNumberFormat="0" applyFont="0" applyAlignment="0" applyProtection="0"/>
    <xf numFmtId="0" fontId="133" fillId="0" borderId="0" applyNumberFormat="0" applyFill="0" applyBorder="0" applyAlignment="0" applyProtection="0"/>
    <xf numFmtId="0" fontId="134" fillId="0" borderId="25" applyNumberFormat="0" applyFill="0" applyAlignment="0" applyProtection="0"/>
    <xf numFmtId="0" fontId="135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35" fillId="51" borderId="0" applyNumberFormat="0" applyBorder="0" applyAlignment="0" applyProtection="0"/>
    <xf numFmtId="0" fontId="135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35" fillId="55" borderId="0" applyNumberFormat="0" applyBorder="0" applyAlignment="0" applyProtection="0"/>
    <xf numFmtId="0" fontId="135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35" fillId="59" borderId="0" applyNumberFormat="0" applyBorder="0" applyAlignment="0" applyProtection="0"/>
    <xf numFmtId="0" fontId="135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35" fillId="63" borderId="0" applyNumberFormat="0" applyBorder="0" applyAlignment="0" applyProtection="0"/>
    <xf numFmtId="0" fontId="135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35" fillId="67" borderId="0" applyNumberFormat="0" applyBorder="0" applyAlignment="0" applyProtection="0"/>
    <xf numFmtId="0" fontId="135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135" fillId="71" borderId="0" applyNumberFormat="0" applyBorder="0" applyAlignment="0" applyProtection="0"/>
  </cellStyleXfs>
  <cellXfs count="119">
    <xf numFmtId="0" fontId="0" fillId="0" borderId="0" xfId="0" applyNumberFormat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11" fillId="0" borderId="16" xfId="0" quotePrefix="1" applyNumberFormat="1" applyFont="1" applyFill="1" applyBorder="1" applyAlignment="1">
      <alignment horizontal="right"/>
    </xf>
    <xf numFmtId="3" fontId="11" fillId="0" borderId="0" xfId="47" applyNumberFormat="1" applyFont="1" applyFill="1" applyAlignment="1">
      <alignment horizontal="centerContinuous"/>
    </xf>
    <xf numFmtId="0" fontId="11" fillId="0" borderId="0" xfId="0" applyNumberFormat="1" applyFont="1" applyFill="1" applyAlignment="1" applyProtection="1">
      <protection locked="0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 applyProtection="1">
      <alignment horizontal="center"/>
      <protection locked="0"/>
    </xf>
    <xf numFmtId="3" fontId="11" fillId="0" borderId="0" xfId="0" applyNumberFormat="1" applyFont="1" applyFill="1" applyAlignment="1">
      <alignment horizontal="center"/>
    </xf>
    <xf numFmtId="0" fontId="11" fillId="0" borderId="11" xfId="0" applyNumberFormat="1" applyFont="1" applyFill="1" applyBorder="1" applyAlignment="1" applyProtection="1">
      <alignment horizontal="center"/>
      <protection locked="0"/>
    </xf>
    <xf numFmtId="0" fontId="11" fillId="0" borderId="11" xfId="0" applyNumberFormat="1" applyFont="1" applyFill="1" applyBorder="1" applyAlignment="1" applyProtection="1">
      <protection locked="0"/>
    </xf>
    <xf numFmtId="3" fontId="11" fillId="0" borderId="11" xfId="47" applyNumberFormat="1" applyFont="1" applyFill="1" applyBorder="1" applyAlignment="1">
      <alignment horizontal="center"/>
    </xf>
    <xf numFmtId="3" fontId="10" fillId="0" borderId="0" xfId="47" applyNumberFormat="1" applyFont="1" applyFill="1" applyAlignment="1"/>
    <xf numFmtId="0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8" fillId="0" borderId="0" xfId="0" applyNumberFormat="1" applyFont="1" applyFill="1" applyAlignment="1"/>
    <xf numFmtId="37" fontId="10" fillId="0" borderId="0" xfId="47" applyNumberFormat="1" applyFont="1" applyFill="1" applyAlignment="1"/>
    <xf numFmtId="44" fontId="0" fillId="0" borderId="0" xfId="0" applyNumberFormat="1" applyAlignment="1"/>
    <xf numFmtId="5" fontId="10" fillId="0" borderId="0" xfId="0" applyNumberFormat="1" applyFont="1" applyFill="1" applyAlignment="1" applyProtection="1">
      <protection locked="0"/>
    </xf>
    <xf numFmtId="0" fontId="58" fillId="0" borderId="0" xfId="0" applyNumberFormat="1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41" fontId="10" fillId="0" borderId="11" xfId="47" applyNumberFormat="1" applyFont="1" applyFill="1" applyBorder="1" applyAlignment="1" applyProtection="1">
      <protection locked="0"/>
    </xf>
    <xf numFmtId="42" fontId="10" fillId="0" borderId="0" xfId="47" applyNumberFormat="1" applyFont="1" applyFill="1" applyAlignment="1" applyProtection="1">
      <protection locked="0"/>
    </xf>
    <xf numFmtId="41" fontId="10" fillId="0" borderId="0" xfId="47" applyNumberFormat="1" applyFont="1" applyFill="1" applyAlignment="1" applyProtection="1">
      <protection locked="0"/>
    </xf>
    <xf numFmtId="41" fontId="10" fillId="0" borderId="0" xfId="47" applyNumberFormat="1" applyFont="1" applyFill="1" applyAlignment="1"/>
    <xf numFmtId="41" fontId="10" fillId="0" borderId="0" xfId="47" applyNumberFormat="1" applyFont="1" applyFill="1" applyBorder="1" applyAlignment="1" applyProtection="1">
      <protection locked="0"/>
    </xf>
    <xf numFmtId="42" fontId="11" fillId="0" borderId="10" xfId="47" applyNumberFormat="1" applyFont="1" applyFill="1" applyBorder="1" applyAlignment="1"/>
    <xf numFmtId="41" fontId="101" fillId="0" borderId="0" xfId="1371" applyFont="1"/>
    <xf numFmtId="41" fontId="101" fillId="0" borderId="11" xfId="1371" applyFont="1" applyBorder="1"/>
    <xf numFmtId="41" fontId="104" fillId="0" borderId="0" xfId="0" applyNumberFormat="1" applyFont="1" applyAlignment="1"/>
    <xf numFmtId="0" fontId="105" fillId="0" borderId="0" xfId="0" applyNumberFormat="1" applyFont="1" applyAlignment="1"/>
    <xf numFmtId="0" fontId="101" fillId="0" borderId="0" xfId="1374" applyFont="1" applyFill="1"/>
    <xf numFmtId="0" fontId="2" fillId="0" borderId="0" xfId="1374" applyFill="1"/>
    <xf numFmtId="0" fontId="101" fillId="0" borderId="0" xfId="1375" applyFont="1" applyFill="1"/>
    <xf numFmtId="0" fontId="101" fillId="0" borderId="0" xfId="1375" applyFont="1" applyFill="1" applyAlignment="1">
      <alignment horizontal="right"/>
    </xf>
    <xf numFmtId="41" fontId="101" fillId="0" borderId="0" xfId="1376" applyFont="1" applyFill="1"/>
    <xf numFmtId="0" fontId="102" fillId="0" borderId="0" xfId="1375" applyFont="1" applyFill="1" applyAlignment="1">
      <alignment horizontal="right"/>
    </xf>
    <xf numFmtId="41" fontId="102" fillId="0" borderId="0" xfId="1376" applyFont="1" applyFill="1"/>
    <xf numFmtId="0" fontId="101" fillId="0" borderId="0" xfId="1374" applyFont="1" applyFill="1" applyBorder="1"/>
    <xf numFmtId="0" fontId="2" fillId="0" borderId="0" xfId="1374" applyFill="1" applyBorder="1"/>
    <xf numFmtId="42" fontId="10" fillId="0" borderId="2" xfId="47" applyNumberFormat="1" applyFont="1" applyFill="1" applyBorder="1" applyAlignment="1" applyProtection="1">
      <protection locked="0"/>
    </xf>
    <xf numFmtId="169" fontId="0" fillId="0" borderId="0" xfId="0" applyFill="1" applyAlignment="1"/>
    <xf numFmtId="169" fontId="101" fillId="0" borderId="3" xfId="0" applyFont="1" applyFill="1" applyBorder="1" applyAlignment="1">
      <alignment horizontal="left"/>
    </xf>
    <xf numFmtId="169" fontId="101" fillId="0" borderId="3" xfId="0" applyFont="1" applyFill="1" applyBorder="1" applyAlignment="1">
      <alignment horizontal="left" indent="1"/>
    </xf>
    <xf numFmtId="169" fontId="101" fillId="0" borderId="0" xfId="0" applyFont="1" applyFill="1" applyAlignment="1"/>
    <xf numFmtId="165" fontId="101" fillId="0" borderId="0" xfId="0" applyNumberFormat="1" applyFont="1" applyFill="1" applyAlignment="1"/>
    <xf numFmtId="169" fontId="101" fillId="0" borderId="10" xfId="0" applyFont="1" applyFill="1" applyBorder="1" applyAlignment="1"/>
    <xf numFmtId="169" fontId="0" fillId="0" borderId="3" xfId="0" applyFill="1" applyBorder="1" applyAlignment="1">
      <alignment horizontal="left"/>
    </xf>
    <xf numFmtId="169" fontId="0" fillId="0" borderId="3" xfId="0" applyFill="1" applyBorder="1" applyAlignment="1"/>
    <xf numFmtId="169" fontId="0" fillId="0" borderId="3" xfId="0" applyFill="1" applyBorder="1" applyAlignment="1">
      <alignment horizontal="left" indent="1"/>
    </xf>
    <xf numFmtId="169" fontId="0" fillId="0" borderId="0" xfId="0" applyFill="1" applyBorder="1" applyAlignment="1"/>
    <xf numFmtId="169" fontId="0" fillId="0" borderId="3" xfId="0" applyBorder="1" applyAlignment="1"/>
    <xf numFmtId="0" fontId="103" fillId="0" borderId="3" xfId="1375" applyFont="1" applyFill="1" applyBorder="1" applyAlignment="1">
      <alignment horizontal="left"/>
    </xf>
    <xf numFmtId="8" fontId="103" fillId="0" borderId="3" xfId="1375" applyNumberFormat="1" applyFont="1" applyFill="1" applyBorder="1"/>
    <xf numFmtId="41" fontId="101" fillId="0" borderId="3" xfId="1376" applyFont="1" applyFill="1" applyBorder="1"/>
    <xf numFmtId="41" fontId="103" fillId="0" borderId="3" xfId="1376" applyFont="1" applyFill="1" applyBorder="1"/>
    <xf numFmtId="41" fontId="103" fillId="111" borderId="3" xfId="1376" applyFont="1" applyFill="1" applyBorder="1"/>
    <xf numFmtId="43" fontId="0" fillId="0" borderId="0" xfId="47" applyFont="1" applyFill="1" applyAlignment="1"/>
    <xf numFmtId="169" fontId="119" fillId="0" borderId="0" xfId="0" applyFont="1" applyAlignment="1"/>
    <xf numFmtId="0" fontId="102" fillId="0" borderId="0" xfId="1375" applyFont="1"/>
    <xf numFmtId="169" fontId="101" fillId="0" borderId="0" xfId="0" applyFont="1" applyAlignment="1"/>
    <xf numFmtId="169" fontId="136" fillId="0" borderId="0" xfId="0" applyFont="1" applyFill="1" applyAlignment="1"/>
    <xf numFmtId="169" fontId="137" fillId="0" borderId="0" xfId="0" applyFont="1" applyFill="1" applyAlignment="1"/>
    <xf numFmtId="169" fontId="138" fillId="0" borderId="0" xfId="0" applyFont="1" applyFill="1" applyAlignment="1"/>
    <xf numFmtId="43" fontId="101" fillId="0" borderId="3" xfId="1376" applyNumberFormat="1" applyFont="1" applyFill="1" applyBorder="1"/>
    <xf numFmtId="43" fontId="103" fillId="0" borderId="3" xfId="1376" applyNumberFormat="1" applyFont="1" applyFill="1" applyBorder="1"/>
    <xf numFmtId="0" fontId="102" fillId="0" borderId="3" xfId="1375" applyFont="1" applyBorder="1" applyAlignment="1">
      <alignment horizontal="center" vertical="center" wrapText="1"/>
    </xf>
    <xf numFmtId="41" fontId="102" fillId="0" borderId="3" xfId="1376" applyFont="1" applyFill="1" applyBorder="1" applyAlignment="1">
      <alignment horizontal="center" vertical="center" wrapText="1"/>
    </xf>
    <xf numFmtId="9" fontId="102" fillId="0" borderId="3" xfId="1375" applyNumberFormat="1" applyFont="1" applyFill="1" applyBorder="1" applyAlignment="1">
      <alignment horizontal="center" vertical="center" wrapText="1"/>
    </xf>
    <xf numFmtId="0" fontId="102" fillId="0" borderId="3" xfId="1375" applyFont="1" applyFill="1" applyBorder="1" applyAlignment="1">
      <alignment horizontal="center" vertical="center" wrapText="1"/>
    </xf>
    <xf numFmtId="0" fontId="101" fillId="0" borderId="0" xfId="1375" applyFont="1" applyBorder="1"/>
    <xf numFmtId="41" fontId="101" fillId="0" borderId="11" xfId="1376" applyFont="1" applyBorder="1"/>
    <xf numFmtId="41" fontId="101" fillId="0" borderId="0" xfId="1376" applyFont="1"/>
    <xf numFmtId="0" fontId="101" fillId="0" borderId="0" xfId="1375" applyFont="1"/>
    <xf numFmtId="169" fontId="101" fillId="0" borderId="11" xfId="0" applyFont="1" applyBorder="1" applyAlignment="1"/>
    <xf numFmtId="9" fontId="101" fillId="0" borderId="11" xfId="0" applyNumberFormat="1" applyFont="1" applyBorder="1" applyAlignment="1">
      <alignment horizontal="right"/>
    </xf>
    <xf numFmtId="41" fontId="101" fillId="0" borderId="11" xfId="1376" applyFont="1" applyFill="1" applyBorder="1"/>
    <xf numFmtId="165" fontId="101" fillId="0" borderId="0" xfId="1376" applyNumberFormat="1" applyFont="1" applyBorder="1"/>
    <xf numFmtId="41" fontId="101" fillId="0" borderId="0" xfId="1376" applyFont="1" applyFill="1" applyBorder="1"/>
    <xf numFmtId="165" fontId="101" fillId="0" borderId="0" xfId="1376" applyNumberFormat="1" applyFont="1" applyFill="1"/>
    <xf numFmtId="41" fontId="101" fillId="0" borderId="0" xfId="1376" applyFont="1" applyFill="1" applyAlignment="1">
      <alignment horizontal="right"/>
    </xf>
    <xf numFmtId="165" fontId="101" fillId="0" borderId="10" xfId="1376" applyNumberFormat="1" applyFont="1" applyFill="1" applyBorder="1"/>
    <xf numFmtId="165" fontId="101" fillId="112" borderId="10" xfId="1376" applyNumberFormat="1" applyFont="1" applyFill="1" applyBorder="1"/>
    <xf numFmtId="41" fontId="101" fillId="0" borderId="0" xfId="1376" applyFont="1" applyBorder="1"/>
    <xf numFmtId="0" fontId="102" fillId="0" borderId="0" xfId="1375" applyFont="1" applyBorder="1"/>
    <xf numFmtId="9" fontId="101" fillId="0" borderId="11" xfId="1377" applyFont="1" applyFill="1" applyBorder="1"/>
    <xf numFmtId="10" fontId="101" fillId="0" borderId="0" xfId="1377" applyNumberFormat="1" applyFont="1"/>
    <xf numFmtId="8" fontId="101" fillId="0" borderId="0" xfId="1375" applyNumberFormat="1" applyFont="1"/>
    <xf numFmtId="8" fontId="101" fillId="0" borderId="0" xfId="1375" applyNumberFormat="1" applyFont="1" applyFill="1" applyBorder="1"/>
    <xf numFmtId="165" fontId="101" fillId="0" borderId="0" xfId="1376" applyNumberFormat="1" applyFont="1"/>
    <xf numFmtId="0" fontId="101" fillId="0" borderId="10" xfId="1375" applyFont="1" applyBorder="1"/>
    <xf numFmtId="41" fontId="101" fillId="112" borderId="10" xfId="1376" applyFont="1" applyFill="1" applyBorder="1"/>
    <xf numFmtId="10" fontId="101" fillId="0" borderId="10" xfId="1377" applyNumberFormat="1" applyFont="1" applyBorder="1"/>
    <xf numFmtId="169" fontId="139" fillId="0" borderId="34" xfId="0" applyFont="1" applyBorder="1" applyAlignment="1">
      <alignment horizontal="center"/>
    </xf>
    <xf numFmtId="169" fontId="0" fillId="0" borderId="35" xfId="0" applyBorder="1" applyAlignment="1">
      <alignment horizontal="center"/>
    </xf>
    <xf numFmtId="41" fontId="0" fillId="0" borderId="35" xfId="1376" applyFont="1" applyFill="1" applyBorder="1" applyAlignment="1">
      <alignment horizontal="center"/>
    </xf>
    <xf numFmtId="9" fontId="0" fillId="0" borderId="36" xfId="1377" applyFont="1" applyFill="1" applyBorder="1" applyAlignment="1">
      <alignment horizontal="center"/>
    </xf>
    <xf numFmtId="169" fontId="0" fillId="0" borderId="37" xfId="0" applyFill="1" applyBorder="1" applyAlignment="1">
      <alignment horizontal="right"/>
    </xf>
    <xf numFmtId="41" fontId="0" fillId="113" borderId="0" xfId="1376" applyFont="1" applyFill="1" applyBorder="1"/>
    <xf numFmtId="41" fontId="0" fillId="0" borderId="38" xfId="1376" applyFont="1" applyFill="1" applyBorder="1"/>
    <xf numFmtId="41" fontId="0" fillId="114" borderId="0" xfId="1376" applyFont="1" applyFill="1" applyBorder="1"/>
    <xf numFmtId="41" fontId="0" fillId="0" borderId="11" xfId="1376" applyFont="1" applyFill="1" applyBorder="1"/>
    <xf numFmtId="41" fontId="0" fillId="0" borderId="40" xfId="1376" applyFont="1" applyFill="1" applyBorder="1"/>
    <xf numFmtId="41" fontId="0" fillId="0" borderId="0" xfId="1376" applyFont="1" applyFill="1" applyBorder="1"/>
    <xf numFmtId="9" fontId="0" fillId="0" borderId="11" xfId="1377" applyFont="1" applyFill="1" applyBorder="1"/>
    <xf numFmtId="9" fontId="0" fillId="0" borderId="40" xfId="1377" applyFont="1" applyFill="1" applyBorder="1"/>
    <xf numFmtId="169" fontId="0" fillId="0" borderId="39" xfId="0" applyFill="1" applyBorder="1" applyAlignment="1">
      <alignment horizontal="right"/>
    </xf>
    <xf numFmtId="41" fontId="0" fillId="0" borderId="9" xfId="1376" applyFont="1" applyFill="1" applyBorder="1"/>
    <xf numFmtId="41" fontId="0" fillId="0" borderId="41" xfId="1376" applyFont="1" applyFill="1" applyBorder="1"/>
    <xf numFmtId="41" fontId="101" fillId="0" borderId="0" xfId="0" applyNumberFormat="1" applyFont="1" applyAlignment="1"/>
    <xf numFmtId="41" fontId="0" fillId="115" borderId="0" xfId="1376" applyFont="1" applyFill="1" applyBorder="1"/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center"/>
    </xf>
  </cellXfs>
  <cellStyles count="1461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Commission%20Basis%20Report\Dec_31_21\Dirty%202021%20CBR%20WP\2.01%20Income%20Statement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  <sheetName val="2"/>
    </sheetNames>
    <sheetDataSet>
      <sheetData sheetId="0"/>
      <sheetData sheetId="1">
        <row r="36">
          <cell r="B36">
            <v>44147763.810000002</v>
          </cell>
        </row>
        <row r="37">
          <cell r="B37">
            <v>-9586122.7400000095</v>
          </cell>
        </row>
        <row r="40">
          <cell r="B40">
            <v>336855191.50000048</v>
          </cell>
        </row>
      </sheetData>
      <sheetData sheetId="2">
        <row r="274">
          <cell r="G274">
            <v>44147763.810000002</v>
          </cell>
        </row>
        <row r="276">
          <cell r="G276">
            <v>157313055.44</v>
          </cell>
        </row>
        <row r="277">
          <cell r="G277">
            <v>-166899178.18000001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topLeftCell="A7" zoomScale="98" zoomScaleNormal="98" workbookViewId="0">
      <selection activeCell="C23" sqref="C23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17</v>
      </c>
      <c r="C3" s="5" t="s">
        <v>98</v>
      </c>
    </row>
    <row r="4" spans="1:4" ht="13.8" thickTop="1">
      <c r="A4" s="117" t="s">
        <v>16</v>
      </c>
      <c r="B4" s="117"/>
      <c r="C4" s="117"/>
    </row>
    <row r="5" spans="1:4">
      <c r="A5" s="118" t="s">
        <v>0</v>
      </c>
      <c r="B5" s="118"/>
      <c r="C5" s="118"/>
      <c r="D5" s="4"/>
    </row>
    <row r="6" spans="1:4">
      <c r="A6" s="118" t="s">
        <v>113</v>
      </c>
      <c r="B6" s="118"/>
      <c r="C6" s="118"/>
      <c r="D6" s="6"/>
    </row>
    <row r="7" spans="1:4">
      <c r="A7" s="117" t="s">
        <v>58</v>
      </c>
      <c r="B7" s="117"/>
      <c r="C7" s="117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+CBR_Electric!C51</f>
        <v>483375904.49086672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139</v>
      </c>
      <c r="C14" s="27">
        <f>+CBR_Electric!C55</f>
        <v>101993001.90448201</v>
      </c>
      <c r="D14" s="22"/>
    </row>
    <row r="15" spans="1:4">
      <c r="A15" s="15">
        <f t="shared" si="0"/>
        <v>4</v>
      </c>
      <c r="B15" s="17" t="s">
        <v>6</v>
      </c>
      <c r="C15" s="28">
        <f>+C14</f>
        <v>101993001.90448201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72</v>
      </c>
      <c r="C17" s="29">
        <f>+CBR_Electric!D55</f>
        <v>-41858600.052475005</v>
      </c>
    </row>
    <row r="18" spans="1:5">
      <c r="A18" s="15">
        <f t="shared" si="0"/>
        <v>7</v>
      </c>
      <c r="B18" s="2" t="s">
        <v>36</v>
      </c>
      <c r="C18" s="29">
        <v>0</v>
      </c>
    </row>
    <row r="19" spans="1:5">
      <c r="A19" s="15">
        <f t="shared" si="0"/>
        <v>8</v>
      </c>
      <c r="B19" s="2" t="s">
        <v>9</v>
      </c>
      <c r="C19" s="27">
        <v>0</v>
      </c>
    </row>
    <row r="20" spans="1:5">
      <c r="A20" s="15">
        <f>A19+1</f>
        <v>9</v>
      </c>
      <c r="B20" s="2" t="s">
        <v>10</v>
      </c>
      <c r="C20" s="28">
        <f>SUM(C15:C19)</f>
        <v>60134401.852007002</v>
      </c>
      <c r="D20" s="35">
        <f>+CBR_Electric!E55-C20</f>
        <v>0</v>
      </c>
      <c r="E20" s="36" t="s">
        <v>73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11</v>
      </c>
      <c r="C22" s="21"/>
    </row>
    <row r="23" spans="1:5">
      <c r="A23" s="15">
        <f>A22+1</f>
        <v>12</v>
      </c>
      <c r="B23" s="17" t="s">
        <v>6</v>
      </c>
      <c r="C23" s="25">
        <f>'[2]Unallocated Detail (CBR)'!$G$274</f>
        <v>44147763.810000002</v>
      </c>
    </row>
    <row r="24" spans="1:5">
      <c r="A24" s="15">
        <f>A23+1</f>
        <v>13</v>
      </c>
      <c r="B24" s="2" t="s">
        <v>7</v>
      </c>
      <c r="C24" s="26">
        <f>'[2]Unallocated Detail (CBR)'!$G$276</f>
        <v>157313055.44</v>
      </c>
    </row>
    <row r="25" spans="1:5">
      <c r="A25" s="15">
        <f t="shared" ref="A25:A31" si="1">A24+1</f>
        <v>14</v>
      </c>
      <c r="B25" s="2" t="s">
        <v>8</v>
      </c>
      <c r="C25" s="26">
        <f>'[2]Unallocated Detail (CBR)'!$G$277</f>
        <v>-166899178.18000001</v>
      </c>
    </row>
    <row r="26" spans="1:5">
      <c r="A26" s="15">
        <f t="shared" si="1"/>
        <v>15</v>
      </c>
      <c r="B26" s="2" t="s">
        <v>9</v>
      </c>
      <c r="C26" s="23">
        <v>0</v>
      </c>
    </row>
    <row r="27" spans="1:5">
      <c r="A27" s="15">
        <f t="shared" si="1"/>
        <v>16</v>
      </c>
      <c r="B27" s="17" t="s">
        <v>12</v>
      </c>
      <c r="C27" s="46">
        <f>SUM(C23:C26)</f>
        <v>34561641.069999993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13</v>
      </c>
      <c r="C29" s="30">
        <f>C15-C23</f>
        <v>57845238.094482005</v>
      </c>
    </row>
    <row r="30" spans="1:5">
      <c r="A30" s="15">
        <f t="shared" si="1"/>
        <v>19</v>
      </c>
      <c r="B30" s="17" t="s">
        <v>14</v>
      </c>
      <c r="C30" s="31">
        <f>C17+C18+C19-C24-C25-C26</f>
        <v>-32272477.312474996</v>
      </c>
    </row>
    <row r="31" spans="1:5" ht="13.8" thickBot="1">
      <c r="A31" s="15">
        <f t="shared" si="1"/>
        <v>20</v>
      </c>
      <c r="B31" s="17" t="s">
        <v>15</v>
      </c>
      <c r="C31" s="32">
        <f>-SUM(C29:C30)</f>
        <v>-25572760.782007009</v>
      </c>
    </row>
    <row r="32" spans="1:5" ht="13.8" thickTop="1"/>
  </sheetData>
  <mergeCells count="4">
    <mergeCell ref="A4:C4"/>
    <mergeCell ref="A6:C6"/>
    <mergeCell ref="A7:C7"/>
    <mergeCell ref="A5:C5"/>
  </mergeCells>
  <phoneticPr fontId="12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workbookViewId="0">
      <selection activeCell="C51" sqref="C51"/>
    </sheetView>
  </sheetViews>
  <sheetFormatPr defaultColWidth="8.88671875" defaultRowHeight="14.4"/>
  <cols>
    <col min="1" max="1" width="8.88671875" style="37" customWidth="1"/>
    <col min="2" max="2" width="41.109375" style="37" bestFit="1" customWidth="1"/>
    <col min="3" max="3" width="20.109375" style="37" bestFit="1" customWidth="1"/>
    <col min="4" max="4" width="31.88671875" style="37" bestFit="1" customWidth="1"/>
    <col min="5" max="5" width="15.109375" style="37" bestFit="1" customWidth="1"/>
    <col min="6" max="6" width="14.5546875" style="37" bestFit="1" customWidth="1"/>
    <col min="7" max="7" width="8.88671875" style="38"/>
    <col min="8" max="8" width="57.33203125" style="38" customWidth="1"/>
    <col min="9" max="11" width="16" style="38" bestFit="1" customWidth="1"/>
    <col min="12" max="16384" width="8.88671875" style="38"/>
  </cols>
  <sheetData>
    <row r="1" spans="1:14" ht="16.8">
      <c r="B1" s="65" t="s">
        <v>21</v>
      </c>
      <c r="C1" s="66"/>
      <c r="D1" s="67" t="s">
        <v>114</v>
      </c>
    </row>
    <row r="2" spans="1:14">
      <c r="B2" s="65" t="s">
        <v>115</v>
      </c>
      <c r="C2" s="66"/>
      <c r="D2" s="66"/>
    </row>
    <row r="3" spans="1:14">
      <c r="B3" s="39"/>
    </row>
    <row r="4" spans="1:14" ht="16.8">
      <c r="B4" s="40" t="s">
        <v>22</v>
      </c>
      <c r="C4" s="33">
        <f>'[2]Allocated (CBR)'!$B$40</f>
        <v>336855191.50000048</v>
      </c>
      <c r="D4" s="68" t="s">
        <v>116</v>
      </c>
      <c r="E4" s="67" t="s">
        <v>117</v>
      </c>
    </row>
    <row r="5" spans="1:14" ht="16.8">
      <c r="B5" s="40" t="s">
        <v>38</v>
      </c>
      <c r="C5" s="34">
        <f>SUM('[2]Allocated (CBR)'!$B$36:$B$37)</f>
        <v>34561641.069999993</v>
      </c>
      <c r="D5" s="68" t="s">
        <v>116</v>
      </c>
      <c r="E5" s="67" t="s">
        <v>117</v>
      </c>
    </row>
    <row r="6" spans="1:14" ht="16.8">
      <c r="B6" s="42" t="s">
        <v>23</v>
      </c>
      <c r="C6" s="43">
        <f>SUM(C4:C5)</f>
        <v>371416832.57000047</v>
      </c>
      <c r="D6" s="69"/>
      <c r="E6" s="67" t="s">
        <v>117</v>
      </c>
    </row>
    <row r="7" spans="1:14">
      <c r="C7" s="39"/>
    </row>
    <row r="8" spans="1:14" ht="43.2">
      <c r="A8" s="72" t="s">
        <v>39</v>
      </c>
      <c r="B8" s="72" t="s">
        <v>59</v>
      </c>
      <c r="C8" s="72" t="s">
        <v>24</v>
      </c>
      <c r="D8" s="73" t="s">
        <v>65</v>
      </c>
      <c r="E8" s="74">
        <v>0.21</v>
      </c>
      <c r="F8" s="75" t="s">
        <v>66</v>
      </c>
      <c r="G8"/>
      <c r="H8"/>
      <c r="I8" s="47"/>
      <c r="J8" s="47"/>
      <c r="K8" s="47"/>
      <c r="L8" s="47"/>
      <c r="M8" s="47"/>
      <c r="N8" s="47"/>
    </row>
    <row r="9" spans="1:14">
      <c r="A9" s="48" t="s">
        <v>41</v>
      </c>
      <c r="B9" s="49" t="s">
        <v>19</v>
      </c>
      <c r="C9" s="60">
        <v>12657267.18</v>
      </c>
      <c r="D9" s="60">
        <f t="shared" ref="D9:D42" si="0">-E9</f>
        <v>-2658026.1077999999</v>
      </c>
      <c r="E9" s="70">
        <f t="shared" ref="E9:E48" si="1">C9*$E$8</f>
        <v>2658026.1077999999</v>
      </c>
      <c r="F9" s="60">
        <f t="shared" ref="F9:F42" si="2">D9+E9</f>
        <v>0</v>
      </c>
      <c r="G9"/>
      <c r="H9"/>
      <c r="I9" s="47"/>
      <c r="J9" s="47"/>
      <c r="K9" s="63"/>
      <c r="L9" s="47"/>
      <c r="M9" s="47"/>
      <c r="N9" s="47"/>
    </row>
    <row r="10" spans="1:14">
      <c r="A10" s="48" t="s">
        <v>42</v>
      </c>
      <c r="B10" s="49" t="s">
        <v>18</v>
      </c>
      <c r="C10" s="60">
        <v>283225.65999999997</v>
      </c>
      <c r="D10" s="60">
        <f t="shared" si="0"/>
        <v>-59477.388599999991</v>
      </c>
      <c r="E10" s="60">
        <f t="shared" si="1"/>
        <v>59477.388599999991</v>
      </c>
      <c r="F10" s="60">
        <f t="shared" si="2"/>
        <v>0</v>
      </c>
      <c r="G10"/>
      <c r="H10"/>
      <c r="I10" s="47"/>
      <c r="J10" s="47"/>
      <c r="K10" s="63"/>
      <c r="L10" s="47"/>
      <c r="M10" s="47"/>
      <c r="N10" s="47"/>
    </row>
    <row r="11" spans="1:14">
      <c r="A11" s="48" t="s">
        <v>43</v>
      </c>
      <c r="B11" s="49" t="s">
        <v>20</v>
      </c>
      <c r="C11" s="60">
        <v>252767.48</v>
      </c>
      <c r="D11" s="60">
        <f t="shared" si="0"/>
        <v>-53081.1708</v>
      </c>
      <c r="E11" s="60">
        <f t="shared" si="1"/>
        <v>53081.1708</v>
      </c>
      <c r="F11" s="60">
        <f t="shared" si="2"/>
        <v>0</v>
      </c>
      <c r="G11"/>
      <c r="H11"/>
      <c r="I11" s="47"/>
      <c r="J11" s="47"/>
      <c r="K11" s="63"/>
      <c r="L11" s="47"/>
      <c r="M11" s="47"/>
      <c r="N11" s="47"/>
    </row>
    <row r="12" spans="1:14">
      <c r="A12" s="48" t="s">
        <v>44</v>
      </c>
      <c r="B12" s="55" t="s">
        <v>111</v>
      </c>
      <c r="C12" s="60">
        <v>21846432</v>
      </c>
      <c r="D12" s="60">
        <f t="shared" si="0"/>
        <v>-4587750.72</v>
      </c>
      <c r="E12" s="60">
        <f t="shared" si="1"/>
        <v>4587750.72</v>
      </c>
      <c r="F12" s="60">
        <f t="shared" si="2"/>
        <v>0</v>
      </c>
      <c r="G12"/>
      <c r="H12"/>
      <c r="I12" s="47"/>
      <c r="J12" s="47"/>
      <c r="K12" s="63"/>
      <c r="L12" s="47"/>
      <c r="M12" s="47"/>
      <c r="N12" s="47"/>
    </row>
    <row r="13" spans="1:14">
      <c r="A13" s="48" t="s">
        <v>44</v>
      </c>
      <c r="B13" s="55" t="s">
        <v>112</v>
      </c>
      <c r="C13" s="60">
        <v>-218393.15</v>
      </c>
      <c r="D13" s="60">
        <f t="shared" si="0"/>
        <v>45862.561499999996</v>
      </c>
      <c r="E13" s="60">
        <f t="shared" si="1"/>
        <v>-45862.561499999996</v>
      </c>
      <c r="F13" s="60">
        <f t="shared" si="2"/>
        <v>0</v>
      </c>
      <c r="G13"/>
      <c r="H13"/>
      <c r="I13" s="47"/>
      <c r="J13" s="47"/>
      <c r="K13" s="63"/>
      <c r="L13" s="47"/>
      <c r="M13" s="47"/>
      <c r="N13" s="47"/>
    </row>
    <row r="14" spans="1:14">
      <c r="A14" s="48" t="s">
        <v>45</v>
      </c>
      <c r="B14" s="49" t="s">
        <v>33</v>
      </c>
      <c r="C14" s="60">
        <v>-388730.32</v>
      </c>
      <c r="D14" s="60">
        <f t="shared" si="0"/>
        <v>81633.367199999993</v>
      </c>
      <c r="E14" s="60">
        <f t="shared" si="1"/>
        <v>-81633.367199999993</v>
      </c>
      <c r="F14" s="60">
        <f t="shared" si="2"/>
        <v>0</v>
      </c>
      <c r="G14"/>
      <c r="H14"/>
      <c r="I14" s="47"/>
      <c r="J14" s="47"/>
      <c r="K14" s="63"/>
      <c r="L14" s="47"/>
      <c r="M14" s="47"/>
      <c r="N14" s="47"/>
    </row>
    <row r="15" spans="1:14">
      <c r="A15" s="48" t="s">
        <v>46</v>
      </c>
      <c r="B15" s="49" t="s">
        <v>34</v>
      </c>
      <c r="C15" s="60">
        <v>2286101.6</v>
      </c>
      <c r="D15" s="60">
        <f t="shared" si="0"/>
        <v>-480081.33600000001</v>
      </c>
      <c r="E15" s="60">
        <f t="shared" si="1"/>
        <v>480081.33600000001</v>
      </c>
      <c r="F15" s="60">
        <f t="shared" si="2"/>
        <v>0</v>
      </c>
      <c r="G15"/>
      <c r="H15"/>
      <c r="I15" s="47"/>
      <c r="J15" s="47"/>
      <c r="K15" s="63"/>
      <c r="L15" s="47"/>
      <c r="M15" s="47"/>
      <c r="N15" s="47"/>
    </row>
    <row r="16" spans="1:14">
      <c r="A16" s="48" t="s">
        <v>46</v>
      </c>
      <c r="B16" s="49" t="s">
        <v>26</v>
      </c>
      <c r="C16" s="60">
        <v>-7807804</v>
      </c>
      <c r="D16" s="60">
        <f t="shared" si="0"/>
        <v>1639638.8399999999</v>
      </c>
      <c r="E16" s="60">
        <f t="shared" si="1"/>
        <v>-1639638.8399999999</v>
      </c>
      <c r="F16" s="60">
        <f t="shared" si="2"/>
        <v>0</v>
      </c>
      <c r="G16"/>
      <c r="H16"/>
      <c r="I16" s="50"/>
      <c r="J16" s="47"/>
      <c r="K16" s="63"/>
      <c r="L16" s="47"/>
      <c r="M16" s="47"/>
      <c r="N16" s="47"/>
    </row>
    <row r="17" spans="1:14">
      <c r="A17" s="48" t="s">
        <v>47</v>
      </c>
      <c r="B17" s="49" t="s">
        <v>27</v>
      </c>
      <c r="C17" s="60">
        <v>204942.58</v>
      </c>
      <c r="D17" s="60">
        <f t="shared" si="0"/>
        <v>-43037.941799999993</v>
      </c>
      <c r="E17" s="60">
        <f t="shared" si="1"/>
        <v>43037.941799999993</v>
      </c>
      <c r="F17" s="60">
        <f t="shared" si="2"/>
        <v>0</v>
      </c>
      <c r="G17"/>
      <c r="H17"/>
      <c r="I17" s="50"/>
      <c r="J17" s="47"/>
      <c r="K17" s="63"/>
      <c r="L17" s="47"/>
      <c r="M17" s="47"/>
      <c r="N17" s="47"/>
    </row>
    <row r="18" spans="1:14">
      <c r="A18" s="48" t="s">
        <v>48</v>
      </c>
      <c r="B18" s="56" t="s">
        <v>35</v>
      </c>
      <c r="C18" s="60">
        <v>-12718.95</v>
      </c>
      <c r="D18" s="60">
        <f t="shared" si="0"/>
        <v>2670.9794999999999</v>
      </c>
      <c r="E18" s="60">
        <f t="shared" si="1"/>
        <v>-2670.9794999999999</v>
      </c>
      <c r="F18" s="60">
        <f t="shared" si="2"/>
        <v>0</v>
      </c>
      <c r="G18"/>
      <c r="H18"/>
      <c r="I18" s="47"/>
      <c r="J18" s="47"/>
      <c r="K18" s="63"/>
      <c r="L18" s="47"/>
      <c r="M18" s="47"/>
      <c r="N18" s="47"/>
    </row>
    <row r="19" spans="1:14">
      <c r="A19" s="48" t="s">
        <v>49</v>
      </c>
      <c r="B19" s="49" t="s">
        <v>79</v>
      </c>
      <c r="C19" s="60">
        <v>2659898.94</v>
      </c>
      <c r="D19" s="60">
        <f t="shared" si="0"/>
        <v>-558578.77740000002</v>
      </c>
      <c r="E19" s="60">
        <f t="shared" si="1"/>
        <v>558578.77740000002</v>
      </c>
      <c r="F19" s="60">
        <f t="shared" si="2"/>
        <v>0</v>
      </c>
      <c r="G19"/>
      <c r="H19"/>
      <c r="I19" s="47"/>
      <c r="J19" s="47"/>
      <c r="K19" s="63"/>
      <c r="L19" s="47"/>
      <c r="M19" s="47"/>
      <c r="N19" s="47"/>
    </row>
    <row r="20" spans="1:14">
      <c r="A20" s="48" t="s">
        <v>50</v>
      </c>
      <c r="B20" s="49" t="s">
        <v>118</v>
      </c>
      <c r="C20" s="60">
        <v>1200000</v>
      </c>
      <c r="D20" s="60">
        <f t="shared" si="0"/>
        <v>-252000</v>
      </c>
      <c r="E20" s="60">
        <f t="shared" si="1"/>
        <v>252000</v>
      </c>
      <c r="F20" s="60">
        <f t="shared" si="2"/>
        <v>0</v>
      </c>
      <c r="G20"/>
      <c r="H20"/>
      <c r="I20" s="47"/>
      <c r="J20" s="47"/>
      <c r="K20" s="63"/>
      <c r="L20" s="47"/>
      <c r="M20" s="47"/>
      <c r="N20" s="47"/>
    </row>
    <row r="21" spans="1:14">
      <c r="A21" s="48" t="s">
        <v>51</v>
      </c>
      <c r="B21" s="49" t="s">
        <v>80</v>
      </c>
      <c r="C21" s="60">
        <v>429916.28</v>
      </c>
      <c r="D21" s="60">
        <f t="shared" si="0"/>
        <v>-90282.418799999999</v>
      </c>
      <c r="E21" s="60">
        <f t="shared" si="1"/>
        <v>90282.418799999999</v>
      </c>
      <c r="F21" s="60">
        <f t="shared" si="2"/>
        <v>0</v>
      </c>
      <c r="G21"/>
      <c r="H21"/>
      <c r="I21" s="47"/>
      <c r="J21" s="47"/>
      <c r="K21" s="63"/>
      <c r="L21" s="47"/>
      <c r="M21" s="47"/>
      <c r="N21" s="47"/>
    </row>
    <row r="22" spans="1:14">
      <c r="A22" s="48" t="s">
        <v>52</v>
      </c>
      <c r="B22" s="49" t="s">
        <v>28</v>
      </c>
      <c r="C22" s="60">
        <v>687420</v>
      </c>
      <c r="D22" s="60">
        <f t="shared" si="0"/>
        <v>-144358.19999999998</v>
      </c>
      <c r="E22" s="60">
        <f t="shared" si="1"/>
        <v>144358.19999999998</v>
      </c>
      <c r="F22" s="60">
        <f t="shared" si="2"/>
        <v>0</v>
      </c>
      <c r="G22"/>
      <c r="H22"/>
      <c r="I22" s="47"/>
      <c r="J22" s="47"/>
      <c r="K22" s="63"/>
      <c r="L22" s="47"/>
      <c r="M22" s="47"/>
      <c r="N22" s="47"/>
    </row>
    <row r="23" spans="1:14">
      <c r="A23" s="48" t="s">
        <v>53</v>
      </c>
      <c r="B23" s="49" t="s">
        <v>81</v>
      </c>
      <c r="C23" s="60">
        <v>1422553.51</v>
      </c>
      <c r="D23" s="60">
        <f t="shared" si="0"/>
        <v>-298736.23709999997</v>
      </c>
      <c r="E23" s="60">
        <f t="shared" si="1"/>
        <v>298736.23709999997</v>
      </c>
      <c r="F23" s="60">
        <f t="shared" si="2"/>
        <v>0</v>
      </c>
      <c r="G23"/>
      <c r="H23"/>
      <c r="I23" s="47"/>
      <c r="J23" s="47"/>
      <c r="K23" s="63"/>
      <c r="L23" s="47"/>
      <c r="M23" s="47"/>
      <c r="N23" s="47"/>
    </row>
    <row r="24" spans="1:14">
      <c r="A24" s="48" t="s">
        <v>54</v>
      </c>
      <c r="B24" s="49" t="s">
        <v>119</v>
      </c>
      <c r="C24" s="60">
        <v>2885052</v>
      </c>
      <c r="D24" s="60">
        <f t="shared" si="0"/>
        <v>-605860.91999999993</v>
      </c>
      <c r="E24" s="60">
        <f t="shared" si="1"/>
        <v>605860.91999999993</v>
      </c>
      <c r="F24" s="60">
        <f t="shared" si="2"/>
        <v>0</v>
      </c>
      <c r="G24"/>
      <c r="H24"/>
      <c r="I24" s="47"/>
      <c r="J24" s="47"/>
      <c r="K24" s="63"/>
      <c r="L24" s="47"/>
      <c r="M24" s="47"/>
      <c r="N24" s="47"/>
    </row>
    <row r="25" spans="1:14">
      <c r="A25" s="48" t="s">
        <v>54</v>
      </c>
      <c r="B25" s="49" t="s">
        <v>120</v>
      </c>
      <c r="C25" s="60">
        <v>-884723.52</v>
      </c>
      <c r="D25" s="60">
        <f t="shared" si="0"/>
        <v>185791.93919999999</v>
      </c>
      <c r="E25" s="60">
        <f t="shared" si="1"/>
        <v>-185791.93919999999</v>
      </c>
      <c r="F25" s="60">
        <f t="shared" si="2"/>
        <v>0</v>
      </c>
      <c r="G25"/>
      <c r="H25"/>
      <c r="I25" s="47"/>
      <c r="J25" s="47"/>
      <c r="K25" s="63"/>
      <c r="L25" s="47"/>
      <c r="M25" s="47"/>
      <c r="N25" s="47"/>
    </row>
    <row r="26" spans="1:14">
      <c r="A26" s="48" t="s">
        <v>55</v>
      </c>
      <c r="B26" s="49" t="s">
        <v>60</v>
      </c>
      <c r="C26" s="60">
        <v>815928.14</v>
      </c>
      <c r="D26" s="60">
        <f t="shared" si="0"/>
        <v>-171344.9094</v>
      </c>
      <c r="E26" s="60">
        <f t="shared" si="1"/>
        <v>171344.9094</v>
      </c>
      <c r="F26" s="60">
        <f t="shared" si="2"/>
        <v>0</v>
      </c>
      <c r="G26"/>
      <c r="H26"/>
      <c r="I26" s="47"/>
      <c r="J26" s="47"/>
      <c r="K26" s="63"/>
      <c r="L26" s="47"/>
      <c r="M26" s="47"/>
      <c r="N26" s="47"/>
    </row>
    <row r="27" spans="1:14">
      <c r="A27" s="48" t="s">
        <v>56</v>
      </c>
      <c r="B27" s="49" t="s">
        <v>61</v>
      </c>
      <c r="C27" s="60">
        <v>-2135718.9</v>
      </c>
      <c r="D27" s="60">
        <f t="shared" si="0"/>
        <v>448500.96899999998</v>
      </c>
      <c r="E27" s="60">
        <f t="shared" si="1"/>
        <v>-448500.96899999998</v>
      </c>
      <c r="F27" s="60">
        <f t="shared" si="2"/>
        <v>0</v>
      </c>
      <c r="G27"/>
      <c r="H27"/>
      <c r="I27" s="47"/>
      <c r="J27" s="47"/>
      <c r="K27" s="63"/>
      <c r="L27" s="47"/>
      <c r="M27" s="47"/>
      <c r="N27" s="47"/>
    </row>
    <row r="28" spans="1:14">
      <c r="A28" s="48" t="s">
        <v>62</v>
      </c>
      <c r="B28" s="49" t="s">
        <v>63</v>
      </c>
      <c r="C28" s="60">
        <v>2156108.75</v>
      </c>
      <c r="D28" s="60">
        <f t="shared" si="0"/>
        <v>-452782.83749999997</v>
      </c>
      <c r="E28" s="60">
        <f t="shared" si="1"/>
        <v>452782.83749999997</v>
      </c>
      <c r="F28" s="60">
        <f t="shared" si="2"/>
        <v>0</v>
      </c>
      <c r="G28"/>
      <c r="H28"/>
      <c r="I28" s="47"/>
      <c r="J28" s="47"/>
      <c r="K28" s="63"/>
      <c r="L28" s="47"/>
      <c r="M28" s="47"/>
      <c r="N28" s="47"/>
    </row>
    <row r="29" spans="1:14">
      <c r="A29" s="48" t="s">
        <v>82</v>
      </c>
      <c r="B29" s="49" t="s">
        <v>83</v>
      </c>
      <c r="C29" s="60">
        <v>8681710.7699999996</v>
      </c>
      <c r="D29" s="60">
        <f t="shared" si="0"/>
        <v>-1823159.2616999999</v>
      </c>
      <c r="E29" s="60">
        <f t="shared" si="1"/>
        <v>1823159.2616999999</v>
      </c>
      <c r="F29" s="60">
        <f t="shared" si="2"/>
        <v>0</v>
      </c>
      <c r="G29"/>
      <c r="H29"/>
      <c r="I29" s="47"/>
      <c r="J29" s="47"/>
      <c r="K29" s="63"/>
      <c r="L29" s="47"/>
      <c r="M29" s="47"/>
      <c r="N29" s="47"/>
    </row>
    <row r="30" spans="1:14">
      <c r="A30" s="57" t="s">
        <v>84</v>
      </c>
      <c r="B30" s="49" t="s">
        <v>67</v>
      </c>
      <c r="C30" s="60">
        <v>206768.52</v>
      </c>
      <c r="D30" s="60">
        <f t="shared" si="0"/>
        <v>-43421.389199999998</v>
      </c>
      <c r="E30" s="60">
        <f t="shared" si="1"/>
        <v>43421.389199999998</v>
      </c>
      <c r="F30" s="60">
        <f t="shared" si="2"/>
        <v>0</v>
      </c>
      <c r="G30"/>
      <c r="H30"/>
      <c r="I30" s="47"/>
      <c r="J30" s="47"/>
      <c r="K30" s="63"/>
      <c r="L30" s="47"/>
      <c r="M30" s="47"/>
      <c r="N30" s="47"/>
    </row>
    <row r="31" spans="1:14">
      <c r="A31" s="57" t="s">
        <v>85</v>
      </c>
      <c r="B31" s="49" t="s">
        <v>68</v>
      </c>
      <c r="C31" s="60">
        <v>-764288.28</v>
      </c>
      <c r="D31" s="60">
        <f t="shared" si="0"/>
        <v>160500.53880000001</v>
      </c>
      <c r="E31" s="60">
        <f t="shared" si="1"/>
        <v>-160500.53880000001</v>
      </c>
      <c r="F31" s="60">
        <f t="shared" si="2"/>
        <v>0</v>
      </c>
      <c r="G31"/>
      <c r="H31"/>
      <c r="I31" s="47"/>
      <c r="J31" s="47"/>
      <c r="K31" s="63"/>
      <c r="L31" s="47"/>
      <c r="M31" s="47"/>
      <c r="N31" s="47"/>
    </row>
    <row r="32" spans="1:14">
      <c r="A32" s="57" t="s">
        <v>86</v>
      </c>
      <c r="B32" s="49" t="s">
        <v>69</v>
      </c>
      <c r="C32" s="60">
        <v>-96546.48</v>
      </c>
      <c r="D32" s="60">
        <f t="shared" si="0"/>
        <v>20274.7608</v>
      </c>
      <c r="E32" s="60">
        <f t="shared" si="1"/>
        <v>-20274.7608</v>
      </c>
      <c r="F32" s="60">
        <f t="shared" si="2"/>
        <v>0</v>
      </c>
      <c r="G32"/>
      <c r="H32"/>
      <c r="I32" s="47"/>
      <c r="J32" s="47"/>
      <c r="K32" s="63"/>
      <c r="L32" s="47"/>
      <c r="M32" s="47"/>
      <c r="N32" s="47"/>
    </row>
    <row r="33" spans="1:14">
      <c r="A33" s="48" t="s">
        <v>87</v>
      </c>
      <c r="B33" s="49" t="s">
        <v>121</v>
      </c>
      <c r="C33" s="60">
        <v>2272122.04</v>
      </c>
      <c r="D33" s="60">
        <f t="shared" si="0"/>
        <v>-477145.62839999999</v>
      </c>
      <c r="E33" s="60">
        <f t="shared" si="1"/>
        <v>477145.62839999999</v>
      </c>
      <c r="F33" s="60">
        <f t="shared" si="2"/>
        <v>0</v>
      </c>
      <c r="G33"/>
      <c r="H33"/>
      <c r="I33" s="47"/>
      <c r="J33" s="47"/>
      <c r="K33" s="63"/>
      <c r="L33" s="47"/>
      <c r="M33" s="47"/>
      <c r="N33" s="47"/>
    </row>
    <row r="34" spans="1:14">
      <c r="A34" s="48" t="s">
        <v>99</v>
      </c>
      <c r="B34" s="54" t="s">
        <v>88</v>
      </c>
      <c r="C34" s="60">
        <v>-2281171.36</v>
      </c>
      <c r="D34" s="60">
        <f t="shared" si="0"/>
        <v>479045.98559999996</v>
      </c>
      <c r="E34" s="60">
        <f t="shared" si="1"/>
        <v>-479045.98559999996</v>
      </c>
      <c r="F34" s="60">
        <f t="shared" si="2"/>
        <v>0</v>
      </c>
      <c r="G34"/>
      <c r="H34"/>
      <c r="I34" s="47"/>
      <c r="J34" s="47"/>
      <c r="K34" s="63"/>
      <c r="L34" s="47"/>
      <c r="M34" s="47"/>
      <c r="N34" s="47"/>
    </row>
    <row r="35" spans="1:14">
      <c r="A35" s="53" t="s">
        <v>100</v>
      </c>
      <c r="B35" s="54" t="s">
        <v>89</v>
      </c>
      <c r="C35" s="60">
        <v>4272108</v>
      </c>
      <c r="D35" s="60">
        <f t="shared" si="0"/>
        <v>-897142.67999999993</v>
      </c>
      <c r="E35" s="60">
        <f t="shared" si="1"/>
        <v>897142.67999999993</v>
      </c>
      <c r="F35" s="60">
        <f t="shared" si="2"/>
        <v>0</v>
      </c>
      <c r="G35"/>
      <c r="H35"/>
      <c r="I35" s="47"/>
      <c r="J35" s="47"/>
      <c r="K35" s="63"/>
      <c r="L35" s="47"/>
      <c r="M35" s="47"/>
      <c r="N35" s="47"/>
    </row>
    <row r="36" spans="1:14">
      <c r="A36" s="53" t="s">
        <v>101</v>
      </c>
      <c r="B36" s="54" t="s">
        <v>90</v>
      </c>
      <c r="C36" s="60">
        <v>-1119663.58</v>
      </c>
      <c r="D36" s="60">
        <f t="shared" si="0"/>
        <v>235129.3518</v>
      </c>
      <c r="E36" s="60">
        <f t="shared" si="1"/>
        <v>-235129.3518</v>
      </c>
      <c r="F36" s="60">
        <f t="shared" si="2"/>
        <v>0</v>
      </c>
      <c r="G36"/>
      <c r="H36"/>
      <c r="I36" s="47"/>
      <c r="J36" s="47"/>
      <c r="K36" s="63"/>
      <c r="L36" s="47"/>
      <c r="M36" s="47"/>
      <c r="N36" s="47"/>
    </row>
    <row r="37" spans="1:14">
      <c r="A37" s="53" t="s">
        <v>102</v>
      </c>
      <c r="B37" s="54" t="s">
        <v>91</v>
      </c>
      <c r="C37" s="60">
        <v>-6238724.25</v>
      </c>
      <c r="D37" s="60">
        <f t="shared" si="0"/>
        <v>1310132.0925</v>
      </c>
      <c r="E37" s="60">
        <f t="shared" si="1"/>
        <v>-1310132.0925</v>
      </c>
      <c r="F37" s="60">
        <f t="shared" si="2"/>
        <v>0</v>
      </c>
      <c r="G37"/>
      <c r="H37"/>
      <c r="I37" s="47"/>
      <c r="J37" s="47"/>
      <c r="K37" s="63"/>
      <c r="L37" s="47"/>
      <c r="M37" s="47"/>
      <c r="N37" s="47"/>
    </row>
    <row r="38" spans="1:14">
      <c r="A38" s="54" t="s">
        <v>103</v>
      </c>
      <c r="B38" s="54" t="s">
        <v>122</v>
      </c>
      <c r="C38" s="60">
        <v>-5583224.0499999998</v>
      </c>
      <c r="D38" s="60">
        <f t="shared" si="0"/>
        <v>1172477.0504999999</v>
      </c>
      <c r="E38" s="60">
        <f t="shared" si="1"/>
        <v>-1172477.0504999999</v>
      </c>
      <c r="F38" s="60">
        <f t="shared" si="2"/>
        <v>0</v>
      </c>
      <c r="G38"/>
      <c r="H38"/>
      <c r="I38" s="47"/>
      <c r="J38" s="47"/>
      <c r="K38" s="63"/>
      <c r="L38" s="47"/>
      <c r="M38" s="47"/>
      <c r="N38" s="47"/>
    </row>
    <row r="39" spans="1:14">
      <c r="A39" s="54" t="s">
        <v>104</v>
      </c>
      <c r="B39" s="54" t="s">
        <v>123</v>
      </c>
      <c r="C39" s="60">
        <v>-151329.57</v>
      </c>
      <c r="D39" s="60">
        <f t="shared" si="0"/>
        <v>31779.209699999999</v>
      </c>
      <c r="E39" s="60">
        <f t="shared" si="1"/>
        <v>-31779.209699999999</v>
      </c>
      <c r="F39" s="60">
        <f t="shared" si="2"/>
        <v>0</v>
      </c>
      <c r="G39"/>
      <c r="H39"/>
      <c r="I39" s="47"/>
      <c r="J39" s="47"/>
      <c r="K39" s="63"/>
      <c r="L39" s="47"/>
      <c r="M39" s="47"/>
      <c r="N39" s="47"/>
    </row>
    <row r="40" spans="1:14">
      <c r="A40" s="54" t="s">
        <v>105</v>
      </c>
      <c r="B40" s="54" t="s">
        <v>108</v>
      </c>
      <c r="C40" s="60">
        <v>-4518776.28</v>
      </c>
      <c r="D40" s="60">
        <f t="shared" si="0"/>
        <v>948943.01879999996</v>
      </c>
      <c r="E40" s="60">
        <f t="shared" si="1"/>
        <v>-948943.01879999996</v>
      </c>
      <c r="F40" s="60">
        <f t="shared" si="2"/>
        <v>0</v>
      </c>
      <c r="G40"/>
      <c r="H40"/>
      <c r="I40" s="47"/>
      <c r="J40" s="47"/>
      <c r="K40" s="63"/>
      <c r="L40" s="47"/>
      <c r="M40" s="47"/>
      <c r="N40" s="47"/>
    </row>
    <row r="41" spans="1:14">
      <c r="A41" s="54" t="s">
        <v>106</v>
      </c>
      <c r="B41" s="54" t="s">
        <v>109</v>
      </c>
      <c r="C41" s="60">
        <v>134580</v>
      </c>
      <c r="D41" s="60">
        <f t="shared" si="0"/>
        <v>-28261.8</v>
      </c>
      <c r="E41" s="60">
        <f t="shared" si="1"/>
        <v>28261.8</v>
      </c>
      <c r="F41" s="60">
        <f t="shared" si="2"/>
        <v>0</v>
      </c>
      <c r="G41"/>
      <c r="H41"/>
      <c r="I41" s="47"/>
      <c r="J41" s="47"/>
      <c r="K41" s="63"/>
      <c r="L41" s="47"/>
      <c r="M41" s="47"/>
      <c r="N41" s="47"/>
    </row>
    <row r="42" spans="1:14">
      <c r="A42" s="54" t="s">
        <v>107</v>
      </c>
      <c r="B42" s="54" t="s">
        <v>110</v>
      </c>
      <c r="C42" s="60">
        <v>7607136</v>
      </c>
      <c r="D42" s="60">
        <f t="shared" si="0"/>
        <v>-1597498.56</v>
      </c>
      <c r="E42" s="60">
        <f t="shared" si="1"/>
        <v>1597498.56</v>
      </c>
      <c r="F42" s="60">
        <f t="shared" si="2"/>
        <v>0</v>
      </c>
      <c r="G42"/>
      <c r="H42"/>
      <c r="I42" s="47"/>
      <c r="J42" s="47"/>
      <c r="K42" s="63"/>
      <c r="L42" s="47"/>
      <c r="M42" s="47"/>
      <c r="N42" s="47"/>
    </row>
    <row r="43" spans="1:14">
      <c r="A43" s="58" t="s">
        <v>40</v>
      </c>
      <c r="B43" s="59" t="s">
        <v>25</v>
      </c>
      <c r="C43" s="61">
        <v>715282.67999999993</v>
      </c>
      <c r="D43" s="62">
        <v>0</v>
      </c>
      <c r="E43" s="61">
        <f t="shared" si="1"/>
        <v>150209.36279999997</v>
      </c>
      <c r="F43" s="61">
        <f t="shared" ref="F43:F47" si="3">E43</f>
        <v>150209.36279999997</v>
      </c>
      <c r="G43"/>
      <c r="H43"/>
      <c r="I43" s="47"/>
      <c r="J43" s="47"/>
      <c r="K43" s="63"/>
      <c r="L43" s="47"/>
      <c r="M43" s="47"/>
      <c r="N43" s="47"/>
    </row>
    <row r="44" spans="1:14">
      <c r="A44" s="58" t="s">
        <v>92</v>
      </c>
      <c r="B44" s="59" t="s">
        <v>70</v>
      </c>
      <c r="C44" s="61">
        <v>1073426.9369138426</v>
      </c>
      <c r="D44" s="62">
        <v>0</v>
      </c>
      <c r="E44" s="71">
        <f t="shared" si="1"/>
        <v>225419.65675190694</v>
      </c>
      <c r="F44" s="61">
        <f t="shared" si="3"/>
        <v>225419.65675190694</v>
      </c>
      <c r="G44"/>
      <c r="H44"/>
      <c r="I44" s="47"/>
      <c r="J44" s="47"/>
      <c r="K44" s="63"/>
      <c r="L44" s="47"/>
      <c r="M44" s="47"/>
      <c r="N44" s="47"/>
    </row>
    <row r="45" spans="1:14">
      <c r="A45" s="58" t="s">
        <v>93</v>
      </c>
      <c r="B45" s="59" t="s">
        <v>71</v>
      </c>
      <c r="C45" s="61">
        <v>1134665.5255</v>
      </c>
      <c r="D45" s="62">
        <v>0</v>
      </c>
      <c r="E45" s="71">
        <f t="shared" si="1"/>
        <v>238279.76035499998</v>
      </c>
      <c r="F45" s="61">
        <f t="shared" si="3"/>
        <v>238279.76035499998</v>
      </c>
      <c r="G45"/>
      <c r="H45"/>
      <c r="I45" s="47"/>
      <c r="J45" s="47"/>
      <c r="K45" s="63"/>
      <c r="L45" s="47"/>
      <c r="M45" s="47"/>
      <c r="N45" s="47"/>
    </row>
    <row r="46" spans="1:14">
      <c r="A46" s="58" t="s">
        <v>94</v>
      </c>
      <c r="B46" s="59" t="s">
        <v>95</v>
      </c>
      <c r="C46" s="61">
        <v>2056984</v>
      </c>
      <c r="D46" s="62"/>
      <c r="E46" s="71">
        <f t="shared" si="1"/>
        <v>431966.63999999996</v>
      </c>
      <c r="F46" s="61">
        <f t="shared" si="3"/>
        <v>431966.63999999996</v>
      </c>
      <c r="G46"/>
      <c r="H46"/>
      <c r="I46" s="47"/>
      <c r="J46" s="47"/>
      <c r="K46" s="63"/>
      <c r="L46" s="47"/>
      <c r="M46" s="47"/>
      <c r="N46" s="47"/>
    </row>
    <row r="47" spans="1:14">
      <c r="A47" s="58" t="s">
        <v>96</v>
      </c>
      <c r="B47" s="59" t="s">
        <v>97</v>
      </c>
      <c r="C47" s="61">
        <v>-7537678.3599999994</v>
      </c>
      <c r="D47" s="62"/>
      <c r="E47" s="71">
        <f t="shared" si="1"/>
        <v>-1582912.4555999998</v>
      </c>
      <c r="F47" s="61">
        <f t="shared" si="3"/>
        <v>-1582912.4555999998</v>
      </c>
      <c r="G47"/>
      <c r="H47"/>
      <c r="I47" s="47"/>
      <c r="J47" s="47"/>
      <c r="K47" s="63"/>
      <c r="L47" s="47"/>
      <c r="M47" s="47"/>
      <c r="N47" s="47"/>
    </row>
    <row r="48" spans="1:14">
      <c r="A48" s="58" t="s">
        <v>57</v>
      </c>
      <c r="B48" s="59" t="s">
        <v>124</v>
      </c>
      <c r="C48" s="61">
        <f>C79</f>
        <v>73756164.37845239</v>
      </c>
      <c r="D48" s="61">
        <f>C82</f>
        <v>-33298952.432875</v>
      </c>
      <c r="E48" s="71">
        <f t="shared" si="1"/>
        <v>15488794.519475002</v>
      </c>
      <c r="F48" s="61">
        <f>SUM(D48:E48)</f>
        <v>-17810157.913399998</v>
      </c>
      <c r="G48"/>
      <c r="H48"/>
      <c r="I48" s="47"/>
      <c r="J48" s="47"/>
      <c r="K48" s="63"/>
      <c r="L48" s="47"/>
      <c r="M48" s="47"/>
      <c r="N48" s="47"/>
    </row>
    <row r="49" spans="1:14">
      <c r="A49" s="50"/>
      <c r="B49" s="50"/>
      <c r="C49" s="50"/>
      <c r="D49" s="41"/>
      <c r="E49" s="50"/>
      <c r="F49" s="50"/>
      <c r="G49"/>
      <c r="H49"/>
      <c r="I49" s="47"/>
      <c r="J49" s="47"/>
      <c r="K49" s="63"/>
      <c r="L49" s="47"/>
      <c r="M49" s="47"/>
      <c r="N49" s="47"/>
    </row>
    <row r="50" spans="1:14">
      <c r="A50" s="66"/>
      <c r="B50" s="76" t="s">
        <v>29</v>
      </c>
      <c r="C50" s="77">
        <f>SUM(C9:C48)</f>
        <v>111959071.92086624</v>
      </c>
      <c r="D50" s="78"/>
      <c r="E50" s="78"/>
      <c r="F50" s="78"/>
      <c r="G50"/>
      <c r="H50"/>
      <c r="I50" s="47"/>
      <c r="J50" s="47"/>
      <c r="K50" s="47"/>
      <c r="L50" s="47"/>
      <c r="M50" s="47"/>
      <c r="N50" s="47"/>
    </row>
    <row r="51" spans="1:14">
      <c r="A51" s="66"/>
      <c r="B51" s="79" t="s">
        <v>74</v>
      </c>
      <c r="C51" s="78">
        <f>C6+C50</f>
        <v>483375904.49086672</v>
      </c>
      <c r="D51" s="41"/>
      <c r="E51" s="66"/>
      <c r="F51" s="66"/>
      <c r="G51"/>
      <c r="H51"/>
      <c r="I51" s="47"/>
      <c r="J51" s="47"/>
      <c r="K51" s="47"/>
      <c r="L51" s="47"/>
      <c r="M51" s="47"/>
      <c r="N51" s="47"/>
    </row>
    <row r="52" spans="1:14">
      <c r="A52" s="66"/>
      <c r="B52" s="80" t="s">
        <v>75</v>
      </c>
      <c r="C52" s="81">
        <v>0.21</v>
      </c>
      <c r="D52" s="82"/>
      <c r="E52" s="80"/>
      <c r="F52" s="66"/>
      <c r="G52"/>
      <c r="H52"/>
      <c r="I52" s="47"/>
      <c r="J52" s="47"/>
      <c r="K52" s="47"/>
      <c r="L52" s="47"/>
      <c r="M52" s="47"/>
      <c r="N52" s="47"/>
    </row>
    <row r="53" spans="1:14" ht="16.8">
      <c r="A53" s="66"/>
      <c r="B53" s="76" t="s">
        <v>30</v>
      </c>
      <c r="C53" s="83">
        <f>C51*C52</f>
        <v>101508939.943082</v>
      </c>
      <c r="D53" s="78">
        <f>SUM(D9:D48)</f>
        <v>-41858600.052475005</v>
      </c>
      <c r="E53" s="84">
        <f>C53+D53</f>
        <v>59650339.890606999</v>
      </c>
      <c r="F53" s="67" t="s">
        <v>117</v>
      </c>
      <c r="G53"/>
      <c r="H53"/>
      <c r="I53" s="47"/>
      <c r="J53" s="47"/>
      <c r="K53" s="47"/>
      <c r="L53" s="47"/>
      <c r="M53" s="47"/>
      <c r="N53" s="47"/>
    </row>
    <row r="54" spans="1:14" ht="16.8">
      <c r="A54" s="50"/>
      <c r="B54" s="50" t="s">
        <v>76</v>
      </c>
      <c r="C54" s="85">
        <v>484061.96140000003</v>
      </c>
      <c r="D54" s="86">
        <v>0</v>
      </c>
      <c r="E54" s="51">
        <f>+C54</f>
        <v>484061.96140000003</v>
      </c>
      <c r="F54" s="67" t="s">
        <v>117</v>
      </c>
      <c r="G54"/>
      <c r="H54"/>
      <c r="I54" s="47"/>
      <c r="J54" s="47"/>
      <c r="K54" s="47"/>
      <c r="L54" s="47"/>
      <c r="M54" s="47"/>
      <c r="N54" s="47"/>
    </row>
    <row r="55" spans="1:14" s="37" customFormat="1" ht="17.399999999999999" thickBot="1">
      <c r="A55" s="50"/>
      <c r="B55" s="52" t="s">
        <v>77</v>
      </c>
      <c r="C55" s="87">
        <f>+C53+C54</f>
        <v>101993001.90448201</v>
      </c>
      <c r="D55" s="87">
        <f>+D53+D54</f>
        <v>-41858600.052475005</v>
      </c>
      <c r="E55" s="88">
        <f>+E53+E54</f>
        <v>60134401.852007002</v>
      </c>
      <c r="F55" s="67" t="s">
        <v>117</v>
      </c>
      <c r="G55"/>
      <c r="H55"/>
      <c r="I55" s="50"/>
      <c r="J55" s="50"/>
      <c r="K55" s="50"/>
      <c r="L55" s="50"/>
      <c r="M55" s="50"/>
      <c r="N55" s="50"/>
    </row>
    <row r="56" spans="1:14" s="37" customFormat="1" ht="15" thickTop="1">
      <c r="A56" s="66"/>
      <c r="B56" s="76"/>
      <c r="C56" s="89"/>
      <c r="D56" s="84"/>
      <c r="E56" s="84"/>
      <c r="F56" s="66"/>
      <c r="G56"/>
      <c r="H56"/>
      <c r="I56" s="50"/>
      <c r="J56" s="50"/>
      <c r="K56" s="50"/>
      <c r="L56" s="50"/>
      <c r="M56" s="50"/>
      <c r="N56" s="50"/>
    </row>
    <row r="57" spans="1:14" s="37" customFormat="1">
      <c r="A57" s="66"/>
      <c r="B57" s="90" t="s">
        <v>31</v>
      </c>
      <c r="C57" s="78"/>
      <c r="D57" s="66"/>
      <c r="E57" s="66"/>
      <c r="F57" s="66"/>
      <c r="G57"/>
      <c r="H57"/>
      <c r="I57" s="50"/>
      <c r="J57" s="50"/>
      <c r="K57" s="50"/>
      <c r="L57" s="50"/>
      <c r="M57" s="50"/>
      <c r="N57" s="50"/>
    </row>
    <row r="58" spans="1:14" s="37" customFormat="1" ht="16.8">
      <c r="A58" s="66"/>
      <c r="B58" s="79" t="s">
        <v>32</v>
      </c>
      <c r="C58" s="41">
        <f>C6</f>
        <v>371416832.57000047</v>
      </c>
      <c r="D58" s="66"/>
      <c r="E58" s="67" t="s">
        <v>117</v>
      </c>
      <c r="F58" s="66"/>
      <c r="G58"/>
      <c r="H58"/>
      <c r="I58" s="50"/>
      <c r="J58" s="50"/>
      <c r="K58" s="50"/>
      <c r="L58" s="50"/>
      <c r="M58" s="50"/>
      <c r="N58" s="50"/>
    </row>
    <row r="59" spans="1:14" s="37" customFormat="1" ht="16.8">
      <c r="A59" s="66"/>
      <c r="B59" s="79"/>
      <c r="C59" s="91">
        <v>0.21</v>
      </c>
      <c r="D59" s="66"/>
      <c r="E59" s="67" t="s">
        <v>117</v>
      </c>
      <c r="F59" s="66"/>
      <c r="G59"/>
      <c r="H59"/>
      <c r="I59" s="50"/>
      <c r="J59" s="50"/>
      <c r="K59" s="50"/>
      <c r="L59" s="50"/>
      <c r="M59" s="50"/>
      <c r="N59" s="50"/>
    </row>
    <row r="60" spans="1:14" s="37" customFormat="1" ht="16.8">
      <c r="A60" s="66"/>
      <c r="B60" s="79" t="s">
        <v>64</v>
      </c>
      <c r="C60" s="85">
        <f>C58*21%</f>
        <v>77997534.839700103</v>
      </c>
      <c r="D60" s="92">
        <f>C60/$C$58</f>
        <v>0.21000000000000002</v>
      </c>
      <c r="E60" s="67" t="s">
        <v>117</v>
      </c>
      <c r="F60" s="66"/>
      <c r="G60"/>
      <c r="H60"/>
      <c r="I60" s="50"/>
      <c r="J60" s="50"/>
      <c r="K60" s="50"/>
      <c r="L60" s="50"/>
      <c r="M60" s="50"/>
      <c r="N60" s="50"/>
    </row>
    <row r="61" spans="1:14" s="37" customFormat="1" ht="16.8">
      <c r="A61" s="66"/>
      <c r="B61" s="93" t="s">
        <v>25</v>
      </c>
      <c r="C61" s="41">
        <f>F43</f>
        <v>150209.36279999997</v>
      </c>
      <c r="D61" s="92">
        <f t="shared" ref="D61:D68" si="4">C61/$C$58</f>
        <v>4.0442260454550132E-4</v>
      </c>
      <c r="E61" s="67" t="s">
        <v>117</v>
      </c>
      <c r="F61" s="66"/>
      <c r="G61"/>
      <c r="H61"/>
      <c r="I61" s="50"/>
      <c r="J61" s="50"/>
      <c r="K61" s="50"/>
      <c r="L61" s="50"/>
      <c r="M61" s="50"/>
      <c r="N61" s="50"/>
    </row>
    <row r="62" spans="1:14" s="37" customFormat="1" ht="16.8">
      <c r="A62" s="66"/>
      <c r="B62" s="94" t="s">
        <v>125</v>
      </c>
      <c r="C62" s="41">
        <v>0</v>
      </c>
      <c r="D62" s="92">
        <f t="shared" si="4"/>
        <v>0</v>
      </c>
      <c r="E62" s="67" t="s">
        <v>117</v>
      </c>
      <c r="F62" s="66"/>
      <c r="G62"/>
      <c r="H62"/>
      <c r="I62" s="50"/>
      <c r="J62" s="50"/>
      <c r="K62" s="50"/>
      <c r="L62" s="50"/>
      <c r="M62" s="50"/>
      <c r="N62" s="50"/>
    </row>
    <row r="63" spans="1:14" s="37" customFormat="1" ht="16.8">
      <c r="A63" s="66"/>
      <c r="B63" s="94" t="s">
        <v>126</v>
      </c>
      <c r="C63" s="41">
        <f>F48</f>
        <v>-17810157.913399998</v>
      </c>
      <c r="D63" s="92">
        <f t="shared" si="4"/>
        <v>-4.7951940654287227E-2</v>
      </c>
      <c r="E63" s="67" t="s">
        <v>117</v>
      </c>
      <c r="F63" s="66"/>
      <c r="G63"/>
      <c r="H63"/>
      <c r="I63" s="50"/>
      <c r="J63" s="50"/>
      <c r="K63" s="50"/>
      <c r="L63" s="50"/>
      <c r="M63" s="50"/>
      <c r="N63" s="50"/>
    </row>
    <row r="64" spans="1:14" s="37" customFormat="1" ht="16.8">
      <c r="A64" s="66"/>
      <c r="B64" s="94" t="s">
        <v>70</v>
      </c>
      <c r="C64" s="41">
        <f>F44</f>
        <v>225419.65675190694</v>
      </c>
      <c r="D64" s="92">
        <f t="shared" si="4"/>
        <v>6.0691825729094378E-4</v>
      </c>
      <c r="E64" s="67" t="s">
        <v>117</v>
      </c>
      <c r="F64" s="66"/>
      <c r="G64"/>
      <c r="H64"/>
      <c r="I64" s="50"/>
      <c r="J64" s="50"/>
      <c r="K64" s="50"/>
      <c r="L64" s="50"/>
      <c r="M64" s="50"/>
      <c r="N64" s="50"/>
    </row>
    <row r="65" spans="1:14" s="37" customFormat="1" ht="16.8">
      <c r="A65" s="66"/>
      <c r="B65" s="94" t="s">
        <v>71</v>
      </c>
      <c r="C65" s="41">
        <f>F45</f>
        <v>238279.76035499998</v>
      </c>
      <c r="D65" s="92">
        <f t="shared" si="4"/>
        <v>6.4154270743798801E-4</v>
      </c>
      <c r="E65" s="67" t="s">
        <v>117</v>
      </c>
      <c r="F65" s="66"/>
      <c r="G65"/>
      <c r="H65"/>
      <c r="I65" s="50"/>
      <c r="J65" s="50"/>
      <c r="K65" s="50"/>
      <c r="L65" s="50"/>
      <c r="M65" s="50"/>
      <c r="N65" s="50"/>
    </row>
    <row r="66" spans="1:14" s="37" customFormat="1" ht="16.8">
      <c r="A66" s="66"/>
      <c r="B66" s="93" t="s">
        <v>78</v>
      </c>
      <c r="C66" s="95">
        <f>E54</f>
        <v>484061.96140000003</v>
      </c>
      <c r="D66" s="92">
        <f t="shared" si="4"/>
        <v>1.3032849320547945E-3</v>
      </c>
      <c r="E66" s="67" t="s">
        <v>117</v>
      </c>
      <c r="F66" s="66"/>
      <c r="G66"/>
      <c r="H66"/>
      <c r="I66"/>
      <c r="J66"/>
      <c r="K66"/>
      <c r="L66"/>
      <c r="M66"/>
      <c r="N66"/>
    </row>
    <row r="67" spans="1:14" s="37" customFormat="1" ht="16.8">
      <c r="A67" s="66"/>
      <c r="B67" s="93" t="s">
        <v>95</v>
      </c>
      <c r="C67" s="95">
        <f>F46</f>
        <v>431966.63999999996</v>
      </c>
      <c r="D67" s="92">
        <f t="shared" si="4"/>
        <v>1.1630238646187037E-3</v>
      </c>
      <c r="E67" s="67" t="s">
        <v>117</v>
      </c>
      <c r="F67" s="66"/>
      <c r="G67"/>
      <c r="H67"/>
      <c r="I67"/>
      <c r="J67"/>
      <c r="K67"/>
      <c r="L67"/>
      <c r="M67"/>
      <c r="N67"/>
    </row>
    <row r="68" spans="1:14" s="37" customFormat="1" ht="16.8">
      <c r="A68" s="66"/>
      <c r="B68" s="93" t="s">
        <v>97</v>
      </c>
      <c r="C68" s="95">
        <f>F47</f>
        <v>-1582912.4555999998</v>
      </c>
      <c r="D68" s="92">
        <f t="shared" si="4"/>
        <v>-4.2618220737254018E-3</v>
      </c>
      <c r="E68" s="67" t="s">
        <v>117</v>
      </c>
      <c r="F68" s="66"/>
      <c r="G68"/>
      <c r="H68"/>
      <c r="I68"/>
      <c r="J68"/>
      <c r="K68"/>
      <c r="L68"/>
      <c r="M68"/>
      <c r="N68"/>
    </row>
    <row r="69" spans="1:14" s="37" customFormat="1" ht="17.399999999999999" thickBot="1">
      <c r="A69" s="66"/>
      <c r="B69" s="96" t="s">
        <v>37</v>
      </c>
      <c r="C69" s="97">
        <f>SUM(C60:C68)</f>
        <v>60134401.852007024</v>
      </c>
      <c r="D69" s="98">
        <f>C69/C58</f>
        <v>0.16190542963793533</v>
      </c>
      <c r="E69" s="67" t="s">
        <v>117</v>
      </c>
      <c r="F69" s="66"/>
      <c r="G69"/>
      <c r="H69"/>
      <c r="I69"/>
      <c r="J69"/>
      <c r="K69"/>
      <c r="L69"/>
      <c r="M69"/>
      <c r="N69"/>
    </row>
    <row r="70" spans="1:14" s="37" customFormat="1" ht="15" thickTop="1">
      <c r="A70" s="66"/>
      <c r="B70" s="66"/>
      <c r="C70" s="78">
        <f>C69-E55</f>
        <v>0</v>
      </c>
      <c r="D70" s="66"/>
      <c r="E70" s="66"/>
      <c r="F70" s="66"/>
      <c r="G70"/>
      <c r="H70"/>
      <c r="I70"/>
      <c r="J70"/>
      <c r="K70"/>
      <c r="L70"/>
      <c r="M70"/>
      <c r="N70"/>
    </row>
    <row r="71" spans="1:14">
      <c r="A71" s="66"/>
      <c r="B71" s="66"/>
      <c r="C71" s="66"/>
      <c r="D71" s="66"/>
      <c r="E71" s="66"/>
      <c r="F71" s="66"/>
      <c r="G71"/>
      <c r="H71"/>
      <c r="I71" s="50"/>
      <c r="J71" s="50"/>
      <c r="K71" s="50"/>
      <c r="L71" s="50"/>
      <c r="M71" s="50"/>
      <c r="N71" s="50"/>
    </row>
    <row r="72" spans="1:14">
      <c r="A72" s="66"/>
      <c r="B72" s="66"/>
      <c r="C72" s="66"/>
      <c r="D72" s="66"/>
      <c r="E72" s="66"/>
      <c r="F72" s="66"/>
      <c r="G72"/>
      <c r="H72"/>
      <c r="I72" s="50"/>
      <c r="J72" s="50"/>
      <c r="K72" s="50"/>
      <c r="L72" s="50"/>
      <c r="M72" s="50"/>
      <c r="N72" s="50"/>
    </row>
    <row r="73" spans="1:14" s="44" customFormat="1" ht="15" thickBot="1">
      <c r="A73" s="66"/>
      <c r="B73" s="66"/>
      <c r="C73" s="66"/>
      <c r="D73" s="66"/>
      <c r="E73" s="66"/>
      <c r="F73" s="66"/>
      <c r="G73"/>
      <c r="H73"/>
      <c r="I73" s="50"/>
      <c r="J73" s="50"/>
      <c r="K73" s="50"/>
      <c r="L73" s="50"/>
      <c r="M73" s="50"/>
      <c r="N73" s="50"/>
    </row>
    <row r="74" spans="1:14" s="45" customFormat="1" ht="18">
      <c r="A74" s="66"/>
      <c r="B74" s="99" t="s">
        <v>127</v>
      </c>
      <c r="C74" s="100" t="s">
        <v>128</v>
      </c>
      <c r="D74" s="101" t="s">
        <v>129</v>
      </c>
      <c r="E74" s="102" t="s">
        <v>130</v>
      </c>
      <c r="F74" s="66"/>
      <c r="G74"/>
      <c r="H74"/>
      <c r="I74" s="47"/>
      <c r="J74" s="47"/>
      <c r="K74" s="47"/>
      <c r="L74" s="47"/>
      <c r="M74" s="47"/>
      <c r="N74" s="47"/>
    </row>
    <row r="75" spans="1:14" s="44" customFormat="1">
      <c r="A75" s="66"/>
      <c r="B75" s="103" t="s">
        <v>131</v>
      </c>
      <c r="C75" s="104">
        <v>158566440.15654764</v>
      </c>
      <c r="D75" s="104">
        <v>-10328401.299404763</v>
      </c>
      <c r="E75" s="105">
        <f>SUBTOTAL(9,C75:D75)</f>
        <v>148238038.85714287</v>
      </c>
      <c r="F75" s="64" t="s">
        <v>132</v>
      </c>
      <c r="G75"/>
      <c r="H75"/>
      <c r="I75" s="47"/>
      <c r="J75" s="47"/>
      <c r="K75" s="47"/>
      <c r="L75" s="47"/>
      <c r="M75" s="47"/>
      <c r="N75" s="47"/>
    </row>
    <row r="76" spans="1:14" s="44" customFormat="1">
      <c r="A76" s="66"/>
      <c r="B76" s="103" t="s">
        <v>133</v>
      </c>
      <c r="C76" s="116">
        <v>-92195445.876672626</v>
      </c>
      <c r="D76" s="116">
        <v>-24628325.41047024</v>
      </c>
      <c r="E76" s="105">
        <f>SUBTOTAL(9,C76:D76)</f>
        <v>-116823771.28714287</v>
      </c>
      <c r="F76" s="64" t="s">
        <v>132</v>
      </c>
      <c r="G76"/>
      <c r="H76"/>
      <c r="I76" s="50"/>
      <c r="J76" s="50"/>
      <c r="K76" s="50"/>
      <c r="L76" s="50"/>
      <c r="M76" s="50"/>
      <c r="N76" s="50"/>
    </row>
    <row r="77" spans="1:14" s="44" customFormat="1">
      <c r="A77" s="66"/>
      <c r="B77" s="103" t="s">
        <v>134</v>
      </c>
      <c r="C77" s="106">
        <v>7385170.0985773802</v>
      </c>
      <c r="D77" s="106">
        <v>2870362.9152321434</v>
      </c>
      <c r="E77" s="105">
        <f>SUM(C77:D77)</f>
        <v>10255533.013809524</v>
      </c>
      <c r="F77" s="64" t="s">
        <v>132</v>
      </c>
      <c r="G77"/>
      <c r="H77"/>
      <c r="I77" s="50"/>
      <c r="J77" s="50"/>
      <c r="K77" s="50"/>
      <c r="L77" s="50"/>
      <c r="M77" s="50"/>
      <c r="N77" s="50"/>
    </row>
    <row r="78" spans="1:14" s="44" customFormat="1">
      <c r="A78" s="66"/>
      <c r="B78" s="103" t="s">
        <v>135</v>
      </c>
      <c r="C78" s="107"/>
      <c r="D78" s="107"/>
      <c r="E78" s="108">
        <f>SUM(C78:D78)</f>
        <v>0</v>
      </c>
      <c r="F78" s="66"/>
      <c r="G78"/>
      <c r="H78"/>
      <c r="I78" s="50"/>
      <c r="J78" s="50"/>
      <c r="K78" s="50"/>
      <c r="L78" s="50"/>
      <c r="M78" s="50"/>
      <c r="N78" s="50"/>
    </row>
    <row r="79" spans="1:14">
      <c r="A79" s="66"/>
      <c r="B79" s="103" t="s">
        <v>136</v>
      </c>
      <c r="C79" s="109">
        <f>SUM(C75:C78)</f>
        <v>73756164.37845239</v>
      </c>
      <c r="D79" s="109">
        <f t="shared" ref="D79:E79" si="5">SUM(D75:D78)</f>
        <v>-32086363.794642858</v>
      </c>
      <c r="E79" s="105">
        <f t="shared" si="5"/>
        <v>41669800.583809517</v>
      </c>
      <c r="F79" s="66"/>
      <c r="G79"/>
      <c r="H79"/>
      <c r="I79" s="50"/>
      <c r="J79" s="50"/>
      <c r="K79" s="50"/>
      <c r="L79" s="50"/>
      <c r="M79" s="50"/>
      <c r="N79" s="50"/>
    </row>
    <row r="80" spans="1:14" s="37" customFormat="1">
      <c r="A80" s="66"/>
      <c r="B80" s="103"/>
      <c r="C80" s="110">
        <v>0.21</v>
      </c>
      <c r="D80" s="110">
        <v>0.21</v>
      </c>
      <c r="E80" s="111">
        <v>0.21</v>
      </c>
      <c r="F80" s="66"/>
      <c r="G80"/>
      <c r="H80"/>
      <c r="I80" s="50"/>
      <c r="J80" s="50"/>
      <c r="K80" s="50"/>
      <c r="L80" s="50"/>
      <c r="M80" s="50"/>
      <c r="N80" s="50"/>
    </row>
    <row r="81" spans="1:14" s="37" customFormat="1">
      <c r="A81" s="66"/>
      <c r="B81" s="103" t="s">
        <v>137</v>
      </c>
      <c r="C81" s="109">
        <f>C79*C80</f>
        <v>15488794.519475002</v>
      </c>
      <c r="D81" s="109">
        <f>D79*D80</f>
        <v>-6738136.3968749996</v>
      </c>
      <c r="E81" s="105">
        <f>E79*E80</f>
        <v>8750658.1225999985</v>
      </c>
      <c r="F81" s="66"/>
      <c r="G81"/>
      <c r="H81"/>
      <c r="I81" s="50"/>
      <c r="J81" s="50"/>
      <c r="K81" s="50"/>
      <c r="L81" s="50"/>
      <c r="M81" s="50"/>
      <c r="N81" s="50"/>
    </row>
    <row r="82" spans="1:14" s="37" customFormat="1">
      <c r="A82" s="66"/>
      <c r="B82" s="103" t="s">
        <v>138</v>
      </c>
      <c r="C82" s="107">
        <v>-33298952.432875</v>
      </c>
      <c r="D82" s="107">
        <v>2168964.2728749998</v>
      </c>
      <c r="E82" s="108">
        <f>SUM(C82:D82)</f>
        <v>-31129988.16</v>
      </c>
      <c r="F82" s="66"/>
      <c r="G82"/>
      <c r="H82"/>
      <c r="I82" s="50"/>
      <c r="J82" s="50"/>
      <c r="K82" s="50"/>
      <c r="L82" s="50"/>
      <c r="M82" s="50"/>
      <c r="N82" s="50"/>
    </row>
    <row r="83" spans="1:14" s="37" customFormat="1" ht="15" thickBot="1">
      <c r="A83" s="66"/>
      <c r="B83" s="112" t="s">
        <v>133</v>
      </c>
      <c r="C83" s="113">
        <f>SUM(C81:C82)</f>
        <v>-17810157.913399998</v>
      </c>
      <c r="D83" s="113">
        <f>SUM(D81:D82)</f>
        <v>-4569172.1239999998</v>
      </c>
      <c r="E83" s="114">
        <f>SUM(E81:E82)</f>
        <v>-22379330.0374</v>
      </c>
      <c r="F83" s="66"/>
      <c r="G83"/>
      <c r="H83"/>
      <c r="I83" s="50"/>
      <c r="J83" s="50"/>
      <c r="K83" s="50"/>
      <c r="L83" s="50"/>
      <c r="M83" s="50"/>
      <c r="N83" s="50"/>
    </row>
    <row r="84" spans="1:14" s="37" customFormat="1">
      <c r="A84" s="66"/>
      <c r="B84" s="66"/>
      <c r="C84" s="66"/>
      <c r="D84" s="66"/>
      <c r="E84" s="115"/>
      <c r="F84" s="66"/>
      <c r="G84"/>
      <c r="H84"/>
      <c r="I84" s="50"/>
      <c r="J84" s="50"/>
      <c r="K84" s="50"/>
      <c r="L84" s="50"/>
      <c r="M84" s="50"/>
      <c r="N84" s="50"/>
    </row>
    <row r="85" spans="1:14" s="37" customFormat="1">
      <c r="A85" s="66"/>
      <c r="B85" s="66"/>
      <c r="C85" s="66"/>
      <c r="D85" s="66"/>
      <c r="E85" s="66"/>
      <c r="F85" s="66"/>
      <c r="G85"/>
      <c r="H85"/>
      <c r="I85" s="50"/>
      <c r="J85" s="50"/>
      <c r="K85" s="50"/>
      <c r="L85" s="50"/>
      <c r="M85" s="50"/>
      <c r="N85" s="50"/>
    </row>
    <row r="86" spans="1:14" s="37" customFormat="1">
      <c r="A86" s="66"/>
      <c r="B86" s="66"/>
      <c r="C86" s="66"/>
      <c r="D86" s="66"/>
      <c r="E86" s="66"/>
      <c r="F86" s="66"/>
      <c r="G86"/>
      <c r="H86"/>
      <c r="I86" s="50"/>
      <c r="J86" s="50"/>
      <c r="K86" s="50"/>
      <c r="L86" s="50"/>
      <c r="M86" s="50"/>
      <c r="N86" s="50"/>
    </row>
    <row r="87" spans="1:14" s="37" customFormat="1">
      <c r="A87" s="66"/>
      <c r="B87" s="66"/>
      <c r="C87" s="66"/>
      <c r="D87" s="66"/>
      <c r="E87" s="66"/>
      <c r="F87" s="66"/>
      <c r="G87"/>
      <c r="H87"/>
      <c r="I87" s="47"/>
      <c r="J87" s="47"/>
      <c r="K87" s="47"/>
      <c r="L87" s="47"/>
      <c r="M87" s="47"/>
      <c r="N87" s="47"/>
    </row>
    <row r="88" spans="1:14" s="37" customFormat="1">
      <c r="A88"/>
      <c r="B88"/>
      <c r="C88"/>
      <c r="D88"/>
      <c r="E88"/>
      <c r="F88"/>
      <c r="G88"/>
      <c r="H88"/>
      <c r="I88" s="47"/>
      <c r="J88" s="47"/>
      <c r="K88" s="47"/>
      <c r="L88" s="47"/>
      <c r="M88" s="47"/>
      <c r="N88" s="47"/>
    </row>
    <row r="89" spans="1:14" s="37" customFormat="1">
      <c r="A89"/>
      <c r="B89"/>
      <c r="C89"/>
      <c r="D89"/>
      <c r="E89"/>
      <c r="F89"/>
      <c r="G89"/>
      <c r="H89"/>
      <c r="I89" s="47"/>
      <c r="J89" s="47"/>
      <c r="K89" s="47"/>
      <c r="L89" s="47"/>
      <c r="M89" s="47"/>
      <c r="N89" s="47"/>
    </row>
    <row r="90" spans="1:14" s="37" customFormat="1">
      <c r="A90"/>
      <c r="B90"/>
      <c r="C90"/>
      <c r="D90"/>
      <c r="E90"/>
      <c r="F90"/>
      <c r="G90"/>
      <c r="H90"/>
      <c r="I90" s="47"/>
      <c r="J90" s="47"/>
      <c r="K90" s="47"/>
      <c r="L90" s="47"/>
      <c r="M90" s="47"/>
      <c r="N90" s="47"/>
    </row>
    <row r="91" spans="1:14">
      <c r="A91"/>
      <c r="B91"/>
      <c r="C91"/>
      <c r="D91"/>
      <c r="E91"/>
      <c r="F91"/>
      <c r="G91"/>
      <c r="H91"/>
      <c r="I91" s="47"/>
      <c r="J91" s="47"/>
      <c r="K91" s="47"/>
      <c r="L91" s="47"/>
      <c r="M91" s="47"/>
      <c r="N91" s="47"/>
    </row>
    <row r="92" spans="1:14">
      <c r="A92"/>
      <c r="B92"/>
      <c r="C92"/>
      <c r="D92"/>
      <c r="E92"/>
      <c r="F92"/>
      <c r="G92"/>
      <c r="H92"/>
      <c r="I92" s="47"/>
      <c r="J92" s="47"/>
      <c r="K92" s="47"/>
      <c r="L92" s="47"/>
      <c r="M92" s="47"/>
      <c r="N92" s="47"/>
    </row>
    <row r="93" spans="1:14">
      <c r="A93"/>
      <c r="B93"/>
      <c r="C93"/>
      <c r="D93"/>
      <c r="E93"/>
      <c r="F93"/>
      <c r="G93"/>
      <c r="H93"/>
      <c r="I93" s="47"/>
      <c r="J93" s="47"/>
      <c r="K93" s="47"/>
      <c r="L93" s="47"/>
      <c r="M93" s="47"/>
      <c r="N93" s="47"/>
    </row>
    <row r="94" spans="1:14">
      <c r="A94"/>
      <c r="B94"/>
      <c r="C94"/>
      <c r="D94"/>
      <c r="E94"/>
      <c r="F94"/>
      <c r="G94"/>
      <c r="H94"/>
      <c r="I94" s="47"/>
      <c r="J94" s="47"/>
      <c r="K94" s="47"/>
      <c r="L94" s="47"/>
      <c r="M94" s="47"/>
      <c r="N94" s="47"/>
    </row>
    <row r="95" spans="1:14">
      <c r="A95"/>
      <c r="B95"/>
      <c r="C95"/>
      <c r="D95"/>
      <c r="E95"/>
      <c r="F95"/>
      <c r="G95"/>
      <c r="H95"/>
      <c r="I95" s="47"/>
      <c r="J95" s="47"/>
      <c r="K95" s="47"/>
      <c r="L95" s="47"/>
      <c r="M95" s="47"/>
      <c r="N95" s="47"/>
    </row>
    <row r="96" spans="1:14">
      <c r="A96"/>
      <c r="B96"/>
      <c r="C96"/>
      <c r="D96"/>
      <c r="E96"/>
      <c r="F96"/>
      <c r="G96"/>
      <c r="H96"/>
      <c r="I96" s="47"/>
      <c r="J96" s="47"/>
      <c r="K96" s="47"/>
      <c r="L96" s="47"/>
      <c r="M96" s="47"/>
      <c r="N96" s="47"/>
    </row>
    <row r="97" spans="1:14">
      <c r="A97"/>
      <c r="B97"/>
      <c r="C97"/>
      <c r="D97"/>
      <c r="E97"/>
      <c r="F97"/>
      <c r="G97"/>
      <c r="H97"/>
      <c r="I97" s="47"/>
      <c r="J97" s="47"/>
      <c r="K97" s="47"/>
      <c r="L97" s="47"/>
      <c r="M97" s="47"/>
      <c r="N97" s="47"/>
    </row>
    <row r="98" spans="1:14">
      <c r="A98"/>
      <c r="B98"/>
      <c r="C98"/>
      <c r="D98"/>
      <c r="E98"/>
      <c r="F98"/>
      <c r="G98"/>
      <c r="H98"/>
      <c r="I98" s="47"/>
      <c r="J98" s="47"/>
      <c r="K98" s="47"/>
      <c r="L98" s="47"/>
      <c r="M98" s="47"/>
      <c r="N98" s="47"/>
    </row>
    <row r="99" spans="1:14">
      <c r="A99"/>
      <c r="B99"/>
      <c r="C99"/>
      <c r="D99"/>
      <c r="E99"/>
      <c r="F99"/>
      <c r="G99"/>
      <c r="H99"/>
      <c r="I99" s="47"/>
      <c r="J99" s="47"/>
      <c r="K99" s="47"/>
      <c r="L99" s="47"/>
      <c r="M99" s="47"/>
      <c r="N99" s="47"/>
    </row>
    <row r="100" spans="1:14">
      <c r="A100"/>
      <c r="B100"/>
      <c r="C100"/>
      <c r="D100"/>
      <c r="E100"/>
      <c r="F100"/>
      <c r="G100"/>
      <c r="H100"/>
      <c r="I100" s="47"/>
      <c r="J100" s="47"/>
      <c r="K100" s="47"/>
      <c r="L100" s="47"/>
      <c r="M100" s="47"/>
      <c r="N100" s="47"/>
    </row>
    <row r="101" spans="1:14">
      <c r="A101"/>
      <c r="B101"/>
      <c r="C101"/>
      <c r="D101"/>
      <c r="E101"/>
      <c r="F101"/>
      <c r="G101"/>
      <c r="H101"/>
      <c r="I101" s="47"/>
      <c r="J101" s="47"/>
      <c r="K101" s="47"/>
      <c r="L101" s="47"/>
      <c r="M101" s="47"/>
      <c r="N101" s="47"/>
    </row>
    <row r="102" spans="1:14">
      <c r="A102"/>
      <c r="B102"/>
      <c r="C102"/>
      <c r="D102"/>
      <c r="E102"/>
      <c r="F102"/>
      <c r="G102"/>
      <c r="H102"/>
      <c r="I102" s="47"/>
      <c r="J102" s="47"/>
      <c r="K102" s="47"/>
      <c r="L102" s="47"/>
      <c r="M102" s="47"/>
      <c r="N102" s="47"/>
    </row>
    <row r="103" spans="1:14">
      <c r="A103"/>
      <c r="B103"/>
      <c r="C103"/>
      <c r="D103"/>
      <c r="E103"/>
      <c r="F103"/>
      <c r="G103"/>
      <c r="H103"/>
      <c r="I103" s="47"/>
      <c r="J103" s="47"/>
      <c r="K103" s="47"/>
      <c r="L103" s="47"/>
      <c r="M103" s="47"/>
      <c r="N103" s="47"/>
    </row>
    <row r="104" spans="1:14">
      <c r="A104"/>
      <c r="B104"/>
      <c r="C104"/>
      <c r="D104"/>
      <c r="E104"/>
      <c r="F104"/>
      <c r="G104"/>
      <c r="H104"/>
      <c r="I104" s="47"/>
      <c r="J104" s="47"/>
      <c r="K104" s="47"/>
      <c r="L104" s="47"/>
      <c r="M104" s="47"/>
      <c r="N104" s="47"/>
    </row>
    <row r="105" spans="1:14">
      <c r="A105"/>
      <c r="B105"/>
      <c r="C105"/>
      <c r="D105"/>
      <c r="E105"/>
      <c r="F105"/>
      <c r="G105"/>
      <c r="H105"/>
      <c r="I105" s="47"/>
      <c r="J105" s="47"/>
      <c r="K105" s="47"/>
      <c r="L105" s="47"/>
      <c r="M105" s="47"/>
      <c r="N105" s="47"/>
    </row>
    <row r="106" spans="1:14">
      <c r="A106"/>
      <c r="B106"/>
      <c r="C106"/>
      <c r="D106"/>
      <c r="E106"/>
      <c r="F106"/>
      <c r="G106"/>
      <c r="H106"/>
      <c r="I106" s="47"/>
      <c r="J106" s="47"/>
      <c r="K106" s="47"/>
      <c r="L106" s="47"/>
      <c r="M106" s="47"/>
      <c r="N106" s="47"/>
    </row>
    <row r="107" spans="1:14">
      <c r="A107"/>
      <c r="B107"/>
      <c r="C107"/>
      <c r="D107"/>
      <c r="E107"/>
      <c r="F107"/>
      <c r="G107"/>
      <c r="H107"/>
      <c r="I107" s="47"/>
      <c r="J107" s="47"/>
      <c r="K107" s="47"/>
      <c r="L107" s="47"/>
      <c r="M107" s="47"/>
      <c r="N107" s="47"/>
    </row>
    <row r="108" spans="1:14">
      <c r="A108"/>
      <c r="B108"/>
      <c r="C108"/>
      <c r="D108"/>
      <c r="E108"/>
      <c r="F108"/>
      <c r="G108"/>
      <c r="H108"/>
      <c r="I108" s="47"/>
      <c r="J108" s="47"/>
      <c r="K108" s="47"/>
      <c r="L108" s="47"/>
      <c r="M108" s="47"/>
      <c r="N108" s="47"/>
    </row>
    <row r="109" spans="1:14">
      <c r="A109"/>
      <c r="B109"/>
      <c r="C109"/>
      <c r="D109"/>
      <c r="E109"/>
      <c r="F109"/>
      <c r="G109"/>
      <c r="H109"/>
      <c r="I109" s="47"/>
      <c r="J109" s="47"/>
      <c r="K109" s="47"/>
      <c r="L109" s="47"/>
      <c r="M109" s="47"/>
      <c r="N109" s="47"/>
    </row>
    <row r="110" spans="1:14">
      <c r="A110"/>
      <c r="B110"/>
      <c r="C110"/>
      <c r="D110"/>
      <c r="E110"/>
      <c r="F110"/>
      <c r="G110"/>
      <c r="H110"/>
      <c r="I110" s="47"/>
      <c r="J110" s="47"/>
      <c r="K110" s="47"/>
      <c r="L110" s="47"/>
      <c r="M110" s="47"/>
      <c r="N110" s="47"/>
    </row>
    <row r="111" spans="1:14">
      <c r="A111"/>
      <c r="B111"/>
      <c r="C111"/>
      <c r="D111"/>
      <c r="E111"/>
      <c r="F111"/>
      <c r="G111"/>
      <c r="H111"/>
      <c r="I111" s="47"/>
      <c r="J111" s="47"/>
      <c r="K111" s="47"/>
      <c r="L111" s="47"/>
      <c r="M111" s="47"/>
      <c r="N111" s="47"/>
    </row>
    <row r="112" spans="1:14">
      <c r="A112"/>
      <c r="B112"/>
      <c r="C112"/>
      <c r="D112"/>
      <c r="E112"/>
      <c r="F112"/>
      <c r="G112"/>
      <c r="H112"/>
      <c r="I112" s="47"/>
      <c r="J112" s="47"/>
      <c r="K112" s="47"/>
      <c r="L112" s="47"/>
      <c r="M112" s="47"/>
      <c r="N112" s="47"/>
    </row>
    <row r="113" spans="1:14">
      <c r="A113"/>
      <c r="B113"/>
      <c r="C113"/>
      <c r="D113"/>
      <c r="E113"/>
      <c r="F113"/>
      <c r="G113"/>
      <c r="H113"/>
      <c r="I113" s="47"/>
      <c r="J113" s="47"/>
      <c r="K113" s="47"/>
      <c r="L113" s="47"/>
      <c r="M113" s="47"/>
      <c r="N113" s="47"/>
    </row>
    <row r="114" spans="1:14">
      <c r="A114"/>
      <c r="B114"/>
      <c r="C114"/>
      <c r="D114"/>
      <c r="E114"/>
      <c r="F114"/>
      <c r="G114"/>
      <c r="H114"/>
      <c r="I114" s="47"/>
      <c r="J114" s="47"/>
      <c r="K114" s="47"/>
      <c r="L114" s="47"/>
      <c r="M114" s="47"/>
      <c r="N114" s="47"/>
    </row>
    <row r="115" spans="1:14">
      <c r="A115"/>
      <c r="B115"/>
      <c r="C115"/>
      <c r="D115"/>
      <c r="E115"/>
      <c r="F115"/>
      <c r="G115"/>
      <c r="H115"/>
      <c r="I115" s="47"/>
      <c r="J115" s="47"/>
      <c r="K115" s="47"/>
      <c r="L115" s="47"/>
      <c r="M115" s="47"/>
      <c r="N115" s="47"/>
    </row>
    <row r="116" spans="1:14">
      <c r="A116"/>
      <c r="B116"/>
      <c r="C116"/>
      <c r="D116"/>
      <c r="E116"/>
      <c r="F116"/>
      <c r="G116"/>
      <c r="H116"/>
      <c r="I116" s="47"/>
      <c r="J116" s="47"/>
      <c r="K116" s="47"/>
      <c r="L116" s="47"/>
      <c r="M116" s="47"/>
      <c r="N116" s="47"/>
    </row>
    <row r="117" spans="1:14">
      <c r="A117"/>
      <c r="B117"/>
      <c r="C117"/>
      <c r="D117"/>
      <c r="E117"/>
      <c r="F117"/>
      <c r="G117"/>
      <c r="H117"/>
      <c r="I117" s="47"/>
      <c r="J117" s="47"/>
      <c r="K117" s="47"/>
      <c r="L117" s="47"/>
      <c r="M117" s="47"/>
      <c r="N117" s="47"/>
    </row>
    <row r="118" spans="1:14">
      <c r="A118"/>
      <c r="B118"/>
      <c r="C118"/>
      <c r="D118"/>
      <c r="E118"/>
      <c r="F118"/>
      <c r="G118"/>
      <c r="H118"/>
      <c r="I118" s="47"/>
      <c r="J118" s="47"/>
      <c r="K118" s="47"/>
      <c r="L118" s="47"/>
      <c r="M118" s="47"/>
      <c r="N118" s="47"/>
    </row>
    <row r="119" spans="1:14">
      <c r="A119"/>
      <c r="B119"/>
      <c r="C119"/>
      <c r="D119"/>
      <c r="E119"/>
      <c r="F119"/>
      <c r="G119"/>
      <c r="H119"/>
      <c r="I119" s="47"/>
      <c r="J119" s="47"/>
      <c r="K119" s="47"/>
      <c r="L119" s="47"/>
      <c r="M119" s="47"/>
      <c r="N119" s="47"/>
    </row>
    <row r="120" spans="1:14">
      <c r="A120"/>
      <c r="B120"/>
      <c r="C120"/>
      <c r="D120"/>
      <c r="E120"/>
      <c r="F120"/>
      <c r="G120"/>
      <c r="H120"/>
      <c r="I120" s="47"/>
      <c r="J120" s="47"/>
      <c r="K120" s="47"/>
      <c r="L120" s="47"/>
      <c r="M120" s="47"/>
      <c r="N120" s="47"/>
    </row>
    <row r="121" spans="1:14">
      <c r="A121"/>
      <c r="B121"/>
      <c r="C121"/>
      <c r="D121"/>
      <c r="E121"/>
      <c r="F121"/>
      <c r="G121"/>
      <c r="H121"/>
      <c r="I121" s="47"/>
      <c r="J121" s="47"/>
      <c r="K121" s="47"/>
      <c r="L121" s="47"/>
      <c r="M121" s="47"/>
      <c r="N121" s="47"/>
    </row>
    <row r="122" spans="1:14">
      <c r="A122"/>
      <c r="B122"/>
      <c r="C122"/>
      <c r="D122"/>
      <c r="E122"/>
      <c r="F122"/>
      <c r="G122"/>
      <c r="H122"/>
      <c r="I122" s="47"/>
      <c r="J122" s="47"/>
      <c r="K122" s="47"/>
      <c r="L122" s="47"/>
      <c r="M122" s="47"/>
      <c r="N122" s="47"/>
    </row>
    <row r="123" spans="1:14">
      <c r="A123"/>
      <c r="B123"/>
      <c r="C123"/>
      <c r="D123"/>
      <c r="E123"/>
      <c r="F123"/>
      <c r="G123"/>
      <c r="H123"/>
      <c r="I123" s="47"/>
      <c r="J123" s="47"/>
      <c r="K123" s="47"/>
      <c r="L123" s="47"/>
      <c r="M123" s="47"/>
      <c r="N123" s="47"/>
    </row>
    <row r="124" spans="1:14">
      <c r="A124"/>
      <c r="B124"/>
      <c r="C124"/>
      <c r="D124"/>
      <c r="E124"/>
      <c r="F124"/>
      <c r="G124"/>
      <c r="H124"/>
      <c r="I124" s="47"/>
      <c r="J124" s="47"/>
      <c r="K124" s="47"/>
      <c r="L124" s="47"/>
      <c r="M124" s="47"/>
      <c r="N124" s="47"/>
    </row>
    <row r="125" spans="1:14">
      <c r="A125"/>
      <c r="B125"/>
      <c r="C125"/>
      <c r="D125"/>
      <c r="E125"/>
      <c r="F125"/>
      <c r="G125"/>
      <c r="H125"/>
      <c r="I125" s="47"/>
      <c r="J125" s="47"/>
      <c r="K125" s="47"/>
      <c r="L125" s="47"/>
      <c r="M125" s="47"/>
      <c r="N125" s="47"/>
    </row>
    <row r="126" spans="1:14">
      <c r="A126"/>
      <c r="B126"/>
      <c r="C126"/>
      <c r="D126"/>
      <c r="E126"/>
      <c r="F126"/>
      <c r="G126"/>
      <c r="H126"/>
      <c r="I126" s="47"/>
      <c r="J126" s="47"/>
      <c r="K126" s="47"/>
      <c r="L126" s="47"/>
      <c r="M126" s="47"/>
      <c r="N126" s="47"/>
    </row>
    <row r="127" spans="1:14">
      <c r="A127"/>
      <c r="B127"/>
      <c r="C127"/>
      <c r="D127"/>
      <c r="E127"/>
      <c r="F127"/>
      <c r="G127"/>
      <c r="H127"/>
      <c r="I127" s="47"/>
      <c r="J127" s="47"/>
      <c r="K127" s="47"/>
      <c r="L127" s="47"/>
      <c r="M127" s="47"/>
      <c r="N127" s="47"/>
    </row>
    <row r="128" spans="1:14">
      <c r="A128"/>
      <c r="B128"/>
      <c r="C128"/>
      <c r="D128"/>
      <c r="E128"/>
      <c r="F128"/>
      <c r="G128"/>
      <c r="H128"/>
      <c r="I128" s="47"/>
      <c r="J128" s="47"/>
      <c r="K128" s="47"/>
      <c r="L128" s="47"/>
      <c r="M128" s="47"/>
      <c r="N128" s="47"/>
    </row>
    <row r="129" spans="1:14">
      <c r="A129"/>
      <c r="B129"/>
      <c r="C129"/>
      <c r="D129"/>
      <c r="E129"/>
      <c r="F129"/>
      <c r="G129"/>
      <c r="H129"/>
      <c r="I129" s="47"/>
      <c r="J129" s="47"/>
      <c r="K129" s="47"/>
      <c r="L129" s="47"/>
      <c r="M129" s="47"/>
      <c r="N129" s="47"/>
    </row>
    <row r="130" spans="1:14">
      <c r="A130"/>
      <c r="B130"/>
      <c r="C130"/>
      <c r="D130"/>
      <c r="E130"/>
      <c r="F130"/>
      <c r="G130"/>
      <c r="H130"/>
      <c r="I130" s="47"/>
      <c r="J130" s="47"/>
      <c r="K130" s="47"/>
      <c r="L130" s="47"/>
      <c r="M130" s="47"/>
      <c r="N130" s="47"/>
    </row>
    <row r="131" spans="1:14">
      <c r="A131"/>
      <c r="B131"/>
      <c r="C131"/>
      <c r="D131"/>
      <c r="E131"/>
      <c r="F131"/>
      <c r="G131"/>
      <c r="H131"/>
      <c r="I131" s="47"/>
      <c r="J131" s="47"/>
      <c r="K131" s="47"/>
      <c r="L131" s="47"/>
      <c r="M131" s="47"/>
      <c r="N131" s="47"/>
    </row>
    <row r="132" spans="1:14">
      <c r="A132"/>
      <c r="B132"/>
      <c r="C132"/>
      <c r="D132"/>
      <c r="E132"/>
      <c r="F132"/>
      <c r="G132"/>
      <c r="H132"/>
    </row>
    <row r="133" spans="1:14">
      <c r="A133"/>
      <c r="B133"/>
      <c r="C133"/>
      <c r="D133"/>
      <c r="E133"/>
      <c r="F133"/>
      <c r="G133"/>
      <c r="H133"/>
    </row>
    <row r="134" spans="1:14">
      <c r="A134"/>
      <c r="B134"/>
      <c r="C134"/>
      <c r="D134"/>
      <c r="E134"/>
      <c r="F134"/>
      <c r="G134"/>
      <c r="H134"/>
    </row>
    <row r="135" spans="1:14">
      <c r="A135"/>
      <c r="B135"/>
      <c r="C135"/>
      <c r="D135"/>
      <c r="E135"/>
      <c r="F135"/>
      <c r="G135"/>
      <c r="H135"/>
    </row>
    <row r="136" spans="1:14">
      <c r="A136"/>
      <c r="B136"/>
      <c r="C136"/>
      <c r="D136"/>
      <c r="E136"/>
      <c r="F136"/>
      <c r="G136"/>
      <c r="H136"/>
    </row>
    <row r="137" spans="1:14">
      <c r="A137"/>
      <c r="B137"/>
      <c r="C137"/>
      <c r="D137"/>
      <c r="E137"/>
      <c r="F137"/>
      <c r="G137"/>
      <c r="H137"/>
    </row>
    <row r="138" spans="1:14">
      <c r="A138"/>
      <c r="B138"/>
      <c r="C138"/>
      <c r="D138"/>
      <c r="E138"/>
      <c r="F138"/>
      <c r="G138"/>
      <c r="H138"/>
    </row>
    <row r="139" spans="1:14">
      <c r="A139"/>
      <c r="B139"/>
      <c r="C139"/>
      <c r="D139"/>
      <c r="E139"/>
      <c r="F139"/>
      <c r="G139"/>
      <c r="H139"/>
    </row>
    <row r="140" spans="1:14">
      <c r="A140"/>
      <c r="B140"/>
      <c r="C140"/>
      <c r="D140"/>
      <c r="E140"/>
      <c r="F140"/>
      <c r="G140"/>
      <c r="H140"/>
    </row>
    <row r="141" spans="1:14">
      <c r="A141"/>
      <c r="B141"/>
      <c r="C141"/>
      <c r="D141"/>
      <c r="E141"/>
      <c r="F141"/>
      <c r="G141"/>
      <c r="H141"/>
    </row>
    <row r="142" spans="1:14">
      <c r="A142"/>
      <c r="B142"/>
      <c r="C142"/>
      <c r="D142"/>
      <c r="E142"/>
      <c r="F142"/>
      <c r="G142"/>
      <c r="H142"/>
    </row>
    <row r="143" spans="1:14">
      <c r="A143"/>
      <c r="B143"/>
      <c r="C143"/>
      <c r="D143"/>
      <c r="E143"/>
      <c r="F143"/>
      <c r="G143"/>
      <c r="H143"/>
    </row>
    <row r="144" spans="1:14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E428F73F-CCD3-42FF-8FDE-F97F7A86F21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380514F-F7F7-43C7-B224-3CF6E226ADF2}"/>
</file>

<file path=customXml/itemProps3.xml><?xml version="1.0" encoding="utf-8"?>
<ds:datastoreItem xmlns:ds="http://schemas.openxmlformats.org/officeDocument/2006/customXml" ds:itemID="{96B99B45-22BB-4366-BCB5-0CB182BA879A}"/>
</file>

<file path=customXml/itemProps4.xml><?xml version="1.0" encoding="utf-8"?>
<ds:datastoreItem xmlns:ds="http://schemas.openxmlformats.org/officeDocument/2006/customXml" ds:itemID="{71654898-2F93-4E63-8804-74D03C1A432F}"/>
</file>

<file path=customXml/itemProps5.xml><?xml version="1.0" encoding="utf-8"?>
<ds:datastoreItem xmlns:ds="http://schemas.openxmlformats.org/officeDocument/2006/customXml" ds:itemID="{22D5BEDC-9235-48C9-AC63-71C9A3F87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2018-03-13T23:20:23Z</cp:lastPrinted>
  <dcterms:created xsi:type="dcterms:W3CDTF">2005-09-20T18:46:18Z</dcterms:created>
  <dcterms:modified xsi:type="dcterms:W3CDTF">2022-03-15T20:38:17Z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