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120" windowWidth="29040" windowHeight="164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1" l="1"/>
  <c r="A17" i="1"/>
  <c r="A18" i="1" s="1"/>
  <c r="A20" i="1"/>
  <c r="A21" i="1"/>
  <c r="A22" i="1"/>
  <c r="A24" i="1"/>
  <c r="A25" i="1" s="1"/>
  <c r="A26" i="1" s="1"/>
  <c r="A28" i="1"/>
  <c r="A29" i="1"/>
  <c r="A30" i="1" s="1"/>
  <c r="A32" i="1"/>
  <c r="A33" i="1"/>
  <c r="A34" i="1"/>
  <c r="A36" i="1"/>
  <c r="A37" i="1"/>
  <c r="A39" i="1"/>
  <c r="A40" i="1"/>
  <c r="A41" i="1" s="1"/>
  <c r="A43" i="1"/>
  <c r="A44" i="1"/>
  <c r="A45" i="1"/>
  <c r="A47" i="1"/>
  <c r="A48" i="1"/>
  <c r="A49" i="1"/>
  <c r="A51" i="1"/>
  <c r="A52" i="1" s="1"/>
  <c r="A53" i="1" s="1"/>
  <c r="A55" i="1"/>
  <c r="A56" i="1"/>
  <c r="A57" i="1" s="1"/>
  <c r="A14" i="1" l="1"/>
  <c r="F14" i="1"/>
  <c r="I14" i="1" s="1"/>
  <c r="L14" i="1" s="1"/>
  <c r="C11" i="1" l="1"/>
  <c r="F50" i="1" l="1"/>
  <c r="I50" i="1" s="1"/>
  <c r="L50" i="1" s="1"/>
  <c r="F51" i="1"/>
  <c r="I51" i="1" s="1"/>
  <c r="L51" i="1" s="1"/>
  <c r="F52" i="1"/>
  <c r="F53" i="1"/>
  <c r="I53" i="1" s="1"/>
  <c r="L53" i="1" s="1"/>
  <c r="F35" i="1" l="1"/>
  <c r="I35" i="1" s="1"/>
  <c r="L35" i="1" s="1"/>
  <c r="A10" i="1" l="1"/>
  <c r="A11" i="1" s="1"/>
  <c r="A12" i="1" s="1"/>
  <c r="F38" i="1" l="1"/>
  <c r="F34" i="1" l="1"/>
  <c r="I34" i="1" s="1"/>
  <c r="L34" i="1" s="1"/>
  <c r="F33" i="1"/>
  <c r="F30" i="1"/>
  <c r="I30" i="1" s="1"/>
  <c r="L30" i="1" s="1"/>
  <c r="F27" i="1"/>
  <c r="F22" i="1"/>
  <c r="I22" i="1" s="1"/>
  <c r="L22" i="1" s="1"/>
  <c r="F21" i="1"/>
  <c r="I21" i="1" s="1"/>
  <c r="L21" i="1" s="1"/>
  <c r="F18" i="1"/>
  <c r="I18" i="1" s="1"/>
  <c r="L18" i="1" s="1"/>
  <c r="E11" i="1" l="1"/>
  <c r="I27" i="1" l="1"/>
  <c r="L27" i="1" s="1"/>
  <c r="I33" i="1"/>
  <c r="L33" i="1" s="1"/>
  <c r="E46" i="1"/>
  <c r="I38" i="1"/>
  <c r="F16" i="1"/>
  <c r="I16" i="1" s="1"/>
  <c r="L16" i="1" s="1"/>
  <c r="K11" i="1"/>
  <c r="H40" i="1"/>
  <c r="H11" i="1"/>
  <c r="F28" i="1"/>
  <c r="I28" i="1" s="1"/>
  <c r="L28" i="1" s="1"/>
  <c r="C40" i="1"/>
  <c r="C42" i="1" s="1"/>
  <c r="F10" i="1"/>
  <c r="I10" i="1" s="1"/>
  <c r="L10" i="1" s="1"/>
  <c r="F8" i="1"/>
  <c r="F15" i="1"/>
  <c r="I15" i="1" s="1"/>
  <c r="L15" i="1" s="1"/>
  <c r="F17" i="1"/>
  <c r="I17" i="1" s="1"/>
  <c r="L17" i="1" s="1"/>
  <c r="F19" i="1"/>
  <c r="I19" i="1" s="1"/>
  <c r="L19" i="1" s="1"/>
  <c r="F20" i="1"/>
  <c r="I20" i="1" s="1"/>
  <c r="L20" i="1" s="1"/>
  <c r="F23" i="1"/>
  <c r="I23" i="1" s="1"/>
  <c r="L23" i="1" s="1"/>
  <c r="F24" i="1"/>
  <c r="I24" i="1" s="1"/>
  <c r="L24" i="1" s="1"/>
  <c r="F25" i="1"/>
  <c r="I25" i="1" s="1"/>
  <c r="L25" i="1" s="1"/>
  <c r="F26" i="1"/>
  <c r="I26" i="1" s="1"/>
  <c r="L26" i="1" s="1"/>
  <c r="F29" i="1"/>
  <c r="I29" i="1" s="1"/>
  <c r="L29" i="1" s="1"/>
  <c r="F31" i="1"/>
  <c r="I31" i="1" s="1"/>
  <c r="L31" i="1" s="1"/>
  <c r="F32" i="1"/>
  <c r="I32" i="1" s="1"/>
  <c r="L32" i="1" s="1"/>
  <c r="F39" i="1"/>
  <c r="I39" i="1" s="1"/>
  <c r="L39" i="1" s="1"/>
  <c r="C55" i="1"/>
  <c r="F36" i="1"/>
  <c r="I36" i="1" s="1"/>
  <c r="F37" i="1"/>
  <c r="I37" i="1" s="1"/>
  <c r="L37" i="1" s="1"/>
  <c r="F43" i="1"/>
  <c r="E40" i="1"/>
  <c r="A6" i="1"/>
  <c r="A7" i="1" s="1"/>
  <c r="A8" i="1" s="1"/>
  <c r="L38" i="1" l="1"/>
  <c r="K36" i="1"/>
  <c r="K44" i="1"/>
  <c r="L44" i="1" s="1"/>
  <c r="K38" i="1"/>
  <c r="L36" i="1"/>
  <c r="L40" i="1" s="1"/>
  <c r="I43" i="1"/>
  <c r="L43" i="1" s="1"/>
  <c r="C47" i="1"/>
  <c r="C57" i="1" s="1"/>
  <c r="C45" i="1"/>
  <c r="C46" i="1" s="1"/>
  <c r="F40" i="1"/>
  <c r="F11" i="1"/>
  <c r="F55" i="1"/>
  <c r="I8" i="1"/>
  <c r="K40" i="1" l="1"/>
  <c r="L45" i="1"/>
  <c r="F47" i="1"/>
  <c r="F42" i="1"/>
  <c r="F45" i="1"/>
  <c r="F46" i="1" s="1"/>
  <c r="I40" i="1"/>
  <c r="I55" i="1"/>
  <c r="L55" i="1"/>
  <c r="L8" i="1"/>
  <c r="L11" i="1" s="1"/>
  <c r="L47" i="1" s="1"/>
  <c r="I11" i="1"/>
  <c r="F57" i="1"/>
  <c r="L46" i="1" l="1"/>
  <c r="I45" i="1"/>
  <c r="I42" i="1"/>
  <c r="L42" i="1"/>
  <c r="L57" i="1" s="1"/>
  <c r="I47" i="1" l="1"/>
  <c r="I57" i="1" s="1"/>
  <c r="I46" i="1" l="1"/>
</calcChain>
</file>

<file path=xl/sharedStrings.xml><?xml version="1.0" encoding="utf-8"?>
<sst xmlns="http://schemas.openxmlformats.org/spreadsheetml/2006/main" count="78" uniqueCount="73">
  <si>
    <t>(a)</t>
  </si>
  <si>
    <t>(b)</t>
  </si>
  <si>
    <t>( c)</t>
  </si>
  <si>
    <t>(d)</t>
  </si>
  <si>
    <t>(e)</t>
  </si>
  <si>
    <t>(f)</t>
  </si>
  <si>
    <t>(g)</t>
  </si>
  <si>
    <t>(h)</t>
  </si>
  <si>
    <t>Line No.</t>
  </si>
  <si>
    <t>Description</t>
  </si>
  <si>
    <t>Total Restating Adjustment</t>
  </si>
  <si>
    <t>Restated Results</t>
  </si>
  <si>
    <t>Total         Pro Forma Adjustment</t>
  </si>
  <si>
    <t>Pro Forma Results</t>
  </si>
  <si>
    <t>Source</t>
  </si>
  <si>
    <t>Input</t>
  </si>
  <si>
    <t>Schedule 1</t>
  </si>
  <si>
    <t>(b) + ( c)</t>
  </si>
  <si>
    <t>(d) + (e)</t>
  </si>
  <si>
    <t>(f) + (g)</t>
  </si>
  <si>
    <t>RESULTS OF OPERATIONS</t>
  </si>
  <si>
    <t>REVENUES</t>
  </si>
  <si>
    <t>Other Income, Ancillary Charges</t>
  </si>
  <si>
    <t xml:space="preserve"> OPERATING REVENUE</t>
  </si>
  <si>
    <t>EXPENSES</t>
  </si>
  <si>
    <t xml:space="preserve">Salary  Employees  </t>
  </si>
  <si>
    <t xml:space="preserve">Chemicals </t>
  </si>
  <si>
    <t>Material &amp; Supplies</t>
  </si>
  <si>
    <t>Contractual  Engineer</t>
  </si>
  <si>
    <t>Contractual  Accounting</t>
  </si>
  <si>
    <t>Contractual  Legal</t>
  </si>
  <si>
    <t>Contractual  Ops</t>
  </si>
  <si>
    <t>Testing</t>
  </si>
  <si>
    <t>Rents / Building, Property</t>
  </si>
  <si>
    <t>Transportation</t>
  </si>
  <si>
    <t>Insurance</t>
  </si>
  <si>
    <t>Office/ Postage</t>
  </si>
  <si>
    <t>Repairs</t>
  </si>
  <si>
    <t>Net Depreciation/Amortization</t>
  </si>
  <si>
    <t>Utility Excise Tax</t>
  </si>
  <si>
    <t>Property Tax</t>
  </si>
  <si>
    <t>OPERATING EXPENSES</t>
  </si>
  <si>
    <t>OPERATING  INCOME before taxes</t>
  </si>
  <si>
    <t>Interest Expense</t>
  </si>
  <si>
    <t>Fed Income Tax  - 15%</t>
  </si>
  <si>
    <t>TOTAL EXPENSE</t>
  </si>
  <si>
    <t xml:space="preserve"> INCOME  (LOSS)</t>
  </si>
  <si>
    <t>NET  OPERATING  INCOME</t>
  </si>
  <si>
    <t>RATE BASE</t>
  </si>
  <si>
    <t xml:space="preserve">    Accumulated Depreciation</t>
  </si>
  <si>
    <t>Acquisition Adjustment</t>
  </si>
  <si>
    <t>CIAC Plant in Service</t>
  </si>
  <si>
    <t xml:space="preserve">    Accumulated Amortization</t>
  </si>
  <si>
    <t xml:space="preserve"> NET RATE BASE</t>
  </si>
  <si>
    <t>RATE  OF  RETURN  %</t>
  </si>
  <si>
    <t>Proposed Revenue</t>
  </si>
  <si>
    <t>Results of Rates</t>
  </si>
  <si>
    <t>Purchased Power/Water</t>
  </si>
  <si>
    <t>Bank Charges / Dues / Subscriptions</t>
  </si>
  <si>
    <t>Public Relations / Advertising / Phone</t>
  </si>
  <si>
    <t>Other Expenses / Cross Connection</t>
  </si>
  <si>
    <t>Utility Plant in Service (UPIS)</t>
  </si>
  <si>
    <t>Other Fees &amp; License (DOH/UTC/ESD)</t>
  </si>
  <si>
    <t>Regulatory / Rate Case Costs</t>
  </si>
  <si>
    <t>Sales, Residential</t>
  </si>
  <si>
    <t>Connection Fees</t>
  </si>
  <si>
    <t>Contractual Other</t>
  </si>
  <si>
    <t>Travel / CCR</t>
  </si>
  <si>
    <t>Training</t>
  </si>
  <si>
    <t>Maintenance</t>
  </si>
  <si>
    <t>TBD</t>
  </si>
  <si>
    <t>Customer Count                         44</t>
  </si>
  <si>
    <t>This is the who plant, not just UTC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</si>
</sst>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&quot;$&quot;#,##0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37" fontId="2" fillId="0" borderId="0" xfId="0" applyNumberFormat="1" applyFont="1" applyAlignment="1">
      <alignment horizontal="center"/>
    </xf>
    <xf numFmtId="0" fontId="2" fillId="0" borderId="0" xfId="0" applyNumberFormat="1" applyFont="1" applyAlignme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Border="1" applyAlignment="1" applyProtection="1">
      <protection locked="0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 applyProtection="1"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Border="1" applyAlignment="1" applyProtection="1">
      <alignment horizontal="center"/>
      <protection locked="0"/>
    </xf>
    <xf numFmtId="1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horizontal="center"/>
    </xf>
    <xf numFmtId="15" fontId="3" fillId="0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2" fillId="0" borderId="5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37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 applyAlignment="1">
      <alignment horizontal="center"/>
    </xf>
    <xf numFmtId="37" fontId="2" fillId="0" borderId="0" xfId="0" applyNumberFormat="1" applyFont="1" applyProtection="1">
      <protection locked="0"/>
    </xf>
    <xf numFmtId="3" fontId="2" fillId="0" borderId="0" xfId="0" applyNumberFormat="1" applyFont="1" applyBorder="1"/>
    <xf numFmtId="3" fontId="2" fillId="0" borderId="0" xfId="0" applyNumberFormat="1" applyFont="1" applyFill="1" applyAlignment="1"/>
    <xf numFmtId="164" fontId="2" fillId="0" borderId="6" xfId="0" applyNumberFormat="1" applyFont="1" applyBorder="1"/>
    <xf numFmtId="5" fontId="2" fillId="0" borderId="6" xfId="0" applyNumberFormat="1" applyFont="1" applyBorder="1"/>
    <xf numFmtId="164" fontId="2" fillId="0" borderId="0" xfId="0" applyNumberFormat="1" applyFont="1" applyBorder="1"/>
    <xf numFmtId="0" fontId="2" fillId="2" borderId="0" xfId="0" applyNumberFormat="1" applyFont="1" applyFill="1" applyAlignment="1" applyProtection="1">
      <protection locked="0"/>
    </xf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 applyProtection="1">
      <protection locked="0"/>
    </xf>
    <xf numFmtId="3" fontId="2" fillId="2" borderId="0" xfId="0" applyNumberFormat="1" applyFont="1" applyFill="1" applyAlignment="1">
      <alignment horizontal="center"/>
    </xf>
    <xf numFmtId="165" fontId="2" fillId="0" borderId="0" xfId="0" applyNumberFormat="1" applyFont="1" applyBorder="1"/>
    <xf numFmtId="37" fontId="2" fillId="0" borderId="0" xfId="0" applyNumberFormat="1" applyFont="1" applyBorder="1"/>
    <xf numFmtId="3" fontId="2" fillId="0" borderId="0" xfId="0" applyNumberFormat="1" applyFont="1" applyBorder="1" applyProtection="1">
      <protection locked="0"/>
    </xf>
    <xf numFmtId="3" fontId="2" fillId="2" borderId="0" xfId="0" applyNumberFormat="1" applyFont="1" applyFill="1" applyAlignment="1"/>
    <xf numFmtId="3" fontId="4" fillId="0" borderId="0" xfId="0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2" borderId="0" xfId="0" applyFont="1" applyFill="1"/>
    <xf numFmtId="37" fontId="2" fillId="2" borderId="0" xfId="0" applyNumberFormat="1" applyFont="1" applyFill="1" applyAlignment="1"/>
    <xf numFmtId="3" fontId="2" fillId="0" borderId="0" xfId="0" applyNumberFormat="1" applyFont="1" applyFill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4" fillId="0" borderId="0" xfId="0" applyNumberFormat="1" applyFont="1" applyFill="1" applyAlignment="1" applyProtection="1">
      <alignment horizontal="center"/>
      <protection locked="0"/>
    </xf>
    <xf numFmtId="3" fontId="2" fillId="0" borderId="0" xfId="0" applyNumberFormat="1" applyFont="1" applyFill="1" applyBorder="1"/>
    <xf numFmtId="3" fontId="2" fillId="0" borderId="0" xfId="0" applyNumberFormat="1" applyFont="1" applyFill="1"/>
    <xf numFmtId="5" fontId="2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/>
    <xf numFmtId="37" fontId="2" fillId="0" borderId="0" xfId="0" applyNumberFormat="1" applyFont="1" applyFill="1"/>
    <xf numFmtId="37" fontId="2" fillId="2" borderId="7" xfId="0" applyNumberFormat="1" applyFont="1" applyFill="1" applyBorder="1" applyAlignment="1"/>
    <xf numFmtId="164" fontId="2" fillId="0" borderId="0" xfId="0" applyNumberFormat="1" applyFont="1" applyFill="1" applyBorder="1"/>
    <xf numFmtId="164" fontId="2" fillId="0" borderId="6" xfId="0" applyNumberFormat="1" applyFont="1" applyFill="1" applyBorder="1"/>
    <xf numFmtId="10" fontId="4" fillId="0" borderId="0" xfId="1" applyNumberFormat="1" applyFont="1"/>
    <xf numFmtId="10" fontId="2" fillId="0" borderId="0" xfId="0" applyNumberFormat="1" applyFont="1"/>
    <xf numFmtId="10" fontId="2" fillId="0" borderId="0" xfId="0" applyNumberFormat="1" applyFont="1" applyFill="1" applyAlignment="1" applyProtection="1">
      <alignment horizontal="center"/>
      <protection locked="0"/>
    </xf>
    <xf numFmtId="10" fontId="2" fillId="0" borderId="0" xfId="0" applyNumberFormat="1" applyFont="1" applyFill="1" applyBorder="1"/>
    <xf numFmtId="10" fontId="2" fillId="0" borderId="0" xfId="0" applyNumberFormat="1" applyFont="1" applyFill="1"/>
    <xf numFmtId="37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0" xfId="0" applyNumberFormat="1" applyFont="1" applyAlignment="1" applyProtection="1">
      <alignment horizontal="right"/>
      <protection locked="0"/>
    </xf>
    <xf numFmtId="0" fontId="6" fillId="0" borderId="0" xfId="0" applyFont="1"/>
    <xf numFmtId="37" fontId="2" fillId="3" borderId="0" xfId="0" applyNumberFormat="1" applyFont="1" applyFill="1"/>
    <xf numFmtId="3" fontId="2" fillId="3" borderId="0" xfId="0" applyNumberFormat="1" applyFont="1" applyFill="1" applyAlignment="1"/>
    <xf numFmtId="37" fontId="2" fillId="3" borderId="0" xfId="0" applyNumberFormat="1" applyFont="1" applyFill="1" applyProtection="1">
      <protection locked="0"/>
    </xf>
    <xf numFmtId="37" fontId="2" fillId="3" borderId="0" xfId="0" applyNumberFormat="1" applyFont="1" applyFill="1" applyBorder="1"/>
    <xf numFmtId="37" fontId="2" fillId="3" borderId="0" xfId="0" applyNumberFormat="1" applyFont="1" applyFill="1" applyAlignment="1" applyProtection="1">
      <protection locked="0"/>
    </xf>
    <xf numFmtId="14" fontId="2" fillId="0" borderId="0" xfId="0" applyNumberFormat="1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topLeftCell="A13" workbookViewId="0">
      <selection activeCell="S36" sqref="S36"/>
    </sheetView>
  </sheetViews>
  <sheetFormatPr defaultRowHeight="12.75" x14ac:dyDescent="0.2"/>
  <cols>
    <col min="1" max="1" width="8" style="74" customWidth="1"/>
    <col min="2" max="2" width="37.140625" style="74" customWidth="1"/>
    <col min="3" max="3" width="12.5703125" style="74" customWidth="1"/>
    <col min="4" max="4" width="4.42578125" style="74" customWidth="1"/>
    <col min="5" max="5" width="12" style="74" customWidth="1"/>
    <col min="6" max="6" width="11.28515625" style="74" customWidth="1"/>
    <col min="7" max="7" width="3.7109375" style="74" customWidth="1"/>
    <col min="8" max="8" width="12.140625" style="74" customWidth="1"/>
    <col min="9" max="9" width="11.28515625" style="74" customWidth="1"/>
    <col min="10" max="10" width="3" style="74" customWidth="1"/>
    <col min="11" max="11" width="10" style="74" customWidth="1"/>
    <col min="12" max="12" width="12.140625" style="74" customWidth="1"/>
    <col min="13" max="16384" width="9.140625" style="74"/>
  </cols>
  <sheetData>
    <row r="1" spans="1:12" ht="15.75" x14ac:dyDescent="0.25">
      <c r="A1" s="1"/>
      <c r="B1" s="2"/>
      <c r="C1" s="3"/>
      <c r="D1" s="4"/>
      <c r="E1" s="2"/>
      <c r="F1" s="2"/>
      <c r="G1" s="5"/>
      <c r="H1" s="2"/>
      <c r="I1" s="2"/>
      <c r="J1" s="6"/>
      <c r="K1" s="2"/>
      <c r="L1" s="2"/>
    </row>
    <row r="2" spans="1:12" ht="15.75" x14ac:dyDescent="0.25">
      <c r="A2" s="1"/>
      <c r="B2" s="7"/>
      <c r="C2" s="8"/>
      <c r="D2" s="4"/>
      <c r="E2" s="2"/>
      <c r="F2" s="2"/>
      <c r="G2" s="5"/>
      <c r="H2" s="2"/>
      <c r="I2" s="2"/>
      <c r="J2" s="6"/>
      <c r="K2" s="2"/>
      <c r="L2" s="2"/>
    </row>
    <row r="3" spans="1:12" ht="15.75" x14ac:dyDescent="0.25">
      <c r="A3" s="1"/>
      <c r="B3" s="3" t="s">
        <v>0</v>
      </c>
      <c r="C3" s="9" t="s">
        <v>1</v>
      </c>
      <c r="D3" s="10"/>
      <c r="E3" s="11" t="s">
        <v>2</v>
      </c>
      <c r="F3" s="11" t="s">
        <v>3</v>
      </c>
      <c r="G3" s="5"/>
      <c r="H3" s="11" t="s">
        <v>4</v>
      </c>
      <c r="I3" s="11" t="s">
        <v>5</v>
      </c>
      <c r="J3" s="12"/>
      <c r="K3" s="11" t="s">
        <v>6</v>
      </c>
      <c r="L3" s="11" t="s">
        <v>7</v>
      </c>
    </row>
    <row r="4" spans="1:12" ht="47.25" x14ac:dyDescent="0.25">
      <c r="A4" s="13" t="s">
        <v>8</v>
      </c>
      <c r="B4" s="14" t="s">
        <v>9</v>
      </c>
      <c r="C4" s="80">
        <v>43465</v>
      </c>
      <c r="D4" s="15"/>
      <c r="E4" s="13" t="s">
        <v>10</v>
      </c>
      <c r="F4" s="13" t="s">
        <v>11</v>
      </c>
      <c r="G4" s="16"/>
      <c r="H4" s="13" t="s">
        <v>12</v>
      </c>
      <c r="I4" s="13" t="s">
        <v>13</v>
      </c>
      <c r="J4" s="17"/>
      <c r="K4" s="13" t="s">
        <v>55</v>
      </c>
      <c r="L4" s="13" t="s">
        <v>56</v>
      </c>
    </row>
    <row r="5" spans="1:12" ht="15.75" x14ac:dyDescent="0.25">
      <c r="A5" s="24">
        <v>1</v>
      </c>
      <c r="B5" s="18" t="s">
        <v>14</v>
      </c>
      <c r="C5" s="19" t="s">
        <v>15</v>
      </c>
      <c r="D5" s="20"/>
      <c r="E5" s="21" t="s">
        <v>16</v>
      </c>
      <c r="F5" s="21" t="s">
        <v>17</v>
      </c>
      <c r="G5" s="22"/>
      <c r="H5" s="21" t="s">
        <v>16</v>
      </c>
      <c r="I5" s="21" t="s">
        <v>18</v>
      </c>
      <c r="J5" s="21"/>
      <c r="K5" s="21" t="s">
        <v>16</v>
      </c>
      <c r="L5" s="23" t="s">
        <v>19</v>
      </c>
    </row>
    <row r="6" spans="1:12" ht="15.75" x14ac:dyDescent="0.25">
      <c r="A6" s="24">
        <f>1+A5</f>
        <v>2</v>
      </c>
      <c r="B6" s="25" t="s">
        <v>20</v>
      </c>
      <c r="C6" s="17"/>
      <c r="D6" s="15"/>
      <c r="E6" s="17"/>
      <c r="F6" s="17"/>
      <c r="G6" s="16"/>
      <c r="H6" s="17"/>
      <c r="I6" s="17"/>
      <c r="J6" s="17"/>
      <c r="K6" s="17"/>
      <c r="L6" s="17"/>
    </row>
    <row r="7" spans="1:12" ht="15.75" x14ac:dyDescent="0.25">
      <c r="A7" s="24">
        <f t="shared" ref="A7:A57" si="0">1+A6</f>
        <v>3</v>
      </c>
      <c r="B7" s="26" t="s">
        <v>21</v>
      </c>
      <c r="C7" s="17"/>
      <c r="D7" s="15"/>
      <c r="E7" s="17"/>
      <c r="F7" s="17"/>
      <c r="G7" s="16"/>
      <c r="H7" s="17"/>
      <c r="I7" s="17"/>
      <c r="J7" s="17"/>
      <c r="K7" s="17"/>
      <c r="L7" s="17"/>
    </row>
    <row r="8" spans="1:12" ht="15.75" x14ac:dyDescent="0.25">
      <c r="A8" s="24">
        <f t="shared" si="0"/>
        <v>4</v>
      </c>
      <c r="B8" s="27" t="s">
        <v>64</v>
      </c>
      <c r="C8" s="56">
        <v>31561</v>
      </c>
      <c r="D8" s="33"/>
      <c r="E8" s="28"/>
      <c r="F8" s="29">
        <f>E8+C8</f>
        <v>31561</v>
      </c>
      <c r="G8" s="30"/>
      <c r="H8" s="31"/>
      <c r="I8" s="29">
        <f>+F8+H8</f>
        <v>31561</v>
      </c>
      <c r="J8" s="32"/>
      <c r="K8" s="31">
        <v>8155</v>
      </c>
      <c r="L8" s="28">
        <f>+K8+I8</f>
        <v>39716</v>
      </c>
    </row>
    <row r="9" spans="1:12" ht="15.75" x14ac:dyDescent="0.25">
      <c r="A9" s="24">
        <v>5</v>
      </c>
      <c r="B9" s="27" t="s">
        <v>65</v>
      </c>
      <c r="C9" s="56">
        <v>19990</v>
      </c>
      <c r="D9" s="33"/>
      <c r="E9" s="28">
        <v>-19990</v>
      </c>
      <c r="F9" s="29"/>
      <c r="G9" s="30"/>
      <c r="H9" s="31"/>
      <c r="I9" s="29"/>
      <c r="J9" s="32"/>
      <c r="K9" s="31"/>
      <c r="L9" s="28"/>
    </row>
    <row r="10" spans="1:12" ht="16.5" thickBot="1" x14ac:dyDescent="0.3">
      <c r="A10" s="24">
        <f t="shared" ref="A10" si="1">1+A9</f>
        <v>6</v>
      </c>
      <c r="B10" s="27" t="s">
        <v>22</v>
      </c>
      <c r="C10" s="56">
        <v>788</v>
      </c>
      <c r="D10" s="33"/>
      <c r="E10" s="28"/>
      <c r="F10" s="29">
        <f>E10+C10</f>
        <v>788</v>
      </c>
      <c r="G10" s="30"/>
      <c r="H10" s="31"/>
      <c r="I10" s="29">
        <f>F10+H10</f>
        <v>788</v>
      </c>
      <c r="J10" s="32"/>
      <c r="K10" s="31"/>
      <c r="L10" s="28">
        <f>+K10+I10</f>
        <v>788</v>
      </c>
    </row>
    <row r="11" spans="1:12" ht="16.5" thickTop="1" x14ac:dyDescent="0.25">
      <c r="A11" s="24">
        <f t="shared" si="0"/>
        <v>7</v>
      </c>
      <c r="B11" s="27" t="s">
        <v>23</v>
      </c>
      <c r="C11" s="34">
        <f>SUM(C8:C10)</f>
        <v>52339</v>
      </c>
      <c r="D11" s="33"/>
      <c r="E11" s="35">
        <f>SUM(E8:E10)</f>
        <v>-19990</v>
      </c>
      <c r="F11" s="34">
        <f>SUM(F4:F10)</f>
        <v>32349</v>
      </c>
      <c r="G11" s="30"/>
      <c r="H11" s="34">
        <f>SUM(H8:H10)</f>
        <v>0</v>
      </c>
      <c r="I11" s="34">
        <f>SUM(I8:I10)</f>
        <v>32349</v>
      </c>
      <c r="J11" s="36"/>
      <c r="K11" s="34">
        <f>SUM(K8:K10)</f>
        <v>8155</v>
      </c>
      <c r="L11" s="34">
        <f>SUM(L8:L10)</f>
        <v>40504</v>
      </c>
    </row>
    <row r="12" spans="1:12" ht="15.75" x14ac:dyDescent="0.25">
      <c r="A12" s="24">
        <f t="shared" si="0"/>
        <v>8</v>
      </c>
      <c r="B12" s="37"/>
      <c r="C12" s="32"/>
      <c r="D12" s="38"/>
      <c r="E12" s="32"/>
      <c r="F12" s="32"/>
      <c r="G12" s="39"/>
      <c r="H12" s="40"/>
      <c r="I12" s="40"/>
      <c r="J12" s="40"/>
      <c r="K12" s="40"/>
      <c r="L12" s="40"/>
    </row>
    <row r="13" spans="1:12" ht="15.75" x14ac:dyDescent="0.25">
      <c r="A13" s="24">
        <v>9</v>
      </c>
      <c r="B13" s="41" t="s">
        <v>24</v>
      </c>
      <c r="C13" s="42"/>
      <c r="D13" s="38"/>
      <c r="E13" s="43"/>
      <c r="F13" s="42"/>
      <c r="G13" s="39"/>
      <c r="H13" s="44"/>
      <c r="I13" s="42"/>
      <c r="J13" s="42"/>
      <c r="K13" s="36"/>
      <c r="L13" s="42"/>
    </row>
    <row r="14" spans="1:12" ht="15.75" x14ac:dyDescent="0.25">
      <c r="A14" s="24">
        <f t="shared" ref="A14" si="2">1+A13</f>
        <v>10</v>
      </c>
      <c r="B14" s="45" t="s">
        <v>25</v>
      </c>
      <c r="C14" s="61">
        <v>0</v>
      </c>
      <c r="D14" s="33"/>
      <c r="E14" s="28"/>
      <c r="F14" s="28">
        <f t="shared" ref="F14:F38" si="3">E14+C14</f>
        <v>0</v>
      </c>
      <c r="G14" s="30"/>
      <c r="H14" s="31"/>
      <c r="I14" s="28">
        <f t="shared" ref="I14:I38" si="4">F14+H14</f>
        <v>0</v>
      </c>
      <c r="J14" s="43"/>
      <c r="K14" s="31"/>
      <c r="L14" s="28">
        <f t="shared" ref="L14:L39" si="5">I14+K14</f>
        <v>0</v>
      </c>
    </row>
    <row r="15" spans="1:12" ht="15.75" x14ac:dyDescent="0.25">
      <c r="A15" s="24">
        <v>11</v>
      </c>
      <c r="B15" s="45" t="s">
        <v>57</v>
      </c>
      <c r="C15" s="61">
        <v>1519</v>
      </c>
      <c r="D15" s="33"/>
      <c r="E15" s="28"/>
      <c r="F15" s="28">
        <f t="shared" si="3"/>
        <v>1519</v>
      </c>
      <c r="G15" s="46"/>
      <c r="H15" s="31">
        <v>200</v>
      </c>
      <c r="I15" s="28">
        <f t="shared" si="4"/>
        <v>1719</v>
      </c>
      <c r="J15" s="43"/>
      <c r="K15" s="31"/>
      <c r="L15" s="28">
        <f t="shared" si="5"/>
        <v>1719</v>
      </c>
    </row>
    <row r="16" spans="1:12" ht="15.75" x14ac:dyDescent="0.25">
      <c r="A16" s="24">
        <f t="shared" ref="A16" si="6">1+A15</f>
        <v>12</v>
      </c>
      <c r="B16" s="45" t="s">
        <v>26</v>
      </c>
      <c r="C16" s="61">
        <v>0</v>
      </c>
      <c r="D16" s="33"/>
      <c r="E16" s="28"/>
      <c r="F16" s="28">
        <f t="shared" si="3"/>
        <v>0</v>
      </c>
      <c r="G16" s="30"/>
      <c r="H16" s="31"/>
      <c r="I16" s="28">
        <f t="shared" si="4"/>
        <v>0</v>
      </c>
      <c r="J16" s="43"/>
      <c r="K16" s="31"/>
      <c r="L16" s="28">
        <f t="shared" si="5"/>
        <v>0</v>
      </c>
    </row>
    <row r="17" spans="1:12" ht="15.75" x14ac:dyDescent="0.25">
      <c r="A17" s="24">
        <f t="shared" si="0"/>
        <v>13</v>
      </c>
      <c r="B17" s="45" t="s">
        <v>27</v>
      </c>
      <c r="C17" s="61">
        <v>191</v>
      </c>
      <c r="D17" s="4"/>
      <c r="E17" s="28"/>
      <c r="F17" s="28">
        <f t="shared" si="3"/>
        <v>191</v>
      </c>
      <c r="G17" s="30"/>
      <c r="H17" s="31"/>
      <c r="I17" s="28">
        <f t="shared" si="4"/>
        <v>191</v>
      </c>
      <c r="J17" s="43"/>
      <c r="K17" s="31"/>
      <c r="L17" s="28">
        <f t="shared" si="5"/>
        <v>191</v>
      </c>
    </row>
    <row r="18" spans="1:12" ht="15.75" x14ac:dyDescent="0.25">
      <c r="A18" s="24">
        <f t="shared" si="0"/>
        <v>14</v>
      </c>
      <c r="B18" s="45" t="s">
        <v>28</v>
      </c>
      <c r="C18" s="61">
        <v>0</v>
      </c>
      <c r="D18" s="4"/>
      <c r="E18" s="28"/>
      <c r="F18" s="28">
        <f t="shared" si="3"/>
        <v>0</v>
      </c>
      <c r="G18" s="47"/>
      <c r="H18" s="31"/>
      <c r="I18" s="28">
        <f t="shared" si="4"/>
        <v>0</v>
      </c>
      <c r="J18" s="43"/>
      <c r="K18" s="31"/>
      <c r="L18" s="28">
        <f t="shared" si="5"/>
        <v>0</v>
      </c>
    </row>
    <row r="19" spans="1:12" ht="15.75" x14ac:dyDescent="0.25">
      <c r="A19" s="24">
        <v>17</v>
      </c>
      <c r="B19" s="45" t="s">
        <v>29</v>
      </c>
      <c r="C19" s="61">
        <v>776</v>
      </c>
      <c r="D19" s="33"/>
      <c r="E19" s="28"/>
      <c r="F19" s="28">
        <f t="shared" si="3"/>
        <v>776</v>
      </c>
      <c r="G19" s="30"/>
      <c r="H19" s="31"/>
      <c r="I19" s="28">
        <f t="shared" si="4"/>
        <v>776</v>
      </c>
      <c r="J19" s="43"/>
      <c r="K19" s="31"/>
      <c r="L19" s="28">
        <f t="shared" si="5"/>
        <v>776</v>
      </c>
    </row>
    <row r="20" spans="1:12" ht="15.75" x14ac:dyDescent="0.25">
      <c r="A20" s="24">
        <f t="shared" ref="A20" si="7">1+A19</f>
        <v>18</v>
      </c>
      <c r="B20" s="45" t="s">
        <v>30</v>
      </c>
      <c r="C20" s="61">
        <v>758</v>
      </c>
      <c r="D20" s="33"/>
      <c r="E20" s="28"/>
      <c r="F20" s="28">
        <f t="shared" si="3"/>
        <v>758</v>
      </c>
      <c r="G20" s="48"/>
      <c r="H20" s="31"/>
      <c r="I20" s="28">
        <f t="shared" si="4"/>
        <v>758</v>
      </c>
      <c r="J20" s="43"/>
      <c r="K20" s="31"/>
      <c r="L20" s="28">
        <f t="shared" si="5"/>
        <v>758</v>
      </c>
    </row>
    <row r="21" spans="1:12" ht="15.75" x14ac:dyDescent="0.25">
      <c r="A21" s="24">
        <f t="shared" si="0"/>
        <v>19</v>
      </c>
      <c r="B21" s="45" t="s">
        <v>31</v>
      </c>
      <c r="C21" s="61">
        <v>16560</v>
      </c>
      <c r="D21" s="33"/>
      <c r="E21" s="28"/>
      <c r="F21" s="28">
        <f t="shared" si="3"/>
        <v>16560</v>
      </c>
      <c r="G21" s="47"/>
      <c r="H21" s="31"/>
      <c r="I21" s="28">
        <f t="shared" si="4"/>
        <v>16560</v>
      </c>
      <c r="J21" s="43"/>
      <c r="K21" s="31"/>
      <c r="L21" s="28">
        <f t="shared" si="5"/>
        <v>16560</v>
      </c>
    </row>
    <row r="22" spans="1:12" ht="15.75" x14ac:dyDescent="0.25">
      <c r="A22" s="24">
        <f t="shared" si="0"/>
        <v>20</v>
      </c>
      <c r="B22" s="45" t="s">
        <v>66</v>
      </c>
      <c r="C22" s="61">
        <v>332</v>
      </c>
      <c r="D22" s="33"/>
      <c r="E22" s="28"/>
      <c r="F22" s="28">
        <f t="shared" si="3"/>
        <v>332</v>
      </c>
      <c r="G22" s="47"/>
      <c r="H22" s="31"/>
      <c r="I22" s="28">
        <f t="shared" si="4"/>
        <v>332</v>
      </c>
      <c r="J22" s="43"/>
      <c r="K22" s="31"/>
      <c r="L22" s="28">
        <f t="shared" si="5"/>
        <v>332</v>
      </c>
    </row>
    <row r="23" spans="1:12" ht="15.75" x14ac:dyDescent="0.25">
      <c r="A23" s="24">
        <v>21</v>
      </c>
      <c r="B23" s="45" t="s">
        <v>32</v>
      </c>
      <c r="C23" s="61">
        <v>330</v>
      </c>
      <c r="D23" s="33"/>
      <c r="E23" s="28"/>
      <c r="F23" s="28">
        <f t="shared" si="3"/>
        <v>330</v>
      </c>
      <c r="G23" s="47"/>
      <c r="H23" s="31">
        <v>20</v>
      </c>
      <c r="I23" s="28">
        <f t="shared" si="4"/>
        <v>350</v>
      </c>
      <c r="J23" s="43"/>
      <c r="K23" s="31"/>
      <c r="L23" s="28">
        <f t="shared" si="5"/>
        <v>350</v>
      </c>
    </row>
    <row r="24" spans="1:12" ht="15.75" x14ac:dyDescent="0.25">
      <c r="A24" s="24">
        <f t="shared" ref="A24" si="8">1+A23</f>
        <v>22</v>
      </c>
      <c r="B24" s="45" t="s">
        <v>33</v>
      </c>
      <c r="C24" s="61">
        <v>0</v>
      </c>
      <c r="D24" s="33"/>
      <c r="E24" s="28"/>
      <c r="F24" s="28">
        <f t="shared" si="3"/>
        <v>0</v>
      </c>
      <c r="G24" s="30"/>
      <c r="H24" s="31"/>
      <c r="I24" s="28">
        <f t="shared" si="4"/>
        <v>0</v>
      </c>
      <c r="J24" s="43"/>
      <c r="K24" s="31"/>
      <c r="L24" s="28">
        <f t="shared" si="5"/>
        <v>0</v>
      </c>
    </row>
    <row r="25" spans="1:12" ht="15.75" x14ac:dyDescent="0.25">
      <c r="A25" s="24">
        <f t="shared" si="0"/>
        <v>23</v>
      </c>
      <c r="B25" s="45" t="s">
        <v>34</v>
      </c>
      <c r="C25" s="61">
        <v>247</v>
      </c>
      <c r="D25" s="33"/>
      <c r="E25" s="28"/>
      <c r="F25" s="28">
        <f t="shared" si="3"/>
        <v>247</v>
      </c>
      <c r="G25" s="30"/>
      <c r="H25" s="31"/>
      <c r="I25" s="28">
        <f t="shared" si="4"/>
        <v>247</v>
      </c>
      <c r="J25" s="43"/>
      <c r="K25" s="31"/>
      <c r="L25" s="28">
        <f t="shared" si="5"/>
        <v>247</v>
      </c>
    </row>
    <row r="26" spans="1:12" ht="15.75" x14ac:dyDescent="0.25">
      <c r="A26" s="24">
        <f t="shared" si="0"/>
        <v>24</v>
      </c>
      <c r="B26" s="45" t="s">
        <v>35</v>
      </c>
      <c r="C26" s="61">
        <v>1892</v>
      </c>
      <c r="D26" s="33"/>
      <c r="E26" s="28"/>
      <c r="F26" s="28">
        <f t="shared" si="3"/>
        <v>1892</v>
      </c>
      <c r="G26" s="30"/>
      <c r="H26" s="31">
        <v>70</v>
      </c>
      <c r="I26" s="28">
        <f t="shared" si="4"/>
        <v>1962</v>
      </c>
      <c r="J26" s="43"/>
      <c r="K26" s="31"/>
      <c r="L26" s="28">
        <f t="shared" si="5"/>
        <v>1962</v>
      </c>
    </row>
    <row r="27" spans="1:12" ht="15.75" x14ac:dyDescent="0.25">
      <c r="A27" s="24">
        <v>25</v>
      </c>
      <c r="B27" s="45" t="s">
        <v>63</v>
      </c>
      <c r="C27" s="61">
        <v>0</v>
      </c>
      <c r="D27" s="33"/>
      <c r="E27" s="28"/>
      <c r="F27" s="28">
        <f t="shared" si="3"/>
        <v>0</v>
      </c>
      <c r="G27" s="47"/>
      <c r="H27" s="31">
        <v>2333</v>
      </c>
      <c r="I27" s="28">
        <f>F27+H27</f>
        <v>2333</v>
      </c>
      <c r="J27" s="43"/>
      <c r="K27" s="31"/>
      <c r="L27" s="28">
        <f>I27+K27</f>
        <v>2333</v>
      </c>
    </row>
    <row r="28" spans="1:12" ht="15.75" x14ac:dyDescent="0.25">
      <c r="A28" s="24">
        <f t="shared" ref="A28" si="9">1+A27</f>
        <v>26</v>
      </c>
      <c r="B28" s="45" t="s">
        <v>58</v>
      </c>
      <c r="C28" s="61">
        <v>65</v>
      </c>
      <c r="D28" s="33"/>
      <c r="E28" s="28"/>
      <c r="F28" s="28">
        <f t="shared" si="3"/>
        <v>65</v>
      </c>
      <c r="G28" s="30"/>
      <c r="H28" s="31"/>
      <c r="I28" s="28">
        <f t="shared" si="4"/>
        <v>65</v>
      </c>
      <c r="J28" s="43"/>
      <c r="K28" s="31"/>
      <c r="L28" s="28">
        <f t="shared" si="5"/>
        <v>65</v>
      </c>
    </row>
    <row r="29" spans="1:12" ht="15.75" x14ac:dyDescent="0.25">
      <c r="A29" s="24">
        <f t="shared" si="0"/>
        <v>27</v>
      </c>
      <c r="B29" s="49" t="s">
        <v>67</v>
      </c>
      <c r="C29" s="61">
        <v>566</v>
      </c>
      <c r="D29" s="33"/>
      <c r="E29" s="28"/>
      <c r="F29" s="28">
        <f t="shared" si="3"/>
        <v>566</v>
      </c>
      <c r="G29" s="30"/>
      <c r="H29" s="31"/>
      <c r="I29" s="28">
        <f t="shared" si="4"/>
        <v>566</v>
      </c>
      <c r="J29" s="43"/>
      <c r="K29" s="31"/>
      <c r="L29" s="28">
        <f t="shared" si="5"/>
        <v>566</v>
      </c>
    </row>
    <row r="30" spans="1:12" ht="15.75" x14ac:dyDescent="0.25">
      <c r="A30" s="24">
        <f t="shared" si="0"/>
        <v>28</v>
      </c>
      <c r="B30" s="49" t="s">
        <v>68</v>
      </c>
      <c r="C30" s="61">
        <v>154</v>
      </c>
      <c r="D30" s="33"/>
      <c r="E30" s="28"/>
      <c r="F30" s="28">
        <f t="shared" si="3"/>
        <v>154</v>
      </c>
      <c r="G30" s="30"/>
      <c r="H30" s="31"/>
      <c r="I30" s="28">
        <f t="shared" si="4"/>
        <v>154</v>
      </c>
      <c r="J30" s="43"/>
      <c r="K30" s="31"/>
      <c r="L30" s="28">
        <f t="shared" si="5"/>
        <v>154</v>
      </c>
    </row>
    <row r="31" spans="1:12" ht="15.75" x14ac:dyDescent="0.25">
      <c r="A31" s="24">
        <v>29</v>
      </c>
      <c r="B31" s="49" t="s">
        <v>36</v>
      </c>
      <c r="C31" s="61">
        <v>793</v>
      </c>
      <c r="D31" s="33"/>
      <c r="E31" s="28"/>
      <c r="F31" s="28">
        <f t="shared" si="3"/>
        <v>793</v>
      </c>
      <c r="G31" s="30"/>
      <c r="I31" s="28">
        <f t="shared" si="4"/>
        <v>793</v>
      </c>
      <c r="J31" s="43"/>
      <c r="K31" s="31"/>
      <c r="L31" s="28">
        <f t="shared" si="5"/>
        <v>793</v>
      </c>
    </row>
    <row r="32" spans="1:12" ht="15.75" x14ac:dyDescent="0.25">
      <c r="A32" s="24">
        <f t="shared" ref="A32" si="10">1+A31</f>
        <v>30</v>
      </c>
      <c r="B32" s="45" t="s">
        <v>59</v>
      </c>
      <c r="C32" s="61">
        <v>780</v>
      </c>
      <c r="D32" s="33"/>
      <c r="E32" s="28"/>
      <c r="F32" s="28">
        <f t="shared" si="3"/>
        <v>780</v>
      </c>
      <c r="G32" s="47"/>
      <c r="H32" s="31"/>
      <c r="I32" s="28">
        <f t="shared" si="4"/>
        <v>780</v>
      </c>
      <c r="J32" s="43"/>
      <c r="K32" s="31"/>
      <c r="L32" s="28">
        <f t="shared" si="5"/>
        <v>780</v>
      </c>
    </row>
    <row r="33" spans="1:12" ht="15.75" x14ac:dyDescent="0.25">
      <c r="A33" s="24">
        <f t="shared" si="0"/>
        <v>31</v>
      </c>
      <c r="B33" s="45" t="s">
        <v>37</v>
      </c>
      <c r="C33" s="61">
        <v>2601</v>
      </c>
      <c r="D33" s="33"/>
      <c r="E33" s="28"/>
      <c r="F33" s="28">
        <f t="shared" si="3"/>
        <v>2601</v>
      </c>
      <c r="G33" s="47"/>
      <c r="H33" s="31"/>
      <c r="I33" s="28">
        <f t="shared" si="4"/>
        <v>2601</v>
      </c>
      <c r="J33" s="43"/>
      <c r="K33" s="31"/>
      <c r="L33" s="28">
        <f t="shared" si="5"/>
        <v>2601</v>
      </c>
    </row>
    <row r="34" spans="1:12" ht="15.75" x14ac:dyDescent="0.25">
      <c r="A34" s="24">
        <f t="shared" si="0"/>
        <v>32</v>
      </c>
      <c r="B34" s="45" t="s">
        <v>69</v>
      </c>
      <c r="C34" s="61">
        <v>1262</v>
      </c>
      <c r="D34" s="33"/>
      <c r="E34" s="28"/>
      <c r="F34" s="28">
        <f t="shared" si="3"/>
        <v>1262</v>
      </c>
      <c r="G34" s="47"/>
      <c r="H34" s="31"/>
      <c r="I34" s="28">
        <f t="shared" si="4"/>
        <v>1262</v>
      </c>
      <c r="J34" s="43"/>
      <c r="K34" s="31"/>
      <c r="L34" s="28">
        <f t="shared" si="5"/>
        <v>1262</v>
      </c>
    </row>
    <row r="35" spans="1:12" ht="15.75" x14ac:dyDescent="0.25">
      <c r="A35" s="24">
        <v>33</v>
      </c>
      <c r="B35" s="45" t="s">
        <v>38</v>
      </c>
      <c r="C35" s="61">
        <v>9886</v>
      </c>
      <c r="D35" s="33"/>
      <c r="E35" s="28"/>
      <c r="F35" s="28">
        <f t="shared" si="3"/>
        <v>9886</v>
      </c>
      <c r="G35" s="30"/>
      <c r="H35" s="31"/>
      <c r="I35" s="28">
        <f t="shared" si="4"/>
        <v>9886</v>
      </c>
      <c r="J35" s="43"/>
      <c r="K35" s="31"/>
      <c r="L35" s="28">
        <f t="shared" si="5"/>
        <v>9886</v>
      </c>
    </row>
    <row r="36" spans="1:12" ht="15.75" x14ac:dyDescent="0.25">
      <c r="A36" s="24">
        <f t="shared" ref="A36" si="11">1+A35</f>
        <v>34</v>
      </c>
      <c r="B36" s="45" t="s">
        <v>39</v>
      </c>
      <c r="C36" s="61">
        <v>1541</v>
      </c>
      <c r="D36" s="33"/>
      <c r="E36" s="28"/>
      <c r="F36" s="28">
        <f t="shared" si="3"/>
        <v>1541</v>
      </c>
      <c r="G36" s="30"/>
      <c r="H36" s="31"/>
      <c r="I36" s="28">
        <f t="shared" si="4"/>
        <v>1541</v>
      </c>
      <c r="J36" s="28"/>
      <c r="K36" s="31">
        <f>K11*0.05029</f>
        <v>410.11495000000002</v>
      </c>
      <c r="L36" s="28">
        <f t="shared" si="5"/>
        <v>1951.1149500000001</v>
      </c>
    </row>
    <row r="37" spans="1:12" ht="15.75" x14ac:dyDescent="0.25">
      <c r="A37" s="24">
        <f t="shared" si="0"/>
        <v>35</v>
      </c>
      <c r="B37" s="45" t="s">
        <v>40</v>
      </c>
      <c r="C37" s="61">
        <v>587</v>
      </c>
      <c r="D37" s="33"/>
      <c r="E37" s="28"/>
      <c r="F37" s="28">
        <f t="shared" si="3"/>
        <v>587</v>
      </c>
      <c r="G37" s="48"/>
      <c r="H37" s="31"/>
      <c r="I37" s="28">
        <f t="shared" si="4"/>
        <v>587</v>
      </c>
      <c r="J37" s="43"/>
      <c r="K37" s="31"/>
      <c r="L37" s="28">
        <f t="shared" si="5"/>
        <v>587</v>
      </c>
    </row>
    <row r="38" spans="1:12" ht="15.75" x14ac:dyDescent="0.25">
      <c r="A38" s="24">
        <v>37</v>
      </c>
      <c r="B38" s="27" t="s">
        <v>62</v>
      </c>
      <c r="C38" s="61">
        <v>149</v>
      </c>
      <c r="D38" s="33"/>
      <c r="E38" s="28"/>
      <c r="F38" s="28">
        <f t="shared" si="3"/>
        <v>149</v>
      </c>
      <c r="G38" s="48"/>
      <c r="H38" s="31"/>
      <c r="I38" s="28">
        <f t="shared" si="4"/>
        <v>149</v>
      </c>
      <c r="J38" s="43"/>
      <c r="K38" s="31">
        <f>K11*0.002</f>
        <v>16.309999999999999</v>
      </c>
      <c r="L38" s="28">
        <f t="shared" si="5"/>
        <v>165.31</v>
      </c>
    </row>
    <row r="39" spans="1:12" ht="16.5" thickBot="1" x14ac:dyDescent="0.3">
      <c r="A39" s="24">
        <f t="shared" ref="A39" si="12">1+A38</f>
        <v>38</v>
      </c>
      <c r="B39" s="27" t="s">
        <v>60</v>
      </c>
      <c r="C39" s="61">
        <v>417</v>
      </c>
      <c r="D39" s="33"/>
      <c r="E39" s="28"/>
      <c r="F39" s="28">
        <f>C39+E39</f>
        <v>417</v>
      </c>
      <c r="G39" s="48"/>
      <c r="H39" s="31"/>
      <c r="I39" s="28">
        <f>F39+H39</f>
        <v>417</v>
      </c>
      <c r="J39" s="28"/>
      <c r="K39" s="28"/>
      <c r="L39" s="28">
        <f t="shared" si="5"/>
        <v>417</v>
      </c>
    </row>
    <row r="40" spans="1:12" ht="16.5" thickTop="1" x14ac:dyDescent="0.25">
      <c r="A40" s="24">
        <f t="shared" si="0"/>
        <v>39</v>
      </c>
      <c r="B40" s="27" t="s">
        <v>41</v>
      </c>
      <c r="C40" s="34">
        <f>SUM(C14:C39)</f>
        <v>41406</v>
      </c>
      <c r="D40" s="33"/>
      <c r="E40" s="35">
        <f>SUM(E14:E39)</f>
        <v>0</v>
      </c>
      <c r="F40" s="34">
        <f>SUM(F14:F39)</f>
        <v>41406</v>
      </c>
      <c r="G40" s="51"/>
      <c r="H40" s="34">
        <f>SUM(H14:H39)</f>
        <v>2623</v>
      </c>
      <c r="I40" s="34">
        <f>SUM(I14:I39)</f>
        <v>44029</v>
      </c>
      <c r="J40" s="36"/>
      <c r="K40" s="35">
        <f>SUM(K14:K39)</f>
        <v>426.42495000000002</v>
      </c>
      <c r="L40" s="34">
        <f>SUM(L14:L39)</f>
        <v>44455.424950000001</v>
      </c>
    </row>
    <row r="41" spans="1:12" ht="15.75" x14ac:dyDescent="0.25">
      <c r="A41" s="24">
        <f t="shared" si="0"/>
        <v>40</v>
      </c>
      <c r="B41" s="37"/>
      <c r="C41" s="2"/>
      <c r="D41" s="33"/>
      <c r="E41" s="2"/>
      <c r="F41" s="29"/>
      <c r="G41" s="51"/>
      <c r="H41" s="52"/>
      <c r="I41" s="29"/>
      <c r="J41" s="32"/>
      <c r="K41" s="29"/>
      <c r="L41" s="29"/>
    </row>
    <row r="42" spans="1:12" ht="15.75" x14ac:dyDescent="0.25">
      <c r="A42" s="24">
        <v>41</v>
      </c>
      <c r="B42" s="27" t="s">
        <v>42</v>
      </c>
      <c r="C42" s="28">
        <f>C11-C40</f>
        <v>10933</v>
      </c>
      <c r="D42" s="33"/>
      <c r="E42" s="28"/>
      <c r="F42" s="61">
        <f>F11-F40</f>
        <v>-9057</v>
      </c>
      <c r="G42" s="51"/>
      <c r="H42" s="28"/>
      <c r="I42" s="61">
        <f>I11-I40</f>
        <v>-11680</v>
      </c>
      <c r="J42" s="61"/>
      <c r="K42" s="61"/>
      <c r="L42" s="61">
        <f>L11-L40</f>
        <v>-3951.4249500000005</v>
      </c>
    </row>
    <row r="43" spans="1:12" ht="15.75" x14ac:dyDescent="0.25">
      <c r="A43" s="24">
        <f t="shared" ref="A43" si="13">1+A42</f>
        <v>42</v>
      </c>
      <c r="B43" s="27" t="s">
        <v>43</v>
      </c>
      <c r="C43" s="61">
        <v>4341</v>
      </c>
      <c r="D43" s="33"/>
      <c r="E43" s="28"/>
      <c r="F43" s="28">
        <f>+E43+C43</f>
        <v>4341</v>
      </c>
      <c r="G43" s="53"/>
      <c r="H43" s="31"/>
      <c r="I43" s="28">
        <f>F43+H43</f>
        <v>4341</v>
      </c>
      <c r="J43" s="28"/>
      <c r="K43" s="28"/>
      <c r="L43" s="28">
        <f>I43+K43</f>
        <v>4341</v>
      </c>
    </row>
    <row r="44" spans="1:12" ht="15.75" x14ac:dyDescent="0.25">
      <c r="A44" s="24">
        <f t="shared" si="0"/>
        <v>43</v>
      </c>
      <c r="B44" s="27" t="s">
        <v>44</v>
      </c>
      <c r="C44" s="61">
        <v>0</v>
      </c>
      <c r="D44" s="33"/>
      <c r="E44" s="28"/>
      <c r="F44" s="28">
        <v>0</v>
      </c>
      <c r="G44" s="54"/>
      <c r="H44" s="31"/>
      <c r="I44" s="28">
        <v>0</v>
      </c>
      <c r="J44" s="54"/>
      <c r="K44" s="31">
        <f>K11*0.15</f>
        <v>1223.25</v>
      </c>
      <c r="L44" s="28">
        <f>I44+K44</f>
        <v>1223.25</v>
      </c>
    </row>
    <row r="45" spans="1:12" ht="16.5" thickBot="1" x14ac:dyDescent="0.3">
      <c r="A45" s="24">
        <f t="shared" si="0"/>
        <v>44</v>
      </c>
      <c r="B45" s="27" t="s">
        <v>45</v>
      </c>
      <c r="C45" s="29">
        <f>SUM(C43,C40)</f>
        <v>45747</v>
      </c>
      <c r="D45" s="33"/>
      <c r="E45" s="29"/>
      <c r="F45" s="29">
        <f>SUM(F43,F40)</f>
        <v>45747</v>
      </c>
      <c r="G45" s="51"/>
      <c r="H45" s="29"/>
      <c r="I45" s="29">
        <f>SUM(I43,I40)</f>
        <v>48370</v>
      </c>
      <c r="J45" s="29"/>
      <c r="K45" s="29"/>
      <c r="L45" s="29">
        <f>SUM(L43,L40)</f>
        <v>48796.424950000001</v>
      </c>
    </row>
    <row r="46" spans="1:12" ht="16.5" thickTop="1" x14ac:dyDescent="0.25">
      <c r="A46" s="24">
        <v>45</v>
      </c>
      <c r="B46" s="27" t="s">
        <v>46</v>
      </c>
      <c r="C46" s="35">
        <f>C11-C45</f>
        <v>6592</v>
      </c>
      <c r="D46" s="33"/>
      <c r="E46" s="35">
        <f>E42-E44</f>
        <v>0</v>
      </c>
      <c r="F46" s="35">
        <f>F11-F45</f>
        <v>-13398</v>
      </c>
      <c r="G46" s="35"/>
      <c r="H46" s="35"/>
      <c r="I46" s="35">
        <f>(I11-I45)-I44</f>
        <v>-16021</v>
      </c>
      <c r="J46" s="35"/>
      <c r="K46" s="35"/>
      <c r="L46" s="35">
        <f>(L11-L45)-I44</f>
        <v>-8292.4249500000005</v>
      </c>
    </row>
    <row r="47" spans="1:12" ht="15.75" x14ac:dyDescent="0.25">
      <c r="A47" s="24">
        <f t="shared" ref="A47" si="14">1+A46</f>
        <v>46</v>
      </c>
      <c r="B47" s="27" t="s">
        <v>47</v>
      </c>
      <c r="C47" s="57">
        <f>C11-C40-C44</f>
        <v>10933</v>
      </c>
      <c r="D47" s="57"/>
      <c r="E47" s="57"/>
      <c r="F47" s="57">
        <f>(F11-F40-F44)</f>
        <v>-9057</v>
      </c>
      <c r="G47" s="57"/>
      <c r="H47" s="57"/>
      <c r="I47" s="57">
        <f>(I11-I40-I44)</f>
        <v>-11680</v>
      </c>
      <c r="J47" s="57"/>
      <c r="K47" s="57"/>
      <c r="L47" s="57">
        <f>(L11-L40-L44)</f>
        <v>-5174.6749500000005</v>
      </c>
    </row>
    <row r="48" spans="1:12" ht="15.75" x14ac:dyDescent="0.25">
      <c r="A48" s="24">
        <f t="shared" si="0"/>
        <v>47</v>
      </c>
      <c r="B48" s="27"/>
      <c r="C48" s="29"/>
      <c r="D48" s="33"/>
      <c r="E48" s="29"/>
      <c r="F48" s="29"/>
      <c r="G48" s="51"/>
      <c r="H48" s="29"/>
      <c r="I48" s="29"/>
      <c r="J48" s="55"/>
      <c r="K48" s="56"/>
      <c r="L48" s="56"/>
    </row>
    <row r="49" spans="1:13" ht="15.75" x14ac:dyDescent="0.25">
      <c r="A49" s="24">
        <f t="shared" si="0"/>
        <v>48</v>
      </c>
      <c r="B49" s="58" t="s">
        <v>48</v>
      </c>
      <c r="C49" s="29"/>
      <c r="D49" s="33"/>
      <c r="E49" s="2"/>
      <c r="F49" s="2"/>
      <c r="G49" s="48"/>
      <c r="H49" s="51"/>
      <c r="I49" s="2"/>
      <c r="J49" s="59"/>
      <c r="K49" s="4"/>
      <c r="L49" s="4"/>
    </row>
    <row r="50" spans="1:13" ht="15.75" x14ac:dyDescent="0.25">
      <c r="A50" s="24">
        <v>49</v>
      </c>
      <c r="B50" s="27" t="s">
        <v>61</v>
      </c>
      <c r="C50" s="75">
        <v>979465</v>
      </c>
      <c r="D50" s="76"/>
      <c r="E50" s="75"/>
      <c r="F50" s="75">
        <f>+E50+C50</f>
        <v>979465</v>
      </c>
      <c r="G50" s="75"/>
      <c r="H50" s="77"/>
      <c r="I50" s="75">
        <f>+H50+F50</f>
        <v>979465</v>
      </c>
      <c r="J50" s="78"/>
      <c r="K50" s="77"/>
      <c r="L50" s="75">
        <f>+K50+I50</f>
        <v>979465</v>
      </c>
      <c r="M50" s="74" t="s">
        <v>72</v>
      </c>
    </row>
    <row r="51" spans="1:13" ht="15.75" x14ac:dyDescent="0.25">
      <c r="A51" s="24">
        <f t="shared" ref="A51" si="15">1+A50</f>
        <v>50</v>
      </c>
      <c r="B51" s="50" t="s">
        <v>49</v>
      </c>
      <c r="C51" s="75">
        <v>-648728</v>
      </c>
      <c r="D51" s="76"/>
      <c r="E51" s="75"/>
      <c r="F51" s="75">
        <f t="shared" ref="F51:F53" si="16">+E51+C51</f>
        <v>-648728</v>
      </c>
      <c r="G51" s="79"/>
      <c r="H51" s="77">
        <v>-9492</v>
      </c>
      <c r="I51" s="75">
        <f>+H51+F51</f>
        <v>-658220</v>
      </c>
      <c r="J51" s="78"/>
      <c r="K51" s="77"/>
      <c r="L51" s="75">
        <f>+K51+I51</f>
        <v>-658220</v>
      </c>
    </row>
    <row r="52" spans="1:13" ht="15.75" x14ac:dyDescent="0.25">
      <c r="A52" s="24">
        <f t="shared" si="0"/>
        <v>51</v>
      </c>
      <c r="B52" s="62" t="s">
        <v>50</v>
      </c>
      <c r="C52" s="75">
        <v>0</v>
      </c>
      <c r="D52" s="76"/>
      <c r="E52" s="75"/>
      <c r="F52" s="75">
        <f t="shared" si="16"/>
        <v>0</v>
      </c>
      <c r="G52" s="75"/>
      <c r="H52" s="77"/>
      <c r="I52" s="75"/>
      <c r="J52" s="78"/>
      <c r="K52" s="77"/>
      <c r="L52" s="75"/>
    </row>
    <row r="53" spans="1:13" ht="15.75" x14ac:dyDescent="0.25">
      <c r="A53" s="24">
        <f t="shared" si="0"/>
        <v>52</v>
      </c>
      <c r="B53" s="27" t="s">
        <v>51</v>
      </c>
      <c r="C53" s="75">
        <v>-105860</v>
      </c>
      <c r="D53" s="76"/>
      <c r="E53" s="75">
        <v>-19990</v>
      </c>
      <c r="F53" s="75">
        <f t="shared" si="16"/>
        <v>-125850</v>
      </c>
      <c r="G53" s="79"/>
      <c r="H53" s="77"/>
      <c r="I53" s="75">
        <f>+H53+F53</f>
        <v>-125850</v>
      </c>
      <c r="J53" s="78"/>
      <c r="K53" s="77"/>
      <c r="L53" s="75">
        <f>+K53+I53</f>
        <v>-125850</v>
      </c>
    </row>
    <row r="54" spans="1:13" ht="16.5" thickBot="1" x14ac:dyDescent="0.3">
      <c r="A54" s="24">
        <v>53</v>
      </c>
      <c r="B54" s="27" t="s">
        <v>52</v>
      </c>
      <c r="C54" s="70" t="s">
        <v>70</v>
      </c>
      <c r="D54" s="71"/>
      <c r="E54" s="72"/>
      <c r="F54" s="72" t="s">
        <v>70</v>
      </c>
      <c r="G54" s="72"/>
      <c r="H54" s="73"/>
      <c r="I54" s="72" t="s">
        <v>70</v>
      </c>
      <c r="J54" s="60"/>
      <c r="K54" s="31"/>
      <c r="L54" s="70" t="s">
        <v>70</v>
      </c>
    </row>
    <row r="55" spans="1:13" ht="16.5" thickTop="1" x14ac:dyDescent="0.25">
      <c r="A55" s="24">
        <f t="shared" ref="A55" si="17">1+A54</f>
        <v>54</v>
      </c>
      <c r="B55" s="27" t="s">
        <v>53</v>
      </c>
      <c r="C55" s="34">
        <f>SUM(C50:C54)</f>
        <v>224877</v>
      </c>
      <c r="D55" s="51"/>
      <c r="E55" s="35"/>
      <c r="F55" s="34">
        <f>SUM(F50:F54)</f>
        <v>204887</v>
      </c>
      <c r="G55" s="48"/>
      <c r="H55" s="35"/>
      <c r="I55" s="64">
        <f>SUM(I50:I54)</f>
        <v>195395</v>
      </c>
      <c r="J55" s="63"/>
      <c r="K55" s="64"/>
      <c r="L55" s="64">
        <f>SUM(L50:L54)</f>
        <v>195395</v>
      </c>
    </row>
    <row r="56" spans="1:13" ht="15.75" x14ac:dyDescent="0.25">
      <c r="A56" s="24">
        <f t="shared" si="0"/>
        <v>55</v>
      </c>
      <c r="B56" s="37"/>
      <c r="C56" s="2"/>
      <c r="D56" s="33"/>
      <c r="E56" s="29"/>
      <c r="F56" s="29"/>
      <c r="G56" s="51"/>
      <c r="H56" s="52"/>
      <c r="I56" s="65"/>
      <c r="J56" s="55"/>
      <c r="K56" s="56"/>
      <c r="L56" s="4"/>
    </row>
    <row r="57" spans="1:13" ht="15.75" x14ac:dyDescent="0.25">
      <c r="A57" s="24">
        <f t="shared" si="0"/>
        <v>56</v>
      </c>
      <c r="B57" s="58" t="s">
        <v>54</v>
      </c>
      <c r="C57" s="66">
        <f>C47/C55</f>
        <v>4.8617688780978045E-2</v>
      </c>
      <c r="D57" s="33"/>
      <c r="E57" s="66"/>
      <c r="F57" s="66">
        <f>F47/F55</f>
        <v>-4.4204854383147786E-2</v>
      </c>
      <c r="G57" s="67"/>
      <c r="H57" s="31"/>
      <c r="I57" s="66">
        <f>I47/I55</f>
        <v>-5.9776350469561659E-2</v>
      </c>
      <c r="J57" s="68"/>
      <c r="K57" s="69"/>
      <c r="L57" s="69">
        <f>L47/L55</f>
        <v>-2.648314926175184E-2</v>
      </c>
    </row>
    <row r="58" spans="1:13" ht="15.75" x14ac:dyDescent="0.25">
      <c r="A58" s="24">
        <v>57</v>
      </c>
      <c r="B58" s="27" t="s">
        <v>71</v>
      </c>
      <c r="C58" s="29"/>
      <c r="D58" s="33"/>
      <c r="E58" s="28"/>
      <c r="F58" s="29"/>
      <c r="G58" s="33"/>
      <c r="H58" s="31"/>
      <c r="I58" s="29"/>
      <c r="J58" s="33"/>
      <c r="K58" s="31"/>
      <c r="L58" s="29"/>
    </row>
    <row r="59" spans="1:13" ht="15.75" x14ac:dyDescent="0.25">
      <c r="A59" s="24"/>
    </row>
    <row r="60" spans="1:13" ht="15.75" x14ac:dyDescent="0.25">
      <c r="A60" s="24"/>
    </row>
  </sheetData>
  <phoneticPr fontId="5" type="noConversion"/>
  <pageMargins left="0.5" right="0.5" top="1" bottom="1" header="0.5" footer="0.5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E33E096379554E9770484B18814158" ma:contentTypeVersion="56" ma:contentTypeDescription="" ma:contentTypeScope="" ma:versionID="0906414025908af2a45f9a96416ce35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2019-10-09T07:00:00+00:00</OpenedDate>
    <SignificantOrder xmlns="dc463f71-b30c-4ab2-9473-d307f9d35888">false</SignificantOrder>
    <Date1 xmlns="dc463f71-b30c-4ab2-9473-d307f9d35888">2019-10-09T07:00:00+00:00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Scenic Shores Water Company</CaseCompanyNames>
    <Nickname xmlns="http://schemas.microsoft.com/sharepoint/v3" xsi:nil="true"/>
    <DocketNumber xmlns="dc463f71-b30c-4ab2-9473-d307f9d35888">190845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1B63FE-3369-4B8E-A741-D7BE0471F72C}"/>
</file>

<file path=customXml/itemProps2.xml><?xml version="1.0" encoding="utf-8"?>
<ds:datastoreItem xmlns:ds="http://schemas.openxmlformats.org/officeDocument/2006/customXml" ds:itemID="{843136E0-F492-4D9A-88EA-93A95DB7F5FD}"/>
</file>

<file path=customXml/itemProps3.xml><?xml version="1.0" encoding="utf-8"?>
<ds:datastoreItem xmlns:ds="http://schemas.openxmlformats.org/officeDocument/2006/customXml" ds:itemID="{574A67EA-A7CE-4C7C-A376-9F1EEC74A8E9}"/>
</file>

<file path=customXml/itemProps4.xml><?xml version="1.0" encoding="utf-8"?>
<ds:datastoreItem xmlns:ds="http://schemas.openxmlformats.org/officeDocument/2006/customXml" ds:itemID="{1BA0D3E4-B1F8-4595-825B-16B01F7B5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Law Office of Richard A. Finnigan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Richard Finnigan</cp:lastModifiedBy>
  <cp:lastPrinted>2019-09-18T19:59:28Z</cp:lastPrinted>
  <dcterms:created xsi:type="dcterms:W3CDTF">2009-03-30T16:06:50Z</dcterms:created>
  <dcterms:modified xsi:type="dcterms:W3CDTF">2019-09-20T18:13:54Z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0x0101006E56B4D1795A2E4DB2F0B01679ED314A00CEE33E096379554E9770484B18814158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