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9155" windowHeight="5625" activeTab="0"/>
  </bookViews>
  <sheets>
    <sheet name="DEPN2K" sheetId="1" r:id="rId1"/>
  </sheets>
  <definedNames>
    <definedName name="_Regression_Int">0</definedName>
    <definedName name="DATABASE">'DEPN2K'!$A$1</definedName>
    <definedName name="Database_MI">'DEPN2K'!$A$1</definedName>
    <definedName name="PAGE_1">'DEPN2K'!$A$1:$AA$35</definedName>
    <definedName name="_xlnm.Print_Area" localSheetId="0">'DEPN2K'!$B$1:$AA$291</definedName>
    <definedName name="_xlnm.Print_Area">'DEPN2K'!$A$1:$AA$35</definedName>
    <definedName name="Print_Area_MI">'DEPN2K'!$A$1:$AA$35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<sst xmlns="http://schemas.openxmlformats.org/spreadsheetml/2006/main" count="583" uniqueCount="253">
  <si>
    <t/>
  </si>
  <si>
    <t>Depreciation Schedule</t>
  </si>
  <si>
    <t>Months in first year</t>
  </si>
  <si>
    <t>Months in second year</t>
  </si>
  <si>
    <t>A.</t>
  </si>
  <si>
    <t>Purchase date</t>
  </si>
  <si>
    <t>First year</t>
  </si>
  <si>
    <t>B.</t>
  </si>
  <si>
    <t>End of Test Period</t>
  </si>
  <si>
    <t>Second year</t>
  </si>
  <si>
    <t>C</t>
  </si>
  <si>
    <t>Date fully Depr</t>
  </si>
  <si>
    <t>D.</t>
  </si>
  <si>
    <t>Beg of Test Period</t>
  </si>
  <si>
    <t>Total</t>
  </si>
  <si>
    <t>Beginning</t>
  </si>
  <si>
    <t>Allocated</t>
  </si>
  <si>
    <t>E.</t>
  </si>
  <si>
    <t>Disposition Date</t>
  </si>
  <si>
    <t xml:space="preserve">   Date in</t>
  </si>
  <si>
    <t>Salvage</t>
  </si>
  <si>
    <t>Year</t>
  </si>
  <si>
    <t xml:space="preserve">  Asset  </t>
  </si>
  <si>
    <t>Disposal</t>
  </si>
  <si>
    <t>Accumulated</t>
  </si>
  <si>
    <t>Branch</t>
  </si>
  <si>
    <t>Accum.</t>
  </si>
  <si>
    <t xml:space="preserve">   Service</t>
  </si>
  <si>
    <t>Value</t>
  </si>
  <si>
    <t>Method</t>
  </si>
  <si>
    <t>Life</t>
  </si>
  <si>
    <t>Fully</t>
  </si>
  <si>
    <t>Asset</t>
  </si>
  <si>
    <t>Depreciable</t>
  </si>
  <si>
    <t>Monthly</t>
  </si>
  <si>
    <t>Test year</t>
  </si>
  <si>
    <t>Test yr.</t>
  </si>
  <si>
    <t>%</t>
  </si>
  <si>
    <t>Depreciation</t>
  </si>
  <si>
    <t>Allo.</t>
  </si>
  <si>
    <t>Depr.</t>
  </si>
  <si>
    <t>Average</t>
  </si>
  <si>
    <t>DESCRIPTION</t>
  </si>
  <si>
    <t>Yr</t>
  </si>
  <si>
    <t>Mo</t>
  </si>
  <si>
    <t>M</t>
  </si>
  <si>
    <t xml:space="preserve">  Yr.</t>
  </si>
  <si>
    <t xml:space="preserve"> Mo.</t>
  </si>
  <si>
    <t>Cost</t>
  </si>
  <si>
    <t>Depn</t>
  </si>
  <si>
    <t>Depn.</t>
  </si>
  <si>
    <t>Investment</t>
  </si>
  <si>
    <t>B</t>
  </si>
  <si>
    <t>C.</t>
  </si>
  <si>
    <t>-</t>
  </si>
  <si>
    <t>SL</t>
  </si>
  <si>
    <t>Beg of yr.</t>
  </si>
  <si>
    <t>NOTE:</t>
  </si>
  <si>
    <t xml:space="preserve"> Set up for calendar year test period</t>
  </si>
  <si>
    <t>12 months in first year</t>
  </si>
  <si>
    <t>0 months in second year</t>
  </si>
  <si>
    <t>test period year</t>
  </si>
  <si>
    <t>next year</t>
  </si>
  <si>
    <t>XXXX</t>
  </si>
  <si>
    <t>TRAILER</t>
  </si>
  <si>
    <t>2001 FORD F45O FLATBED</t>
  </si>
  <si>
    <t>FORD F250 PICKUP</t>
  </si>
  <si>
    <t>SNOW PLOW</t>
  </si>
  <si>
    <t>TOTE LIFT - 2005 STERLING</t>
  </si>
  <si>
    <t>ENGINE FOR ISUZU 6YD</t>
  </si>
  <si>
    <t>TRAILERS</t>
  </si>
  <si>
    <t>ROLLOFF EQUIPMENT:</t>
  </si>
  <si>
    <t>1994 CHEVY 3500 HOOKLIFT</t>
  </si>
  <si>
    <t>TOTAL ROLLOFF EQUIPMENT</t>
  </si>
  <si>
    <t>BINS &amp; CONTAINERS:</t>
  </si>
  <si>
    <t>BINS 20</t>
  </si>
  <si>
    <t xml:space="preserve">BINS </t>
  </si>
  <si>
    <t>BINS</t>
  </si>
  <si>
    <t>CONTAINERS</t>
  </si>
  <si>
    <t>BINS 2 8CYD</t>
  </si>
  <si>
    <t>BINS 14  2CYD</t>
  </si>
  <si>
    <t>BINS 7 1CYD</t>
  </si>
  <si>
    <t>BINS 5 2CYD  4 1CYD</t>
  </si>
  <si>
    <t xml:space="preserve">CONTAINERS 3 1.5CYD      </t>
  </si>
  <si>
    <t xml:space="preserve">CONTAINERS 4 1CYD        </t>
  </si>
  <si>
    <t xml:space="preserve">CONTAINERS 7 2CYD        </t>
  </si>
  <si>
    <t xml:space="preserve">CONTAINERS 1 1CYD        </t>
  </si>
  <si>
    <t xml:space="preserve">CONTAINERS 4 2CYD     </t>
  </si>
  <si>
    <t xml:space="preserve">CONTAINERS 2 1CYD     </t>
  </si>
  <si>
    <t xml:space="preserve">CONTAINERS 2 2CYD     </t>
  </si>
  <si>
    <t xml:space="preserve">CONTAINERS 1 2CYD     </t>
  </si>
  <si>
    <t xml:space="preserve">CONTAINERS 1 4CYD     </t>
  </si>
  <si>
    <t xml:space="preserve">CONTAINERS 2 4CYD     </t>
  </si>
  <si>
    <t xml:space="preserve">CONTAINERS 8 1CYD     </t>
  </si>
  <si>
    <t xml:space="preserve">CONTAINERS 10 2CYD     </t>
  </si>
  <si>
    <t xml:space="preserve">CONTAINERS 5 1CYD     </t>
  </si>
  <si>
    <t xml:space="preserve">CONTAINERS 2 6CYD     </t>
  </si>
  <si>
    <t xml:space="preserve">CONTAINERS 5 6CYD     </t>
  </si>
  <si>
    <t xml:space="preserve">CONTAINERS 10 1CYD     </t>
  </si>
  <si>
    <t xml:space="preserve">CONTAINERS 3 BOTTOMS   </t>
  </si>
  <si>
    <t xml:space="preserve">CONTAINERS 9 2CYD     </t>
  </si>
  <si>
    <t xml:space="preserve">CONTAINERS 5 1CYD      </t>
  </si>
  <si>
    <t xml:space="preserve">CONTAINERS 12 2CYD  </t>
  </si>
  <si>
    <t xml:space="preserve">CONTAINERS 12 1CYD     </t>
  </si>
  <si>
    <t xml:space="preserve">CONTAINERS 2 3CYD     </t>
  </si>
  <si>
    <t xml:space="preserve">CONTAINERS 5 3CYD     </t>
  </si>
  <si>
    <t xml:space="preserve">CONTAINERS 5 2CYD     </t>
  </si>
  <si>
    <t xml:space="preserve">CONTAINERS 8 2CYD     </t>
  </si>
  <si>
    <t xml:space="preserve">CONTAINERS 10 6CYD     </t>
  </si>
  <si>
    <t xml:space="preserve">CONTAINERS 10 1CYD    </t>
  </si>
  <si>
    <t xml:space="preserve">CONTAINERS 20 1CYD     </t>
  </si>
  <si>
    <t xml:space="preserve">CONTAINERS 20 2CYD     </t>
  </si>
  <si>
    <t xml:space="preserve">CONTAINERS 4 4CYD     </t>
  </si>
  <si>
    <t xml:space="preserve">CONTAINERS 15 1CYD     </t>
  </si>
  <si>
    <t xml:space="preserve">CONTAINERS 15 2CYD     </t>
  </si>
  <si>
    <t xml:space="preserve">CONTAINERS 10-1CYD     </t>
  </si>
  <si>
    <t xml:space="preserve">CONTAINERS 2-6CYD     </t>
  </si>
  <si>
    <t xml:space="preserve">CONTAINERS 15-2CYD     </t>
  </si>
  <si>
    <t xml:space="preserve">CONTAINERS 2-4CYD     </t>
  </si>
  <si>
    <t xml:space="preserve">CONTAINERS 1-6CYD     </t>
  </si>
  <si>
    <t xml:space="preserve">CONTAINERS 2-6CYD  HEAVY DUTY   </t>
  </si>
  <si>
    <t>CONTAINERS 10-1YD</t>
  </si>
  <si>
    <t>CONTAINERS 15-2YD</t>
  </si>
  <si>
    <t>CONTAINERS 4-4YD</t>
  </si>
  <si>
    <t>CONTAINERS 2-6YD</t>
  </si>
  <si>
    <t>CONTAINERS 15-1YD</t>
  </si>
  <si>
    <t>CONTAINERS 3-4YD USED</t>
  </si>
  <si>
    <t>CONTAINERS 5-6YD USED</t>
  </si>
  <si>
    <t xml:space="preserve">CONTAINERS 20-1YD </t>
  </si>
  <si>
    <t xml:space="preserve">CONTAINERS 15-2YD </t>
  </si>
  <si>
    <t>CONTAINERS 2-4YD</t>
  </si>
  <si>
    <t>CONTAINERS 1-1YD</t>
  </si>
  <si>
    <t>CONTAINERS 12-1YD</t>
  </si>
  <si>
    <t>CONTAINERS 4-6YD</t>
  </si>
  <si>
    <t>CONTAINERS 10-6YD  USED</t>
  </si>
  <si>
    <t>CONTAINERS 10-4YD  USED</t>
  </si>
  <si>
    <t>CONTAINERS 9-6YD USED</t>
  </si>
  <si>
    <t xml:space="preserve">TOTAL BINS &amp; CONTAINERS </t>
  </si>
  <si>
    <t>TOTERS:</t>
  </si>
  <si>
    <t xml:space="preserve">TOTERS 100-65 GAL  </t>
  </si>
  <si>
    <t>TOTERS 100-95 GAL</t>
  </si>
  <si>
    <t xml:space="preserve">TOTERS 348-96 GAL  </t>
  </si>
  <si>
    <t>TOTERS 1176-64 GAL</t>
  </si>
  <si>
    <t>TOTAL TOTERS</t>
  </si>
  <si>
    <t>ROLLOFF CONTAINERS:</t>
  </si>
  <si>
    <t xml:space="preserve">CONTAINERS 2 30CYD        </t>
  </si>
  <si>
    <t xml:space="preserve">CONTAINERS 1 20CYD     </t>
  </si>
  <si>
    <t xml:space="preserve">CONTAINERS 1 11CYD     </t>
  </si>
  <si>
    <t xml:space="preserve">CONTAINERS 5 40CYD     </t>
  </si>
  <si>
    <t xml:space="preserve">CONTAINERS 2 30CYD     </t>
  </si>
  <si>
    <t xml:space="preserve">CONTAINERS 1 30CYD     </t>
  </si>
  <si>
    <t xml:space="preserve">CONTAINERS 1 20CYD kit     </t>
  </si>
  <si>
    <t>CONTAINERS 2-10YD USED</t>
  </si>
  <si>
    <t xml:space="preserve">CONTAINERS 1-20YD </t>
  </si>
  <si>
    <t>CONTAINERS 1-30YD</t>
  </si>
  <si>
    <t>CONTAINERS 2-10YD</t>
  </si>
  <si>
    <t>CONTAINERS 1-20YD</t>
  </si>
  <si>
    <t>CONTAINERS 2-20YD</t>
  </si>
  <si>
    <t>CONTAINERS 2-30YD</t>
  </si>
  <si>
    <t xml:space="preserve">TOTAL ROLLOFF CONTAINERS </t>
  </si>
  <si>
    <t xml:space="preserve">WATER TANK      </t>
  </si>
  <si>
    <t xml:space="preserve">WATER TANK       </t>
  </si>
  <si>
    <t>STORAGE CONTAINER LID</t>
  </si>
  <si>
    <t>TOTAL OTHER EQUIP.</t>
  </si>
  <si>
    <t>OFFICE EQUIP./FURNITURE:</t>
  </si>
  <si>
    <t xml:space="preserve">OFFICE DESK &amp; CREDENZA   </t>
  </si>
  <si>
    <t xml:space="preserve">SHARP CALCULATOR </t>
  </si>
  <si>
    <t>OKIDATA 395 PRINTER</t>
  </si>
  <si>
    <t>HP 4000 PRINTER</t>
  </si>
  <si>
    <t>RICOH COPIER</t>
  </si>
  <si>
    <t>OKIDATA 396 PRINTER</t>
  </si>
  <si>
    <t>SECURITY SYSTEM</t>
  </si>
  <si>
    <t>NEC PHONE SYSTEM</t>
  </si>
  <si>
    <t>OFFICE CABINETS</t>
  </si>
  <si>
    <t>OFFICE DESK</t>
  </si>
  <si>
    <t xml:space="preserve">DELL DIMENSION 3000 </t>
  </si>
  <si>
    <t xml:space="preserve">DELL DIMENSION 9150 </t>
  </si>
  <si>
    <t>HP 4250 PRINTER</t>
  </si>
  <si>
    <t>DELL INSPIRON 6400</t>
  </si>
  <si>
    <t>HP 4300DTNS PRINTER</t>
  </si>
  <si>
    <t xml:space="preserve">HP FAX MACHINE </t>
  </si>
  <si>
    <t>DELL OPTIPLEX 330</t>
  </si>
  <si>
    <t>TOTAL OFFICE EQUIPMENT</t>
  </si>
  <si>
    <t>TOTAL EQUIPMENT</t>
  </si>
  <si>
    <t>SHOP EQUIPMENT:</t>
  </si>
  <si>
    <t xml:space="preserve">WIRE FEED WELDER        </t>
  </si>
  <si>
    <t>PORTABLE WELDER</t>
  </si>
  <si>
    <t>SHOP BENCHES</t>
  </si>
  <si>
    <t>AIR COMPRESSOR</t>
  </si>
  <si>
    <t>FORKLIFT</t>
  </si>
  <si>
    <t>AIR IMPACT GUN 1"</t>
  </si>
  <si>
    <t>DEWALT METAL CHOP SAW</t>
  </si>
  <si>
    <t>KUBOTA TRACTOR L4400DT</t>
  </si>
  <si>
    <t>LINCOLN WIRE FEED WELDER</t>
  </si>
  <si>
    <t>PLASMA CUTTER</t>
  </si>
  <si>
    <t>PRESSURE WASHER</t>
  </si>
  <si>
    <t>FLAMMABLE STORAGE CABINET</t>
  </si>
  <si>
    <t>TOTAL SHOP EQUIP.</t>
  </si>
  <si>
    <t>boy</t>
  </si>
  <si>
    <t>eoy</t>
  </si>
  <si>
    <t>Zippy Disposal</t>
  </si>
  <si>
    <t>Highlighted vehicles subject to personal use adjustment</t>
  </si>
  <si>
    <t>Average Investment</t>
  </si>
  <si>
    <t>TOTERS 100-64 GAL</t>
  </si>
  <si>
    <t>LEXMARK XS652 COPIER</t>
  </si>
  <si>
    <t xml:space="preserve">CONTAINERS 12-1YD </t>
  </si>
  <si>
    <t xml:space="preserve">CONTAINERS 12-2YD </t>
  </si>
  <si>
    <t>2013 FREIGHTLINER W/20YD COBRA</t>
  </si>
  <si>
    <t>2013 FREIGHTLINER ROLLOFF</t>
  </si>
  <si>
    <t>BOBCAT CT225 W/BOX BLADE</t>
  </si>
  <si>
    <t>2003 PETERBILT 320/HEIL SL</t>
  </si>
  <si>
    <t>TOTERS 50-300 GAL</t>
  </si>
  <si>
    <t>TOTERS 564-48 GAL</t>
  </si>
  <si>
    <t>TOTERS 100-96 GAL</t>
  </si>
  <si>
    <t>TOTERS 200-64 GAL</t>
  </si>
  <si>
    <t>TOTERS 20-300 GAL</t>
  </si>
  <si>
    <t xml:space="preserve">CONTAINERS 2-6YD </t>
  </si>
  <si>
    <t>DELL XPS COMPUTER</t>
  </si>
  <si>
    <t>Sales</t>
  </si>
  <si>
    <t>Price</t>
  </si>
  <si>
    <t>Accum</t>
  </si>
  <si>
    <t>Depr</t>
  </si>
  <si>
    <t>Gain</t>
  </si>
  <si>
    <t>(loss)</t>
  </si>
  <si>
    <t>2015 FORD TRUCK</t>
  </si>
  <si>
    <t>2015 FREIGHTLINER W/20YD COBRA</t>
  </si>
  <si>
    <t xml:space="preserve">CONTAINERS 10-2YD </t>
  </si>
  <si>
    <t xml:space="preserve">CONTAINERS 4-6YD </t>
  </si>
  <si>
    <t>TOTERS 100-45 GAL</t>
  </si>
  <si>
    <t>TOTERS 100-65 GAL</t>
  </si>
  <si>
    <t>SOFT TOUCH GRABBERS/HEIL</t>
  </si>
  <si>
    <t xml:space="preserve"> </t>
  </si>
  <si>
    <t>2016 FREIGHTLINER W/20YD COBRA</t>
  </si>
  <si>
    <t>2017 ISUZU WAYNE TOMCAT</t>
  </si>
  <si>
    <t>BENDPAK LIFT</t>
  </si>
  <si>
    <t>2017 GMC TRUCK</t>
  </si>
  <si>
    <t>1946 CHEVY PANEL TRUCK</t>
  </si>
  <si>
    <t>2003 PETERBILT SL REBUILD</t>
  </si>
  <si>
    <t>TOTERS 120-95 GAL</t>
  </si>
  <si>
    <t>RECYCLING EQUIPMENT:</t>
  </si>
  <si>
    <t xml:space="preserve">MOVING USED BAILER </t>
  </si>
  <si>
    <t>TOTAL RECYCLING EQUIP.</t>
  </si>
  <si>
    <t>2013 PETERBILT SL W/20YD COBRA</t>
  </si>
  <si>
    <t>1999 ISUZU W/6YD TOMCAT</t>
  </si>
  <si>
    <t>2018 PETERBILT SL W/29YD LABRIE</t>
  </si>
  <si>
    <t>2018 FREIGHTLINER W/20YD COBRA</t>
  </si>
  <si>
    <t>TOTERS 200-95 GAL</t>
  </si>
  <si>
    <t>TOTERS 96-65 GAL</t>
  </si>
  <si>
    <t>TOTERS 192-95 GAL</t>
  </si>
  <si>
    <t>RECYCLING TOTERS:</t>
  </si>
  <si>
    <t xml:space="preserve">TOTERS 200-95 GAL RECYCLE </t>
  </si>
  <si>
    <t xml:space="preserve">TOTERS 300-95 GAL RECYCLE </t>
  </si>
  <si>
    <t>JOHN DEERE MOWER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</si>
</sst>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41">
    <font>
      <sz val="12"/>
      <name val="Helv"/>
      <family val="0"/>
    </font>
    <font>
      <sz val="10"/>
      <name val="Arial"/>
      <family val="0"/>
    </font>
    <font>
      <sz val="12"/>
      <color indexed="10"/>
      <name val="Helv"/>
      <family val="0"/>
    </font>
    <font>
      <sz val="14"/>
      <color indexed="10"/>
      <name val="Helv"/>
      <family val="0"/>
    </font>
    <font>
      <sz val="12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fill"/>
    </xf>
    <xf numFmtId="1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fill"/>
    </xf>
    <xf numFmtId="41" fontId="2" fillId="0" borderId="0" xfId="0" applyNumberFormat="1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1" fontId="0" fillId="0" borderId="10" xfId="0" applyNumberFormat="1" applyBorder="1" applyAlignment="1">
      <alignment horizontal="fill"/>
    </xf>
    <xf numFmtId="0" fontId="0" fillId="0" borderId="10" xfId="0" applyBorder="1" applyAlignment="1">
      <alignment horizontal="fill"/>
    </xf>
    <xf numFmtId="167" fontId="0" fillId="0" borderId="0" xfId="0" applyNumberFormat="1" applyAlignment="1">
      <alignment/>
    </xf>
    <xf numFmtId="41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 horizontal="fill"/>
    </xf>
    <xf numFmtId="1" fontId="4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fill"/>
    </xf>
    <xf numFmtId="4" fontId="6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 quotePrefix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32" borderId="0" xfId="0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4" fontId="4" fillId="0" borderId="10" xfId="0" applyNumberFormat="1" applyFont="1" applyBorder="1" applyAlignment="1">
      <alignment/>
    </xf>
    <xf numFmtId="41" fontId="0" fillId="0" borderId="10" xfId="0" applyNumberFormat="1" applyBorder="1" applyAlignment="1">
      <alignment/>
    </xf>
    <xf numFmtId="0" fontId="4" fillId="33" borderId="0" xfId="0" applyFont="1" applyFill="1" applyAlignment="1">
      <alignment/>
    </xf>
    <xf numFmtId="41" fontId="0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9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1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67" fontId="0" fillId="0" borderId="12" xfId="0" applyNumberFormat="1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7"/>
  <sheetViews>
    <sheetView tabSelected="1" zoomScale="75" zoomScaleNormal="75" zoomScalePageLayoutView="0" workbookViewId="0" topLeftCell="A1">
      <selection activeCell="O298" sqref="O298"/>
    </sheetView>
  </sheetViews>
  <sheetFormatPr defaultColWidth="11.4453125" defaultRowHeight="15.75"/>
  <cols>
    <col min="1" max="1" width="1.2265625" style="0" customWidth="1"/>
    <col min="2" max="2" width="32.6640625" style="0" customWidth="1"/>
    <col min="3" max="3" width="7.77734375" style="0" customWidth="1"/>
    <col min="4" max="4" width="4.3359375" style="0" customWidth="1"/>
    <col min="5" max="5" width="7.88671875" style="0" customWidth="1"/>
    <col min="6" max="6" width="2.6640625" style="0" customWidth="1"/>
    <col min="7" max="7" width="6.99609375" style="0" customWidth="1"/>
    <col min="8" max="8" width="4.77734375" style="0" customWidth="1"/>
    <col min="9" max="9" width="7.5546875" style="0" customWidth="1"/>
    <col min="10" max="10" width="6.6640625" style="0" customWidth="1"/>
    <col min="11" max="11" width="3.88671875" style="0" customWidth="1"/>
    <col min="12" max="12" width="12.21484375" style="0" customWidth="1"/>
    <col min="13" max="13" width="10.3359375" style="0" customWidth="1"/>
    <col min="14" max="14" width="12.6640625" style="0" customWidth="1"/>
    <col min="15" max="15" width="9.21484375" style="0" customWidth="1"/>
    <col min="16" max="16" width="12.10546875" style="0" customWidth="1"/>
    <col min="17" max="17" width="10.3359375" style="0" customWidth="1"/>
    <col min="18" max="18" width="12.21484375" style="0" customWidth="1"/>
    <col min="19" max="19" width="8.21484375" style="0" customWidth="1"/>
    <col min="20" max="20" width="11.3359375" style="0" customWidth="1"/>
    <col min="21" max="21" width="2.6640625" style="0" customWidth="1"/>
    <col min="22" max="22" width="12.77734375" style="0" customWidth="1"/>
    <col min="23" max="23" width="11.77734375" style="0" customWidth="1"/>
    <col min="24" max="24" width="8.4453125" style="0" customWidth="1"/>
    <col min="25" max="25" width="12.4453125" style="0" customWidth="1"/>
    <col min="26" max="26" width="11.3359375" style="0" customWidth="1"/>
    <col min="27" max="27" width="11.6640625" style="0" customWidth="1"/>
  </cols>
  <sheetData>
    <row r="1" spans="1:2" ht="15.75">
      <c r="A1" s="4" t="s">
        <v>0</v>
      </c>
      <c r="B1" s="27" t="s">
        <v>200</v>
      </c>
    </row>
    <row r="2" spans="2:15" ht="15.75">
      <c r="B2" s="4" t="s">
        <v>1</v>
      </c>
      <c r="N2">
        <v>12</v>
      </c>
      <c r="O2" s="4" t="s">
        <v>2</v>
      </c>
    </row>
    <row r="3" spans="2:30" ht="15.75">
      <c r="B3" s="23">
        <v>43465</v>
      </c>
      <c r="N3">
        <v>0</v>
      </c>
      <c r="O3" s="4" t="s">
        <v>3</v>
      </c>
      <c r="AC3" s="4" t="s">
        <v>4</v>
      </c>
      <c r="AD3" s="4" t="s">
        <v>5</v>
      </c>
    </row>
    <row r="4" spans="14:30" ht="15.75">
      <c r="N4">
        <v>118</v>
      </c>
      <c r="O4" s="4" t="s">
        <v>6</v>
      </c>
      <c r="T4" s="30"/>
      <c r="AA4" s="30"/>
      <c r="AC4" s="4" t="s">
        <v>7</v>
      </c>
      <c r="AD4" s="4" t="s">
        <v>8</v>
      </c>
    </row>
    <row r="5" spans="14:30" ht="15.75">
      <c r="N5">
        <v>119</v>
      </c>
      <c r="O5" s="4" t="s">
        <v>9</v>
      </c>
      <c r="T5" s="29"/>
      <c r="AA5" s="29"/>
      <c r="AC5" s="4" t="s">
        <v>10</v>
      </c>
      <c r="AD5" s="4" t="s">
        <v>11</v>
      </c>
    </row>
    <row r="6" spans="2:30" ht="15.75">
      <c r="B6" s="28" t="s">
        <v>201</v>
      </c>
      <c r="C6" s="28"/>
      <c r="T6" s="29"/>
      <c r="AA6" s="30"/>
      <c r="AC6" s="4" t="s">
        <v>12</v>
      </c>
      <c r="AD6" s="4" t="s">
        <v>13</v>
      </c>
    </row>
    <row r="7" spans="20:30" ht="15.75">
      <c r="T7" s="5" t="s">
        <v>14</v>
      </c>
      <c r="V7" s="35" t="s">
        <v>15</v>
      </c>
      <c r="W7" s="5" t="s">
        <v>16</v>
      </c>
      <c r="Y7" s="32" t="s">
        <v>16</v>
      </c>
      <c r="Z7" s="32" t="s">
        <v>16</v>
      </c>
      <c r="AA7" s="30"/>
      <c r="AC7" s="4" t="s">
        <v>17</v>
      </c>
      <c r="AD7" s="4" t="s">
        <v>18</v>
      </c>
    </row>
    <row r="8" spans="1:37" ht="15.75">
      <c r="A8" s="4"/>
      <c r="C8" s="5" t="s">
        <v>19</v>
      </c>
      <c r="E8" s="5" t="s">
        <v>20</v>
      </c>
      <c r="I8" s="5" t="s">
        <v>21</v>
      </c>
      <c r="J8" s="4" t="s">
        <v>22</v>
      </c>
      <c r="Q8" s="32" t="s">
        <v>23</v>
      </c>
      <c r="R8" s="32" t="s">
        <v>14</v>
      </c>
      <c r="T8" s="5" t="s">
        <v>16</v>
      </c>
      <c r="V8" s="35" t="s">
        <v>24</v>
      </c>
      <c r="W8" s="5" t="s">
        <v>24</v>
      </c>
      <c r="X8" s="5" t="s">
        <v>25</v>
      </c>
      <c r="Y8" s="32" t="s">
        <v>26</v>
      </c>
      <c r="Z8" s="32" t="s">
        <v>26</v>
      </c>
      <c r="AH8" s="5" t="s">
        <v>218</v>
      </c>
      <c r="AI8" s="5"/>
      <c r="AJ8" s="5" t="s">
        <v>220</v>
      </c>
      <c r="AK8" s="5" t="s">
        <v>222</v>
      </c>
    </row>
    <row r="9" spans="3:37" ht="15.75">
      <c r="C9" s="4" t="s">
        <v>27</v>
      </c>
      <c r="E9" s="5" t="s">
        <v>28</v>
      </c>
      <c r="G9" s="4" t="s">
        <v>29</v>
      </c>
      <c r="H9" s="4" t="s">
        <v>30</v>
      </c>
      <c r="I9" s="5" t="s">
        <v>31</v>
      </c>
      <c r="J9" s="4" t="s">
        <v>23</v>
      </c>
      <c r="L9" s="5" t="s">
        <v>32</v>
      </c>
      <c r="M9" s="5" t="s">
        <v>32</v>
      </c>
      <c r="N9" s="5" t="s">
        <v>33</v>
      </c>
      <c r="O9" s="5" t="s">
        <v>34</v>
      </c>
      <c r="P9" s="32" t="s">
        <v>35</v>
      </c>
      <c r="Q9" s="32" t="s">
        <v>21</v>
      </c>
      <c r="R9" s="32" t="s">
        <v>36</v>
      </c>
      <c r="S9" s="5" t="s">
        <v>37</v>
      </c>
      <c r="T9" s="4" t="s">
        <v>35</v>
      </c>
      <c r="V9" s="35" t="s">
        <v>38</v>
      </c>
      <c r="W9" s="5" t="s">
        <v>38</v>
      </c>
      <c r="X9" s="5" t="s">
        <v>39</v>
      </c>
      <c r="Y9" s="32" t="s">
        <v>40</v>
      </c>
      <c r="Z9" s="32" t="s">
        <v>40</v>
      </c>
      <c r="AA9" s="5" t="s">
        <v>41</v>
      </c>
      <c r="AH9" s="5" t="s">
        <v>219</v>
      </c>
      <c r="AI9" s="5" t="s">
        <v>48</v>
      </c>
      <c r="AJ9" s="5" t="s">
        <v>221</v>
      </c>
      <c r="AK9" s="5" t="s">
        <v>223</v>
      </c>
    </row>
    <row r="10" spans="1:37" ht="15.75">
      <c r="A10" s="5"/>
      <c r="B10" s="24" t="s">
        <v>42</v>
      </c>
      <c r="C10" s="25" t="s">
        <v>43</v>
      </c>
      <c r="D10" s="25" t="s">
        <v>44</v>
      </c>
      <c r="E10" s="25" t="s">
        <v>37</v>
      </c>
      <c r="F10" s="22"/>
      <c r="G10" s="25" t="s">
        <v>45</v>
      </c>
      <c r="H10" s="25" t="s">
        <v>45</v>
      </c>
      <c r="I10" s="25" t="s">
        <v>40</v>
      </c>
      <c r="J10" s="24" t="s">
        <v>46</v>
      </c>
      <c r="K10" s="24" t="s">
        <v>47</v>
      </c>
      <c r="L10" s="25" t="s">
        <v>48</v>
      </c>
      <c r="M10" s="25" t="s">
        <v>23</v>
      </c>
      <c r="N10" s="25" t="s">
        <v>48</v>
      </c>
      <c r="O10" s="25" t="s">
        <v>40</v>
      </c>
      <c r="P10" s="33" t="s">
        <v>40</v>
      </c>
      <c r="Q10" s="33" t="s">
        <v>49</v>
      </c>
      <c r="R10" s="33" t="s">
        <v>50</v>
      </c>
      <c r="S10" s="25" t="s">
        <v>39</v>
      </c>
      <c r="T10" s="25" t="s">
        <v>40</v>
      </c>
      <c r="U10" s="22"/>
      <c r="V10" s="36">
        <v>43101</v>
      </c>
      <c r="W10" s="26">
        <v>43101</v>
      </c>
      <c r="X10" s="25" t="s">
        <v>37</v>
      </c>
      <c r="Y10" s="34">
        <v>43101</v>
      </c>
      <c r="Z10" s="34">
        <v>43465</v>
      </c>
      <c r="AA10" s="25" t="s">
        <v>51</v>
      </c>
      <c r="AB10" s="25" t="s">
        <v>4</v>
      </c>
      <c r="AC10" s="25" t="s">
        <v>52</v>
      </c>
      <c r="AD10" s="25" t="s">
        <v>53</v>
      </c>
      <c r="AE10" s="25" t="s">
        <v>12</v>
      </c>
      <c r="AF10" s="5" t="s">
        <v>17</v>
      </c>
      <c r="AH10" s="22"/>
      <c r="AI10" s="22"/>
      <c r="AJ10" s="22"/>
      <c r="AK10" s="22"/>
    </row>
    <row r="11" spans="2:27" ht="15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V11" s="6"/>
      <c r="W11" s="6"/>
      <c r="X11" s="6"/>
      <c r="Y11" s="6"/>
      <c r="Z11" s="6"/>
      <c r="AA11" s="6"/>
    </row>
    <row r="12" spans="2:32" ht="15.75">
      <c r="B12" s="11" t="s">
        <v>70</v>
      </c>
      <c r="C12" s="11">
        <v>80</v>
      </c>
      <c r="D12" s="11">
        <v>4</v>
      </c>
      <c r="E12" s="12">
        <v>0.333</v>
      </c>
      <c r="G12" s="5" t="s">
        <v>55</v>
      </c>
      <c r="H12" s="11">
        <v>5</v>
      </c>
      <c r="I12">
        <f>C12+H12</f>
        <v>85</v>
      </c>
      <c r="L12" s="13">
        <v>4725</v>
      </c>
      <c r="N12" s="8">
        <f aca="true" t="shared" si="0" ref="N12:N23">L12-L12*E12</f>
        <v>3151.575</v>
      </c>
      <c r="O12" s="8">
        <f>N12/H12/12</f>
        <v>52.52625</v>
      </c>
      <c r="P12" s="8">
        <f>IF(M12&gt;0,0,IF(OR(AB12&gt;AC12,AD12&lt;AE12),0,IF(AND(AD12&gt;=AE12,AD12&lt;=AC12),O12*((AD12-AE12)*12),IF(AND(AE12&lt;=AB12,AC12&gt;=AB12),((AC12-AB12)*12)*O12,IF(AD12&gt;AC12,12*O12,0)))))</f>
        <v>0</v>
      </c>
      <c r="Q12">
        <f>IF(M12=0,0,IF(AND(AF12&gt;=AE12,AF12&lt;=AD12),((AF12-AE12)*12)*O12,0))</f>
        <v>0</v>
      </c>
      <c r="R12" s="8">
        <f>IF(Q12&gt;0,Q12,P12)</f>
        <v>0</v>
      </c>
      <c r="S12" s="3">
        <v>1</v>
      </c>
      <c r="T12" s="8">
        <f>S12*R12</f>
        <v>0</v>
      </c>
      <c r="V12" s="8">
        <f>IF(AB12&gt;AC12,0,IF(AD12&lt;AE12,N12,IF(AND(AD12&gt;=AE12,AD12&lt;=AC12),(N12-R12),IF(AND(AE12&lt;=AB12,AC12&gt;=AB12),0,IF(AD12&gt;AC12,((AE12-AB12)*12)*O12,0)))))</f>
        <v>3151.575</v>
      </c>
      <c r="W12" s="8">
        <f>V12*S12</f>
        <v>3151.575</v>
      </c>
      <c r="X12" s="3">
        <v>1</v>
      </c>
      <c r="Y12" s="8">
        <f>W12*X12</f>
        <v>3151.575</v>
      </c>
      <c r="Z12" s="8">
        <f>IF(M12&gt;0,0,Y12+T12*X12)*X12</f>
        <v>3151.575</v>
      </c>
      <c r="AA12" s="8">
        <f>IF(M12&gt;0,(L12-Y12)/2,IF(AB12&gt;=AE12,(((L12*S12)*X12)-Z12)/2,((((L12*S12)*X12)-Y12)+(((L12*S12)*X12)-Z12))/2))</f>
        <v>1573.4250000000002</v>
      </c>
      <c r="AB12" s="7">
        <f>$C12+(($D12-1)/12)</f>
        <v>80.25</v>
      </c>
      <c r="AC12">
        <f aca="true" t="shared" si="1" ref="AC12:AC32">($N$5+1)-($N$2/12)</f>
        <v>119</v>
      </c>
      <c r="AD12" s="7">
        <f aca="true" t="shared" si="2" ref="AD12:AD32">$I12+(($D12-1)/12)</f>
        <v>85.25</v>
      </c>
      <c r="AE12">
        <f aca="true" t="shared" si="3" ref="AE12:AE32">$N$4+($N$3/12)</f>
        <v>118</v>
      </c>
      <c r="AF12" s="16">
        <f aca="true" t="shared" si="4" ref="AF12:AF32">$J12+(($K12-1)/12)</f>
        <v>-0.08333333333333333</v>
      </c>
    </row>
    <row r="13" spans="2:32" ht="15.75">
      <c r="B13" s="11" t="s">
        <v>64</v>
      </c>
      <c r="C13" s="11">
        <v>104</v>
      </c>
      <c r="D13" s="11">
        <v>6</v>
      </c>
      <c r="E13" s="12">
        <v>0.2</v>
      </c>
      <c r="G13" s="5" t="s">
        <v>55</v>
      </c>
      <c r="H13" s="11">
        <v>7</v>
      </c>
      <c r="I13">
        <f>C13+H13</f>
        <v>111</v>
      </c>
      <c r="L13" s="13">
        <v>2000</v>
      </c>
      <c r="N13" s="8">
        <f t="shared" si="0"/>
        <v>1600</v>
      </c>
      <c r="O13" s="8">
        <f>N13/H13/12</f>
        <v>19.047619047619047</v>
      </c>
      <c r="P13" s="8">
        <f>IF(M13&gt;0,0,IF(OR(AB13&gt;AC13,AD13&lt;AE13),0,IF(AND(AD13&gt;=AE13,AD13&lt;=AC13),O13*((AD13-AE13)*12),IF(AND(AE13&lt;=AB13,AC13&gt;=AB13),((AC13-AB13)*12)*O13,IF(AD13&gt;AC13,12*O13,0)))))</f>
        <v>0</v>
      </c>
      <c r="Q13">
        <f>IF(M13=0,0,IF(AND(AF13&gt;=AE13,AF13&lt;=AD13),((AF13-AE13)*12)*O13,0))</f>
        <v>0</v>
      </c>
      <c r="R13" s="8">
        <f>IF(Q13&gt;0,Q13,P13)</f>
        <v>0</v>
      </c>
      <c r="S13" s="3">
        <v>1</v>
      </c>
      <c r="T13" s="8">
        <f>S13*SUM(P13:Q13)</f>
        <v>0</v>
      </c>
      <c r="V13" s="8">
        <f>IF(AB13&gt;AC13,0,IF(AD13&lt;AE13,N13,IF(AND(AD13&gt;=AE13,AD13&lt;=AC13),(N13-R13),IF(AND(AE13&lt;=AB13,AC13&gt;=AB13),0,IF(AD13&gt;AC13,((AE13-AB13)*12)*O13,0)))))</f>
        <v>1600</v>
      </c>
      <c r="W13" s="8">
        <f>V13*S13</f>
        <v>1600</v>
      </c>
      <c r="X13" s="3">
        <v>1</v>
      </c>
      <c r="Y13" s="8">
        <f>W13*X13</f>
        <v>1600</v>
      </c>
      <c r="Z13" s="8">
        <f>IF(M13&gt;0,0,Y13+T13*X13)*X13</f>
        <v>1600</v>
      </c>
      <c r="AA13" s="8">
        <f>IF(M13&gt;0,(L13-Y13)/2,IF(AB13&gt;=AE13,(((L13*S13)*X13)-Z13)/2,((((L13*S13)*X13)-Y13)+(((L13*S13)*X13)-Z13))/2))</f>
        <v>400</v>
      </c>
      <c r="AB13" s="7">
        <f>$C13+(($D13-1)/12)</f>
        <v>104.41666666666667</v>
      </c>
      <c r="AC13">
        <f t="shared" si="1"/>
        <v>119</v>
      </c>
      <c r="AD13" s="7">
        <f t="shared" si="2"/>
        <v>111.41666666666667</v>
      </c>
      <c r="AE13">
        <f t="shared" si="3"/>
        <v>118</v>
      </c>
      <c r="AF13" s="16">
        <f t="shared" si="4"/>
        <v>-0.08333333333333333</v>
      </c>
    </row>
    <row r="14" spans="2:32" ht="15.75">
      <c r="B14" s="11" t="s">
        <v>243</v>
      </c>
      <c r="C14" s="11">
        <v>105</v>
      </c>
      <c r="D14" s="11">
        <v>3</v>
      </c>
      <c r="E14" s="12">
        <v>0.33</v>
      </c>
      <c r="G14" s="5" t="s">
        <v>55</v>
      </c>
      <c r="H14" s="11">
        <v>7</v>
      </c>
      <c r="I14">
        <f>C14+H14</f>
        <v>112</v>
      </c>
      <c r="L14" s="13">
        <v>35739</v>
      </c>
      <c r="N14" s="8">
        <f t="shared" si="0"/>
        <v>23945.129999999997</v>
      </c>
      <c r="O14" s="8">
        <f>N14/H14/12</f>
        <v>285.0610714285714</v>
      </c>
      <c r="P14" s="8">
        <f>IF(M14&gt;0,0,IF(OR(AB14&gt;AC14,AD14&lt;AE14),0,IF(AND(AD14&gt;=AE14,AD14&lt;=AC14),O14*((AD14-AE14)*12),IF(AND(AE14&lt;=AB14,AC14&gt;=AB14),((AC14-AB14)*12)*O14,IF(AD14&gt;AC14,12*O14,0)))))</f>
        <v>0</v>
      </c>
      <c r="Q14">
        <f>IF(M14=0,0,IF(AND(AF14&gt;=AE14,AF14&lt;=AD14),((AF14-AE14)*12)*O14,0))</f>
        <v>0</v>
      </c>
      <c r="R14" s="8">
        <f>IF(Q14&gt;0,Q14,P14)</f>
        <v>0</v>
      </c>
      <c r="S14" s="3">
        <v>1</v>
      </c>
      <c r="T14" s="8">
        <f>S14*SUM(P14:Q14)</f>
        <v>0</v>
      </c>
      <c r="V14" s="8">
        <f>IF(AB14&gt;AC14,0,IF(AD14&lt;AE14,N14,IF(AND(AD14&gt;=AE14,AD14&lt;=AC14),(N14-R14),IF(AND(AE14&lt;=AB14,AC14&gt;=AB14),0,IF(AD14&gt;AC14,((AE14-AB14)*12)*O14,0)))))</f>
        <v>23945.129999999997</v>
      </c>
      <c r="W14" s="8">
        <f>V14*S14</f>
        <v>23945.129999999997</v>
      </c>
      <c r="X14" s="3">
        <v>1</v>
      </c>
      <c r="Y14" s="8">
        <f>W14*X14</f>
        <v>23945.129999999997</v>
      </c>
      <c r="Z14" s="8">
        <f>IF(M14&gt;0,0,Y14+T14*X14)*X14</f>
        <v>23945.129999999997</v>
      </c>
      <c r="AA14" s="8">
        <f>IF(M14&gt;0,(L14-Y14)/2,IF(AB14&gt;=AE14,(((L14*S14)*X14)-Z14)/2,((((L14*S14)*X14)-Y14)+(((L14*S14)*X14)-Z14))/2))</f>
        <v>11793.870000000003</v>
      </c>
      <c r="AB14" s="7">
        <f>$C14+(($D14-1)/12)</f>
        <v>105.16666666666667</v>
      </c>
      <c r="AC14">
        <f t="shared" si="1"/>
        <v>119</v>
      </c>
      <c r="AD14" s="7">
        <f t="shared" si="2"/>
        <v>112.16666666666667</v>
      </c>
      <c r="AE14">
        <f t="shared" si="3"/>
        <v>118</v>
      </c>
      <c r="AF14" s="16">
        <f t="shared" si="4"/>
        <v>-0.08333333333333333</v>
      </c>
    </row>
    <row r="15" spans="2:32" ht="15.75">
      <c r="B15" s="11" t="s">
        <v>65</v>
      </c>
      <c r="C15" s="11">
        <v>105</v>
      </c>
      <c r="D15" s="11">
        <v>2</v>
      </c>
      <c r="E15" s="12">
        <v>0.33</v>
      </c>
      <c r="G15" s="5" t="s">
        <v>55</v>
      </c>
      <c r="H15" s="11">
        <v>5</v>
      </c>
      <c r="I15">
        <f>C15+H15</f>
        <v>110</v>
      </c>
      <c r="L15" s="13">
        <v>25867</v>
      </c>
      <c r="N15" s="8">
        <f t="shared" si="0"/>
        <v>17330.89</v>
      </c>
      <c r="O15" s="8">
        <f>N15/H15/12</f>
        <v>288.84816666666666</v>
      </c>
      <c r="P15" s="8">
        <f>IF(M15&gt;0,0,IF(OR(AB15&gt;AC15,AD15&lt;AE15),0,IF(AND(AD15&gt;=AE15,AD15&lt;=AC15),O15*((AD15-AE15)*12),IF(AND(AE15&lt;=AB15,AC15&gt;=AB15),((AC15-AB15)*12)*O15,IF(AD15&gt;AC15,12*O15,0)))))</f>
        <v>0</v>
      </c>
      <c r="Q15">
        <f>IF(M15=0,0,IF(AND(AF15&gt;=AE15,AF15&lt;=AD15),((AF15-AE15)*12)*O15,0))</f>
        <v>0</v>
      </c>
      <c r="R15" s="8">
        <f>IF(Q15&gt;0,Q15,P15)</f>
        <v>0</v>
      </c>
      <c r="S15" s="3">
        <v>1</v>
      </c>
      <c r="T15" s="8">
        <f>S15*SUM(P15:Q15)</f>
        <v>0</v>
      </c>
      <c r="V15" s="8">
        <f>IF(AB15&gt;AC15,0,IF(AD15&lt;AE15,N15,IF(AND(AD15&gt;=AE15,AD15&lt;=AC15),(N15-R15),IF(AND(AE15&lt;=AB15,AC15&gt;=AB15),0,IF(AD15&gt;AC15,((AE15-AB15)*12)*O15,0)))))</f>
        <v>17330.89</v>
      </c>
      <c r="W15" s="8">
        <f>V15*S15</f>
        <v>17330.89</v>
      </c>
      <c r="X15" s="3">
        <v>1</v>
      </c>
      <c r="Y15" s="8">
        <f>W15*X15</f>
        <v>17330.89</v>
      </c>
      <c r="Z15" s="8">
        <f>IF(M15&gt;0,0,Y15+T15*X15)*X15</f>
        <v>17330.89</v>
      </c>
      <c r="AA15" s="8">
        <f>IF(M15&gt;0,(L15-Y15)/2,IF(AB15&gt;=AE15,(((L15*S15)*X15)-Z15)/2,((((L15*S15)*X15)-Y15)+(((L15*S15)*X15)-Z15))/2))</f>
        <v>8536.11</v>
      </c>
      <c r="AB15" s="7">
        <f>$C15+(($D15-1)/12)</f>
        <v>105.08333333333333</v>
      </c>
      <c r="AC15">
        <f t="shared" si="1"/>
        <v>119</v>
      </c>
      <c r="AD15" s="7">
        <f t="shared" si="2"/>
        <v>110.08333333333333</v>
      </c>
      <c r="AE15">
        <f t="shared" si="3"/>
        <v>118</v>
      </c>
      <c r="AF15" s="16">
        <f t="shared" si="4"/>
        <v>-0.08333333333333333</v>
      </c>
    </row>
    <row r="16" spans="2:32" ht="15.75">
      <c r="B16" s="11" t="s">
        <v>66</v>
      </c>
      <c r="C16" s="11">
        <v>108</v>
      </c>
      <c r="D16" s="11">
        <v>1</v>
      </c>
      <c r="E16" s="12">
        <v>0.2</v>
      </c>
      <c r="G16" s="5" t="s">
        <v>55</v>
      </c>
      <c r="H16" s="11">
        <v>7</v>
      </c>
      <c r="I16">
        <f>C16+H16</f>
        <v>115</v>
      </c>
      <c r="L16" s="13">
        <v>5000</v>
      </c>
      <c r="N16" s="8">
        <f t="shared" si="0"/>
        <v>4000</v>
      </c>
      <c r="O16" s="8">
        <f>N16/H16/12</f>
        <v>47.61904761904762</v>
      </c>
      <c r="P16" s="8">
        <f>IF(M16&gt;0,0,IF(OR(AB16&gt;AC16,AD16&lt;AE16),0,IF(AND(AD16&gt;=AE16,AD16&lt;=AC16),O16*((AD16-AE16)*12),IF(AND(AE16&lt;=AB16,AC16&gt;=AB16),((AC16-AB16)*12)*O16,IF(AD16&gt;AC16,12*O16,0)))))</f>
        <v>0</v>
      </c>
      <c r="Q16">
        <f>IF(M16=0,0,IF(AND(AF16&gt;=AE16,AF16&lt;=AD16),((AF16-AE16)*12)*O16,0))</f>
        <v>0</v>
      </c>
      <c r="R16" s="8">
        <f>IF(Q16&gt;0,Q16,P16)</f>
        <v>0</v>
      </c>
      <c r="S16" s="3">
        <v>1</v>
      </c>
      <c r="T16" s="8">
        <f>S16*SUM(P16:Q16)</f>
        <v>0</v>
      </c>
      <c r="V16" s="8">
        <f>IF(AB16&gt;AC16,0,IF(AD16&lt;AE16,N16,IF(AND(AD16&gt;=AE16,AD16&lt;=AC16),(N16-R16),IF(AND(AE16&lt;=AB16,AC16&gt;=AB16),0,IF(AD16&gt;AC16,((AE16-AB16)*12)*O16,0)))))</f>
        <v>4000</v>
      </c>
      <c r="W16" s="8">
        <f>V16*S16</f>
        <v>4000</v>
      </c>
      <c r="X16" s="3">
        <v>1</v>
      </c>
      <c r="Y16" s="8">
        <f>W16*X16</f>
        <v>4000</v>
      </c>
      <c r="Z16" s="8">
        <f>IF(M16&gt;0,0,Y16+T16*X16)*X16</f>
        <v>4000</v>
      </c>
      <c r="AA16" s="8">
        <f>IF(M16&gt;0,(L16-Y16)/2,IF(AB16&gt;=AE16,(((L16*S16)*X16)-Z16)/2,((((L16*S16)*X16)-Y16)+(((L16*S16)*X16)-Z16))/2))</f>
        <v>1000</v>
      </c>
      <c r="AB16">
        <f>$C16+(($D16-1)/12)</f>
        <v>108</v>
      </c>
      <c r="AC16">
        <f t="shared" si="1"/>
        <v>119</v>
      </c>
      <c r="AD16">
        <f t="shared" si="2"/>
        <v>115</v>
      </c>
      <c r="AE16">
        <f t="shared" si="3"/>
        <v>118</v>
      </c>
      <c r="AF16" s="16">
        <f t="shared" si="4"/>
        <v>-0.08333333333333333</v>
      </c>
    </row>
    <row r="17" spans="2:32" ht="15.75">
      <c r="B17" s="11" t="s">
        <v>67</v>
      </c>
      <c r="C17" s="11">
        <v>108</v>
      </c>
      <c r="D17" s="11">
        <v>1</v>
      </c>
      <c r="E17" s="12">
        <v>0.2</v>
      </c>
      <c r="G17" s="5" t="s">
        <v>55</v>
      </c>
      <c r="H17" s="11">
        <v>7</v>
      </c>
      <c r="I17">
        <f aca="true" t="shared" si="5" ref="I17:I23">C17+H17</f>
        <v>115</v>
      </c>
      <c r="L17" s="13">
        <v>3000</v>
      </c>
      <c r="N17" s="8">
        <f t="shared" si="0"/>
        <v>2400</v>
      </c>
      <c r="O17" s="8">
        <f aca="true" t="shared" si="6" ref="O17:O23">N17/H17/12</f>
        <v>28.57142857142857</v>
      </c>
      <c r="P17" s="8">
        <f aca="true" t="shared" si="7" ref="P17:P23">IF(M17&gt;0,0,IF(OR(AB17&gt;AC17,AD17&lt;AE17),0,IF(AND(AD17&gt;=AE17,AD17&lt;=AC17),O17*((AD17-AE17)*12),IF(AND(AE17&lt;=AB17,AC17&gt;=AB17),((AC17-AB17)*12)*O17,IF(AD17&gt;AC17,12*O17,0)))))</f>
        <v>0</v>
      </c>
      <c r="Q17">
        <f aca="true" t="shared" si="8" ref="Q17:Q23">IF(M17=0,0,IF(AND(AF17&gt;=AE17,AF17&lt;=AD17),((AF17-AE17)*12)*O17,0))</f>
        <v>0</v>
      </c>
      <c r="R17" s="8">
        <f aca="true" t="shared" si="9" ref="R17:R23">IF(Q17&gt;0,Q17,P17)</f>
        <v>0</v>
      </c>
      <c r="S17" s="3">
        <v>1</v>
      </c>
      <c r="T17" s="8">
        <f aca="true" t="shared" si="10" ref="T17:T23">S17*SUM(P17:Q17)</f>
        <v>0</v>
      </c>
      <c r="V17" s="8">
        <f aca="true" t="shared" si="11" ref="V17:V23">IF(AB17&gt;AC17,0,IF(AD17&lt;AE17,N17,IF(AND(AD17&gt;=AE17,AD17&lt;=AC17),(N17-R17),IF(AND(AE17&lt;=AB17,AC17&gt;=AB17),0,IF(AD17&gt;AC17,((AE17-AB17)*12)*O17,0)))))</f>
        <v>2400</v>
      </c>
      <c r="W17" s="8">
        <f aca="true" t="shared" si="12" ref="W17:W23">V17*S17</f>
        <v>2400</v>
      </c>
      <c r="X17" s="3">
        <v>1</v>
      </c>
      <c r="Y17" s="8">
        <f aca="true" t="shared" si="13" ref="Y17:Y23">W17*X17</f>
        <v>2400</v>
      </c>
      <c r="Z17" s="8">
        <f aca="true" t="shared" si="14" ref="Z17:Z23">IF(M17&gt;0,0,Y17+T17*X17)*X17</f>
        <v>2400</v>
      </c>
      <c r="AA17" s="8">
        <f aca="true" t="shared" si="15" ref="AA17:AA23">IF(M17&gt;0,(L17-Y17)/2,IF(AB17&gt;=AE17,(((L17*S17)*X17)-Z17)/2,((((L17*S17)*X17)-Y17)+(((L17*S17)*X17)-Z17))/2))</f>
        <v>600</v>
      </c>
      <c r="AB17">
        <f aca="true" t="shared" si="16" ref="AB17:AB32">$C17+(($D17-1)/12)</f>
        <v>108</v>
      </c>
      <c r="AC17">
        <f t="shared" si="1"/>
        <v>119</v>
      </c>
      <c r="AD17">
        <f t="shared" si="2"/>
        <v>115</v>
      </c>
      <c r="AE17">
        <f t="shared" si="3"/>
        <v>118</v>
      </c>
      <c r="AF17" s="16">
        <f t="shared" si="4"/>
        <v>-0.08333333333333333</v>
      </c>
    </row>
    <row r="18" spans="2:32" ht="15.75">
      <c r="B18" s="11" t="s">
        <v>68</v>
      </c>
      <c r="C18" s="11">
        <v>109</v>
      </c>
      <c r="D18" s="11">
        <v>3</v>
      </c>
      <c r="E18" s="12">
        <v>0.2</v>
      </c>
      <c r="G18" s="5" t="s">
        <v>55</v>
      </c>
      <c r="H18" s="11">
        <v>7</v>
      </c>
      <c r="I18">
        <f t="shared" si="5"/>
        <v>116</v>
      </c>
      <c r="L18" s="13">
        <v>6787</v>
      </c>
      <c r="N18" s="8">
        <f t="shared" si="0"/>
        <v>5429.6</v>
      </c>
      <c r="O18" s="8">
        <f t="shared" si="6"/>
        <v>64.63809523809525</v>
      </c>
      <c r="P18" s="8">
        <f t="shared" si="7"/>
        <v>0</v>
      </c>
      <c r="Q18">
        <f t="shared" si="8"/>
        <v>0</v>
      </c>
      <c r="R18" s="8">
        <f t="shared" si="9"/>
        <v>0</v>
      </c>
      <c r="S18" s="3">
        <v>1</v>
      </c>
      <c r="T18" s="8">
        <f t="shared" si="10"/>
        <v>0</v>
      </c>
      <c r="V18" s="8">
        <f t="shared" si="11"/>
        <v>5429.6</v>
      </c>
      <c r="W18" s="8">
        <f t="shared" si="12"/>
        <v>5429.6</v>
      </c>
      <c r="X18" s="3">
        <v>1</v>
      </c>
      <c r="Y18" s="8">
        <f t="shared" si="13"/>
        <v>5429.6</v>
      </c>
      <c r="Z18" s="8">
        <f t="shared" si="14"/>
        <v>5429.6</v>
      </c>
      <c r="AA18" s="8">
        <f t="shared" si="15"/>
        <v>1357.3999999999996</v>
      </c>
      <c r="AB18" s="7">
        <f t="shared" si="16"/>
        <v>109.16666666666667</v>
      </c>
      <c r="AC18">
        <f t="shared" si="1"/>
        <v>119</v>
      </c>
      <c r="AD18" s="7">
        <f t="shared" si="2"/>
        <v>116.16666666666667</v>
      </c>
      <c r="AE18">
        <f t="shared" si="3"/>
        <v>118</v>
      </c>
      <c r="AF18" s="16">
        <f t="shared" si="4"/>
        <v>-0.08333333333333333</v>
      </c>
    </row>
    <row r="19" spans="2:32" ht="15.75">
      <c r="B19" s="11" t="s">
        <v>64</v>
      </c>
      <c r="C19" s="11">
        <v>109</v>
      </c>
      <c r="D19" s="11">
        <v>8</v>
      </c>
      <c r="E19" s="12">
        <v>0.33</v>
      </c>
      <c r="G19" s="5" t="s">
        <v>55</v>
      </c>
      <c r="H19" s="11">
        <v>5</v>
      </c>
      <c r="I19">
        <f t="shared" si="5"/>
        <v>114</v>
      </c>
      <c r="L19" s="13">
        <v>1728</v>
      </c>
      <c r="N19" s="8">
        <f t="shared" si="0"/>
        <v>1157.76</v>
      </c>
      <c r="O19" s="8">
        <f t="shared" si="6"/>
        <v>19.296</v>
      </c>
      <c r="P19" s="8">
        <f t="shared" si="7"/>
        <v>0</v>
      </c>
      <c r="Q19">
        <f t="shared" si="8"/>
        <v>0</v>
      </c>
      <c r="R19" s="8">
        <f t="shared" si="9"/>
        <v>0</v>
      </c>
      <c r="S19" s="3">
        <v>1</v>
      </c>
      <c r="T19" s="8">
        <f t="shared" si="10"/>
        <v>0</v>
      </c>
      <c r="V19" s="8">
        <f t="shared" si="11"/>
        <v>1157.76</v>
      </c>
      <c r="W19" s="8">
        <f t="shared" si="12"/>
        <v>1157.76</v>
      </c>
      <c r="X19" s="3">
        <v>1</v>
      </c>
      <c r="Y19" s="8">
        <f t="shared" si="13"/>
        <v>1157.76</v>
      </c>
      <c r="Z19" s="8">
        <f t="shared" si="14"/>
        <v>1157.76</v>
      </c>
      <c r="AA19" s="8">
        <f t="shared" si="15"/>
        <v>570.24</v>
      </c>
      <c r="AB19" s="7">
        <f t="shared" si="16"/>
        <v>109.58333333333333</v>
      </c>
      <c r="AC19">
        <f t="shared" si="1"/>
        <v>119</v>
      </c>
      <c r="AD19" s="7">
        <f t="shared" si="2"/>
        <v>114.58333333333333</v>
      </c>
      <c r="AE19">
        <f t="shared" si="3"/>
        <v>118</v>
      </c>
      <c r="AF19" s="16">
        <f t="shared" si="4"/>
        <v>-0.08333333333333333</v>
      </c>
    </row>
    <row r="20" spans="2:32" ht="15.75">
      <c r="B20" s="11" t="s">
        <v>69</v>
      </c>
      <c r="C20" s="11">
        <v>109</v>
      </c>
      <c r="D20" s="11">
        <v>8</v>
      </c>
      <c r="E20" s="12">
        <v>0.2</v>
      </c>
      <c r="G20" s="5" t="s">
        <v>55</v>
      </c>
      <c r="H20" s="11">
        <v>7</v>
      </c>
      <c r="I20">
        <f t="shared" si="5"/>
        <v>116</v>
      </c>
      <c r="L20" s="13">
        <v>12153</v>
      </c>
      <c r="N20" s="8">
        <f t="shared" si="0"/>
        <v>9722.4</v>
      </c>
      <c r="O20" s="8">
        <f t="shared" si="6"/>
        <v>115.74285714285713</v>
      </c>
      <c r="P20" s="8">
        <f t="shared" si="7"/>
        <v>0</v>
      </c>
      <c r="Q20">
        <f t="shared" si="8"/>
        <v>0</v>
      </c>
      <c r="R20" s="8">
        <f t="shared" si="9"/>
        <v>0</v>
      </c>
      <c r="S20" s="3">
        <v>1</v>
      </c>
      <c r="T20" s="8">
        <f t="shared" si="10"/>
        <v>0</v>
      </c>
      <c r="V20" s="8">
        <f t="shared" si="11"/>
        <v>9722.4</v>
      </c>
      <c r="W20" s="8">
        <f t="shared" si="12"/>
        <v>9722.4</v>
      </c>
      <c r="X20" s="3">
        <v>1</v>
      </c>
      <c r="Y20" s="8">
        <f t="shared" si="13"/>
        <v>9722.4</v>
      </c>
      <c r="Z20" s="8">
        <f t="shared" si="14"/>
        <v>9722.4</v>
      </c>
      <c r="AA20" s="8">
        <f t="shared" si="15"/>
        <v>2430.6000000000004</v>
      </c>
      <c r="AB20" s="7">
        <f t="shared" si="16"/>
        <v>109.58333333333333</v>
      </c>
      <c r="AC20">
        <f t="shared" si="1"/>
        <v>119</v>
      </c>
      <c r="AD20" s="7">
        <f t="shared" si="2"/>
        <v>116.58333333333333</v>
      </c>
      <c r="AE20">
        <f t="shared" si="3"/>
        <v>118</v>
      </c>
      <c r="AF20" s="16">
        <f t="shared" si="4"/>
        <v>-0.08333333333333333</v>
      </c>
    </row>
    <row r="21" spans="2:32" ht="15.75">
      <c r="B21" s="31" t="s">
        <v>207</v>
      </c>
      <c r="C21" s="11">
        <v>111</v>
      </c>
      <c r="D21" s="11">
        <v>12</v>
      </c>
      <c r="E21" s="12">
        <v>0.2</v>
      </c>
      <c r="G21" s="5" t="s">
        <v>55</v>
      </c>
      <c r="H21" s="11">
        <v>7</v>
      </c>
      <c r="I21">
        <f>C21+H21</f>
        <v>118</v>
      </c>
      <c r="L21" s="13">
        <v>153840</v>
      </c>
      <c r="N21" s="8">
        <f>L21-L21*E21</f>
        <v>123072</v>
      </c>
      <c r="O21" s="8">
        <f>N21/H21/12</f>
        <v>1465.142857142857</v>
      </c>
      <c r="P21" s="8">
        <f>IF(M21&gt;0,0,IF(OR(AB21&gt;AC21,AD21&lt;AE21),0,IF(AND(AD21&gt;=AE21,AD21&lt;=AC21),O21*((AD21-AE21)*12),IF(AND(AE21&lt;=AB21,AC21&gt;=AB21),((AC21-AB21)*12)*O21,IF(AD21&gt;AC21,12*O21,0)))))</f>
        <v>16116.571428571511</v>
      </c>
      <c r="Q21">
        <f>IF(M21=0,0,IF(AND(AF21&gt;=AE21,AF21&lt;=AD21),((AF21-AE21)*12)*O21,0))</f>
        <v>0</v>
      </c>
      <c r="R21" s="8">
        <f>IF(Q21&gt;0,Q21,P21)</f>
        <v>16116.571428571511</v>
      </c>
      <c r="S21" s="3">
        <v>1</v>
      </c>
      <c r="T21" s="8">
        <f>S21*SUM(P21:Q21)</f>
        <v>16116.571428571511</v>
      </c>
      <c r="V21" s="8">
        <f>IF(AB21&gt;AC21,0,IF(AD21&lt;AE21,N21,IF(AND(AD21&gt;=AE21,AD21&lt;=AC21),(N21-R21),IF(AND(AE21&lt;=AB21,AC21&gt;=AB21),0,IF(AD21&gt;AC21,((AE21-AB21)*12)*O21,0)))))</f>
        <v>106955.42857142849</v>
      </c>
      <c r="W21" s="8">
        <f>V21*S21</f>
        <v>106955.42857142849</v>
      </c>
      <c r="X21" s="3">
        <v>1</v>
      </c>
      <c r="Y21" s="8">
        <f>W21*X21</f>
        <v>106955.42857142849</v>
      </c>
      <c r="Z21" s="8">
        <f>IF(M21&gt;0,0,Y21+T21*X21)*X21</f>
        <v>123072</v>
      </c>
      <c r="AA21" s="8">
        <f>IF(M21&gt;0,(L21-Y21)/2,IF(AB21&gt;=AE21,(((L21*S21)*X21)-Z21)/2,((((L21*S21)*X21)-Y21)+(((L21*S21)*X21)-Z21))/2))</f>
        <v>38826.285714285754</v>
      </c>
      <c r="AB21" s="7">
        <f t="shared" si="16"/>
        <v>111.91666666666667</v>
      </c>
      <c r="AC21">
        <f t="shared" si="1"/>
        <v>119</v>
      </c>
      <c r="AD21" s="7">
        <f t="shared" si="2"/>
        <v>118.91666666666667</v>
      </c>
      <c r="AE21">
        <f t="shared" si="3"/>
        <v>118</v>
      </c>
      <c r="AF21" s="16">
        <f t="shared" si="4"/>
        <v>-0.08333333333333333</v>
      </c>
    </row>
    <row r="22" spans="2:32" ht="15.75">
      <c r="B22" s="31" t="s">
        <v>210</v>
      </c>
      <c r="C22" s="11">
        <v>113</v>
      </c>
      <c r="D22" s="11">
        <v>2</v>
      </c>
      <c r="E22" s="12">
        <v>0.33</v>
      </c>
      <c r="G22" s="5" t="s">
        <v>55</v>
      </c>
      <c r="H22" s="11">
        <v>5</v>
      </c>
      <c r="I22">
        <f>C22+H22</f>
        <v>118</v>
      </c>
      <c r="L22" s="13">
        <v>109368</v>
      </c>
      <c r="N22" s="8">
        <f>L22-L22*E22</f>
        <v>73276.56</v>
      </c>
      <c r="O22" s="8">
        <f>N22/H22/12</f>
        <v>1221.276</v>
      </c>
      <c r="P22" s="8">
        <f>IF(M22&gt;0,0,IF(OR(AB22&gt;AC22,AD22&lt;AE22),0,IF(AND(AD22&gt;=AE22,AD22&lt;=AC22),O22*((AD22-AE22)*12),IF(AND(AE22&lt;=AB22,AC22&gt;=AB22),((AC22-AB22)*12)*O22,IF(AD22&gt;AC22,12*O22,0)))))</f>
        <v>1221.2759999999307</v>
      </c>
      <c r="Q22">
        <f>IF(M22=0,0,IF(AND(AF22&gt;=AE22,AF22&lt;=AD22),((AF22-AE22)*12)*O22,0))</f>
        <v>0</v>
      </c>
      <c r="R22" s="8">
        <f>IF(Q22&gt;0,Q22,P22)</f>
        <v>1221.2759999999307</v>
      </c>
      <c r="S22" s="3">
        <v>1</v>
      </c>
      <c r="T22" s="8">
        <f>S22*SUM(P22:Q22)</f>
        <v>1221.2759999999307</v>
      </c>
      <c r="V22" s="8">
        <f>IF(AB22&gt;AC22,0,IF(AD22&lt;AE22,N22,IF(AND(AD22&gt;=AE22,AD22&lt;=AC22),(N22-R22),IF(AND(AE22&lt;=AB22,AC22&gt;=AB22),0,IF(AD22&gt;AC22,((AE22-AB22)*12)*O22,0)))))</f>
        <v>72055.28400000007</v>
      </c>
      <c r="W22" s="8">
        <f>V22*S22</f>
        <v>72055.28400000007</v>
      </c>
      <c r="X22" s="3">
        <v>1</v>
      </c>
      <c r="Y22" s="8">
        <f>W22*X22</f>
        <v>72055.28400000007</v>
      </c>
      <c r="Z22" s="8">
        <f>IF(M22&gt;0,0,Y22+T22*X22)*X22</f>
        <v>73276.56</v>
      </c>
      <c r="AA22" s="8">
        <f>IF(M22&gt;0,(L22-Y22)/2,IF(AB22&gt;=AE22,(((L22*S22)*X22)-Z22)/2,((((L22*S22)*X22)-Y22)+(((L22*S22)*X22)-Z22))/2))</f>
        <v>36702.077999999965</v>
      </c>
      <c r="AB22" s="7">
        <f t="shared" si="16"/>
        <v>113.08333333333333</v>
      </c>
      <c r="AC22">
        <f t="shared" si="1"/>
        <v>119</v>
      </c>
      <c r="AD22" s="7">
        <f t="shared" si="2"/>
        <v>118.08333333333333</v>
      </c>
      <c r="AE22">
        <f t="shared" si="3"/>
        <v>118</v>
      </c>
      <c r="AF22" s="16">
        <f t="shared" si="4"/>
        <v>-0.08333333333333333</v>
      </c>
    </row>
    <row r="23" spans="2:32" ht="15.75">
      <c r="B23" s="31" t="s">
        <v>242</v>
      </c>
      <c r="C23" s="11">
        <v>113</v>
      </c>
      <c r="D23" s="11">
        <v>12</v>
      </c>
      <c r="E23" s="12">
        <v>0.2</v>
      </c>
      <c r="G23" s="5" t="s">
        <v>55</v>
      </c>
      <c r="H23" s="11">
        <v>7</v>
      </c>
      <c r="I23">
        <f t="shared" si="5"/>
        <v>120</v>
      </c>
      <c r="L23" s="13">
        <v>258778</v>
      </c>
      <c r="N23" s="8">
        <f t="shared" si="0"/>
        <v>207022.4</v>
      </c>
      <c r="O23" s="8">
        <f t="shared" si="6"/>
        <v>2464.5523809523806</v>
      </c>
      <c r="P23" s="8">
        <f t="shared" si="7"/>
        <v>29574.62857142857</v>
      </c>
      <c r="Q23">
        <f t="shared" si="8"/>
        <v>0</v>
      </c>
      <c r="R23" s="8">
        <f t="shared" si="9"/>
        <v>29574.62857142857</v>
      </c>
      <c r="S23" s="3">
        <v>1</v>
      </c>
      <c r="T23" s="8">
        <f t="shared" si="10"/>
        <v>29574.62857142857</v>
      </c>
      <c r="V23" s="8">
        <f t="shared" si="11"/>
        <v>120763.0666666665</v>
      </c>
      <c r="W23" s="8">
        <f t="shared" si="12"/>
        <v>120763.0666666665</v>
      </c>
      <c r="X23" s="3">
        <v>1</v>
      </c>
      <c r="Y23" s="8">
        <f t="shared" si="13"/>
        <v>120763.0666666665</v>
      </c>
      <c r="Z23" s="8">
        <f t="shared" si="14"/>
        <v>150337.69523809507</v>
      </c>
      <c r="AA23" s="8">
        <f t="shared" si="15"/>
        <v>123227.61904761921</v>
      </c>
      <c r="AB23" s="7">
        <f t="shared" si="16"/>
        <v>113.91666666666667</v>
      </c>
      <c r="AC23">
        <f t="shared" si="1"/>
        <v>119</v>
      </c>
      <c r="AD23" s="7">
        <f t="shared" si="2"/>
        <v>120.91666666666667</v>
      </c>
      <c r="AE23">
        <f t="shared" si="3"/>
        <v>118</v>
      </c>
      <c r="AF23" s="16">
        <f t="shared" si="4"/>
        <v>-0.08333333333333333</v>
      </c>
    </row>
    <row r="24" spans="2:37" ht="15.75">
      <c r="B24" s="31" t="s">
        <v>230</v>
      </c>
      <c r="C24" s="11">
        <v>115</v>
      </c>
      <c r="D24" s="11">
        <v>4</v>
      </c>
      <c r="E24" s="12">
        <v>0.2</v>
      </c>
      <c r="G24" s="5" t="s">
        <v>55</v>
      </c>
      <c r="H24" s="11">
        <v>7</v>
      </c>
      <c r="I24">
        <f aca="true" t="shared" si="17" ref="I24:I32">C24+H24</f>
        <v>122</v>
      </c>
      <c r="L24" s="13">
        <v>4972</v>
      </c>
      <c r="N24" s="8">
        <f aca="true" t="shared" si="18" ref="N24:N32">L24-L24*E24</f>
        <v>3977.6</v>
      </c>
      <c r="O24" s="8">
        <f aca="true" t="shared" si="19" ref="O24:O32">N24/H24/12</f>
        <v>47.35238095238095</v>
      </c>
      <c r="P24" s="8">
        <f aca="true" t="shared" si="20" ref="P24:P32">IF(M24&gt;0,0,IF(OR(AB24&gt;AC24,AD24&lt;AE24),0,IF(AND(AD24&gt;=AE24,AD24&lt;=AC24),O24*((AD24-AE24)*12),IF(AND(AE24&lt;=AB24,AC24&gt;=AB24),((AC24-AB24)*12)*O24,IF(AD24&gt;AC24,12*O24,0)))))</f>
        <v>568.2285714285714</v>
      </c>
      <c r="Q24">
        <f aca="true" t="shared" si="21" ref="Q24:Q32">IF(M24=0,0,IF(AND(AF24&gt;=AE24,AF24&lt;=AD24),((AF24-AE24)*12)*O24,0))</f>
        <v>0</v>
      </c>
      <c r="R24" s="8">
        <f aca="true" t="shared" si="22" ref="R24:R32">IF(Q24&gt;0,Q24,P24)</f>
        <v>568.2285714285714</v>
      </c>
      <c r="S24" s="3">
        <v>1</v>
      </c>
      <c r="T24" s="8">
        <f aca="true" t="shared" si="23" ref="T24:T32">S24*SUM(P24:Q24)</f>
        <v>568.2285714285714</v>
      </c>
      <c r="V24" s="8">
        <f aca="true" t="shared" si="24" ref="V24:V32">IF(AB24&gt;AC24,0,IF(AD24&lt;AE24,N24,IF(AND(AD24&gt;=AE24,AD24&lt;=AC24),(N24-R24),IF(AND(AE24&lt;=AB24,AC24&gt;=AB24),0,IF(AD24&gt;AC24,((AE24-AB24)*12)*O24,0)))))</f>
        <v>1562.6285714285714</v>
      </c>
      <c r="W24" s="8">
        <f aca="true" t="shared" si="25" ref="W24:W32">V24*S24</f>
        <v>1562.6285714285714</v>
      </c>
      <c r="X24" s="3">
        <v>1</v>
      </c>
      <c r="Y24" s="8">
        <f aca="true" t="shared" si="26" ref="Y24:Y32">W24*X24</f>
        <v>1562.6285714285714</v>
      </c>
      <c r="Z24" s="8">
        <f aca="true" t="shared" si="27" ref="Z24:Z32">IF(M24&gt;0,0,Y24+T24*X24)*X24</f>
        <v>2130.8571428571427</v>
      </c>
      <c r="AA24" s="8">
        <f aca="true" t="shared" si="28" ref="AA24:AA32">IF(M24&gt;0,(L24-Y24)/2,IF(AB24&gt;=AE24,(((L24*S24)*X24)-Z24)/2,((((L24*S24)*X24)-Y24)+(((L24*S24)*X24)-Z24))/2))</f>
        <v>3125.2571428571428</v>
      </c>
      <c r="AB24" s="7">
        <f t="shared" si="16"/>
        <v>115.25</v>
      </c>
      <c r="AC24">
        <f t="shared" si="1"/>
        <v>119</v>
      </c>
      <c r="AD24" s="7">
        <f t="shared" si="2"/>
        <v>122.25</v>
      </c>
      <c r="AE24">
        <f t="shared" si="3"/>
        <v>118</v>
      </c>
      <c r="AF24" s="16">
        <f t="shared" si="4"/>
        <v>-0.08333333333333333</v>
      </c>
      <c r="AI24" s="38"/>
      <c r="AJ24" s="8"/>
      <c r="AK24" s="39"/>
    </row>
    <row r="25" spans="2:37" ht="15.75">
      <c r="B25" s="31" t="s">
        <v>225</v>
      </c>
      <c r="C25" s="11">
        <v>115</v>
      </c>
      <c r="D25" s="11">
        <v>3</v>
      </c>
      <c r="E25" s="12">
        <v>0.2</v>
      </c>
      <c r="G25" s="5" t="s">
        <v>55</v>
      </c>
      <c r="H25" s="11">
        <v>7</v>
      </c>
      <c r="I25">
        <f t="shared" si="17"/>
        <v>122</v>
      </c>
      <c r="J25">
        <v>118</v>
      </c>
      <c r="K25">
        <v>7</v>
      </c>
      <c r="L25" s="13">
        <v>150526</v>
      </c>
      <c r="M25" s="52">
        <v>218</v>
      </c>
      <c r="N25" s="8">
        <f t="shared" si="18"/>
        <v>120420.8</v>
      </c>
      <c r="O25" s="8">
        <f t="shared" si="19"/>
        <v>1433.5809523809523</v>
      </c>
      <c r="P25" s="8">
        <f t="shared" si="20"/>
        <v>0</v>
      </c>
      <c r="Q25">
        <f t="shared" si="21"/>
        <v>8601.485714285714</v>
      </c>
      <c r="R25" s="8">
        <f t="shared" si="22"/>
        <v>8601.485714285714</v>
      </c>
      <c r="S25" s="3">
        <v>1</v>
      </c>
      <c r="T25" s="8">
        <f t="shared" si="23"/>
        <v>8601.485714285714</v>
      </c>
      <c r="V25" s="8">
        <f t="shared" si="24"/>
        <v>48741.7523809523</v>
      </c>
      <c r="W25" s="8">
        <f t="shared" si="25"/>
        <v>48741.7523809523</v>
      </c>
      <c r="X25" s="3">
        <v>1</v>
      </c>
      <c r="Y25" s="8">
        <f t="shared" si="26"/>
        <v>48741.7523809523</v>
      </c>
      <c r="Z25" s="8">
        <f t="shared" si="27"/>
        <v>0</v>
      </c>
      <c r="AA25" s="8">
        <f t="shared" si="28"/>
        <v>50892.12380952385</v>
      </c>
      <c r="AB25" s="7">
        <f t="shared" si="16"/>
        <v>115.16666666666667</v>
      </c>
      <c r="AC25">
        <f t="shared" si="1"/>
        <v>119</v>
      </c>
      <c r="AD25" s="7">
        <f t="shared" si="2"/>
        <v>122.16666666666667</v>
      </c>
      <c r="AE25">
        <f t="shared" si="3"/>
        <v>118</v>
      </c>
      <c r="AF25" s="16">
        <f t="shared" si="4"/>
        <v>118.5</v>
      </c>
      <c r="AH25" s="53">
        <v>104414</v>
      </c>
      <c r="AI25" s="53">
        <v>150526</v>
      </c>
      <c r="AJ25" s="8">
        <v>57343</v>
      </c>
      <c r="AK25" s="8">
        <f>AH25-(AI25-AJ25)</f>
        <v>11231</v>
      </c>
    </row>
    <row r="26" spans="2:37" ht="15.75">
      <c r="B26" s="31" t="s">
        <v>224</v>
      </c>
      <c r="C26" s="11">
        <v>115</v>
      </c>
      <c r="D26" s="11">
        <v>8</v>
      </c>
      <c r="E26" s="12">
        <v>0.33</v>
      </c>
      <c r="G26" s="5" t="s">
        <v>55</v>
      </c>
      <c r="H26" s="11">
        <v>5</v>
      </c>
      <c r="I26">
        <f t="shared" si="17"/>
        <v>120</v>
      </c>
      <c r="L26" s="13">
        <v>52733</v>
      </c>
      <c r="N26" s="8">
        <f t="shared" si="18"/>
        <v>35331.11</v>
      </c>
      <c r="O26" s="8">
        <f t="shared" si="19"/>
        <v>588.8518333333333</v>
      </c>
      <c r="P26" s="8">
        <f t="shared" si="20"/>
        <v>7066.222</v>
      </c>
      <c r="Q26">
        <f t="shared" si="21"/>
        <v>0</v>
      </c>
      <c r="R26" s="8">
        <f t="shared" si="22"/>
        <v>7066.222</v>
      </c>
      <c r="S26" s="3">
        <v>1</v>
      </c>
      <c r="T26" s="8">
        <f t="shared" si="23"/>
        <v>7066.222</v>
      </c>
      <c r="V26" s="8">
        <f t="shared" si="24"/>
        <v>17076.7031666667</v>
      </c>
      <c r="W26" s="8">
        <f t="shared" si="25"/>
        <v>17076.7031666667</v>
      </c>
      <c r="X26" s="3">
        <v>1</v>
      </c>
      <c r="Y26" s="8">
        <f t="shared" si="26"/>
        <v>17076.7031666667</v>
      </c>
      <c r="Z26" s="8">
        <f t="shared" si="27"/>
        <v>24142.925166666697</v>
      </c>
      <c r="AA26" s="8">
        <f t="shared" si="28"/>
        <v>32123.1858333333</v>
      </c>
      <c r="AB26" s="7">
        <f t="shared" si="16"/>
        <v>115.58333333333333</v>
      </c>
      <c r="AC26">
        <f t="shared" si="1"/>
        <v>119</v>
      </c>
      <c r="AD26" s="7">
        <f t="shared" si="2"/>
        <v>120.58333333333333</v>
      </c>
      <c r="AE26">
        <f t="shared" si="3"/>
        <v>118</v>
      </c>
      <c r="AF26" s="16">
        <f t="shared" si="4"/>
        <v>-0.08333333333333333</v>
      </c>
      <c r="AI26" s="38"/>
      <c r="AJ26" s="8"/>
      <c r="AK26" s="39"/>
    </row>
    <row r="27" spans="2:37" ht="15.75">
      <c r="B27" s="31" t="s">
        <v>232</v>
      </c>
      <c r="C27" s="11">
        <v>116</v>
      </c>
      <c r="D27" s="11">
        <v>7</v>
      </c>
      <c r="E27" s="12">
        <v>0.2</v>
      </c>
      <c r="G27" s="5" t="s">
        <v>55</v>
      </c>
      <c r="H27" s="11">
        <v>7</v>
      </c>
      <c r="I27">
        <f t="shared" si="17"/>
        <v>123</v>
      </c>
      <c r="L27" s="13">
        <v>157120</v>
      </c>
      <c r="N27" s="8">
        <f t="shared" si="18"/>
        <v>125696</v>
      </c>
      <c r="O27" s="8">
        <f t="shared" si="19"/>
        <v>1496.3809523809523</v>
      </c>
      <c r="P27" s="8">
        <f t="shared" si="20"/>
        <v>17956.571428571428</v>
      </c>
      <c r="Q27">
        <f t="shared" si="21"/>
        <v>0</v>
      </c>
      <c r="R27" s="8">
        <f t="shared" si="22"/>
        <v>17956.571428571428</v>
      </c>
      <c r="S27" s="3">
        <v>1</v>
      </c>
      <c r="T27" s="8">
        <f t="shared" si="23"/>
        <v>17956.571428571428</v>
      </c>
      <c r="V27" s="8">
        <f t="shared" si="24"/>
        <v>26934.85714285714</v>
      </c>
      <c r="W27" s="8">
        <f t="shared" si="25"/>
        <v>26934.85714285714</v>
      </c>
      <c r="X27" s="3">
        <v>1</v>
      </c>
      <c r="Y27" s="8">
        <f t="shared" si="26"/>
        <v>26934.85714285714</v>
      </c>
      <c r="Z27" s="8">
        <f t="shared" si="27"/>
        <v>44891.428571428565</v>
      </c>
      <c r="AA27" s="8">
        <f t="shared" si="28"/>
        <v>121206.85714285714</v>
      </c>
      <c r="AB27" s="7">
        <f t="shared" si="16"/>
        <v>116.5</v>
      </c>
      <c r="AC27">
        <f t="shared" si="1"/>
        <v>119</v>
      </c>
      <c r="AD27" s="7">
        <f t="shared" si="2"/>
        <v>123.5</v>
      </c>
      <c r="AE27">
        <f t="shared" si="3"/>
        <v>118</v>
      </c>
      <c r="AF27" s="16">
        <f t="shared" si="4"/>
        <v>-0.08333333333333333</v>
      </c>
      <c r="AI27" s="38"/>
      <c r="AJ27" s="8"/>
      <c r="AK27" s="39"/>
    </row>
    <row r="28" spans="2:37" ht="15.75">
      <c r="B28" s="42" t="s">
        <v>235</v>
      </c>
      <c r="C28" s="11">
        <v>116</v>
      </c>
      <c r="D28" s="11">
        <v>9</v>
      </c>
      <c r="E28" s="12">
        <v>0.33</v>
      </c>
      <c r="G28" s="5" t="s">
        <v>55</v>
      </c>
      <c r="H28" s="11">
        <v>5</v>
      </c>
      <c r="I28">
        <f t="shared" si="17"/>
        <v>121</v>
      </c>
      <c r="L28" s="13">
        <v>61488</v>
      </c>
      <c r="N28" s="8">
        <f t="shared" si="18"/>
        <v>41196.96</v>
      </c>
      <c r="O28" s="8">
        <f t="shared" si="19"/>
        <v>686.616</v>
      </c>
      <c r="P28" s="8">
        <f t="shared" si="20"/>
        <v>8239.392</v>
      </c>
      <c r="Q28">
        <f t="shared" si="21"/>
        <v>0</v>
      </c>
      <c r="R28" s="8">
        <f t="shared" si="22"/>
        <v>8239.392</v>
      </c>
      <c r="S28" s="3">
        <v>1</v>
      </c>
      <c r="T28" s="8">
        <f t="shared" si="23"/>
        <v>8239.392</v>
      </c>
      <c r="V28" s="8">
        <f t="shared" si="24"/>
        <v>10985.855999999962</v>
      </c>
      <c r="W28" s="8">
        <f t="shared" si="25"/>
        <v>10985.855999999962</v>
      </c>
      <c r="X28" s="3">
        <v>1</v>
      </c>
      <c r="Y28" s="8">
        <f t="shared" si="26"/>
        <v>10985.855999999962</v>
      </c>
      <c r="Z28" s="8">
        <f t="shared" si="27"/>
        <v>19225.247999999963</v>
      </c>
      <c r="AA28" s="8">
        <f t="shared" si="28"/>
        <v>46382.44800000003</v>
      </c>
      <c r="AB28" s="7">
        <f t="shared" si="16"/>
        <v>116.66666666666667</v>
      </c>
      <c r="AC28">
        <f t="shared" si="1"/>
        <v>119</v>
      </c>
      <c r="AD28" s="7">
        <f t="shared" si="2"/>
        <v>121.66666666666667</v>
      </c>
      <c r="AE28">
        <f t="shared" si="3"/>
        <v>118</v>
      </c>
      <c r="AF28" s="16">
        <f t="shared" si="4"/>
        <v>-0.08333333333333333</v>
      </c>
      <c r="AI28" s="38"/>
      <c r="AJ28" s="8"/>
      <c r="AK28" s="39"/>
    </row>
    <row r="29" spans="2:37" ht="15.75">
      <c r="B29" s="31" t="s">
        <v>233</v>
      </c>
      <c r="C29" s="11">
        <v>116</v>
      </c>
      <c r="D29" s="11">
        <v>12</v>
      </c>
      <c r="E29" s="12">
        <v>0.2</v>
      </c>
      <c r="G29" s="5" t="s">
        <v>55</v>
      </c>
      <c r="H29" s="11">
        <v>7</v>
      </c>
      <c r="I29">
        <f>C29+H29</f>
        <v>123</v>
      </c>
      <c r="L29" s="13">
        <v>124942</v>
      </c>
      <c r="N29" s="8">
        <f>L29-L29*E29</f>
        <v>99953.6</v>
      </c>
      <c r="O29" s="8">
        <f>N29/H29/12</f>
        <v>1189.9238095238095</v>
      </c>
      <c r="P29" s="8">
        <f>IF(M29&gt;0,0,IF(OR(AB29&gt;AC29,AD29&lt;AE29),0,IF(AND(AD29&gt;=AE29,AD29&lt;=AC29),O29*((AD29-AE29)*12),IF(AND(AE29&lt;=AB29,AC29&gt;=AB29),((AC29-AB29)*12)*O29,IF(AD29&gt;AC29,12*O29,0)))))</f>
        <v>14279.085714285713</v>
      </c>
      <c r="Q29">
        <f>IF(M29=0,0,IF(AND(AF29&gt;=AE29,AF29&lt;=AD29),((AF29-AE29)*12)*O29,0))</f>
        <v>0</v>
      </c>
      <c r="R29" s="8">
        <f>IF(Q29&gt;0,Q29,P29)</f>
        <v>14279.085714285713</v>
      </c>
      <c r="S29" s="3">
        <v>1</v>
      </c>
      <c r="T29" s="8">
        <f>S29*SUM(P29:Q29)</f>
        <v>14279.085714285713</v>
      </c>
      <c r="V29" s="8">
        <f>IF(AB29&gt;AC29,0,IF(AD29&lt;AE29,N29,IF(AND(AD29&gt;=AE29,AD29&lt;=AC29),(N29-R29),IF(AND(AE29&lt;=AB29,AC29&gt;=AB29),0,IF(AD29&gt;AC29,((AE29-AB29)*12)*O29,0)))))</f>
        <v>15469.009523809456</v>
      </c>
      <c r="W29" s="8">
        <f>V29*S29</f>
        <v>15469.009523809456</v>
      </c>
      <c r="X29" s="3">
        <v>1</v>
      </c>
      <c r="Y29" s="8">
        <f>W29*X29</f>
        <v>15469.009523809456</v>
      </c>
      <c r="Z29" s="8">
        <f>IF(M29&gt;0,0,Y29+T29*X29)*X29</f>
        <v>29748.09523809517</v>
      </c>
      <c r="AA29" s="8">
        <f>IF(M29&gt;0,(L29-Y29)/2,IF(AB29&gt;=AE29,(((L29*S29)*X29)-Z29)/2,((((L29*S29)*X29)-Y29)+(((L29*S29)*X29)-Z29))/2))</f>
        <v>102333.44761904769</v>
      </c>
      <c r="AB29" s="7">
        <f t="shared" si="16"/>
        <v>116.91666666666667</v>
      </c>
      <c r="AC29">
        <f t="shared" si="1"/>
        <v>119</v>
      </c>
      <c r="AD29" s="7">
        <f t="shared" si="2"/>
        <v>123.91666666666667</v>
      </c>
      <c r="AE29">
        <f t="shared" si="3"/>
        <v>118</v>
      </c>
      <c r="AF29" s="16">
        <f t="shared" si="4"/>
        <v>-0.08333333333333333</v>
      </c>
      <c r="AI29" s="38"/>
      <c r="AJ29" s="8"/>
      <c r="AK29" s="39"/>
    </row>
    <row r="30" spans="2:37" ht="15.75">
      <c r="B30" s="31" t="s">
        <v>237</v>
      </c>
      <c r="C30" s="11">
        <v>117</v>
      </c>
      <c r="D30" s="11">
        <v>12</v>
      </c>
      <c r="E30" s="12">
        <v>0.2</v>
      </c>
      <c r="G30" s="5" t="s">
        <v>55</v>
      </c>
      <c r="H30" s="11">
        <v>7</v>
      </c>
      <c r="I30">
        <f>C30+H30</f>
        <v>124</v>
      </c>
      <c r="L30" s="13">
        <v>9549</v>
      </c>
      <c r="N30" s="8">
        <f>L30-L30*E30</f>
        <v>7639.2</v>
      </c>
      <c r="O30" s="8">
        <f>N30/H30/12</f>
        <v>90.94285714285714</v>
      </c>
      <c r="P30" s="8">
        <f>IF(M30&gt;0,0,IF(OR(AB30&gt;AC30,AD30&lt;AE30),0,IF(AND(AD30&gt;=AE30,AD30&lt;=AC30),O30*((AD30-AE30)*12),IF(AND(AE30&lt;=AB30,AC30&gt;=AB30),((AC30-AB30)*12)*O30,IF(AD30&gt;AC30,12*O30,0)))))</f>
        <v>1091.3142857142857</v>
      </c>
      <c r="Q30">
        <f>IF(M30=0,0,IF(AND(AF30&gt;=AE30,AF30&lt;=AD30),((AF30-AE30)*12)*O30,0))</f>
        <v>0</v>
      </c>
      <c r="R30" s="8">
        <f>IF(Q30&gt;0,Q30,P30)</f>
        <v>1091.3142857142857</v>
      </c>
      <c r="S30" s="3">
        <v>1</v>
      </c>
      <c r="T30" s="8">
        <f>S30*SUM(P30:Q30)</f>
        <v>1091.3142857142857</v>
      </c>
      <c r="V30" s="8">
        <f>IF(AB30&gt;AC30,0,IF(AD30&lt;AE30,N30,IF(AND(AD30&gt;=AE30,AD30&lt;=AC30),(N30-R30),IF(AND(AE30&lt;=AB30,AC30&gt;=AB30),0,IF(AD30&gt;AC30,((AE30-AB30)*12)*O30,0)))))</f>
        <v>90.94285714285196</v>
      </c>
      <c r="W30" s="8">
        <f>V30*S30</f>
        <v>90.94285714285196</v>
      </c>
      <c r="X30" s="3">
        <v>1</v>
      </c>
      <c r="Y30" s="8">
        <f>W30*X30</f>
        <v>90.94285714285196</v>
      </c>
      <c r="Z30" s="8">
        <f>IF(M30&gt;0,0,Y30+T30*X30)*X30</f>
        <v>1182.2571428571378</v>
      </c>
      <c r="AA30" s="8">
        <f>IF(M30&gt;0,(L30-Y30)/2,IF(AB30&gt;=AE30,(((L30*S30)*X30)-Z30)/2,((((L30*S30)*X30)-Y30)+(((L30*S30)*X30)-Z30))/2))</f>
        <v>8912.400000000005</v>
      </c>
      <c r="AB30" s="7">
        <f t="shared" si="16"/>
        <v>117.91666666666667</v>
      </c>
      <c r="AC30">
        <f t="shared" si="1"/>
        <v>119</v>
      </c>
      <c r="AD30" s="7">
        <f t="shared" si="2"/>
        <v>124.91666666666667</v>
      </c>
      <c r="AE30">
        <f t="shared" si="3"/>
        <v>118</v>
      </c>
      <c r="AF30" s="16">
        <f t="shared" si="4"/>
        <v>-0.08333333333333333</v>
      </c>
      <c r="AI30" s="38"/>
      <c r="AJ30" s="8"/>
      <c r="AK30" s="39"/>
    </row>
    <row r="31" spans="2:37" ht="15.75">
      <c r="B31" s="31" t="s">
        <v>244</v>
      </c>
      <c r="C31" s="11">
        <v>118</v>
      </c>
      <c r="D31" s="11">
        <v>7</v>
      </c>
      <c r="E31" s="12">
        <v>0.2</v>
      </c>
      <c r="G31" s="5" t="s">
        <v>55</v>
      </c>
      <c r="H31" s="11">
        <v>7</v>
      </c>
      <c r="I31">
        <f>C31+H31</f>
        <v>125</v>
      </c>
      <c r="L31" s="13">
        <v>323218</v>
      </c>
      <c r="N31" s="8">
        <f>L31-L31*E31</f>
        <v>258574.4</v>
      </c>
      <c r="O31" s="8">
        <f>N31/H31/12</f>
        <v>3078.2666666666664</v>
      </c>
      <c r="P31" s="8">
        <f>IF(M31&gt;0,0,IF(OR(AB31&gt;AC31,AD31&lt;AE31),0,IF(AND(AD31&gt;=AE31,AD31&lt;=AC31),O31*((AD31-AE31)*12),IF(AND(AE31&lt;=AB31,AC31&gt;=AB31),((AC31-AB31)*12)*O31,IF(AD31&gt;AC31,12*O31,0)))))</f>
        <v>18469.6</v>
      </c>
      <c r="Q31">
        <f>IF(M31=0,0,IF(AND(AF31&gt;=AE31,AF31&lt;=AD31),((AF31-AE31)*12)*O31,0))</f>
        <v>0</v>
      </c>
      <c r="R31" s="8">
        <f>IF(Q31&gt;0,Q31,P31)</f>
        <v>18469.6</v>
      </c>
      <c r="S31" s="3">
        <v>1</v>
      </c>
      <c r="T31" s="8">
        <f>S31*SUM(P31:Q31)</f>
        <v>18469.6</v>
      </c>
      <c r="V31" s="8">
        <f>IF(AB31&gt;AC31,0,IF(AD31&lt;AE31,N31,IF(AND(AD31&gt;=AE31,AD31&lt;=AC31),(N31-R31),IF(AND(AE31&lt;=AB31,AC31&gt;=AB31),0,IF(AD31&gt;AC31,((AE31-AB31)*12)*O31,0)))))</f>
        <v>0</v>
      </c>
      <c r="W31" s="8">
        <f>V31*S31</f>
        <v>0</v>
      </c>
      <c r="X31" s="3">
        <v>1</v>
      </c>
      <c r="Y31" s="8">
        <f>W31*X31</f>
        <v>0</v>
      </c>
      <c r="Z31" s="8">
        <f>IF(M31&gt;0,0,Y31+T31*X31)*X31</f>
        <v>18469.6</v>
      </c>
      <c r="AA31" s="8">
        <f>IF(M31&gt;0,(L31-Y31)/2,IF(AB31&gt;=AE31,(((L31*S31)*X31)-Z31)/2,((((L31*S31)*X31)-Y31)+(((L31*S31)*X31)-Z31))/2))</f>
        <v>152374.2</v>
      </c>
      <c r="AB31" s="7">
        <f t="shared" si="16"/>
        <v>118.5</v>
      </c>
      <c r="AC31">
        <f t="shared" si="1"/>
        <v>119</v>
      </c>
      <c r="AD31" s="7">
        <f t="shared" si="2"/>
        <v>125.5</v>
      </c>
      <c r="AE31">
        <f t="shared" si="3"/>
        <v>118</v>
      </c>
      <c r="AF31" s="16">
        <f t="shared" si="4"/>
        <v>-0.08333333333333333</v>
      </c>
      <c r="AI31" s="38"/>
      <c r="AJ31" s="8"/>
      <c r="AK31" s="39"/>
    </row>
    <row r="32" spans="2:37" ht="15.75">
      <c r="B32" s="31" t="s">
        <v>245</v>
      </c>
      <c r="C32" s="11">
        <v>118</v>
      </c>
      <c r="D32" s="11">
        <v>7</v>
      </c>
      <c r="E32" s="12">
        <v>0.2</v>
      </c>
      <c r="G32" s="5" t="s">
        <v>55</v>
      </c>
      <c r="H32" s="11">
        <v>7</v>
      </c>
      <c r="I32">
        <f t="shared" si="17"/>
        <v>125</v>
      </c>
      <c r="L32" s="13">
        <v>173570</v>
      </c>
      <c r="N32" s="8">
        <f t="shared" si="18"/>
        <v>138856</v>
      </c>
      <c r="O32" s="8">
        <f t="shared" si="19"/>
        <v>1653.047619047619</v>
      </c>
      <c r="P32" s="8">
        <f t="shared" si="20"/>
        <v>9918.285714285714</v>
      </c>
      <c r="Q32">
        <f t="shared" si="21"/>
        <v>0</v>
      </c>
      <c r="R32" s="8">
        <f t="shared" si="22"/>
        <v>9918.285714285714</v>
      </c>
      <c r="S32" s="3">
        <v>1</v>
      </c>
      <c r="T32" s="8">
        <f t="shared" si="23"/>
        <v>9918.285714285714</v>
      </c>
      <c r="V32" s="8">
        <f t="shared" si="24"/>
        <v>0</v>
      </c>
      <c r="W32" s="8">
        <f t="shared" si="25"/>
        <v>0</v>
      </c>
      <c r="X32" s="3">
        <v>1</v>
      </c>
      <c r="Y32" s="8">
        <f t="shared" si="26"/>
        <v>0</v>
      </c>
      <c r="Z32" s="8">
        <f t="shared" si="27"/>
        <v>9918.285714285714</v>
      </c>
      <c r="AA32" s="8">
        <f t="shared" si="28"/>
        <v>81825.85714285714</v>
      </c>
      <c r="AB32" s="7">
        <f t="shared" si="16"/>
        <v>118.5</v>
      </c>
      <c r="AC32">
        <f t="shared" si="1"/>
        <v>119</v>
      </c>
      <c r="AD32" s="7">
        <f t="shared" si="2"/>
        <v>125.5</v>
      </c>
      <c r="AE32">
        <f t="shared" si="3"/>
        <v>118</v>
      </c>
      <c r="AF32" s="16">
        <f t="shared" si="4"/>
        <v>-0.08333333333333333</v>
      </c>
      <c r="AI32" s="38"/>
      <c r="AJ32" s="8"/>
      <c r="AK32" s="39"/>
    </row>
    <row r="33" spans="12:27" ht="15.75">
      <c r="L33" s="14"/>
      <c r="M33" s="15"/>
      <c r="N33" s="14"/>
      <c r="P33" s="14"/>
      <c r="Q33" s="15" t="s">
        <v>54</v>
      </c>
      <c r="R33" s="14"/>
      <c r="T33" s="9"/>
      <c r="V33" s="14"/>
      <c r="W33" s="14"/>
      <c r="Y33" s="14"/>
      <c r="Z33" s="14"/>
      <c r="AA33" s="14"/>
    </row>
    <row r="34" spans="12:27" ht="16.5" thickBot="1">
      <c r="L34" s="43">
        <f>SUM(L12:L33)</f>
        <v>1677103</v>
      </c>
      <c r="M34">
        <f>SUM(M12:M33)</f>
        <v>218</v>
      </c>
      <c r="N34" s="8">
        <f>SUM(N12:N33)</f>
        <v>1303753.9849999999</v>
      </c>
      <c r="P34" s="8">
        <f>SUM(P12:P33)</f>
        <v>124501.17571428572</v>
      </c>
      <c r="Q34">
        <f>SUM(Q12:Q33)</f>
        <v>8601.485714285714</v>
      </c>
      <c r="R34" s="8">
        <f>SUM(R12:R33)</f>
        <v>133102.66142857142</v>
      </c>
      <c r="T34" s="17">
        <f>SUM(T12:T33)</f>
        <v>133102.66142857142</v>
      </c>
      <c r="V34" s="8">
        <f>SUM(V12:V33)</f>
        <v>489372.8838809521</v>
      </c>
      <c r="W34" s="8">
        <f>SUM(W12:W33)</f>
        <v>489372.8838809521</v>
      </c>
      <c r="Y34" s="8">
        <f>SUM(Y12:Y33)</f>
        <v>489372.8838809521</v>
      </c>
      <c r="Z34" s="8">
        <f>SUM(Z12:Z33)</f>
        <v>565132.3072142855</v>
      </c>
      <c r="AA34" s="17">
        <f>SUM(AA12:AA33)</f>
        <v>826193.4044523813</v>
      </c>
    </row>
    <row r="35" spans="9:27" ht="16.5" thickTop="1">
      <c r="I35" s="4" t="s">
        <v>56</v>
      </c>
      <c r="L35" s="10">
        <f>SUM(L12:L30)</f>
        <v>1180315</v>
      </c>
      <c r="N35" s="8"/>
      <c r="R35" s="8"/>
      <c r="T35" s="9"/>
      <c r="Y35" s="8"/>
      <c r="Z35" s="8"/>
      <c r="AA35" s="8">
        <f>((L35-Y34)+(L34-M34-Z34))/2</f>
        <v>901347.4044523812</v>
      </c>
    </row>
    <row r="36" spans="9:27" ht="15.75">
      <c r="I36" s="4"/>
      <c r="L36" s="8"/>
      <c r="N36" s="8"/>
      <c r="R36" s="8"/>
      <c r="T36" s="9"/>
      <c r="Y36" s="8"/>
      <c r="Z36" s="8"/>
      <c r="AA36" s="8"/>
    </row>
    <row r="37" spans="2:26" ht="15.75">
      <c r="B37" s="11" t="s">
        <v>71</v>
      </c>
      <c r="I37" s="4"/>
      <c r="L37" s="8"/>
      <c r="N37" s="8"/>
      <c r="R37" s="8"/>
      <c r="T37" s="9"/>
      <c r="Y37" s="8"/>
      <c r="Z37" s="8"/>
    </row>
    <row r="38" spans="2:32" ht="15.75">
      <c r="B38" s="11" t="s">
        <v>72</v>
      </c>
      <c r="C38" s="11">
        <v>105</v>
      </c>
      <c r="D38" s="11">
        <v>2</v>
      </c>
      <c r="E38" s="12">
        <v>0.33</v>
      </c>
      <c r="G38" s="5" t="s">
        <v>55</v>
      </c>
      <c r="H38">
        <v>7</v>
      </c>
      <c r="I38">
        <f>C38+H38</f>
        <v>112</v>
      </c>
      <c r="L38" s="13">
        <v>17380</v>
      </c>
      <c r="N38" s="8">
        <f>L38-L38*E38</f>
        <v>11644.599999999999</v>
      </c>
      <c r="O38" s="8">
        <f>N38/H38/12</f>
        <v>138.62619047619046</v>
      </c>
      <c r="P38" s="8">
        <f>IF(M38&gt;0,0,IF(OR(AB38&gt;AC38,AD38&lt;AE38),0,IF(AND(AD38&gt;=AE38,AD38&lt;=AC38),O38*((AD38-AE38)*12),IF(AND(AE38&lt;=AB38,AC38&gt;=AB38),((AC38-AB38)*12)*O38,IF(AD38&gt;AC38,12*O38,0)))))</f>
        <v>0</v>
      </c>
      <c r="Q38">
        <f>IF(M38=0,0,IF(AND(AF38&gt;=AE38,AF38&lt;=AD38),((AF38-AE38)*12)*O38,0))</f>
        <v>0</v>
      </c>
      <c r="R38" s="8">
        <f>IF(Q38&gt;0,Q38,P38)</f>
        <v>0</v>
      </c>
      <c r="S38" s="3">
        <v>1</v>
      </c>
      <c r="T38" s="8">
        <f>S38*SUM(P38:Q38)</f>
        <v>0</v>
      </c>
      <c r="V38" s="8">
        <f>IF(AB38&gt;AC38,0,IF(AD38&lt;AE38,N38,IF(AND(AD38&gt;=AE38,AD38&lt;=AC38),(N38-R38),IF(AND(AE38&lt;=AB38,AC38&gt;=AB38),0,IF(AD38&gt;AC38,((AE38-AB38)*12)*O38,0)))))</f>
        <v>11644.599999999999</v>
      </c>
      <c r="W38" s="8">
        <f>V38*S38</f>
        <v>11644.599999999999</v>
      </c>
      <c r="X38" s="3">
        <v>1</v>
      </c>
      <c r="Y38" s="8">
        <f>W38*X38</f>
        <v>11644.599999999999</v>
      </c>
      <c r="Z38" s="8">
        <f>IF(M38&gt;0,0,Y38+T38*X38)*X38</f>
        <v>11644.599999999999</v>
      </c>
      <c r="AA38" s="8">
        <f>IF(M38&gt;0,(L38-Y38)/2,IF(AB38&gt;=AE38,(((L38*S38)*X38)-Z38)/2,((((L38*S38)*X38)-Y38)+(((L38*S38)*X38)-Z38))/2))</f>
        <v>5735.4000000000015</v>
      </c>
      <c r="AB38" s="7">
        <f>$C38+(($D38-1)/12)</f>
        <v>105.08333333333333</v>
      </c>
      <c r="AC38">
        <f>($N$5+1)-($N$2/12)</f>
        <v>119</v>
      </c>
      <c r="AD38" s="7">
        <f>$I38+(($D38-1)/12)</f>
        <v>112.08333333333333</v>
      </c>
      <c r="AE38">
        <f>$N$4+($N$3/12)</f>
        <v>118</v>
      </c>
      <c r="AF38" s="16">
        <f>$J38+(($K38-1)/12)</f>
        <v>-0.08333333333333333</v>
      </c>
    </row>
    <row r="39" spans="2:32" ht="15.75">
      <c r="B39" s="11" t="s">
        <v>208</v>
      </c>
      <c r="C39" s="11">
        <v>112</v>
      </c>
      <c r="D39" s="11">
        <v>12</v>
      </c>
      <c r="E39" s="12">
        <v>0.2</v>
      </c>
      <c r="G39" s="5" t="s">
        <v>55</v>
      </c>
      <c r="H39">
        <v>7</v>
      </c>
      <c r="I39">
        <f>C39+H39</f>
        <v>119</v>
      </c>
      <c r="L39" s="40">
        <v>176919</v>
      </c>
      <c r="M39" s="22"/>
      <c r="N39" s="41">
        <f>L39-L39*E39</f>
        <v>141535.2</v>
      </c>
      <c r="O39" s="8">
        <f>N39/H39/12</f>
        <v>1684.9428571428573</v>
      </c>
      <c r="P39" s="41">
        <f>IF(M39&gt;0,0,IF(OR(AB39&gt;AC39,AD39&lt;AE39),0,IF(AND(AD39&gt;=AE39,AD39&lt;=AC39),O39*((AD39-AE39)*12),IF(AND(AE39&lt;=AB39,AC39&gt;=AB39),((AC39-AB39)*12)*O39,IF(AD39&gt;AC39,12*O39,0)))))</f>
        <v>20219.31428571429</v>
      </c>
      <c r="Q39" s="22">
        <f>IF(M39=0,0,IF(AND(AF39&gt;=AE39,AF39&lt;=AD39),((AF39-AE39)*12)*O39,0))</f>
        <v>0</v>
      </c>
      <c r="R39" s="41">
        <f>IF(Q39&gt;0,Q39,P39)</f>
        <v>20219.31428571429</v>
      </c>
      <c r="S39" s="3">
        <v>1</v>
      </c>
      <c r="T39" s="41">
        <f>S39*SUM(P39:Q39)</f>
        <v>20219.31428571429</v>
      </c>
      <c r="V39" s="41">
        <f>IF(AB39&gt;AC39,0,IF(AD39&lt;AE39,N39,IF(AND(AD39&gt;=AE39,AD39&lt;=AC39),(N39-R39),IF(AND(AE39&lt;=AB39,AC39&gt;=AB39),0,IF(AD39&gt;AC39,((AE39-AB39)*12)*O39,0)))))</f>
        <v>102781.5142857142</v>
      </c>
      <c r="W39" s="41">
        <f>V39*S39</f>
        <v>102781.5142857142</v>
      </c>
      <c r="X39" s="3">
        <v>1</v>
      </c>
      <c r="Y39" s="41">
        <f>W39*X39</f>
        <v>102781.5142857142</v>
      </c>
      <c r="Z39" s="41">
        <f>IF(M39&gt;0,0,Y39+T39*X39)*X39</f>
        <v>123000.82857142849</v>
      </c>
      <c r="AA39" s="41">
        <f>IF(M39&gt;0,(L39-Y39)/2,IF(AB39&gt;=AE39,(((L39*S39)*X39)-Z39)/2,((((L39*S39)*X39)-Y39)+(((L39*S39)*X39)-Z39))/2))</f>
        <v>64027.828571428654</v>
      </c>
      <c r="AB39" s="7">
        <f>$C39+(($D39-1)/12)</f>
        <v>112.91666666666667</v>
      </c>
      <c r="AC39">
        <f>($N$5+1)-($N$2/12)</f>
        <v>119</v>
      </c>
      <c r="AD39" s="7">
        <f>$I39+(($D39-1)/12)</f>
        <v>119.91666666666667</v>
      </c>
      <c r="AE39">
        <f>$N$4+($N$3/12)</f>
        <v>118</v>
      </c>
      <c r="AF39" s="16">
        <f>$J39+(($K39-1)/12)</f>
        <v>-0.08333333333333333</v>
      </c>
    </row>
    <row r="40" spans="9:26" ht="15.75">
      <c r="I40" s="4"/>
      <c r="L40" s="8"/>
      <c r="N40" s="8"/>
      <c r="R40" s="8"/>
      <c r="Y40" s="8"/>
      <c r="Z40" s="8"/>
    </row>
    <row r="41" spans="2:27" ht="16.5" thickBot="1">
      <c r="B41" s="11" t="s">
        <v>73</v>
      </c>
      <c r="I41" s="4"/>
      <c r="L41" s="43">
        <f>SUM(L38:L40)</f>
        <v>194299</v>
      </c>
      <c r="M41">
        <f>SUM(M38:M39)</f>
        <v>0</v>
      </c>
      <c r="N41" s="8">
        <f>SUM(N38:N40)</f>
        <v>153179.80000000002</v>
      </c>
      <c r="R41" s="8"/>
      <c r="T41" s="18">
        <f>SUM(T38:T39)</f>
        <v>20219.31428571429</v>
      </c>
      <c r="V41" s="8">
        <f>SUM(V38:V40)</f>
        <v>114426.1142857142</v>
      </c>
      <c r="W41" s="8">
        <f>SUM(W38:W40)</f>
        <v>114426.1142857142</v>
      </c>
      <c r="Y41" s="8">
        <f>SUM(Y38:Y40)</f>
        <v>114426.1142857142</v>
      </c>
      <c r="Z41" s="8">
        <f>SUM(Z38:Z40)</f>
        <v>134645.4285714285</v>
      </c>
      <c r="AA41" s="18">
        <f>SUM(AA38:AA39)</f>
        <v>69763.22857142866</v>
      </c>
    </row>
    <row r="42" spans="2:27" ht="16.5" thickTop="1">
      <c r="B42" s="11"/>
      <c r="I42" s="4" t="s">
        <v>56</v>
      </c>
      <c r="L42" s="10">
        <f>SUM(L38:L39)</f>
        <v>194299</v>
      </c>
      <c r="N42" s="8"/>
      <c r="R42" s="8"/>
      <c r="T42" s="9"/>
      <c r="Y42" s="8"/>
      <c r="Z42" s="8"/>
      <c r="AA42" s="9"/>
    </row>
    <row r="43" spans="2:27" ht="15.75">
      <c r="B43" s="11" t="s">
        <v>74</v>
      </c>
      <c r="I43" s="4"/>
      <c r="L43" s="8"/>
      <c r="N43" s="8"/>
      <c r="R43" s="8"/>
      <c r="T43" s="9"/>
      <c r="Y43" s="8"/>
      <c r="Z43" s="8"/>
      <c r="AA43" s="9"/>
    </row>
    <row r="44" spans="2:32" ht="15.75">
      <c r="B44" s="11" t="s">
        <v>75</v>
      </c>
      <c r="C44" s="11">
        <v>81</v>
      </c>
      <c r="D44" s="11">
        <v>4</v>
      </c>
      <c r="E44" s="12">
        <v>0</v>
      </c>
      <c r="G44" s="5" t="s">
        <v>55</v>
      </c>
      <c r="H44" s="11">
        <v>10</v>
      </c>
      <c r="I44">
        <f aca="true" t="shared" si="29" ref="I44:I107">C44+H44</f>
        <v>91</v>
      </c>
      <c r="L44" s="13">
        <v>7384</v>
      </c>
      <c r="N44" s="8">
        <f aca="true" t="shared" si="30" ref="N44:N107">L44-L44*E44</f>
        <v>7384</v>
      </c>
      <c r="O44" s="8">
        <f aca="true" t="shared" si="31" ref="O44:O107">N44/H44/12</f>
        <v>61.53333333333333</v>
      </c>
      <c r="P44" s="8">
        <f aca="true" t="shared" si="32" ref="P44:P107">IF(M44&gt;0,0,IF(OR(AB44&gt;AC44,AD44&lt;AE44),0,IF(AND(AD44&gt;=AE44,AD44&lt;=AC44),O44*((AD44-AE44)*12),IF(AND(AE44&lt;=AB44,AC44&gt;=AB44),((AC44-AB44)*12)*O44,IF(AD44&gt;AC44,12*O44,0)))))</f>
        <v>0</v>
      </c>
      <c r="Q44">
        <f aca="true" t="shared" si="33" ref="Q44:Q107">IF(M44=0,0,IF(AND(AF44&gt;=AE44,AF44&lt;=AD44),((AF44-AE44)*12)*O44,0))</f>
        <v>0</v>
      </c>
      <c r="R44" s="8">
        <f aca="true" t="shared" si="34" ref="R44:R107">IF(Q44&gt;0,Q44,P44)</f>
        <v>0</v>
      </c>
      <c r="S44" s="3">
        <v>1</v>
      </c>
      <c r="T44" s="8">
        <f aca="true" t="shared" si="35" ref="T44:T107">S44*SUM(P44:Q44)</f>
        <v>0</v>
      </c>
      <c r="V44" s="8">
        <f aca="true" t="shared" si="36" ref="V44:V107">IF(AB44&gt;AC44,0,IF(AD44&lt;AE44,N44,IF(AND(AD44&gt;=AE44,AD44&lt;=AC44),(N44-R44),IF(AND(AE44&lt;=AB44,AC44&gt;=AB44),0,IF(AD44&gt;AC44,((AE44-AB44)*12)*O44,0)))))</f>
        <v>7384</v>
      </c>
      <c r="W44" s="8">
        <f aca="true" t="shared" si="37" ref="W44:W107">V44*S44</f>
        <v>7384</v>
      </c>
      <c r="X44" s="3">
        <v>1</v>
      </c>
      <c r="Y44" s="8">
        <f aca="true" t="shared" si="38" ref="Y44:Y107">W44*X44</f>
        <v>7384</v>
      </c>
      <c r="Z44" s="8">
        <f aca="true" t="shared" si="39" ref="Z44:Z107">IF(M44&gt;0,0,Y44+T44*X44)*X44</f>
        <v>7384</v>
      </c>
      <c r="AA44" s="8">
        <f aca="true" t="shared" si="40" ref="AA44:AA107">IF(M44&gt;0,(L44-Y44)/2,IF(AB44&gt;=AE44,(((L44*S44)*X44)-Z44)/2,((((L44*S44)*X44)-Y44)+(((L44*S44)*X44)-Z44))/2))</f>
        <v>0</v>
      </c>
      <c r="AB44" s="7">
        <f aca="true" t="shared" si="41" ref="AB44:AB107">$C44+(($D44-1)/12)</f>
        <v>81.25</v>
      </c>
      <c r="AC44">
        <f aca="true" t="shared" si="42" ref="AC44:AC107">($N$5+1)-($N$2/12)</f>
        <v>119</v>
      </c>
      <c r="AD44" s="7">
        <f aca="true" t="shared" si="43" ref="AD44:AD107">$I44+(($D44-1)/12)</f>
        <v>91.25</v>
      </c>
      <c r="AE44">
        <f aca="true" t="shared" si="44" ref="AE44:AE107">$N$4+($N$3/12)</f>
        <v>118</v>
      </c>
      <c r="AF44" s="16">
        <f aca="true" t="shared" si="45" ref="AF44:AF107">$J44+(($K44-1)/12)</f>
        <v>-0.08333333333333333</v>
      </c>
    </row>
    <row r="45" spans="2:32" ht="15.75">
      <c r="B45" s="11" t="s">
        <v>76</v>
      </c>
      <c r="C45" s="11">
        <v>82</v>
      </c>
      <c r="D45" s="11">
        <v>1</v>
      </c>
      <c r="E45" s="12">
        <v>0</v>
      </c>
      <c r="G45" s="5" t="s">
        <v>55</v>
      </c>
      <c r="H45" s="11">
        <v>10</v>
      </c>
      <c r="I45">
        <f t="shared" si="29"/>
        <v>92</v>
      </c>
      <c r="L45" s="13">
        <v>583</v>
      </c>
      <c r="N45" s="8">
        <f t="shared" si="30"/>
        <v>583</v>
      </c>
      <c r="O45" s="8">
        <f t="shared" si="31"/>
        <v>4.858333333333333</v>
      </c>
      <c r="P45" s="8">
        <f t="shared" si="32"/>
        <v>0</v>
      </c>
      <c r="Q45">
        <f t="shared" si="33"/>
        <v>0</v>
      </c>
      <c r="R45" s="8">
        <f t="shared" si="34"/>
        <v>0</v>
      </c>
      <c r="S45" s="3">
        <v>1</v>
      </c>
      <c r="T45" s="8">
        <f t="shared" si="35"/>
        <v>0</v>
      </c>
      <c r="V45" s="8">
        <f t="shared" si="36"/>
        <v>583</v>
      </c>
      <c r="W45" s="8">
        <f t="shared" si="37"/>
        <v>583</v>
      </c>
      <c r="X45" s="3">
        <v>1</v>
      </c>
      <c r="Y45" s="8">
        <f t="shared" si="38"/>
        <v>583</v>
      </c>
      <c r="Z45" s="8">
        <f t="shared" si="39"/>
        <v>583</v>
      </c>
      <c r="AA45" s="8">
        <f t="shared" si="40"/>
        <v>0</v>
      </c>
      <c r="AB45" s="7">
        <f t="shared" si="41"/>
        <v>82</v>
      </c>
      <c r="AC45">
        <f t="shared" si="42"/>
        <v>119</v>
      </c>
      <c r="AD45" s="7">
        <f t="shared" si="43"/>
        <v>92</v>
      </c>
      <c r="AE45">
        <f t="shared" si="44"/>
        <v>118</v>
      </c>
      <c r="AF45" s="16">
        <f t="shared" si="45"/>
        <v>-0.08333333333333333</v>
      </c>
    </row>
    <row r="46" spans="2:32" ht="15.75">
      <c r="B46" s="11" t="s">
        <v>76</v>
      </c>
      <c r="C46" s="11">
        <v>83</v>
      </c>
      <c r="D46" s="11">
        <v>1</v>
      </c>
      <c r="E46" s="12">
        <v>0</v>
      </c>
      <c r="G46" s="5" t="s">
        <v>55</v>
      </c>
      <c r="H46" s="11">
        <v>10</v>
      </c>
      <c r="I46">
        <f t="shared" si="29"/>
        <v>93</v>
      </c>
      <c r="L46" s="13">
        <v>4802</v>
      </c>
      <c r="N46" s="8">
        <f t="shared" si="30"/>
        <v>4802</v>
      </c>
      <c r="O46" s="8">
        <f t="shared" si="31"/>
        <v>40.016666666666666</v>
      </c>
      <c r="P46" s="8">
        <f t="shared" si="32"/>
        <v>0</v>
      </c>
      <c r="Q46">
        <f t="shared" si="33"/>
        <v>0</v>
      </c>
      <c r="R46" s="8">
        <f t="shared" si="34"/>
        <v>0</v>
      </c>
      <c r="S46" s="3">
        <v>1</v>
      </c>
      <c r="T46" s="8">
        <f t="shared" si="35"/>
        <v>0</v>
      </c>
      <c r="V46" s="8">
        <f t="shared" si="36"/>
        <v>4802</v>
      </c>
      <c r="W46" s="8">
        <f t="shared" si="37"/>
        <v>4802</v>
      </c>
      <c r="X46" s="3">
        <v>1</v>
      </c>
      <c r="Y46" s="8">
        <f t="shared" si="38"/>
        <v>4802</v>
      </c>
      <c r="Z46" s="8">
        <f t="shared" si="39"/>
        <v>4802</v>
      </c>
      <c r="AA46" s="8">
        <f t="shared" si="40"/>
        <v>0</v>
      </c>
      <c r="AB46" s="7">
        <f t="shared" si="41"/>
        <v>83</v>
      </c>
      <c r="AC46">
        <f t="shared" si="42"/>
        <v>119</v>
      </c>
      <c r="AD46" s="7">
        <f t="shared" si="43"/>
        <v>93</v>
      </c>
      <c r="AE46">
        <f t="shared" si="44"/>
        <v>118</v>
      </c>
      <c r="AF46" s="16">
        <f t="shared" si="45"/>
        <v>-0.08333333333333333</v>
      </c>
    </row>
    <row r="47" spans="2:32" ht="15.75">
      <c r="B47" s="11" t="s">
        <v>77</v>
      </c>
      <c r="C47" s="11">
        <v>84</v>
      </c>
      <c r="D47" s="11">
        <v>11</v>
      </c>
      <c r="E47" s="12">
        <v>0</v>
      </c>
      <c r="G47" s="5" t="s">
        <v>55</v>
      </c>
      <c r="H47" s="11">
        <v>10</v>
      </c>
      <c r="I47">
        <f t="shared" si="29"/>
        <v>94</v>
      </c>
      <c r="L47" s="13">
        <v>1156</v>
      </c>
      <c r="N47" s="8">
        <f t="shared" si="30"/>
        <v>1156</v>
      </c>
      <c r="O47" s="8">
        <f t="shared" si="31"/>
        <v>9.633333333333333</v>
      </c>
      <c r="P47" s="8">
        <f t="shared" si="32"/>
        <v>0</v>
      </c>
      <c r="Q47">
        <f t="shared" si="33"/>
        <v>0</v>
      </c>
      <c r="R47" s="8">
        <f t="shared" si="34"/>
        <v>0</v>
      </c>
      <c r="S47" s="3">
        <v>1</v>
      </c>
      <c r="T47" s="8">
        <f t="shared" si="35"/>
        <v>0</v>
      </c>
      <c r="V47" s="8">
        <f t="shared" si="36"/>
        <v>1156</v>
      </c>
      <c r="W47" s="8">
        <f t="shared" si="37"/>
        <v>1156</v>
      </c>
      <c r="X47" s="3">
        <v>1</v>
      </c>
      <c r="Y47" s="8">
        <f t="shared" si="38"/>
        <v>1156</v>
      </c>
      <c r="Z47" s="8">
        <f t="shared" si="39"/>
        <v>1156</v>
      </c>
      <c r="AA47" s="8">
        <f t="shared" si="40"/>
        <v>0</v>
      </c>
      <c r="AB47" s="7">
        <f t="shared" si="41"/>
        <v>84.83333333333333</v>
      </c>
      <c r="AC47">
        <f t="shared" si="42"/>
        <v>119</v>
      </c>
      <c r="AD47" s="7">
        <f t="shared" si="43"/>
        <v>94.83333333333333</v>
      </c>
      <c r="AE47">
        <f t="shared" si="44"/>
        <v>118</v>
      </c>
      <c r="AF47" s="16">
        <f t="shared" si="45"/>
        <v>-0.08333333333333333</v>
      </c>
    </row>
    <row r="48" spans="2:32" ht="15.75">
      <c r="B48" s="11" t="s">
        <v>77</v>
      </c>
      <c r="C48" s="11">
        <v>85</v>
      </c>
      <c r="D48" s="11">
        <v>8</v>
      </c>
      <c r="E48" s="12">
        <v>0</v>
      </c>
      <c r="G48" s="5" t="s">
        <v>55</v>
      </c>
      <c r="H48" s="11">
        <v>10</v>
      </c>
      <c r="I48">
        <f t="shared" si="29"/>
        <v>95</v>
      </c>
      <c r="L48" s="13">
        <v>5454</v>
      </c>
      <c r="N48" s="8">
        <f t="shared" si="30"/>
        <v>5454</v>
      </c>
      <c r="O48" s="8">
        <f t="shared" si="31"/>
        <v>45.449999999999996</v>
      </c>
      <c r="P48" s="8">
        <f t="shared" si="32"/>
        <v>0</v>
      </c>
      <c r="Q48">
        <f t="shared" si="33"/>
        <v>0</v>
      </c>
      <c r="R48" s="8">
        <f t="shared" si="34"/>
        <v>0</v>
      </c>
      <c r="S48" s="3">
        <v>1</v>
      </c>
      <c r="T48" s="8">
        <f t="shared" si="35"/>
        <v>0</v>
      </c>
      <c r="V48" s="8">
        <f t="shared" si="36"/>
        <v>5454</v>
      </c>
      <c r="W48" s="8">
        <f t="shared" si="37"/>
        <v>5454</v>
      </c>
      <c r="X48" s="3">
        <v>1</v>
      </c>
      <c r="Y48" s="8">
        <f t="shared" si="38"/>
        <v>5454</v>
      </c>
      <c r="Z48" s="8">
        <f t="shared" si="39"/>
        <v>5454</v>
      </c>
      <c r="AA48" s="8">
        <f t="shared" si="40"/>
        <v>0</v>
      </c>
      <c r="AB48" s="7">
        <f t="shared" si="41"/>
        <v>85.58333333333333</v>
      </c>
      <c r="AC48">
        <f t="shared" si="42"/>
        <v>119</v>
      </c>
      <c r="AD48" s="7">
        <f t="shared" si="43"/>
        <v>95.58333333333333</v>
      </c>
      <c r="AE48">
        <f t="shared" si="44"/>
        <v>118</v>
      </c>
      <c r="AF48" s="16">
        <f t="shared" si="45"/>
        <v>-0.08333333333333333</v>
      </c>
    </row>
    <row r="49" spans="2:32" ht="15" customHeight="1">
      <c r="B49" s="11" t="s">
        <v>78</v>
      </c>
      <c r="C49" s="11">
        <v>86</v>
      </c>
      <c r="D49" s="11">
        <v>6</v>
      </c>
      <c r="E49" s="12">
        <v>0</v>
      </c>
      <c r="G49" s="5" t="s">
        <v>55</v>
      </c>
      <c r="H49" s="11">
        <v>10</v>
      </c>
      <c r="I49">
        <f t="shared" si="29"/>
        <v>96</v>
      </c>
      <c r="L49" s="13">
        <v>2857</v>
      </c>
      <c r="N49" s="8">
        <f t="shared" si="30"/>
        <v>2857</v>
      </c>
      <c r="O49" s="8">
        <f t="shared" si="31"/>
        <v>23.808333333333334</v>
      </c>
      <c r="P49" s="8">
        <f t="shared" si="32"/>
        <v>0</v>
      </c>
      <c r="Q49">
        <f t="shared" si="33"/>
        <v>0</v>
      </c>
      <c r="R49" s="8">
        <f t="shared" si="34"/>
        <v>0</v>
      </c>
      <c r="S49" s="3">
        <v>1</v>
      </c>
      <c r="T49" s="8">
        <f t="shared" si="35"/>
        <v>0</v>
      </c>
      <c r="V49" s="8">
        <f t="shared" si="36"/>
        <v>2857</v>
      </c>
      <c r="W49" s="8">
        <f t="shared" si="37"/>
        <v>2857</v>
      </c>
      <c r="X49" s="3">
        <v>1</v>
      </c>
      <c r="Y49" s="8">
        <f t="shared" si="38"/>
        <v>2857</v>
      </c>
      <c r="Z49" s="8">
        <f t="shared" si="39"/>
        <v>2857</v>
      </c>
      <c r="AA49" s="8">
        <f t="shared" si="40"/>
        <v>0</v>
      </c>
      <c r="AB49" s="7">
        <f t="shared" si="41"/>
        <v>86.41666666666667</v>
      </c>
      <c r="AC49">
        <f t="shared" si="42"/>
        <v>119</v>
      </c>
      <c r="AD49" s="7">
        <f t="shared" si="43"/>
        <v>96.41666666666667</v>
      </c>
      <c r="AE49">
        <f t="shared" si="44"/>
        <v>118</v>
      </c>
      <c r="AF49" s="16">
        <f t="shared" si="45"/>
        <v>-0.08333333333333333</v>
      </c>
    </row>
    <row r="50" spans="2:32" ht="15.75">
      <c r="B50" s="11" t="s">
        <v>79</v>
      </c>
      <c r="C50" s="11">
        <v>87</v>
      </c>
      <c r="D50" s="11">
        <v>5</v>
      </c>
      <c r="E50" s="12">
        <v>0</v>
      </c>
      <c r="G50" s="5" t="s">
        <v>55</v>
      </c>
      <c r="H50" s="11">
        <v>10</v>
      </c>
      <c r="I50">
        <f t="shared" si="29"/>
        <v>97</v>
      </c>
      <c r="L50" s="13">
        <v>830</v>
      </c>
      <c r="N50" s="8">
        <f t="shared" si="30"/>
        <v>830</v>
      </c>
      <c r="O50" s="8">
        <f t="shared" si="31"/>
        <v>6.916666666666667</v>
      </c>
      <c r="P50" s="8">
        <f t="shared" si="32"/>
        <v>0</v>
      </c>
      <c r="Q50">
        <f t="shared" si="33"/>
        <v>0</v>
      </c>
      <c r="R50" s="8">
        <f t="shared" si="34"/>
        <v>0</v>
      </c>
      <c r="S50" s="3">
        <v>1</v>
      </c>
      <c r="T50" s="8">
        <f t="shared" si="35"/>
        <v>0</v>
      </c>
      <c r="V50" s="8">
        <f t="shared" si="36"/>
        <v>830</v>
      </c>
      <c r="W50" s="8">
        <f t="shared" si="37"/>
        <v>830</v>
      </c>
      <c r="X50" s="3">
        <v>1</v>
      </c>
      <c r="Y50" s="8">
        <f t="shared" si="38"/>
        <v>830</v>
      </c>
      <c r="Z50" s="8">
        <f t="shared" si="39"/>
        <v>830</v>
      </c>
      <c r="AA50" s="8">
        <f t="shared" si="40"/>
        <v>0</v>
      </c>
      <c r="AB50" s="7">
        <f t="shared" si="41"/>
        <v>87.33333333333333</v>
      </c>
      <c r="AC50">
        <f t="shared" si="42"/>
        <v>119</v>
      </c>
      <c r="AD50" s="7">
        <f t="shared" si="43"/>
        <v>97.33333333333333</v>
      </c>
      <c r="AE50">
        <f t="shared" si="44"/>
        <v>118</v>
      </c>
      <c r="AF50" s="16">
        <f t="shared" si="45"/>
        <v>-0.08333333333333333</v>
      </c>
    </row>
    <row r="51" spans="2:32" ht="15.75">
      <c r="B51" s="11" t="s">
        <v>80</v>
      </c>
      <c r="C51" s="11">
        <v>87</v>
      </c>
      <c r="D51" s="11">
        <v>5</v>
      </c>
      <c r="E51" s="12">
        <v>0</v>
      </c>
      <c r="G51" s="5" t="s">
        <v>55</v>
      </c>
      <c r="H51" s="11">
        <v>10</v>
      </c>
      <c r="I51">
        <f t="shared" si="29"/>
        <v>97</v>
      </c>
      <c r="L51" s="13">
        <v>4312</v>
      </c>
      <c r="N51" s="8">
        <f t="shared" si="30"/>
        <v>4312</v>
      </c>
      <c r="O51" s="8">
        <f t="shared" si="31"/>
        <v>35.93333333333333</v>
      </c>
      <c r="P51" s="8">
        <f t="shared" si="32"/>
        <v>0</v>
      </c>
      <c r="Q51">
        <f t="shared" si="33"/>
        <v>0</v>
      </c>
      <c r="R51" s="8">
        <f t="shared" si="34"/>
        <v>0</v>
      </c>
      <c r="S51" s="3">
        <v>1</v>
      </c>
      <c r="T51" s="8">
        <f t="shared" si="35"/>
        <v>0</v>
      </c>
      <c r="V51" s="8">
        <f t="shared" si="36"/>
        <v>4312</v>
      </c>
      <c r="W51" s="8">
        <f t="shared" si="37"/>
        <v>4312</v>
      </c>
      <c r="X51" s="3">
        <v>1</v>
      </c>
      <c r="Y51" s="8">
        <f t="shared" si="38"/>
        <v>4312</v>
      </c>
      <c r="Z51" s="8">
        <f t="shared" si="39"/>
        <v>4312</v>
      </c>
      <c r="AA51" s="8">
        <f t="shared" si="40"/>
        <v>0</v>
      </c>
      <c r="AB51" s="7">
        <f t="shared" si="41"/>
        <v>87.33333333333333</v>
      </c>
      <c r="AC51">
        <f t="shared" si="42"/>
        <v>119</v>
      </c>
      <c r="AD51" s="7">
        <f t="shared" si="43"/>
        <v>97.33333333333333</v>
      </c>
      <c r="AE51">
        <f t="shared" si="44"/>
        <v>118</v>
      </c>
      <c r="AF51" s="16">
        <f t="shared" si="45"/>
        <v>-0.08333333333333333</v>
      </c>
    </row>
    <row r="52" spans="2:32" ht="15.75">
      <c r="B52" s="11" t="s">
        <v>81</v>
      </c>
      <c r="C52" s="11">
        <v>87</v>
      </c>
      <c r="D52" s="11">
        <v>5</v>
      </c>
      <c r="E52" s="12">
        <v>0</v>
      </c>
      <c r="G52" s="5" t="s">
        <v>55</v>
      </c>
      <c r="H52" s="11">
        <v>10</v>
      </c>
      <c r="I52">
        <f t="shared" si="29"/>
        <v>97</v>
      </c>
      <c r="L52" s="13">
        <v>1742</v>
      </c>
      <c r="N52" s="8">
        <f t="shared" si="30"/>
        <v>1742</v>
      </c>
      <c r="O52" s="8">
        <f t="shared" si="31"/>
        <v>14.516666666666666</v>
      </c>
      <c r="P52" s="8">
        <f t="shared" si="32"/>
        <v>0</v>
      </c>
      <c r="Q52">
        <f t="shared" si="33"/>
        <v>0</v>
      </c>
      <c r="R52" s="8">
        <f t="shared" si="34"/>
        <v>0</v>
      </c>
      <c r="S52" s="3">
        <v>1</v>
      </c>
      <c r="T52" s="8">
        <f t="shared" si="35"/>
        <v>0</v>
      </c>
      <c r="V52" s="8">
        <f t="shared" si="36"/>
        <v>1742</v>
      </c>
      <c r="W52" s="8">
        <f t="shared" si="37"/>
        <v>1742</v>
      </c>
      <c r="X52" s="3">
        <v>1</v>
      </c>
      <c r="Y52" s="8">
        <f t="shared" si="38"/>
        <v>1742</v>
      </c>
      <c r="Z52" s="8">
        <f t="shared" si="39"/>
        <v>1742</v>
      </c>
      <c r="AA52" s="8">
        <f t="shared" si="40"/>
        <v>0</v>
      </c>
      <c r="AB52" s="7">
        <f t="shared" si="41"/>
        <v>87.33333333333333</v>
      </c>
      <c r="AC52">
        <f t="shared" si="42"/>
        <v>119</v>
      </c>
      <c r="AD52" s="7">
        <f t="shared" si="43"/>
        <v>97.33333333333333</v>
      </c>
      <c r="AE52">
        <f t="shared" si="44"/>
        <v>118</v>
      </c>
      <c r="AF52" s="16">
        <f t="shared" si="45"/>
        <v>-0.08333333333333333</v>
      </c>
    </row>
    <row r="53" spans="2:32" ht="15.75">
      <c r="B53" s="11" t="s">
        <v>82</v>
      </c>
      <c r="C53" s="11">
        <v>87</v>
      </c>
      <c r="D53" s="11">
        <v>7</v>
      </c>
      <c r="E53" s="12">
        <v>0</v>
      </c>
      <c r="G53" s="5" t="s">
        <v>55</v>
      </c>
      <c r="H53" s="11">
        <v>10</v>
      </c>
      <c r="I53">
        <f t="shared" si="29"/>
        <v>97</v>
      </c>
      <c r="L53" s="13">
        <v>2555</v>
      </c>
      <c r="N53" s="8">
        <f t="shared" si="30"/>
        <v>2555</v>
      </c>
      <c r="O53" s="8">
        <f t="shared" si="31"/>
        <v>21.291666666666668</v>
      </c>
      <c r="P53" s="8">
        <f t="shared" si="32"/>
        <v>0</v>
      </c>
      <c r="Q53">
        <f t="shared" si="33"/>
        <v>0</v>
      </c>
      <c r="R53" s="8">
        <f t="shared" si="34"/>
        <v>0</v>
      </c>
      <c r="S53" s="3">
        <v>1</v>
      </c>
      <c r="T53" s="8">
        <f t="shared" si="35"/>
        <v>0</v>
      </c>
      <c r="V53" s="8">
        <f t="shared" si="36"/>
        <v>2555</v>
      </c>
      <c r="W53" s="8">
        <f t="shared" si="37"/>
        <v>2555</v>
      </c>
      <c r="X53" s="3">
        <v>1</v>
      </c>
      <c r="Y53" s="8">
        <f t="shared" si="38"/>
        <v>2555</v>
      </c>
      <c r="Z53" s="8">
        <f t="shared" si="39"/>
        <v>2555</v>
      </c>
      <c r="AA53" s="8">
        <f t="shared" si="40"/>
        <v>0</v>
      </c>
      <c r="AB53" s="7">
        <f t="shared" si="41"/>
        <v>87.5</v>
      </c>
      <c r="AC53">
        <f t="shared" si="42"/>
        <v>119</v>
      </c>
      <c r="AD53" s="7">
        <f t="shared" si="43"/>
        <v>97.5</v>
      </c>
      <c r="AE53">
        <f t="shared" si="44"/>
        <v>118</v>
      </c>
      <c r="AF53" s="16">
        <f t="shared" si="45"/>
        <v>-0.08333333333333333</v>
      </c>
    </row>
    <row r="54" spans="2:32" ht="15.75">
      <c r="B54" s="11" t="s">
        <v>83</v>
      </c>
      <c r="C54" s="11">
        <v>88</v>
      </c>
      <c r="D54" s="11">
        <v>5</v>
      </c>
      <c r="E54" s="12">
        <v>0</v>
      </c>
      <c r="G54" s="5" t="s">
        <v>55</v>
      </c>
      <c r="H54" s="11">
        <v>10</v>
      </c>
      <c r="I54">
        <f t="shared" si="29"/>
        <v>98</v>
      </c>
      <c r="L54" s="13">
        <v>508</v>
      </c>
      <c r="N54" s="8">
        <f t="shared" si="30"/>
        <v>508</v>
      </c>
      <c r="O54" s="8">
        <f t="shared" si="31"/>
        <v>4.233333333333333</v>
      </c>
      <c r="P54" s="8">
        <f t="shared" si="32"/>
        <v>0</v>
      </c>
      <c r="Q54">
        <f t="shared" si="33"/>
        <v>0</v>
      </c>
      <c r="R54" s="8">
        <f t="shared" si="34"/>
        <v>0</v>
      </c>
      <c r="S54" s="3">
        <v>1</v>
      </c>
      <c r="T54" s="8">
        <f t="shared" si="35"/>
        <v>0</v>
      </c>
      <c r="V54" s="8">
        <f t="shared" si="36"/>
        <v>508</v>
      </c>
      <c r="W54" s="8">
        <f t="shared" si="37"/>
        <v>508</v>
      </c>
      <c r="X54" s="3">
        <v>1</v>
      </c>
      <c r="Y54" s="8">
        <f t="shared" si="38"/>
        <v>508</v>
      </c>
      <c r="Z54" s="8">
        <f t="shared" si="39"/>
        <v>508</v>
      </c>
      <c r="AA54" s="8">
        <f t="shared" si="40"/>
        <v>0</v>
      </c>
      <c r="AB54" s="7">
        <f t="shared" si="41"/>
        <v>88.33333333333333</v>
      </c>
      <c r="AC54">
        <f t="shared" si="42"/>
        <v>119</v>
      </c>
      <c r="AD54" s="7">
        <f t="shared" si="43"/>
        <v>98.33333333333333</v>
      </c>
      <c r="AE54">
        <f t="shared" si="44"/>
        <v>118</v>
      </c>
      <c r="AF54" s="16">
        <f t="shared" si="45"/>
        <v>-0.08333333333333333</v>
      </c>
    </row>
    <row r="55" spans="2:32" ht="15.75">
      <c r="B55" s="11" t="s">
        <v>84</v>
      </c>
      <c r="C55" s="11">
        <v>88</v>
      </c>
      <c r="D55" s="11">
        <v>5</v>
      </c>
      <c r="E55" s="12">
        <v>0</v>
      </c>
      <c r="G55" s="5" t="s">
        <v>55</v>
      </c>
      <c r="H55" s="11">
        <v>10</v>
      </c>
      <c r="I55">
        <f t="shared" si="29"/>
        <v>98</v>
      </c>
      <c r="L55" s="13">
        <v>1039</v>
      </c>
      <c r="N55" s="8">
        <f t="shared" si="30"/>
        <v>1039</v>
      </c>
      <c r="O55" s="8">
        <f t="shared" si="31"/>
        <v>8.658333333333333</v>
      </c>
      <c r="P55" s="8">
        <f t="shared" si="32"/>
        <v>0</v>
      </c>
      <c r="Q55">
        <f t="shared" si="33"/>
        <v>0</v>
      </c>
      <c r="R55" s="8">
        <f t="shared" si="34"/>
        <v>0</v>
      </c>
      <c r="S55" s="3">
        <v>1</v>
      </c>
      <c r="T55" s="8">
        <f t="shared" si="35"/>
        <v>0</v>
      </c>
      <c r="V55" s="8">
        <f t="shared" si="36"/>
        <v>1039</v>
      </c>
      <c r="W55" s="8">
        <f t="shared" si="37"/>
        <v>1039</v>
      </c>
      <c r="X55" s="3">
        <v>1</v>
      </c>
      <c r="Y55" s="8">
        <f t="shared" si="38"/>
        <v>1039</v>
      </c>
      <c r="Z55" s="8">
        <f t="shared" si="39"/>
        <v>1039</v>
      </c>
      <c r="AA55" s="8">
        <f t="shared" si="40"/>
        <v>0</v>
      </c>
      <c r="AB55" s="7">
        <f t="shared" si="41"/>
        <v>88.33333333333333</v>
      </c>
      <c r="AC55">
        <f t="shared" si="42"/>
        <v>119</v>
      </c>
      <c r="AD55" s="7">
        <f t="shared" si="43"/>
        <v>98.33333333333333</v>
      </c>
      <c r="AE55">
        <f t="shared" si="44"/>
        <v>118</v>
      </c>
      <c r="AF55" s="16">
        <f t="shared" si="45"/>
        <v>-0.08333333333333333</v>
      </c>
    </row>
    <row r="56" spans="2:32" ht="15.75">
      <c r="B56" s="11" t="s">
        <v>85</v>
      </c>
      <c r="C56" s="11">
        <v>88</v>
      </c>
      <c r="D56" s="11">
        <v>5</v>
      </c>
      <c r="E56" s="12">
        <v>0</v>
      </c>
      <c r="G56" s="5" t="s">
        <v>55</v>
      </c>
      <c r="H56" s="11">
        <v>10</v>
      </c>
      <c r="I56">
        <f t="shared" si="29"/>
        <v>98</v>
      </c>
      <c r="L56" s="13">
        <v>2173</v>
      </c>
      <c r="N56" s="8">
        <f t="shared" si="30"/>
        <v>2173</v>
      </c>
      <c r="O56" s="8">
        <f t="shared" si="31"/>
        <v>18.108333333333334</v>
      </c>
      <c r="P56" s="8">
        <f t="shared" si="32"/>
        <v>0</v>
      </c>
      <c r="Q56">
        <f t="shared" si="33"/>
        <v>0</v>
      </c>
      <c r="R56" s="8">
        <f t="shared" si="34"/>
        <v>0</v>
      </c>
      <c r="S56" s="3">
        <v>1</v>
      </c>
      <c r="T56" s="8">
        <f t="shared" si="35"/>
        <v>0</v>
      </c>
      <c r="V56" s="8">
        <f t="shared" si="36"/>
        <v>2173</v>
      </c>
      <c r="W56" s="8">
        <f t="shared" si="37"/>
        <v>2173</v>
      </c>
      <c r="X56" s="3">
        <v>1</v>
      </c>
      <c r="Y56" s="8">
        <f t="shared" si="38"/>
        <v>2173</v>
      </c>
      <c r="Z56" s="8">
        <f t="shared" si="39"/>
        <v>2173</v>
      </c>
      <c r="AA56" s="8">
        <f t="shared" si="40"/>
        <v>0</v>
      </c>
      <c r="AB56" s="7">
        <f t="shared" si="41"/>
        <v>88.33333333333333</v>
      </c>
      <c r="AC56">
        <f t="shared" si="42"/>
        <v>119</v>
      </c>
      <c r="AD56" s="7">
        <f t="shared" si="43"/>
        <v>98.33333333333333</v>
      </c>
      <c r="AE56">
        <f t="shared" si="44"/>
        <v>118</v>
      </c>
      <c r="AF56" s="16">
        <f t="shared" si="45"/>
        <v>-0.08333333333333333</v>
      </c>
    </row>
    <row r="57" spans="2:32" ht="15.75">
      <c r="B57" s="11" t="s">
        <v>86</v>
      </c>
      <c r="C57" s="11">
        <v>88</v>
      </c>
      <c r="D57" s="11">
        <v>5</v>
      </c>
      <c r="E57" s="12">
        <v>0</v>
      </c>
      <c r="G57" s="5" t="s">
        <v>55</v>
      </c>
      <c r="H57" s="11">
        <v>10</v>
      </c>
      <c r="I57">
        <f t="shared" si="29"/>
        <v>98</v>
      </c>
      <c r="L57" s="13">
        <v>251</v>
      </c>
      <c r="N57" s="8">
        <f t="shared" si="30"/>
        <v>251</v>
      </c>
      <c r="O57" s="8">
        <f t="shared" si="31"/>
        <v>2.091666666666667</v>
      </c>
      <c r="P57" s="8">
        <f t="shared" si="32"/>
        <v>0</v>
      </c>
      <c r="Q57">
        <f t="shared" si="33"/>
        <v>0</v>
      </c>
      <c r="R57" s="8">
        <f t="shared" si="34"/>
        <v>0</v>
      </c>
      <c r="S57" s="3">
        <v>1</v>
      </c>
      <c r="T57" s="8">
        <f t="shared" si="35"/>
        <v>0</v>
      </c>
      <c r="V57" s="8">
        <f t="shared" si="36"/>
        <v>251</v>
      </c>
      <c r="W57" s="8">
        <f t="shared" si="37"/>
        <v>251</v>
      </c>
      <c r="X57" s="3">
        <v>1</v>
      </c>
      <c r="Y57" s="8">
        <f t="shared" si="38"/>
        <v>251</v>
      </c>
      <c r="Z57" s="8">
        <f t="shared" si="39"/>
        <v>251</v>
      </c>
      <c r="AA57" s="8">
        <f t="shared" si="40"/>
        <v>0</v>
      </c>
      <c r="AB57" s="7">
        <f t="shared" si="41"/>
        <v>88.33333333333333</v>
      </c>
      <c r="AC57">
        <f t="shared" si="42"/>
        <v>119</v>
      </c>
      <c r="AD57" s="7">
        <f t="shared" si="43"/>
        <v>98.33333333333333</v>
      </c>
      <c r="AE57">
        <f t="shared" si="44"/>
        <v>118</v>
      </c>
      <c r="AF57" s="16">
        <f t="shared" si="45"/>
        <v>-0.08333333333333333</v>
      </c>
    </row>
    <row r="58" spans="2:32" ht="15.75">
      <c r="B58" s="11" t="s">
        <v>87</v>
      </c>
      <c r="C58" s="11">
        <v>88</v>
      </c>
      <c r="D58" s="11">
        <v>6</v>
      </c>
      <c r="E58" s="12">
        <v>0</v>
      </c>
      <c r="G58" s="5" t="s">
        <v>55</v>
      </c>
      <c r="H58" s="11">
        <v>10</v>
      </c>
      <c r="I58">
        <f t="shared" si="29"/>
        <v>98</v>
      </c>
      <c r="L58" s="13">
        <v>1202</v>
      </c>
      <c r="N58" s="8">
        <f t="shared" si="30"/>
        <v>1202</v>
      </c>
      <c r="O58" s="8">
        <f t="shared" si="31"/>
        <v>10.016666666666667</v>
      </c>
      <c r="P58" s="8">
        <f t="shared" si="32"/>
        <v>0</v>
      </c>
      <c r="Q58">
        <f t="shared" si="33"/>
        <v>0</v>
      </c>
      <c r="R58" s="8">
        <f t="shared" si="34"/>
        <v>0</v>
      </c>
      <c r="S58" s="3">
        <v>1</v>
      </c>
      <c r="T58" s="8">
        <f t="shared" si="35"/>
        <v>0</v>
      </c>
      <c r="V58" s="8">
        <f t="shared" si="36"/>
        <v>1202</v>
      </c>
      <c r="W58" s="8">
        <f t="shared" si="37"/>
        <v>1202</v>
      </c>
      <c r="X58" s="3">
        <v>1</v>
      </c>
      <c r="Y58" s="8">
        <f t="shared" si="38"/>
        <v>1202</v>
      </c>
      <c r="Z58" s="8">
        <f t="shared" si="39"/>
        <v>1202</v>
      </c>
      <c r="AA58" s="8">
        <f t="shared" si="40"/>
        <v>0</v>
      </c>
      <c r="AB58" s="7">
        <f t="shared" si="41"/>
        <v>88.41666666666667</v>
      </c>
      <c r="AC58">
        <f t="shared" si="42"/>
        <v>119</v>
      </c>
      <c r="AD58" s="7">
        <f t="shared" si="43"/>
        <v>98.41666666666667</v>
      </c>
      <c r="AE58">
        <f t="shared" si="44"/>
        <v>118</v>
      </c>
      <c r="AF58" s="16">
        <f t="shared" si="45"/>
        <v>-0.08333333333333333</v>
      </c>
    </row>
    <row r="59" spans="2:32" ht="15.75">
      <c r="B59" s="11" t="s">
        <v>88</v>
      </c>
      <c r="C59" s="11">
        <v>88</v>
      </c>
      <c r="D59" s="11">
        <v>7</v>
      </c>
      <c r="E59" s="12">
        <v>0</v>
      </c>
      <c r="G59" s="5" t="s">
        <v>55</v>
      </c>
      <c r="H59" s="11">
        <v>10</v>
      </c>
      <c r="I59">
        <f t="shared" si="29"/>
        <v>98</v>
      </c>
      <c r="L59" s="13">
        <v>508</v>
      </c>
      <c r="N59" s="8">
        <f t="shared" si="30"/>
        <v>508</v>
      </c>
      <c r="O59" s="8">
        <f t="shared" si="31"/>
        <v>4.233333333333333</v>
      </c>
      <c r="P59" s="8">
        <f t="shared" si="32"/>
        <v>0</v>
      </c>
      <c r="Q59">
        <f t="shared" si="33"/>
        <v>0</v>
      </c>
      <c r="R59" s="8">
        <f t="shared" si="34"/>
        <v>0</v>
      </c>
      <c r="S59" s="3">
        <v>1</v>
      </c>
      <c r="T59" s="8">
        <f t="shared" si="35"/>
        <v>0</v>
      </c>
      <c r="V59" s="8">
        <f t="shared" si="36"/>
        <v>508</v>
      </c>
      <c r="W59" s="8">
        <f t="shared" si="37"/>
        <v>508</v>
      </c>
      <c r="X59" s="3">
        <v>1</v>
      </c>
      <c r="Y59" s="8">
        <f t="shared" si="38"/>
        <v>508</v>
      </c>
      <c r="Z59" s="8">
        <f t="shared" si="39"/>
        <v>508</v>
      </c>
      <c r="AA59" s="8">
        <f t="shared" si="40"/>
        <v>0</v>
      </c>
      <c r="AB59" s="7">
        <f t="shared" si="41"/>
        <v>88.5</v>
      </c>
      <c r="AC59">
        <f t="shared" si="42"/>
        <v>119</v>
      </c>
      <c r="AD59" s="7">
        <f t="shared" si="43"/>
        <v>98.5</v>
      </c>
      <c r="AE59">
        <f t="shared" si="44"/>
        <v>118</v>
      </c>
      <c r="AF59" s="16">
        <f t="shared" si="45"/>
        <v>-0.08333333333333333</v>
      </c>
    </row>
    <row r="60" spans="2:32" ht="15.75">
      <c r="B60" s="11" t="s">
        <v>89</v>
      </c>
      <c r="C60" s="11">
        <v>88</v>
      </c>
      <c r="D60" s="11">
        <v>7</v>
      </c>
      <c r="E60" s="12">
        <v>0</v>
      </c>
      <c r="G60" s="5" t="s">
        <v>55</v>
      </c>
      <c r="H60" s="11">
        <v>10</v>
      </c>
      <c r="I60">
        <f t="shared" si="29"/>
        <v>98</v>
      </c>
      <c r="L60" s="13">
        <v>601</v>
      </c>
      <c r="N60" s="8">
        <f t="shared" si="30"/>
        <v>601</v>
      </c>
      <c r="O60" s="8">
        <f t="shared" si="31"/>
        <v>5.008333333333334</v>
      </c>
      <c r="P60" s="8">
        <f t="shared" si="32"/>
        <v>0</v>
      </c>
      <c r="Q60">
        <f t="shared" si="33"/>
        <v>0</v>
      </c>
      <c r="R60" s="8">
        <f t="shared" si="34"/>
        <v>0</v>
      </c>
      <c r="S60" s="3">
        <v>1</v>
      </c>
      <c r="T60" s="8">
        <f t="shared" si="35"/>
        <v>0</v>
      </c>
      <c r="V60" s="8">
        <f t="shared" si="36"/>
        <v>601</v>
      </c>
      <c r="W60" s="8">
        <f t="shared" si="37"/>
        <v>601</v>
      </c>
      <c r="X60" s="3">
        <v>1</v>
      </c>
      <c r="Y60" s="8">
        <f t="shared" si="38"/>
        <v>601</v>
      </c>
      <c r="Z60" s="8">
        <f t="shared" si="39"/>
        <v>601</v>
      </c>
      <c r="AA60" s="8">
        <f t="shared" si="40"/>
        <v>0</v>
      </c>
      <c r="AB60" s="7">
        <f t="shared" si="41"/>
        <v>88.5</v>
      </c>
      <c r="AC60">
        <f t="shared" si="42"/>
        <v>119</v>
      </c>
      <c r="AD60" s="7">
        <f t="shared" si="43"/>
        <v>98.5</v>
      </c>
      <c r="AE60">
        <f t="shared" si="44"/>
        <v>118</v>
      </c>
      <c r="AF60" s="16">
        <f t="shared" si="45"/>
        <v>-0.08333333333333333</v>
      </c>
    </row>
    <row r="61" spans="2:32" ht="15.75">
      <c r="B61" s="11" t="s">
        <v>90</v>
      </c>
      <c r="C61" s="11">
        <v>88</v>
      </c>
      <c r="D61" s="11">
        <v>8</v>
      </c>
      <c r="E61" s="12">
        <v>0</v>
      </c>
      <c r="G61" s="5" t="s">
        <v>55</v>
      </c>
      <c r="H61" s="11">
        <v>10</v>
      </c>
      <c r="I61">
        <f t="shared" si="29"/>
        <v>98</v>
      </c>
      <c r="L61" s="13">
        <v>301</v>
      </c>
      <c r="N61" s="8">
        <f t="shared" si="30"/>
        <v>301</v>
      </c>
      <c r="O61" s="8">
        <f t="shared" si="31"/>
        <v>2.5083333333333333</v>
      </c>
      <c r="P61" s="8">
        <f t="shared" si="32"/>
        <v>0</v>
      </c>
      <c r="Q61">
        <f t="shared" si="33"/>
        <v>0</v>
      </c>
      <c r="R61" s="8">
        <f t="shared" si="34"/>
        <v>0</v>
      </c>
      <c r="S61" s="3">
        <v>1</v>
      </c>
      <c r="T61" s="8">
        <f t="shared" si="35"/>
        <v>0</v>
      </c>
      <c r="V61" s="8">
        <f t="shared" si="36"/>
        <v>301</v>
      </c>
      <c r="W61" s="8">
        <f t="shared" si="37"/>
        <v>301</v>
      </c>
      <c r="X61" s="3">
        <v>1</v>
      </c>
      <c r="Y61" s="8">
        <f t="shared" si="38"/>
        <v>301</v>
      </c>
      <c r="Z61" s="8">
        <f t="shared" si="39"/>
        <v>301</v>
      </c>
      <c r="AA61" s="8">
        <f t="shared" si="40"/>
        <v>0</v>
      </c>
      <c r="AB61" s="7">
        <f t="shared" si="41"/>
        <v>88.58333333333333</v>
      </c>
      <c r="AC61">
        <f t="shared" si="42"/>
        <v>119</v>
      </c>
      <c r="AD61" s="7">
        <f t="shared" si="43"/>
        <v>98.58333333333333</v>
      </c>
      <c r="AE61">
        <f t="shared" si="44"/>
        <v>118</v>
      </c>
      <c r="AF61" s="16">
        <f t="shared" si="45"/>
        <v>-0.08333333333333333</v>
      </c>
    </row>
    <row r="62" spans="2:32" ht="15.75">
      <c r="B62" s="11" t="s">
        <v>91</v>
      </c>
      <c r="C62" s="11">
        <v>88</v>
      </c>
      <c r="D62" s="11">
        <v>8</v>
      </c>
      <c r="E62" s="12">
        <v>0</v>
      </c>
      <c r="G62" s="5" t="s">
        <v>55</v>
      </c>
      <c r="H62" s="11">
        <v>10</v>
      </c>
      <c r="I62">
        <f t="shared" si="29"/>
        <v>98</v>
      </c>
      <c r="L62" s="13">
        <v>730</v>
      </c>
      <c r="N62" s="8">
        <f t="shared" si="30"/>
        <v>730</v>
      </c>
      <c r="O62" s="8">
        <f t="shared" si="31"/>
        <v>6.083333333333333</v>
      </c>
      <c r="P62" s="8">
        <f t="shared" si="32"/>
        <v>0</v>
      </c>
      <c r="Q62">
        <f t="shared" si="33"/>
        <v>0</v>
      </c>
      <c r="R62" s="8">
        <f t="shared" si="34"/>
        <v>0</v>
      </c>
      <c r="S62" s="3">
        <v>1</v>
      </c>
      <c r="T62" s="8">
        <f t="shared" si="35"/>
        <v>0</v>
      </c>
      <c r="V62" s="8">
        <f t="shared" si="36"/>
        <v>730</v>
      </c>
      <c r="W62" s="8">
        <f t="shared" si="37"/>
        <v>730</v>
      </c>
      <c r="X62" s="3">
        <v>1</v>
      </c>
      <c r="Y62" s="8">
        <f t="shared" si="38"/>
        <v>730</v>
      </c>
      <c r="Z62" s="8">
        <f t="shared" si="39"/>
        <v>730</v>
      </c>
      <c r="AA62" s="8">
        <f t="shared" si="40"/>
        <v>0</v>
      </c>
      <c r="AB62" s="7">
        <f t="shared" si="41"/>
        <v>88.58333333333333</v>
      </c>
      <c r="AC62">
        <f t="shared" si="42"/>
        <v>119</v>
      </c>
      <c r="AD62" s="7">
        <f t="shared" si="43"/>
        <v>98.58333333333333</v>
      </c>
      <c r="AE62">
        <f t="shared" si="44"/>
        <v>118</v>
      </c>
      <c r="AF62" s="16">
        <f t="shared" si="45"/>
        <v>-0.08333333333333333</v>
      </c>
    </row>
    <row r="63" spans="2:32" ht="15.75">
      <c r="B63" s="11" t="s">
        <v>92</v>
      </c>
      <c r="C63" s="11">
        <v>89</v>
      </c>
      <c r="D63" s="11">
        <v>3</v>
      </c>
      <c r="E63" s="12">
        <v>0</v>
      </c>
      <c r="G63" s="5" t="s">
        <v>55</v>
      </c>
      <c r="H63" s="11">
        <v>10</v>
      </c>
      <c r="I63">
        <f t="shared" si="29"/>
        <v>99</v>
      </c>
      <c r="L63" s="13">
        <v>1611</v>
      </c>
      <c r="N63" s="8">
        <f t="shared" si="30"/>
        <v>1611</v>
      </c>
      <c r="O63" s="8">
        <f t="shared" si="31"/>
        <v>13.424999999999999</v>
      </c>
      <c r="P63" s="8">
        <f t="shared" si="32"/>
        <v>0</v>
      </c>
      <c r="Q63">
        <f t="shared" si="33"/>
        <v>0</v>
      </c>
      <c r="R63" s="8">
        <f t="shared" si="34"/>
        <v>0</v>
      </c>
      <c r="S63" s="3">
        <v>1</v>
      </c>
      <c r="T63" s="8">
        <f t="shared" si="35"/>
        <v>0</v>
      </c>
      <c r="V63" s="8">
        <f t="shared" si="36"/>
        <v>1611</v>
      </c>
      <c r="W63" s="8">
        <f t="shared" si="37"/>
        <v>1611</v>
      </c>
      <c r="X63" s="3">
        <v>1</v>
      </c>
      <c r="Y63" s="8">
        <f t="shared" si="38"/>
        <v>1611</v>
      </c>
      <c r="Z63" s="8">
        <f t="shared" si="39"/>
        <v>1611</v>
      </c>
      <c r="AA63" s="8">
        <f t="shared" si="40"/>
        <v>0</v>
      </c>
      <c r="AB63" s="7">
        <f t="shared" si="41"/>
        <v>89.16666666666667</v>
      </c>
      <c r="AC63">
        <f t="shared" si="42"/>
        <v>119</v>
      </c>
      <c r="AD63" s="7">
        <f t="shared" si="43"/>
        <v>99.16666666666667</v>
      </c>
      <c r="AE63">
        <f t="shared" si="44"/>
        <v>118</v>
      </c>
      <c r="AF63" s="16">
        <f t="shared" si="45"/>
        <v>-0.08333333333333333</v>
      </c>
    </row>
    <row r="64" spans="2:32" ht="15.75">
      <c r="B64" s="11" t="s">
        <v>93</v>
      </c>
      <c r="C64" s="11">
        <v>89</v>
      </c>
      <c r="D64" s="11">
        <v>4</v>
      </c>
      <c r="E64" s="12">
        <v>0</v>
      </c>
      <c r="G64" s="5" t="s">
        <v>55</v>
      </c>
      <c r="H64" s="11">
        <v>10</v>
      </c>
      <c r="I64">
        <f t="shared" si="29"/>
        <v>99</v>
      </c>
      <c r="L64" s="13">
        <v>2162</v>
      </c>
      <c r="N64" s="8">
        <f t="shared" si="30"/>
        <v>2162</v>
      </c>
      <c r="O64" s="8">
        <f t="shared" si="31"/>
        <v>18.016666666666666</v>
      </c>
      <c r="P64" s="8">
        <f t="shared" si="32"/>
        <v>0</v>
      </c>
      <c r="Q64">
        <f t="shared" si="33"/>
        <v>0</v>
      </c>
      <c r="R64" s="8">
        <f t="shared" si="34"/>
        <v>0</v>
      </c>
      <c r="S64" s="3">
        <v>1</v>
      </c>
      <c r="T64" s="8">
        <f t="shared" si="35"/>
        <v>0</v>
      </c>
      <c r="V64" s="8">
        <f t="shared" si="36"/>
        <v>2162</v>
      </c>
      <c r="W64" s="8">
        <f t="shared" si="37"/>
        <v>2162</v>
      </c>
      <c r="X64" s="3">
        <v>1</v>
      </c>
      <c r="Y64" s="8">
        <f t="shared" si="38"/>
        <v>2162</v>
      </c>
      <c r="Z64" s="8">
        <f t="shared" si="39"/>
        <v>2162</v>
      </c>
      <c r="AA64" s="8">
        <f t="shared" si="40"/>
        <v>0</v>
      </c>
      <c r="AB64" s="7">
        <f t="shared" si="41"/>
        <v>89.25</v>
      </c>
      <c r="AC64">
        <f t="shared" si="42"/>
        <v>119</v>
      </c>
      <c r="AD64" s="7">
        <f t="shared" si="43"/>
        <v>99.25</v>
      </c>
      <c r="AE64">
        <f t="shared" si="44"/>
        <v>118</v>
      </c>
      <c r="AF64" s="16">
        <f t="shared" si="45"/>
        <v>-0.08333333333333333</v>
      </c>
    </row>
    <row r="65" spans="2:32" ht="15.75">
      <c r="B65" s="11" t="s">
        <v>94</v>
      </c>
      <c r="C65" s="11">
        <v>89</v>
      </c>
      <c r="D65" s="11">
        <v>4</v>
      </c>
      <c r="E65" s="12">
        <v>0</v>
      </c>
      <c r="G65" s="5" t="s">
        <v>55</v>
      </c>
      <c r="H65" s="11">
        <v>10</v>
      </c>
      <c r="I65">
        <f t="shared" si="29"/>
        <v>99</v>
      </c>
      <c r="L65" s="13">
        <v>3081</v>
      </c>
      <c r="N65" s="8">
        <f t="shared" si="30"/>
        <v>3081</v>
      </c>
      <c r="O65" s="8">
        <f t="shared" si="31"/>
        <v>25.675</v>
      </c>
      <c r="P65" s="8">
        <f t="shared" si="32"/>
        <v>0</v>
      </c>
      <c r="Q65">
        <f t="shared" si="33"/>
        <v>0</v>
      </c>
      <c r="R65" s="8">
        <f t="shared" si="34"/>
        <v>0</v>
      </c>
      <c r="S65" s="3">
        <v>1</v>
      </c>
      <c r="T65" s="8">
        <f t="shared" si="35"/>
        <v>0</v>
      </c>
      <c r="V65" s="8">
        <f t="shared" si="36"/>
        <v>3081</v>
      </c>
      <c r="W65" s="8">
        <f t="shared" si="37"/>
        <v>3081</v>
      </c>
      <c r="X65" s="3">
        <v>1</v>
      </c>
      <c r="Y65" s="8">
        <f t="shared" si="38"/>
        <v>3081</v>
      </c>
      <c r="Z65" s="8">
        <f t="shared" si="39"/>
        <v>3081</v>
      </c>
      <c r="AA65" s="8">
        <f t="shared" si="40"/>
        <v>0</v>
      </c>
      <c r="AB65" s="7">
        <f t="shared" si="41"/>
        <v>89.25</v>
      </c>
      <c r="AC65">
        <f t="shared" si="42"/>
        <v>119</v>
      </c>
      <c r="AD65" s="7">
        <f t="shared" si="43"/>
        <v>99.25</v>
      </c>
      <c r="AE65">
        <f t="shared" si="44"/>
        <v>118</v>
      </c>
      <c r="AF65" s="16">
        <f t="shared" si="45"/>
        <v>-0.08333333333333333</v>
      </c>
    </row>
    <row r="66" spans="2:32" ht="15.75">
      <c r="B66" s="11" t="s">
        <v>91</v>
      </c>
      <c r="C66" s="11">
        <v>89</v>
      </c>
      <c r="D66" s="11">
        <v>5</v>
      </c>
      <c r="E66" s="12">
        <v>0</v>
      </c>
      <c r="G66" s="5" t="s">
        <v>55</v>
      </c>
      <c r="H66" s="11">
        <v>10</v>
      </c>
      <c r="I66">
        <f t="shared" si="29"/>
        <v>99</v>
      </c>
      <c r="L66" s="13">
        <v>805</v>
      </c>
      <c r="N66" s="8">
        <f t="shared" si="30"/>
        <v>805</v>
      </c>
      <c r="O66" s="8">
        <f t="shared" si="31"/>
        <v>6.708333333333333</v>
      </c>
      <c r="P66" s="8">
        <f t="shared" si="32"/>
        <v>0</v>
      </c>
      <c r="Q66">
        <f t="shared" si="33"/>
        <v>0</v>
      </c>
      <c r="R66" s="8">
        <f t="shared" si="34"/>
        <v>0</v>
      </c>
      <c r="S66" s="3">
        <v>1</v>
      </c>
      <c r="T66" s="8">
        <f t="shared" si="35"/>
        <v>0</v>
      </c>
      <c r="V66" s="8">
        <f t="shared" si="36"/>
        <v>805</v>
      </c>
      <c r="W66" s="8">
        <f t="shared" si="37"/>
        <v>805</v>
      </c>
      <c r="X66" s="3">
        <v>1</v>
      </c>
      <c r="Y66" s="8">
        <f t="shared" si="38"/>
        <v>805</v>
      </c>
      <c r="Z66" s="8">
        <f t="shared" si="39"/>
        <v>805</v>
      </c>
      <c r="AA66" s="8">
        <f t="shared" si="40"/>
        <v>0</v>
      </c>
      <c r="AB66" s="7">
        <f t="shared" si="41"/>
        <v>89.33333333333333</v>
      </c>
      <c r="AC66">
        <f t="shared" si="42"/>
        <v>119</v>
      </c>
      <c r="AD66" s="7">
        <f t="shared" si="43"/>
        <v>99.33333333333333</v>
      </c>
      <c r="AE66">
        <f t="shared" si="44"/>
        <v>118</v>
      </c>
      <c r="AF66" s="16">
        <f t="shared" si="45"/>
        <v>-0.08333333333333333</v>
      </c>
    </row>
    <row r="67" spans="2:32" ht="15.75">
      <c r="B67" s="11" t="s">
        <v>91</v>
      </c>
      <c r="C67" s="11">
        <v>89</v>
      </c>
      <c r="D67" s="11">
        <v>6</v>
      </c>
      <c r="E67" s="12">
        <v>0</v>
      </c>
      <c r="G67" s="5" t="s">
        <v>55</v>
      </c>
      <c r="H67" s="11">
        <v>10</v>
      </c>
      <c r="I67">
        <f t="shared" si="29"/>
        <v>99</v>
      </c>
      <c r="L67" s="13">
        <v>805</v>
      </c>
      <c r="N67" s="8">
        <f t="shared" si="30"/>
        <v>805</v>
      </c>
      <c r="O67" s="8">
        <f t="shared" si="31"/>
        <v>6.708333333333333</v>
      </c>
      <c r="P67" s="8">
        <f t="shared" si="32"/>
        <v>0</v>
      </c>
      <c r="Q67">
        <f t="shared" si="33"/>
        <v>0</v>
      </c>
      <c r="R67" s="8">
        <f t="shared" si="34"/>
        <v>0</v>
      </c>
      <c r="S67" s="3">
        <v>1</v>
      </c>
      <c r="T67" s="8">
        <f t="shared" si="35"/>
        <v>0</v>
      </c>
      <c r="V67" s="8">
        <f t="shared" si="36"/>
        <v>805</v>
      </c>
      <c r="W67" s="8">
        <f t="shared" si="37"/>
        <v>805</v>
      </c>
      <c r="X67" s="3">
        <v>1</v>
      </c>
      <c r="Y67" s="8">
        <f t="shared" si="38"/>
        <v>805</v>
      </c>
      <c r="Z67" s="8">
        <f t="shared" si="39"/>
        <v>805</v>
      </c>
      <c r="AA67" s="8">
        <f t="shared" si="40"/>
        <v>0</v>
      </c>
      <c r="AB67" s="7">
        <f t="shared" si="41"/>
        <v>89.41666666666667</v>
      </c>
      <c r="AC67">
        <f t="shared" si="42"/>
        <v>119</v>
      </c>
      <c r="AD67" s="7">
        <f t="shared" si="43"/>
        <v>99.41666666666667</v>
      </c>
      <c r="AE67">
        <f t="shared" si="44"/>
        <v>118</v>
      </c>
      <c r="AF67" s="16">
        <f t="shared" si="45"/>
        <v>-0.08333333333333333</v>
      </c>
    </row>
    <row r="68" spans="2:32" ht="15.75">
      <c r="B68" s="11" t="s">
        <v>95</v>
      </c>
      <c r="C68" s="11">
        <v>89</v>
      </c>
      <c r="D68" s="11">
        <v>6</v>
      </c>
      <c r="E68" s="12">
        <v>0</v>
      </c>
      <c r="G68" s="5" t="s">
        <v>55</v>
      </c>
      <c r="H68" s="11">
        <v>10</v>
      </c>
      <c r="I68">
        <f t="shared" si="29"/>
        <v>99</v>
      </c>
      <c r="L68" s="13">
        <v>1402</v>
      </c>
      <c r="N68" s="8">
        <f t="shared" si="30"/>
        <v>1402</v>
      </c>
      <c r="O68" s="8">
        <f t="shared" si="31"/>
        <v>11.683333333333332</v>
      </c>
      <c r="P68" s="8">
        <f t="shared" si="32"/>
        <v>0</v>
      </c>
      <c r="Q68">
        <f t="shared" si="33"/>
        <v>0</v>
      </c>
      <c r="R68" s="8">
        <f t="shared" si="34"/>
        <v>0</v>
      </c>
      <c r="S68" s="3">
        <v>1</v>
      </c>
      <c r="T68" s="8">
        <f t="shared" si="35"/>
        <v>0</v>
      </c>
      <c r="V68" s="8">
        <f t="shared" si="36"/>
        <v>1402</v>
      </c>
      <c r="W68" s="8">
        <f t="shared" si="37"/>
        <v>1402</v>
      </c>
      <c r="X68" s="3">
        <v>1</v>
      </c>
      <c r="Y68" s="8">
        <f t="shared" si="38"/>
        <v>1402</v>
      </c>
      <c r="Z68" s="8">
        <f t="shared" si="39"/>
        <v>1402</v>
      </c>
      <c r="AA68" s="8">
        <f t="shared" si="40"/>
        <v>0</v>
      </c>
      <c r="AB68" s="7">
        <f t="shared" si="41"/>
        <v>89.41666666666667</v>
      </c>
      <c r="AC68">
        <f t="shared" si="42"/>
        <v>119</v>
      </c>
      <c r="AD68" s="7">
        <f t="shared" si="43"/>
        <v>99.41666666666667</v>
      </c>
      <c r="AE68">
        <f t="shared" si="44"/>
        <v>118</v>
      </c>
      <c r="AF68" s="16">
        <f t="shared" si="45"/>
        <v>-0.08333333333333333</v>
      </c>
    </row>
    <row r="69" spans="2:32" ht="15.75">
      <c r="B69" s="11" t="s">
        <v>96</v>
      </c>
      <c r="C69" s="11">
        <v>89</v>
      </c>
      <c r="D69" s="11">
        <v>7</v>
      </c>
      <c r="E69" s="12">
        <v>0</v>
      </c>
      <c r="G69" s="5" t="s">
        <v>55</v>
      </c>
      <c r="H69" s="11">
        <v>10</v>
      </c>
      <c r="I69">
        <f t="shared" si="29"/>
        <v>99</v>
      </c>
      <c r="L69" s="13">
        <v>1334</v>
      </c>
      <c r="N69" s="8">
        <f t="shared" si="30"/>
        <v>1334</v>
      </c>
      <c r="O69" s="8">
        <f t="shared" si="31"/>
        <v>11.116666666666667</v>
      </c>
      <c r="P69" s="8">
        <f t="shared" si="32"/>
        <v>0</v>
      </c>
      <c r="Q69">
        <f t="shared" si="33"/>
        <v>0</v>
      </c>
      <c r="R69" s="8">
        <f t="shared" si="34"/>
        <v>0</v>
      </c>
      <c r="S69" s="3">
        <v>1</v>
      </c>
      <c r="T69" s="8">
        <f t="shared" si="35"/>
        <v>0</v>
      </c>
      <c r="V69" s="8">
        <f t="shared" si="36"/>
        <v>1334</v>
      </c>
      <c r="W69" s="8">
        <f t="shared" si="37"/>
        <v>1334</v>
      </c>
      <c r="X69" s="3">
        <v>1</v>
      </c>
      <c r="Y69" s="8">
        <f t="shared" si="38"/>
        <v>1334</v>
      </c>
      <c r="Z69" s="8">
        <f t="shared" si="39"/>
        <v>1334</v>
      </c>
      <c r="AA69" s="8">
        <f t="shared" si="40"/>
        <v>0</v>
      </c>
      <c r="AB69" s="7">
        <f t="shared" si="41"/>
        <v>89.5</v>
      </c>
      <c r="AC69">
        <f t="shared" si="42"/>
        <v>119</v>
      </c>
      <c r="AD69" s="7">
        <f t="shared" si="43"/>
        <v>99.5</v>
      </c>
      <c r="AE69">
        <f t="shared" si="44"/>
        <v>118</v>
      </c>
      <c r="AF69" s="16">
        <f t="shared" si="45"/>
        <v>-0.08333333333333333</v>
      </c>
    </row>
    <row r="70" spans="2:32" ht="15.75">
      <c r="B70" s="11" t="s">
        <v>87</v>
      </c>
      <c r="C70" s="11">
        <v>89</v>
      </c>
      <c r="D70" s="11">
        <v>7</v>
      </c>
      <c r="E70" s="12">
        <v>0</v>
      </c>
      <c r="G70" s="5" t="s">
        <v>55</v>
      </c>
      <c r="H70" s="11">
        <v>10</v>
      </c>
      <c r="I70">
        <f t="shared" si="29"/>
        <v>99</v>
      </c>
      <c r="L70" s="13">
        <v>1232</v>
      </c>
      <c r="N70" s="8">
        <f t="shared" si="30"/>
        <v>1232</v>
      </c>
      <c r="O70" s="8">
        <f t="shared" si="31"/>
        <v>10.266666666666667</v>
      </c>
      <c r="P70" s="8">
        <f t="shared" si="32"/>
        <v>0</v>
      </c>
      <c r="Q70">
        <f t="shared" si="33"/>
        <v>0</v>
      </c>
      <c r="R70" s="8">
        <f t="shared" si="34"/>
        <v>0</v>
      </c>
      <c r="S70" s="3">
        <v>1</v>
      </c>
      <c r="T70" s="8">
        <f t="shared" si="35"/>
        <v>0</v>
      </c>
      <c r="V70" s="8">
        <f t="shared" si="36"/>
        <v>1232</v>
      </c>
      <c r="W70" s="8">
        <f t="shared" si="37"/>
        <v>1232</v>
      </c>
      <c r="X70" s="3">
        <v>1</v>
      </c>
      <c r="Y70" s="8">
        <f t="shared" si="38"/>
        <v>1232</v>
      </c>
      <c r="Z70" s="8">
        <f t="shared" si="39"/>
        <v>1232</v>
      </c>
      <c r="AA70" s="8">
        <f t="shared" si="40"/>
        <v>0</v>
      </c>
      <c r="AB70" s="7">
        <f t="shared" si="41"/>
        <v>89.5</v>
      </c>
      <c r="AC70">
        <f t="shared" si="42"/>
        <v>119</v>
      </c>
      <c r="AD70" s="7">
        <f t="shared" si="43"/>
        <v>99.5</v>
      </c>
      <c r="AE70">
        <f t="shared" si="44"/>
        <v>118</v>
      </c>
      <c r="AF70" s="16">
        <f t="shared" si="45"/>
        <v>-0.08333333333333333</v>
      </c>
    </row>
    <row r="71" spans="2:32" ht="15.75">
      <c r="B71" s="11" t="s">
        <v>95</v>
      </c>
      <c r="C71" s="11">
        <v>89</v>
      </c>
      <c r="D71" s="11">
        <v>8</v>
      </c>
      <c r="E71" s="12">
        <v>0</v>
      </c>
      <c r="G71" s="5" t="s">
        <v>55</v>
      </c>
      <c r="H71" s="11">
        <v>10</v>
      </c>
      <c r="I71">
        <f t="shared" si="29"/>
        <v>99</v>
      </c>
      <c r="L71" s="13">
        <v>1297</v>
      </c>
      <c r="N71" s="8">
        <f t="shared" si="30"/>
        <v>1297</v>
      </c>
      <c r="O71" s="8">
        <f t="shared" si="31"/>
        <v>10.808333333333332</v>
      </c>
      <c r="P71" s="8">
        <f t="shared" si="32"/>
        <v>0</v>
      </c>
      <c r="Q71">
        <f t="shared" si="33"/>
        <v>0</v>
      </c>
      <c r="R71" s="8">
        <f t="shared" si="34"/>
        <v>0</v>
      </c>
      <c r="S71" s="3">
        <v>1</v>
      </c>
      <c r="T71" s="8">
        <f t="shared" si="35"/>
        <v>0</v>
      </c>
      <c r="V71" s="8">
        <f t="shared" si="36"/>
        <v>1297</v>
      </c>
      <c r="W71" s="8">
        <f t="shared" si="37"/>
        <v>1297</v>
      </c>
      <c r="X71" s="3">
        <v>1</v>
      </c>
      <c r="Y71" s="8">
        <f t="shared" si="38"/>
        <v>1297</v>
      </c>
      <c r="Z71" s="8">
        <f t="shared" si="39"/>
        <v>1297</v>
      </c>
      <c r="AA71" s="8">
        <f t="shared" si="40"/>
        <v>0</v>
      </c>
      <c r="AB71" s="7">
        <f t="shared" si="41"/>
        <v>89.58333333333333</v>
      </c>
      <c r="AC71">
        <f t="shared" si="42"/>
        <v>119</v>
      </c>
      <c r="AD71" s="7">
        <f t="shared" si="43"/>
        <v>99.58333333333333</v>
      </c>
      <c r="AE71">
        <f t="shared" si="44"/>
        <v>118</v>
      </c>
      <c r="AF71" s="16">
        <f t="shared" si="45"/>
        <v>-0.08333333333333333</v>
      </c>
    </row>
    <row r="72" spans="2:32" ht="15.75">
      <c r="B72" s="11" t="s">
        <v>97</v>
      </c>
      <c r="C72" s="11">
        <v>89</v>
      </c>
      <c r="D72" s="11">
        <v>9</v>
      </c>
      <c r="E72" s="12">
        <v>0</v>
      </c>
      <c r="G72" s="5" t="s">
        <v>55</v>
      </c>
      <c r="H72" s="11">
        <v>10</v>
      </c>
      <c r="I72">
        <f t="shared" si="29"/>
        <v>99</v>
      </c>
      <c r="L72" s="13">
        <v>3477</v>
      </c>
      <c r="N72" s="8">
        <f t="shared" si="30"/>
        <v>3477</v>
      </c>
      <c r="O72" s="8">
        <f t="shared" si="31"/>
        <v>28.974999999999998</v>
      </c>
      <c r="P72" s="8">
        <f t="shared" si="32"/>
        <v>0</v>
      </c>
      <c r="Q72">
        <f t="shared" si="33"/>
        <v>0</v>
      </c>
      <c r="R72" s="8">
        <f t="shared" si="34"/>
        <v>0</v>
      </c>
      <c r="S72" s="3">
        <v>1</v>
      </c>
      <c r="T72" s="8">
        <f t="shared" si="35"/>
        <v>0</v>
      </c>
      <c r="V72" s="8">
        <f t="shared" si="36"/>
        <v>3477</v>
      </c>
      <c r="W72" s="8">
        <f t="shared" si="37"/>
        <v>3477</v>
      </c>
      <c r="X72" s="3">
        <v>1</v>
      </c>
      <c r="Y72" s="8">
        <f t="shared" si="38"/>
        <v>3477</v>
      </c>
      <c r="Z72" s="8">
        <f t="shared" si="39"/>
        <v>3477</v>
      </c>
      <c r="AA72" s="8">
        <f t="shared" si="40"/>
        <v>0</v>
      </c>
      <c r="AB72" s="7">
        <f t="shared" si="41"/>
        <v>89.66666666666667</v>
      </c>
      <c r="AC72">
        <f t="shared" si="42"/>
        <v>119</v>
      </c>
      <c r="AD72" s="7">
        <f t="shared" si="43"/>
        <v>99.66666666666667</v>
      </c>
      <c r="AE72">
        <f t="shared" si="44"/>
        <v>118</v>
      </c>
      <c r="AF72" s="16">
        <f t="shared" si="45"/>
        <v>-0.08333333333333333</v>
      </c>
    </row>
    <row r="73" spans="2:32" ht="15.75">
      <c r="B73" s="11" t="s">
        <v>94</v>
      </c>
      <c r="C73" s="11">
        <v>90</v>
      </c>
      <c r="D73" s="11">
        <v>5</v>
      </c>
      <c r="E73" s="12">
        <v>0</v>
      </c>
      <c r="G73" s="5" t="s">
        <v>55</v>
      </c>
      <c r="H73" s="11">
        <v>10</v>
      </c>
      <c r="I73">
        <f t="shared" si="29"/>
        <v>100</v>
      </c>
      <c r="L73" s="13">
        <v>3106</v>
      </c>
      <c r="N73" s="8">
        <f t="shared" si="30"/>
        <v>3106</v>
      </c>
      <c r="O73" s="8">
        <f t="shared" si="31"/>
        <v>25.883333333333336</v>
      </c>
      <c r="P73" s="8">
        <f t="shared" si="32"/>
        <v>0</v>
      </c>
      <c r="Q73">
        <f t="shared" si="33"/>
        <v>0</v>
      </c>
      <c r="R73" s="8">
        <f t="shared" si="34"/>
        <v>0</v>
      </c>
      <c r="S73" s="3">
        <v>1</v>
      </c>
      <c r="T73" s="8">
        <f t="shared" si="35"/>
        <v>0</v>
      </c>
      <c r="V73" s="8">
        <f t="shared" si="36"/>
        <v>3106</v>
      </c>
      <c r="W73" s="8">
        <f t="shared" si="37"/>
        <v>3106</v>
      </c>
      <c r="X73" s="3">
        <v>1</v>
      </c>
      <c r="Y73" s="8">
        <f t="shared" si="38"/>
        <v>3106</v>
      </c>
      <c r="Z73" s="8">
        <f t="shared" si="39"/>
        <v>3106</v>
      </c>
      <c r="AA73" s="8">
        <f t="shared" si="40"/>
        <v>0</v>
      </c>
      <c r="AB73" s="7">
        <f t="shared" si="41"/>
        <v>90.33333333333333</v>
      </c>
      <c r="AC73">
        <f t="shared" si="42"/>
        <v>119</v>
      </c>
      <c r="AD73" s="7">
        <f t="shared" si="43"/>
        <v>100.33333333333333</v>
      </c>
      <c r="AE73">
        <f t="shared" si="44"/>
        <v>118</v>
      </c>
      <c r="AF73" s="16">
        <f t="shared" si="45"/>
        <v>-0.08333333333333333</v>
      </c>
    </row>
    <row r="74" spans="2:32" ht="15.75">
      <c r="B74" s="11" t="s">
        <v>98</v>
      </c>
      <c r="C74" s="11">
        <v>90</v>
      </c>
      <c r="D74" s="11">
        <v>5</v>
      </c>
      <c r="E74" s="12">
        <v>0</v>
      </c>
      <c r="G74" s="5" t="s">
        <v>55</v>
      </c>
      <c r="H74" s="11">
        <v>10</v>
      </c>
      <c r="I74">
        <f t="shared" si="29"/>
        <v>100</v>
      </c>
      <c r="L74" s="13">
        <v>2645</v>
      </c>
      <c r="N74" s="8">
        <f t="shared" si="30"/>
        <v>2645</v>
      </c>
      <c r="O74" s="8">
        <f t="shared" si="31"/>
        <v>22.041666666666668</v>
      </c>
      <c r="P74" s="8">
        <f t="shared" si="32"/>
        <v>0</v>
      </c>
      <c r="Q74">
        <f t="shared" si="33"/>
        <v>0</v>
      </c>
      <c r="R74" s="8">
        <f t="shared" si="34"/>
        <v>0</v>
      </c>
      <c r="S74" s="3">
        <v>1</v>
      </c>
      <c r="T74" s="8">
        <f t="shared" si="35"/>
        <v>0</v>
      </c>
      <c r="V74" s="8">
        <f t="shared" si="36"/>
        <v>2645</v>
      </c>
      <c r="W74" s="8">
        <f t="shared" si="37"/>
        <v>2645</v>
      </c>
      <c r="X74" s="3">
        <v>1</v>
      </c>
      <c r="Y74" s="8">
        <f t="shared" si="38"/>
        <v>2645</v>
      </c>
      <c r="Z74" s="8">
        <f t="shared" si="39"/>
        <v>2645</v>
      </c>
      <c r="AA74" s="8">
        <f t="shared" si="40"/>
        <v>0</v>
      </c>
      <c r="AB74" s="7">
        <f t="shared" si="41"/>
        <v>90.33333333333333</v>
      </c>
      <c r="AC74">
        <f t="shared" si="42"/>
        <v>119</v>
      </c>
      <c r="AD74" s="7">
        <f t="shared" si="43"/>
        <v>100.33333333333333</v>
      </c>
      <c r="AE74">
        <f t="shared" si="44"/>
        <v>118</v>
      </c>
      <c r="AF74" s="16">
        <f t="shared" si="45"/>
        <v>-0.08333333333333333</v>
      </c>
    </row>
    <row r="75" spans="2:32" ht="15.75">
      <c r="B75" s="11" t="s">
        <v>99</v>
      </c>
      <c r="C75" s="11">
        <v>91</v>
      </c>
      <c r="D75" s="11">
        <v>4</v>
      </c>
      <c r="E75" s="12">
        <v>0</v>
      </c>
      <c r="G75" s="5" t="s">
        <v>55</v>
      </c>
      <c r="H75" s="11">
        <v>10</v>
      </c>
      <c r="I75">
        <f t="shared" si="29"/>
        <v>101</v>
      </c>
      <c r="L75" s="13">
        <v>4370</v>
      </c>
      <c r="N75" s="8">
        <f t="shared" si="30"/>
        <v>4370</v>
      </c>
      <c r="O75" s="8">
        <f t="shared" si="31"/>
        <v>36.416666666666664</v>
      </c>
      <c r="P75" s="8">
        <f t="shared" si="32"/>
        <v>0</v>
      </c>
      <c r="Q75">
        <f t="shared" si="33"/>
        <v>0</v>
      </c>
      <c r="R75" s="8">
        <f t="shared" si="34"/>
        <v>0</v>
      </c>
      <c r="S75" s="3">
        <v>1</v>
      </c>
      <c r="T75" s="8">
        <f t="shared" si="35"/>
        <v>0</v>
      </c>
      <c r="V75" s="8">
        <f t="shared" si="36"/>
        <v>4370</v>
      </c>
      <c r="W75" s="8">
        <f t="shared" si="37"/>
        <v>4370</v>
      </c>
      <c r="X75" s="3">
        <v>1</v>
      </c>
      <c r="Y75" s="8">
        <f t="shared" si="38"/>
        <v>4370</v>
      </c>
      <c r="Z75" s="8">
        <f t="shared" si="39"/>
        <v>4370</v>
      </c>
      <c r="AA75" s="8">
        <f t="shared" si="40"/>
        <v>0</v>
      </c>
      <c r="AB75" s="7">
        <f t="shared" si="41"/>
        <v>91.25</v>
      </c>
      <c r="AC75">
        <f t="shared" si="42"/>
        <v>119</v>
      </c>
      <c r="AD75" s="7">
        <f t="shared" si="43"/>
        <v>101.25</v>
      </c>
      <c r="AE75">
        <f t="shared" si="44"/>
        <v>118</v>
      </c>
      <c r="AF75" s="16">
        <f t="shared" si="45"/>
        <v>-0.08333333333333333</v>
      </c>
    </row>
    <row r="76" spans="2:32" ht="15.75">
      <c r="B76" s="11" t="s">
        <v>98</v>
      </c>
      <c r="C76" s="11">
        <v>91</v>
      </c>
      <c r="D76" s="11">
        <v>6</v>
      </c>
      <c r="E76" s="12">
        <v>0</v>
      </c>
      <c r="G76" s="5" t="s">
        <v>55</v>
      </c>
      <c r="H76" s="11">
        <v>10</v>
      </c>
      <c r="I76">
        <f t="shared" si="29"/>
        <v>101</v>
      </c>
      <c r="L76" s="13">
        <v>2579</v>
      </c>
      <c r="N76" s="8">
        <f t="shared" si="30"/>
        <v>2579</v>
      </c>
      <c r="O76" s="8">
        <f t="shared" si="31"/>
        <v>21.491666666666664</v>
      </c>
      <c r="P76" s="8">
        <f t="shared" si="32"/>
        <v>0</v>
      </c>
      <c r="Q76">
        <f t="shared" si="33"/>
        <v>0</v>
      </c>
      <c r="R76" s="8">
        <f t="shared" si="34"/>
        <v>0</v>
      </c>
      <c r="S76" s="3">
        <v>1</v>
      </c>
      <c r="T76" s="8">
        <f t="shared" si="35"/>
        <v>0</v>
      </c>
      <c r="V76" s="8">
        <f t="shared" si="36"/>
        <v>2579</v>
      </c>
      <c r="W76" s="8">
        <f t="shared" si="37"/>
        <v>2579</v>
      </c>
      <c r="X76" s="3">
        <v>1</v>
      </c>
      <c r="Y76" s="8">
        <f t="shared" si="38"/>
        <v>2579</v>
      </c>
      <c r="Z76" s="8">
        <f t="shared" si="39"/>
        <v>2579</v>
      </c>
      <c r="AA76" s="8">
        <f t="shared" si="40"/>
        <v>0</v>
      </c>
      <c r="AB76" s="7">
        <f t="shared" si="41"/>
        <v>91.41666666666667</v>
      </c>
      <c r="AC76">
        <f t="shared" si="42"/>
        <v>119</v>
      </c>
      <c r="AD76" s="7">
        <f t="shared" si="43"/>
        <v>101.41666666666667</v>
      </c>
      <c r="AE76">
        <f t="shared" si="44"/>
        <v>118</v>
      </c>
      <c r="AF76" s="16">
        <f t="shared" si="45"/>
        <v>-0.08333333333333333</v>
      </c>
    </row>
    <row r="77" spans="2:32" ht="15.75">
      <c r="B77" s="11" t="s">
        <v>94</v>
      </c>
      <c r="C77" s="11">
        <v>91</v>
      </c>
      <c r="D77" s="11">
        <v>6</v>
      </c>
      <c r="E77" s="12">
        <v>0</v>
      </c>
      <c r="G77" s="5" t="s">
        <v>55</v>
      </c>
      <c r="H77" s="11">
        <v>10</v>
      </c>
      <c r="I77">
        <f t="shared" si="29"/>
        <v>101</v>
      </c>
      <c r="L77" s="13">
        <v>3010</v>
      </c>
      <c r="N77" s="8">
        <f t="shared" si="30"/>
        <v>3010</v>
      </c>
      <c r="O77" s="8">
        <f t="shared" si="31"/>
        <v>25.083333333333332</v>
      </c>
      <c r="P77" s="8">
        <f t="shared" si="32"/>
        <v>0</v>
      </c>
      <c r="Q77">
        <f t="shared" si="33"/>
        <v>0</v>
      </c>
      <c r="R77" s="8">
        <f t="shared" si="34"/>
        <v>0</v>
      </c>
      <c r="S77" s="3">
        <v>1</v>
      </c>
      <c r="T77" s="8">
        <f t="shared" si="35"/>
        <v>0</v>
      </c>
      <c r="V77" s="8">
        <f t="shared" si="36"/>
        <v>3010</v>
      </c>
      <c r="W77" s="8">
        <f t="shared" si="37"/>
        <v>3010</v>
      </c>
      <c r="X77" s="3">
        <v>1</v>
      </c>
      <c r="Y77" s="8">
        <f t="shared" si="38"/>
        <v>3010</v>
      </c>
      <c r="Z77" s="8">
        <f t="shared" si="39"/>
        <v>3010</v>
      </c>
      <c r="AA77" s="8">
        <f t="shared" si="40"/>
        <v>0</v>
      </c>
      <c r="AB77" s="7">
        <f t="shared" si="41"/>
        <v>91.41666666666667</v>
      </c>
      <c r="AC77">
        <f t="shared" si="42"/>
        <v>119</v>
      </c>
      <c r="AD77" s="7">
        <f t="shared" si="43"/>
        <v>101.41666666666667</v>
      </c>
      <c r="AE77">
        <f t="shared" si="44"/>
        <v>118</v>
      </c>
      <c r="AF77" s="16">
        <f t="shared" si="45"/>
        <v>-0.08333333333333333</v>
      </c>
    </row>
    <row r="78" spans="2:32" ht="15.75">
      <c r="B78" s="11" t="s">
        <v>95</v>
      </c>
      <c r="C78" s="11">
        <v>92</v>
      </c>
      <c r="D78" s="11">
        <v>4</v>
      </c>
      <c r="E78" s="12">
        <v>0</v>
      </c>
      <c r="G78" s="5" t="s">
        <v>55</v>
      </c>
      <c r="H78" s="11">
        <v>10</v>
      </c>
      <c r="I78">
        <f t="shared" si="29"/>
        <v>102</v>
      </c>
      <c r="L78" s="13">
        <v>1364</v>
      </c>
      <c r="N78" s="8">
        <f t="shared" si="30"/>
        <v>1364</v>
      </c>
      <c r="O78" s="8">
        <f t="shared" si="31"/>
        <v>11.366666666666667</v>
      </c>
      <c r="P78" s="8">
        <f t="shared" si="32"/>
        <v>0</v>
      </c>
      <c r="Q78">
        <f t="shared" si="33"/>
        <v>0</v>
      </c>
      <c r="R78" s="8">
        <f t="shared" si="34"/>
        <v>0</v>
      </c>
      <c r="S78" s="3">
        <v>1</v>
      </c>
      <c r="T78" s="8">
        <f t="shared" si="35"/>
        <v>0</v>
      </c>
      <c r="V78" s="8">
        <f t="shared" si="36"/>
        <v>1364</v>
      </c>
      <c r="W78" s="8">
        <f t="shared" si="37"/>
        <v>1364</v>
      </c>
      <c r="X78" s="3">
        <v>1</v>
      </c>
      <c r="Y78" s="8">
        <f t="shared" si="38"/>
        <v>1364</v>
      </c>
      <c r="Z78" s="8">
        <f t="shared" si="39"/>
        <v>1364</v>
      </c>
      <c r="AA78" s="8">
        <f t="shared" si="40"/>
        <v>0</v>
      </c>
      <c r="AB78" s="7">
        <f t="shared" si="41"/>
        <v>92.25</v>
      </c>
      <c r="AC78">
        <f t="shared" si="42"/>
        <v>119</v>
      </c>
      <c r="AD78" s="7">
        <f t="shared" si="43"/>
        <v>102.25</v>
      </c>
      <c r="AE78">
        <f t="shared" si="44"/>
        <v>118</v>
      </c>
      <c r="AF78" s="16">
        <f t="shared" si="45"/>
        <v>-0.08333333333333333</v>
      </c>
    </row>
    <row r="79" spans="2:32" ht="15.75">
      <c r="B79" s="11" t="s">
        <v>100</v>
      </c>
      <c r="C79" s="11">
        <v>92</v>
      </c>
      <c r="D79" s="11">
        <v>4</v>
      </c>
      <c r="E79" s="12">
        <v>0</v>
      </c>
      <c r="G79" s="5" t="s">
        <v>55</v>
      </c>
      <c r="H79" s="11">
        <v>10</v>
      </c>
      <c r="I79">
        <f t="shared" si="29"/>
        <v>102</v>
      </c>
      <c r="L79" s="13">
        <v>2769</v>
      </c>
      <c r="N79" s="8">
        <f t="shared" si="30"/>
        <v>2769</v>
      </c>
      <c r="O79" s="8">
        <f t="shared" si="31"/>
        <v>23.075</v>
      </c>
      <c r="P79" s="8">
        <f t="shared" si="32"/>
        <v>0</v>
      </c>
      <c r="Q79">
        <f t="shared" si="33"/>
        <v>0</v>
      </c>
      <c r="R79" s="8">
        <f t="shared" si="34"/>
        <v>0</v>
      </c>
      <c r="S79" s="3">
        <v>1</v>
      </c>
      <c r="T79" s="8">
        <f t="shared" si="35"/>
        <v>0</v>
      </c>
      <c r="V79" s="8">
        <f t="shared" si="36"/>
        <v>2769</v>
      </c>
      <c r="W79" s="8">
        <f t="shared" si="37"/>
        <v>2769</v>
      </c>
      <c r="X79" s="3">
        <v>1</v>
      </c>
      <c r="Y79" s="8">
        <f t="shared" si="38"/>
        <v>2769</v>
      </c>
      <c r="Z79" s="8">
        <f t="shared" si="39"/>
        <v>2769</v>
      </c>
      <c r="AA79" s="8">
        <f t="shared" si="40"/>
        <v>0</v>
      </c>
      <c r="AB79" s="7">
        <f t="shared" si="41"/>
        <v>92.25</v>
      </c>
      <c r="AC79">
        <f t="shared" si="42"/>
        <v>119</v>
      </c>
      <c r="AD79" s="7">
        <f t="shared" si="43"/>
        <v>102.25</v>
      </c>
      <c r="AE79">
        <f t="shared" si="44"/>
        <v>118</v>
      </c>
      <c r="AF79" s="16">
        <f t="shared" si="45"/>
        <v>-0.08333333333333333</v>
      </c>
    </row>
    <row r="80" spans="2:32" ht="15.75">
      <c r="B80" s="11" t="s">
        <v>101</v>
      </c>
      <c r="C80" s="11">
        <v>92</v>
      </c>
      <c r="D80" s="11">
        <v>5</v>
      </c>
      <c r="E80" s="12">
        <v>0</v>
      </c>
      <c r="G80" s="5" t="s">
        <v>55</v>
      </c>
      <c r="H80" s="11">
        <v>10</v>
      </c>
      <c r="I80">
        <f t="shared" si="29"/>
        <v>102</v>
      </c>
      <c r="L80" s="13">
        <v>1466</v>
      </c>
      <c r="N80" s="8">
        <f t="shared" si="30"/>
        <v>1466</v>
      </c>
      <c r="O80" s="8">
        <f t="shared" si="31"/>
        <v>12.216666666666667</v>
      </c>
      <c r="P80" s="8">
        <f t="shared" si="32"/>
        <v>0</v>
      </c>
      <c r="Q80">
        <f t="shared" si="33"/>
        <v>0</v>
      </c>
      <c r="R80" s="8">
        <f t="shared" si="34"/>
        <v>0</v>
      </c>
      <c r="S80" s="3">
        <v>1</v>
      </c>
      <c r="T80" s="8">
        <f t="shared" si="35"/>
        <v>0</v>
      </c>
      <c r="V80" s="8">
        <f t="shared" si="36"/>
        <v>1466</v>
      </c>
      <c r="W80" s="8">
        <f t="shared" si="37"/>
        <v>1466</v>
      </c>
      <c r="X80" s="3">
        <v>1</v>
      </c>
      <c r="Y80" s="8">
        <f t="shared" si="38"/>
        <v>1466</v>
      </c>
      <c r="Z80" s="8">
        <f t="shared" si="39"/>
        <v>1466</v>
      </c>
      <c r="AA80" s="8">
        <f t="shared" si="40"/>
        <v>0</v>
      </c>
      <c r="AB80" s="7">
        <f t="shared" si="41"/>
        <v>92.33333333333333</v>
      </c>
      <c r="AC80">
        <f t="shared" si="42"/>
        <v>119</v>
      </c>
      <c r="AD80" s="7">
        <f t="shared" si="43"/>
        <v>102.33333333333333</v>
      </c>
      <c r="AE80">
        <f t="shared" si="44"/>
        <v>118</v>
      </c>
      <c r="AF80" s="16">
        <f t="shared" si="45"/>
        <v>-0.08333333333333333</v>
      </c>
    </row>
    <row r="81" spans="2:32" ht="15.75">
      <c r="B81" s="11" t="s">
        <v>90</v>
      </c>
      <c r="C81" s="11">
        <v>92</v>
      </c>
      <c r="D81" s="11">
        <v>5</v>
      </c>
      <c r="E81" s="12">
        <v>0</v>
      </c>
      <c r="G81" s="5" t="s">
        <v>55</v>
      </c>
      <c r="H81" s="11">
        <v>10</v>
      </c>
      <c r="I81">
        <f t="shared" si="29"/>
        <v>102</v>
      </c>
      <c r="L81" s="13">
        <v>334</v>
      </c>
      <c r="N81" s="8">
        <f t="shared" si="30"/>
        <v>334</v>
      </c>
      <c r="O81" s="8">
        <f t="shared" si="31"/>
        <v>2.783333333333333</v>
      </c>
      <c r="P81" s="8">
        <f t="shared" si="32"/>
        <v>0</v>
      </c>
      <c r="Q81">
        <f t="shared" si="33"/>
        <v>0</v>
      </c>
      <c r="R81" s="8">
        <f t="shared" si="34"/>
        <v>0</v>
      </c>
      <c r="S81" s="3">
        <v>1</v>
      </c>
      <c r="T81" s="8">
        <f t="shared" si="35"/>
        <v>0</v>
      </c>
      <c r="V81" s="8">
        <f t="shared" si="36"/>
        <v>334</v>
      </c>
      <c r="W81" s="8">
        <f t="shared" si="37"/>
        <v>334</v>
      </c>
      <c r="X81" s="3">
        <v>1</v>
      </c>
      <c r="Y81" s="8">
        <f t="shared" si="38"/>
        <v>334</v>
      </c>
      <c r="Z81" s="8">
        <f t="shared" si="39"/>
        <v>334</v>
      </c>
      <c r="AA81" s="8">
        <f t="shared" si="40"/>
        <v>0</v>
      </c>
      <c r="AB81" s="7">
        <f t="shared" si="41"/>
        <v>92.33333333333333</v>
      </c>
      <c r="AC81">
        <f t="shared" si="42"/>
        <v>119</v>
      </c>
      <c r="AD81" s="7">
        <f t="shared" si="43"/>
        <v>102.33333333333333</v>
      </c>
      <c r="AE81">
        <f t="shared" si="44"/>
        <v>118</v>
      </c>
      <c r="AF81" s="16">
        <f t="shared" si="45"/>
        <v>-0.08333333333333333</v>
      </c>
    </row>
    <row r="82" spans="2:32" ht="15.75">
      <c r="B82" s="11" t="s">
        <v>92</v>
      </c>
      <c r="C82" s="11">
        <v>92</v>
      </c>
      <c r="D82" s="11">
        <v>5</v>
      </c>
      <c r="E82" s="12">
        <v>0</v>
      </c>
      <c r="G82" s="5" t="s">
        <v>55</v>
      </c>
      <c r="H82" s="11">
        <v>10</v>
      </c>
      <c r="I82">
        <f t="shared" si="29"/>
        <v>102</v>
      </c>
      <c r="L82" s="13">
        <v>1453</v>
      </c>
      <c r="N82" s="8">
        <f t="shared" si="30"/>
        <v>1453</v>
      </c>
      <c r="O82" s="8">
        <f t="shared" si="31"/>
        <v>12.108333333333334</v>
      </c>
      <c r="P82" s="8">
        <f t="shared" si="32"/>
        <v>0</v>
      </c>
      <c r="Q82">
        <f t="shared" si="33"/>
        <v>0</v>
      </c>
      <c r="R82" s="8">
        <f t="shared" si="34"/>
        <v>0</v>
      </c>
      <c r="S82" s="3">
        <v>1</v>
      </c>
      <c r="T82" s="8">
        <f t="shared" si="35"/>
        <v>0</v>
      </c>
      <c r="V82" s="8">
        <f t="shared" si="36"/>
        <v>1453</v>
      </c>
      <c r="W82" s="8">
        <f t="shared" si="37"/>
        <v>1453</v>
      </c>
      <c r="X82" s="3">
        <v>1</v>
      </c>
      <c r="Y82" s="8">
        <f t="shared" si="38"/>
        <v>1453</v>
      </c>
      <c r="Z82" s="8">
        <f t="shared" si="39"/>
        <v>1453</v>
      </c>
      <c r="AA82" s="8">
        <f t="shared" si="40"/>
        <v>0</v>
      </c>
      <c r="AB82" s="7">
        <f t="shared" si="41"/>
        <v>92.33333333333333</v>
      </c>
      <c r="AC82">
        <f t="shared" si="42"/>
        <v>119</v>
      </c>
      <c r="AD82" s="7">
        <f t="shared" si="43"/>
        <v>102.33333333333333</v>
      </c>
      <c r="AE82">
        <f t="shared" si="44"/>
        <v>118</v>
      </c>
      <c r="AF82" s="16">
        <f t="shared" si="45"/>
        <v>-0.08333333333333333</v>
      </c>
    </row>
    <row r="83" spans="2:32" ht="15.75">
      <c r="B83" s="11" t="s">
        <v>102</v>
      </c>
      <c r="C83" s="11">
        <v>93</v>
      </c>
      <c r="D83" s="11">
        <v>4</v>
      </c>
      <c r="E83" s="12">
        <v>0</v>
      </c>
      <c r="G83" s="5" t="s">
        <v>55</v>
      </c>
      <c r="H83" s="11">
        <v>10</v>
      </c>
      <c r="I83">
        <f t="shared" si="29"/>
        <v>103</v>
      </c>
      <c r="L83" s="13">
        <v>3506</v>
      </c>
      <c r="N83" s="8">
        <f t="shared" si="30"/>
        <v>3506</v>
      </c>
      <c r="O83" s="8">
        <f t="shared" si="31"/>
        <v>29.21666666666667</v>
      </c>
      <c r="P83" s="8">
        <f t="shared" si="32"/>
        <v>0</v>
      </c>
      <c r="Q83">
        <f t="shared" si="33"/>
        <v>0</v>
      </c>
      <c r="R83" s="8">
        <f t="shared" si="34"/>
        <v>0</v>
      </c>
      <c r="S83" s="3">
        <v>1</v>
      </c>
      <c r="T83" s="8">
        <f t="shared" si="35"/>
        <v>0</v>
      </c>
      <c r="V83" s="8">
        <f t="shared" si="36"/>
        <v>3506</v>
      </c>
      <c r="W83" s="8">
        <f t="shared" si="37"/>
        <v>3506</v>
      </c>
      <c r="X83" s="3">
        <v>1</v>
      </c>
      <c r="Y83" s="8">
        <f t="shared" si="38"/>
        <v>3506</v>
      </c>
      <c r="Z83" s="8">
        <f t="shared" si="39"/>
        <v>3506</v>
      </c>
      <c r="AA83" s="8">
        <f t="shared" si="40"/>
        <v>0</v>
      </c>
      <c r="AB83" s="7">
        <f t="shared" si="41"/>
        <v>93.25</v>
      </c>
      <c r="AC83">
        <f t="shared" si="42"/>
        <v>119</v>
      </c>
      <c r="AD83" s="7">
        <f t="shared" si="43"/>
        <v>103.25</v>
      </c>
      <c r="AE83">
        <f t="shared" si="44"/>
        <v>118</v>
      </c>
      <c r="AF83" s="16">
        <f t="shared" si="45"/>
        <v>-0.08333333333333333</v>
      </c>
    </row>
    <row r="84" spans="2:32" ht="15.75">
      <c r="B84" s="11" t="s">
        <v>96</v>
      </c>
      <c r="C84" s="11">
        <v>93</v>
      </c>
      <c r="D84" s="11">
        <v>4</v>
      </c>
      <c r="E84" s="12">
        <v>0</v>
      </c>
      <c r="G84" s="5" t="s">
        <v>55</v>
      </c>
      <c r="H84" s="11">
        <v>10</v>
      </c>
      <c r="I84">
        <f t="shared" si="29"/>
        <v>103</v>
      </c>
      <c r="L84" s="13">
        <v>1818</v>
      </c>
      <c r="N84" s="8">
        <f t="shared" si="30"/>
        <v>1818</v>
      </c>
      <c r="O84" s="8">
        <f t="shared" si="31"/>
        <v>15.15</v>
      </c>
      <c r="P84" s="8">
        <f t="shared" si="32"/>
        <v>0</v>
      </c>
      <c r="Q84">
        <f t="shared" si="33"/>
        <v>0</v>
      </c>
      <c r="R84" s="8">
        <f t="shared" si="34"/>
        <v>0</v>
      </c>
      <c r="S84" s="3">
        <v>1</v>
      </c>
      <c r="T84" s="8">
        <f t="shared" si="35"/>
        <v>0</v>
      </c>
      <c r="V84" s="8">
        <f t="shared" si="36"/>
        <v>1818</v>
      </c>
      <c r="W84" s="8">
        <f t="shared" si="37"/>
        <v>1818</v>
      </c>
      <c r="X84" s="3">
        <v>1</v>
      </c>
      <c r="Y84" s="8">
        <f t="shared" si="38"/>
        <v>1818</v>
      </c>
      <c r="Z84" s="8">
        <f t="shared" si="39"/>
        <v>1818</v>
      </c>
      <c r="AA84" s="8">
        <f t="shared" si="40"/>
        <v>0</v>
      </c>
      <c r="AB84" s="7">
        <f t="shared" si="41"/>
        <v>93.25</v>
      </c>
      <c r="AC84">
        <f t="shared" si="42"/>
        <v>119</v>
      </c>
      <c r="AD84" s="7">
        <f t="shared" si="43"/>
        <v>103.25</v>
      </c>
      <c r="AE84">
        <f t="shared" si="44"/>
        <v>118</v>
      </c>
      <c r="AF84" s="16">
        <f t="shared" si="45"/>
        <v>-0.08333333333333333</v>
      </c>
    </row>
    <row r="85" spans="2:32" ht="15.75">
      <c r="B85" s="11" t="s">
        <v>103</v>
      </c>
      <c r="C85" s="11">
        <v>93</v>
      </c>
      <c r="D85" s="11">
        <v>4</v>
      </c>
      <c r="E85" s="12">
        <v>0</v>
      </c>
      <c r="G85" s="5" t="s">
        <v>55</v>
      </c>
      <c r="H85" s="11">
        <v>10</v>
      </c>
      <c r="I85">
        <f t="shared" si="29"/>
        <v>103</v>
      </c>
      <c r="L85" s="13">
        <v>3246</v>
      </c>
      <c r="N85" s="8">
        <f t="shared" si="30"/>
        <v>3246</v>
      </c>
      <c r="O85" s="8">
        <f t="shared" si="31"/>
        <v>27.05</v>
      </c>
      <c r="P85" s="8">
        <f t="shared" si="32"/>
        <v>0</v>
      </c>
      <c r="Q85">
        <f t="shared" si="33"/>
        <v>0</v>
      </c>
      <c r="R85" s="8">
        <f t="shared" si="34"/>
        <v>0</v>
      </c>
      <c r="S85" s="3">
        <v>1</v>
      </c>
      <c r="T85" s="8">
        <f t="shared" si="35"/>
        <v>0</v>
      </c>
      <c r="V85" s="8">
        <f t="shared" si="36"/>
        <v>3246</v>
      </c>
      <c r="W85" s="8">
        <f t="shared" si="37"/>
        <v>3246</v>
      </c>
      <c r="X85" s="3">
        <v>1</v>
      </c>
      <c r="Y85" s="8">
        <f t="shared" si="38"/>
        <v>3246</v>
      </c>
      <c r="Z85" s="8">
        <f t="shared" si="39"/>
        <v>3246</v>
      </c>
      <c r="AA85" s="8">
        <f t="shared" si="40"/>
        <v>0</v>
      </c>
      <c r="AB85" s="7">
        <f t="shared" si="41"/>
        <v>93.25</v>
      </c>
      <c r="AC85">
        <f t="shared" si="42"/>
        <v>119</v>
      </c>
      <c r="AD85" s="7">
        <f t="shared" si="43"/>
        <v>103.25</v>
      </c>
      <c r="AE85">
        <f t="shared" si="44"/>
        <v>118</v>
      </c>
      <c r="AF85" s="16">
        <f t="shared" si="45"/>
        <v>-0.08333333333333333</v>
      </c>
    </row>
    <row r="86" spans="2:32" ht="15.75">
      <c r="B86" s="11" t="s">
        <v>98</v>
      </c>
      <c r="C86" s="11">
        <v>93</v>
      </c>
      <c r="D86" s="11">
        <v>5</v>
      </c>
      <c r="E86" s="12">
        <v>0</v>
      </c>
      <c r="G86" s="5" t="s">
        <v>55</v>
      </c>
      <c r="H86" s="11">
        <v>10</v>
      </c>
      <c r="I86">
        <f t="shared" si="29"/>
        <v>103</v>
      </c>
      <c r="L86" s="13">
        <v>2705</v>
      </c>
      <c r="N86" s="8">
        <f t="shared" si="30"/>
        <v>2705</v>
      </c>
      <c r="O86" s="8">
        <f t="shared" si="31"/>
        <v>22.541666666666668</v>
      </c>
      <c r="P86" s="8">
        <f t="shared" si="32"/>
        <v>0</v>
      </c>
      <c r="Q86">
        <f t="shared" si="33"/>
        <v>0</v>
      </c>
      <c r="R86" s="8">
        <f t="shared" si="34"/>
        <v>0</v>
      </c>
      <c r="S86" s="3">
        <v>1</v>
      </c>
      <c r="T86" s="8">
        <f t="shared" si="35"/>
        <v>0</v>
      </c>
      <c r="V86" s="8">
        <f t="shared" si="36"/>
        <v>2705</v>
      </c>
      <c r="W86" s="8">
        <f t="shared" si="37"/>
        <v>2705</v>
      </c>
      <c r="X86" s="3">
        <v>1</v>
      </c>
      <c r="Y86" s="8">
        <f t="shared" si="38"/>
        <v>2705</v>
      </c>
      <c r="Z86" s="8">
        <f t="shared" si="39"/>
        <v>2705</v>
      </c>
      <c r="AA86" s="8">
        <f t="shared" si="40"/>
        <v>0</v>
      </c>
      <c r="AB86" s="7">
        <f t="shared" si="41"/>
        <v>93.33333333333333</v>
      </c>
      <c r="AC86">
        <f t="shared" si="42"/>
        <v>119</v>
      </c>
      <c r="AD86" s="7">
        <f t="shared" si="43"/>
        <v>103.33333333333333</v>
      </c>
      <c r="AE86">
        <f t="shared" si="44"/>
        <v>118</v>
      </c>
      <c r="AF86" s="16">
        <f t="shared" si="45"/>
        <v>-0.08333333333333333</v>
      </c>
    </row>
    <row r="87" spans="2:32" ht="15.75">
      <c r="B87" s="11" t="s">
        <v>94</v>
      </c>
      <c r="C87" s="11">
        <v>93</v>
      </c>
      <c r="D87" s="11">
        <v>5</v>
      </c>
      <c r="E87" s="12">
        <v>0</v>
      </c>
      <c r="G87" s="5" t="s">
        <v>55</v>
      </c>
      <c r="H87" s="11">
        <v>10</v>
      </c>
      <c r="I87">
        <f t="shared" si="29"/>
        <v>103</v>
      </c>
      <c r="L87" s="13">
        <v>2867</v>
      </c>
      <c r="N87" s="8">
        <f t="shared" si="30"/>
        <v>2867</v>
      </c>
      <c r="O87" s="8">
        <f t="shared" si="31"/>
        <v>23.891666666666666</v>
      </c>
      <c r="P87" s="8">
        <f t="shared" si="32"/>
        <v>0</v>
      </c>
      <c r="Q87">
        <f t="shared" si="33"/>
        <v>0</v>
      </c>
      <c r="R87" s="8">
        <f t="shared" si="34"/>
        <v>0</v>
      </c>
      <c r="S87" s="3">
        <v>1</v>
      </c>
      <c r="T87" s="8">
        <f t="shared" si="35"/>
        <v>0</v>
      </c>
      <c r="V87" s="8">
        <f t="shared" si="36"/>
        <v>2867</v>
      </c>
      <c r="W87" s="8">
        <f t="shared" si="37"/>
        <v>2867</v>
      </c>
      <c r="X87" s="3">
        <v>1</v>
      </c>
      <c r="Y87" s="8">
        <f t="shared" si="38"/>
        <v>2867</v>
      </c>
      <c r="Z87" s="8">
        <f t="shared" si="39"/>
        <v>2867</v>
      </c>
      <c r="AA87" s="8">
        <f t="shared" si="40"/>
        <v>0</v>
      </c>
      <c r="AB87" s="7">
        <f t="shared" si="41"/>
        <v>93.33333333333333</v>
      </c>
      <c r="AC87">
        <f t="shared" si="42"/>
        <v>119</v>
      </c>
      <c r="AD87" s="7">
        <f t="shared" si="43"/>
        <v>103.33333333333333</v>
      </c>
      <c r="AE87">
        <f t="shared" si="44"/>
        <v>118</v>
      </c>
      <c r="AF87" s="16">
        <f t="shared" si="45"/>
        <v>-0.08333333333333333</v>
      </c>
    </row>
    <row r="88" spans="2:32" ht="15.75">
      <c r="B88" s="11" t="s">
        <v>92</v>
      </c>
      <c r="C88" s="11">
        <v>93</v>
      </c>
      <c r="D88" s="11">
        <v>5</v>
      </c>
      <c r="E88" s="12">
        <v>0</v>
      </c>
      <c r="G88" s="5" t="s">
        <v>55</v>
      </c>
      <c r="H88" s="11">
        <v>10</v>
      </c>
      <c r="I88">
        <f t="shared" si="29"/>
        <v>103</v>
      </c>
      <c r="L88" s="13">
        <v>1331</v>
      </c>
      <c r="N88" s="8">
        <f t="shared" si="30"/>
        <v>1331</v>
      </c>
      <c r="O88" s="8">
        <f t="shared" si="31"/>
        <v>11.091666666666667</v>
      </c>
      <c r="P88" s="8">
        <f t="shared" si="32"/>
        <v>0</v>
      </c>
      <c r="Q88">
        <f t="shared" si="33"/>
        <v>0</v>
      </c>
      <c r="R88" s="8">
        <f t="shared" si="34"/>
        <v>0</v>
      </c>
      <c r="S88" s="3">
        <v>1</v>
      </c>
      <c r="T88" s="8">
        <f t="shared" si="35"/>
        <v>0</v>
      </c>
      <c r="V88" s="8">
        <f t="shared" si="36"/>
        <v>1331</v>
      </c>
      <c r="W88" s="8">
        <f t="shared" si="37"/>
        <v>1331</v>
      </c>
      <c r="X88" s="3">
        <v>1</v>
      </c>
      <c r="Y88" s="8">
        <f t="shared" si="38"/>
        <v>1331</v>
      </c>
      <c r="Z88" s="8">
        <f t="shared" si="39"/>
        <v>1331</v>
      </c>
      <c r="AA88" s="8">
        <f t="shared" si="40"/>
        <v>0</v>
      </c>
      <c r="AB88" s="7">
        <f t="shared" si="41"/>
        <v>93.33333333333333</v>
      </c>
      <c r="AC88">
        <f t="shared" si="42"/>
        <v>119</v>
      </c>
      <c r="AD88" s="7">
        <f t="shared" si="43"/>
        <v>103.33333333333333</v>
      </c>
      <c r="AE88">
        <f t="shared" si="44"/>
        <v>118</v>
      </c>
      <c r="AF88" s="16">
        <f t="shared" si="45"/>
        <v>-0.08333333333333333</v>
      </c>
    </row>
    <row r="89" spans="2:32" ht="15.75">
      <c r="B89" s="11" t="s">
        <v>91</v>
      </c>
      <c r="C89" s="11">
        <v>94</v>
      </c>
      <c r="D89" s="11">
        <v>6</v>
      </c>
      <c r="E89" s="12">
        <v>0</v>
      </c>
      <c r="G89" s="5" t="s">
        <v>55</v>
      </c>
      <c r="H89" s="11">
        <v>10</v>
      </c>
      <c r="I89">
        <f t="shared" si="29"/>
        <v>104</v>
      </c>
      <c r="L89" s="13">
        <v>432</v>
      </c>
      <c r="N89" s="8">
        <f t="shared" si="30"/>
        <v>432</v>
      </c>
      <c r="O89" s="8">
        <f t="shared" si="31"/>
        <v>3.6</v>
      </c>
      <c r="P89" s="8">
        <f t="shared" si="32"/>
        <v>0</v>
      </c>
      <c r="Q89">
        <f t="shared" si="33"/>
        <v>0</v>
      </c>
      <c r="R89" s="8">
        <f t="shared" si="34"/>
        <v>0</v>
      </c>
      <c r="S89" s="3">
        <v>1</v>
      </c>
      <c r="T89" s="8">
        <f t="shared" si="35"/>
        <v>0</v>
      </c>
      <c r="V89" s="8">
        <f t="shared" si="36"/>
        <v>432</v>
      </c>
      <c r="W89" s="8">
        <f t="shared" si="37"/>
        <v>432</v>
      </c>
      <c r="X89" s="3">
        <v>1</v>
      </c>
      <c r="Y89" s="8">
        <f t="shared" si="38"/>
        <v>432</v>
      </c>
      <c r="Z89" s="8">
        <f t="shared" si="39"/>
        <v>432</v>
      </c>
      <c r="AA89" s="8">
        <f t="shared" si="40"/>
        <v>0</v>
      </c>
      <c r="AB89" s="7">
        <f t="shared" si="41"/>
        <v>94.41666666666667</v>
      </c>
      <c r="AC89">
        <f t="shared" si="42"/>
        <v>119</v>
      </c>
      <c r="AD89" s="7">
        <f t="shared" si="43"/>
        <v>104.41666666666667</v>
      </c>
      <c r="AE89">
        <f t="shared" si="44"/>
        <v>118</v>
      </c>
      <c r="AF89" s="16">
        <f t="shared" si="45"/>
        <v>-0.08333333333333333</v>
      </c>
    </row>
    <row r="90" spans="2:32" ht="15.75">
      <c r="B90" s="11" t="s">
        <v>104</v>
      </c>
      <c r="C90" s="11">
        <v>94</v>
      </c>
      <c r="D90" s="11">
        <v>6</v>
      </c>
      <c r="E90" s="12">
        <v>0</v>
      </c>
      <c r="G90" s="5" t="s">
        <v>55</v>
      </c>
      <c r="H90" s="11">
        <v>10</v>
      </c>
      <c r="I90">
        <f t="shared" si="29"/>
        <v>104</v>
      </c>
      <c r="L90" s="13">
        <v>756</v>
      </c>
      <c r="N90" s="8">
        <f t="shared" si="30"/>
        <v>756</v>
      </c>
      <c r="O90" s="8">
        <f t="shared" si="31"/>
        <v>6.3</v>
      </c>
      <c r="P90" s="8">
        <f t="shared" si="32"/>
        <v>0</v>
      </c>
      <c r="Q90">
        <f t="shared" si="33"/>
        <v>0</v>
      </c>
      <c r="R90" s="8">
        <f t="shared" si="34"/>
        <v>0</v>
      </c>
      <c r="S90" s="3">
        <v>1</v>
      </c>
      <c r="T90" s="8">
        <f t="shared" si="35"/>
        <v>0</v>
      </c>
      <c r="V90" s="8">
        <f t="shared" si="36"/>
        <v>756</v>
      </c>
      <c r="W90" s="8">
        <f t="shared" si="37"/>
        <v>756</v>
      </c>
      <c r="X90" s="3">
        <v>1</v>
      </c>
      <c r="Y90" s="8">
        <f t="shared" si="38"/>
        <v>756</v>
      </c>
      <c r="Z90" s="8">
        <f t="shared" si="39"/>
        <v>756</v>
      </c>
      <c r="AA90" s="8">
        <f t="shared" si="40"/>
        <v>0</v>
      </c>
      <c r="AB90" s="7">
        <f t="shared" si="41"/>
        <v>94.41666666666667</v>
      </c>
      <c r="AC90">
        <f t="shared" si="42"/>
        <v>119</v>
      </c>
      <c r="AD90" s="7">
        <f t="shared" si="43"/>
        <v>104.41666666666667</v>
      </c>
      <c r="AE90">
        <f t="shared" si="44"/>
        <v>118</v>
      </c>
      <c r="AF90" s="16">
        <f t="shared" si="45"/>
        <v>-0.08333333333333333</v>
      </c>
    </row>
    <row r="91" spans="2:32" ht="15.75">
      <c r="B91" s="11" t="s">
        <v>88</v>
      </c>
      <c r="C91" s="11">
        <v>94</v>
      </c>
      <c r="D91" s="11">
        <v>6</v>
      </c>
      <c r="E91" s="12">
        <v>0</v>
      </c>
      <c r="G91" s="5" t="s">
        <v>55</v>
      </c>
      <c r="H91" s="11">
        <v>10</v>
      </c>
      <c r="I91">
        <f t="shared" si="29"/>
        <v>104</v>
      </c>
      <c r="L91" s="13">
        <v>367</v>
      </c>
      <c r="N91" s="8">
        <f t="shared" si="30"/>
        <v>367</v>
      </c>
      <c r="O91" s="8">
        <f t="shared" si="31"/>
        <v>3.0583333333333336</v>
      </c>
      <c r="P91" s="8">
        <f t="shared" si="32"/>
        <v>0</v>
      </c>
      <c r="Q91">
        <f t="shared" si="33"/>
        <v>0</v>
      </c>
      <c r="R91" s="8">
        <f t="shared" si="34"/>
        <v>0</v>
      </c>
      <c r="S91" s="3">
        <v>1</v>
      </c>
      <c r="T91" s="8">
        <f t="shared" si="35"/>
        <v>0</v>
      </c>
      <c r="V91" s="8">
        <f t="shared" si="36"/>
        <v>367</v>
      </c>
      <c r="W91" s="8">
        <f t="shared" si="37"/>
        <v>367</v>
      </c>
      <c r="X91" s="3">
        <v>1</v>
      </c>
      <c r="Y91" s="8">
        <f t="shared" si="38"/>
        <v>367</v>
      </c>
      <c r="Z91" s="8">
        <f t="shared" si="39"/>
        <v>367</v>
      </c>
      <c r="AA91" s="8">
        <f t="shared" si="40"/>
        <v>0</v>
      </c>
      <c r="AB91" s="7">
        <f t="shared" si="41"/>
        <v>94.41666666666667</v>
      </c>
      <c r="AC91">
        <f t="shared" si="42"/>
        <v>119</v>
      </c>
      <c r="AD91" s="7">
        <f t="shared" si="43"/>
        <v>104.41666666666667</v>
      </c>
      <c r="AE91">
        <f t="shared" si="44"/>
        <v>118</v>
      </c>
      <c r="AF91" s="16">
        <f t="shared" si="45"/>
        <v>-0.08333333333333333</v>
      </c>
    </row>
    <row r="92" spans="2:32" ht="15.75">
      <c r="B92" s="11" t="s">
        <v>105</v>
      </c>
      <c r="C92" s="11">
        <v>94</v>
      </c>
      <c r="D92" s="11">
        <v>6</v>
      </c>
      <c r="E92" s="12">
        <v>0</v>
      </c>
      <c r="G92" s="5" t="s">
        <v>55</v>
      </c>
      <c r="H92" s="11">
        <v>10</v>
      </c>
      <c r="I92">
        <f t="shared" si="29"/>
        <v>104</v>
      </c>
      <c r="L92" s="13">
        <v>1890</v>
      </c>
      <c r="N92" s="8">
        <f t="shared" si="30"/>
        <v>1890</v>
      </c>
      <c r="O92" s="8">
        <f t="shared" si="31"/>
        <v>15.75</v>
      </c>
      <c r="P92" s="8">
        <f t="shared" si="32"/>
        <v>0</v>
      </c>
      <c r="Q92">
        <f t="shared" si="33"/>
        <v>0</v>
      </c>
      <c r="R92" s="8">
        <f t="shared" si="34"/>
        <v>0</v>
      </c>
      <c r="S92" s="3">
        <v>1</v>
      </c>
      <c r="T92" s="8">
        <f t="shared" si="35"/>
        <v>0</v>
      </c>
      <c r="V92" s="8">
        <f t="shared" si="36"/>
        <v>1890</v>
      </c>
      <c r="W92" s="8">
        <f t="shared" si="37"/>
        <v>1890</v>
      </c>
      <c r="X92" s="3">
        <v>1</v>
      </c>
      <c r="Y92" s="8">
        <f t="shared" si="38"/>
        <v>1890</v>
      </c>
      <c r="Z92" s="8">
        <f t="shared" si="39"/>
        <v>1890</v>
      </c>
      <c r="AA92" s="8">
        <f t="shared" si="40"/>
        <v>0</v>
      </c>
      <c r="AB92" s="7">
        <f t="shared" si="41"/>
        <v>94.41666666666667</v>
      </c>
      <c r="AC92">
        <f t="shared" si="42"/>
        <v>119</v>
      </c>
      <c r="AD92" s="7">
        <f t="shared" si="43"/>
        <v>104.41666666666667</v>
      </c>
      <c r="AE92">
        <f t="shared" si="44"/>
        <v>118</v>
      </c>
      <c r="AF92" s="16">
        <f t="shared" si="45"/>
        <v>-0.08333333333333333</v>
      </c>
    </row>
    <row r="93" spans="2:32" ht="15.75">
      <c r="B93" s="11" t="s">
        <v>91</v>
      </c>
      <c r="C93" s="11">
        <v>94</v>
      </c>
      <c r="D93" s="11">
        <v>7</v>
      </c>
      <c r="E93" s="12">
        <v>0</v>
      </c>
      <c r="G93" s="5" t="s">
        <v>55</v>
      </c>
      <c r="H93" s="11">
        <v>10</v>
      </c>
      <c r="I93">
        <f t="shared" si="29"/>
        <v>104</v>
      </c>
      <c r="L93" s="13">
        <v>665</v>
      </c>
      <c r="N93" s="8">
        <f t="shared" si="30"/>
        <v>665</v>
      </c>
      <c r="O93" s="8">
        <f t="shared" si="31"/>
        <v>5.541666666666667</v>
      </c>
      <c r="P93" s="8">
        <f t="shared" si="32"/>
        <v>0</v>
      </c>
      <c r="Q93">
        <f t="shared" si="33"/>
        <v>0</v>
      </c>
      <c r="R93" s="8">
        <f t="shared" si="34"/>
        <v>0</v>
      </c>
      <c r="S93" s="3">
        <v>1</v>
      </c>
      <c r="T93" s="8">
        <f t="shared" si="35"/>
        <v>0</v>
      </c>
      <c r="V93" s="8">
        <f t="shared" si="36"/>
        <v>665</v>
      </c>
      <c r="W93" s="8">
        <f t="shared" si="37"/>
        <v>665</v>
      </c>
      <c r="X93" s="3">
        <v>1</v>
      </c>
      <c r="Y93" s="8">
        <f t="shared" si="38"/>
        <v>665</v>
      </c>
      <c r="Z93" s="8">
        <f t="shared" si="39"/>
        <v>665</v>
      </c>
      <c r="AA93" s="8">
        <f t="shared" si="40"/>
        <v>0</v>
      </c>
      <c r="AB93" s="7">
        <f t="shared" si="41"/>
        <v>94.5</v>
      </c>
      <c r="AC93">
        <f t="shared" si="42"/>
        <v>119</v>
      </c>
      <c r="AD93" s="7">
        <f t="shared" si="43"/>
        <v>104.5</v>
      </c>
      <c r="AE93">
        <f t="shared" si="44"/>
        <v>118</v>
      </c>
      <c r="AF93" s="16">
        <f t="shared" si="45"/>
        <v>-0.08333333333333333</v>
      </c>
    </row>
    <row r="94" spans="2:32" ht="15.75">
      <c r="B94" s="11" t="s">
        <v>106</v>
      </c>
      <c r="C94" s="11">
        <v>94</v>
      </c>
      <c r="D94" s="11">
        <v>7</v>
      </c>
      <c r="E94" s="12">
        <v>0</v>
      </c>
      <c r="G94" s="5" t="s">
        <v>55</v>
      </c>
      <c r="H94" s="11">
        <v>10</v>
      </c>
      <c r="I94">
        <f t="shared" si="29"/>
        <v>104</v>
      </c>
      <c r="L94" s="13">
        <v>1642</v>
      </c>
      <c r="N94" s="8">
        <f t="shared" si="30"/>
        <v>1642</v>
      </c>
      <c r="O94" s="8">
        <f t="shared" si="31"/>
        <v>13.683333333333332</v>
      </c>
      <c r="P94" s="8">
        <f t="shared" si="32"/>
        <v>0</v>
      </c>
      <c r="Q94">
        <f t="shared" si="33"/>
        <v>0</v>
      </c>
      <c r="R94" s="8">
        <f t="shared" si="34"/>
        <v>0</v>
      </c>
      <c r="S94" s="3">
        <v>1</v>
      </c>
      <c r="T94" s="8">
        <f t="shared" si="35"/>
        <v>0</v>
      </c>
      <c r="V94" s="8">
        <f t="shared" si="36"/>
        <v>1642</v>
      </c>
      <c r="W94" s="8">
        <f t="shared" si="37"/>
        <v>1642</v>
      </c>
      <c r="X94" s="3">
        <v>1</v>
      </c>
      <c r="Y94" s="8">
        <f t="shared" si="38"/>
        <v>1642</v>
      </c>
      <c r="Z94" s="8">
        <f t="shared" si="39"/>
        <v>1642</v>
      </c>
      <c r="AA94" s="8">
        <f t="shared" si="40"/>
        <v>0</v>
      </c>
      <c r="AB94" s="7">
        <f t="shared" si="41"/>
        <v>94.5</v>
      </c>
      <c r="AC94">
        <f t="shared" si="42"/>
        <v>119</v>
      </c>
      <c r="AD94" s="7">
        <f t="shared" si="43"/>
        <v>104.5</v>
      </c>
      <c r="AE94">
        <f t="shared" si="44"/>
        <v>118</v>
      </c>
      <c r="AF94" s="16">
        <f t="shared" si="45"/>
        <v>-0.08333333333333333</v>
      </c>
    </row>
    <row r="95" spans="2:32" ht="15.75">
      <c r="B95" s="11" t="s">
        <v>95</v>
      </c>
      <c r="C95" s="11">
        <v>94</v>
      </c>
      <c r="D95" s="11">
        <v>7</v>
      </c>
      <c r="E95" s="12">
        <v>0</v>
      </c>
      <c r="G95" s="5" t="s">
        <v>55</v>
      </c>
      <c r="H95" s="11">
        <v>10</v>
      </c>
      <c r="I95">
        <f t="shared" si="29"/>
        <v>104</v>
      </c>
      <c r="L95" s="13">
        <v>1377</v>
      </c>
      <c r="N95" s="8">
        <f t="shared" si="30"/>
        <v>1377</v>
      </c>
      <c r="O95" s="8">
        <f t="shared" si="31"/>
        <v>11.475</v>
      </c>
      <c r="P95" s="8">
        <f t="shared" si="32"/>
        <v>0</v>
      </c>
      <c r="Q95">
        <f t="shared" si="33"/>
        <v>0</v>
      </c>
      <c r="R95" s="8">
        <f t="shared" si="34"/>
        <v>0</v>
      </c>
      <c r="S95" s="3">
        <v>1</v>
      </c>
      <c r="T95" s="8">
        <f t="shared" si="35"/>
        <v>0</v>
      </c>
      <c r="V95" s="8">
        <f t="shared" si="36"/>
        <v>1377</v>
      </c>
      <c r="W95" s="8">
        <f t="shared" si="37"/>
        <v>1377</v>
      </c>
      <c r="X95" s="3">
        <v>1</v>
      </c>
      <c r="Y95" s="8">
        <f t="shared" si="38"/>
        <v>1377</v>
      </c>
      <c r="Z95" s="8">
        <f t="shared" si="39"/>
        <v>1377</v>
      </c>
      <c r="AA95" s="8">
        <f t="shared" si="40"/>
        <v>0</v>
      </c>
      <c r="AB95" s="7">
        <f t="shared" si="41"/>
        <v>94.5</v>
      </c>
      <c r="AC95">
        <f t="shared" si="42"/>
        <v>119</v>
      </c>
      <c r="AD95" s="7">
        <f t="shared" si="43"/>
        <v>104.5</v>
      </c>
      <c r="AE95">
        <f t="shared" si="44"/>
        <v>118</v>
      </c>
      <c r="AF95" s="16">
        <f t="shared" si="45"/>
        <v>-0.08333333333333333</v>
      </c>
    </row>
    <row r="96" spans="2:32" ht="15.75">
      <c r="B96" s="11" t="s">
        <v>107</v>
      </c>
      <c r="C96" s="11">
        <v>95</v>
      </c>
      <c r="D96" s="11">
        <v>4</v>
      </c>
      <c r="E96" s="12">
        <v>0</v>
      </c>
      <c r="G96" s="5" t="s">
        <v>55</v>
      </c>
      <c r="H96" s="11">
        <v>10</v>
      </c>
      <c r="I96">
        <f t="shared" si="29"/>
        <v>105</v>
      </c>
      <c r="L96" s="13">
        <v>2554</v>
      </c>
      <c r="N96" s="8">
        <f t="shared" si="30"/>
        <v>2554</v>
      </c>
      <c r="O96" s="8">
        <f t="shared" si="31"/>
        <v>21.283333333333335</v>
      </c>
      <c r="P96" s="8">
        <f t="shared" si="32"/>
        <v>0</v>
      </c>
      <c r="Q96">
        <f t="shared" si="33"/>
        <v>0</v>
      </c>
      <c r="R96" s="8">
        <f t="shared" si="34"/>
        <v>0</v>
      </c>
      <c r="S96" s="3">
        <v>1</v>
      </c>
      <c r="T96" s="8">
        <f t="shared" si="35"/>
        <v>0</v>
      </c>
      <c r="V96" s="8">
        <f t="shared" si="36"/>
        <v>2554</v>
      </c>
      <c r="W96" s="8">
        <f t="shared" si="37"/>
        <v>2554</v>
      </c>
      <c r="X96" s="3">
        <v>1</v>
      </c>
      <c r="Y96" s="8">
        <f t="shared" si="38"/>
        <v>2554</v>
      </c>
      <c r="Z96" s="8">
        <f t="shared" si="39"/>
        <v>2554</v>
      </c>
      <c r="AA96" s="8">
        <f t="shared" si="40"/>
        <v>0</v>
      </c>
      <c r="AB96" s="7">
        <f t="shared" si="41"/>
        <v>95.25</v>
      </c>
      <c r="AC96">
        <f t="shared" si="42"/>
        <v>119</v>
      </c>
      <c r="AD96" s="7">
        <f t="shared" si="43"/>
        <v>105.25</v>
      </c>
      <c r="AE96">
        <f t="shared" si="44"/>
        <v>118</v>
      </c>
      <c r="AF96" s="16">
        <f t="shared" si="45"/>
        <v>-0.08333333333333333</v>
      </c>
    </row>
    <row r="97" spans="2:32" ht="15.75">
      <c r="B97" s="11" t="s">
        <v>103</v>
      </c>
      <c r="C97" s="11">
        <v>95</v>
      </c>
      <c r="D97" s="11">
        <v>6</v>
      </c>
      <c r="E97" s="12">
        <v>0</v>
      </c>
      <c r="G97" s="5" t="s">
        <v>55</v>
      </c>
      <c r="H97" s="11">
        <v>10</v>
      </c>
      <c r="I97">
        <f t="shared" si="29"/>
        <v>105</v>
      </c>
      <c r="L97" s="13">
        <v>3376</v>
      </c>
      <c r="N97" s="8">
        <f t="shared" si="30"/>
        <v>3376</v>
      </c>
      <c r="O97" s="8">
        <f t="shared" si="31"/>
        <v>28.133333333333336</v>
      </c>
      <c r="P97" s="8">
        <f t="shared" si="32"/>
        <v>0</v>
      </c>
      <c r="Q97">
        <f t="shared" si="33"/>
        <v>0</v>
      </c>
      <c r="R97" s="8">
        <f t="shared" si="34"/>
        <v>0</v>
      </c>
      <c r="S97" s="3">
        <v>1</v>
      </c>
      <c r="T97" s="8">
        <f t="shared" si="35"/>
        <v>0</v>
      </c>
      <c r="V97" s="8">
        <f t="shared" si="36"/>
        <v>3376</v>
      </c>
      <c r="W97" s="8">
        <f t="shared" si="37"/>
        <v>3376</v>
      </c>
      <c r="X97" s="3">
        <v>1</v>
      </c>
      <c r="Y97" s="8">
        <f t="shared" si="38"/>
        <v>3376</v>
      </c>
      <c r="Z97" s="8">
        <f t="shared" si="39"/>
        <v>3376</v>
      </c>
      <c r="AA97" s="8">
        <f t="shared" si="40"/>
        <v>0</v>
      </c>
      <c r="AB97" s="7">
        <f t="shared" si="41"/>
        <v>95.41666666666667</v>
      </c>
      <c r="AC97">
        <f t="shared" si="42"/>
        <v>119</v>
      </c>
      <c r="AD97" s="7">
        <f t="shared" si="43"/>
        <v>105.41666666666667</v>
      </c>
      <c r="AE97">
        <f t="shared" si="44"/>
        <v>118</v>
      </c>
      <c r="AF97" s="16">
        <f t="shared" si="45"/>
        <v>-0.08333333333333333</v>
      </c>
    </row>
    <row r="98" spans="2:32" ht="15.75">
      <c r="B98" s="11" t="s">
        <v>92</v>
      </c>
      <c r="C98" s="11">
        <v>95</v>
      </c>
      <c r="D98" s="11">
        <v>6</v>
      </c>
      <c r="E98" s="12">
        <v>0</v>
      </c>
      <c r="G98" s="5" t="s">
        <v>55</v>
      </c>
      <c r="H98" s="11">
        <v>10</v>
      </c>
      <c r="I98">
        <f t="shared" si="29"/>
        <v>105</v>
      </c>
      <c r="L98" s="13">
        <v>1623</v>
      </c>
      <c r="N98" s="8">
        <f t="shared" si="30"/>
        <v>1623</v>
      </c>
      <c r="O98" s="8">
        <f t="shared" si="31"/>
        <v>13.525</v>
      </c>
      <c r="P98" s="8">
        <f t="shared" si="32"/>
        <v>0</v>
      </c>
      <c r="Q98">
        <f t="shared" si="33"/>
        <v>0</v>
      </c>
      <c r="R98" s="8">
        <f t="shared" si="34"/>
        <v>0</v>
      </c>
      <c r="S98" s="3">
        <v>1</v>
      </c>
      <c r="T98" s="8">
        <f t="shared" si="35"/>
        <v>0</v>
      </c>
      <c r="V98" s="8">
        <f t="shared" si="36"/>
        <v>1623</v>
      </c>
      <c r="W98" s="8">
        <f t="shared" si="37"/>
        <v>1623</v>
      </c>
      <c r="X98" s="3">
        <v>1</v>
      </c>
      <c r="Y98" s="8">
        <f t="shared" si="38"/>
        <v>1623</v>
      </c>
      <c r="Z98" s="8">
        <f t="shared" si="39"/>
        <v>1623</v>
      </c>
      <c r="AA98" s="8">
        <f t="shared" si="40"/>
        <v>0</v>
      </c>
      <c r="AB98" s="7">
        <f t="shared" si="41"/>
        <v>95.41666666666667</v>
      </c>
      <c r="AC98">
        <f t="shared" si="42"/>
        <v>119</v>
      </c>
      <c r="AD98" s="7">
        <f t="shared" si="43"/>
        <v>105.41666666666667</v>
      </c>
      <c r="AE98">
        <f t="shared" si="44"/>
        <v>118</v>
      </c>
      <c r="AF98" s="16">
        <f t="shared" si="45"/>
        <v>-0.08333333333333333</v>
      </c>
    </row>
    <row r="99" spans="2:32" ht="15.75">
      <c r="B99" s="11" t="s">
        <v>94</v>
      </c>
      <c r="C99" s="11">
        <v>96</v>
      </c>
      <c r="D99" s="11">
        <v>4</v>
      </c>
      <c r="E99" s="12">
        <v>0</v>
      </c>
      <c r="G99" s="5" t="s">
        <v>55</v>
      </c>
      <c r="H99" s="11">
        <v>10</v>
      </c>
      <c r="I99">
        <f t="shared" si="29"/>
        <v>106</v>
      </c>
      <c r="L99" s="13">
        <v>3246</v>
      </c>
      <c r="N99" s="8">
        <f t="shared" si="30"/>
        <v>3246</v>
      </c>
      <c r="O99" s="8">
        <f t="shared" si="31"/>
        <v>27.05</v>
      </c>
      <c r="P99" s="8">
        <f t="shared" si="32"/>
        <v>0</v>
      </c>
      <c r="Q99">
        <f t="shared" si="33"/>
        <v>0</v>
      </c>
      <c r="R99" s="8">
        <f t="shared" si="34"/>
        <v>0</v>
      </c>
      <c r="S99" s="3">
        <v>1</v>
      </c>
      <c r="T99" s="8">
        <f t="shared" si="35"/>
        <v>0</v>
      </c>
      <c r="V99" s="8">
        <f t="shared" si="36"/>
        <v>3246</v>
      </c>
      <c r="W99" s="8">
        <f t="shared" si="37"/>
        <v>3246</v>
      </c>
      <c r="X99" s="3">
        <v>1</v>
      </c>
      <c r="Y99" s="8">
        <f t="shared" si="38"/>
        <v>3246</v>
      </c>
      <c r="Z99" s="8">
        <f t="shared" si="39"/>
        <v>3246</v>
      </c>
      <c r="AA99" s="8">
        <f t="shared" si="40"/>
        <v>0</v>
      </c>
      <c r="AB99" s="7">
        <f t="shared" si="41"/>
        <v>96.25</v>
      </c>
      <c r="AC99">
        <f t="shared" si="42"/>
        <v>119</v>
      </c>
      <c r="AD99" s="7">
        <f t="shared" si="43"/>
        <v>106.25</v>
      </c>
      <c r="AE99">
        <f t="shared" si="44"/>
        <v>118</v>
      </c>
      <c r="AF99" s="16">
        <f t="shared" si="45"/>
        <v>-0.08333333333333333</v>
      </c>
    </row>
    <row r="100" spans="2:32" ht="15.75">
      <c r="B100" s="11" t="s">
        <v>98</v>
      </c>
      <c r="C100" s="11">
        <v>96</v>
      </c>
      <c r="D100" s="11">
        <v>4</v>
      </c>
      <c r="E100" s="12">
        <v>0</v>
      </c>
      <c r="G100" s="5" t="s">
        <v>55</v>
      </c>
      <c r="H100" s="11">
        <v>10</v>
      </c>
      <c r="I100">
        <f t="shared" si="29"/>
        <v>106</v>
      </c>
      <c r="L100" s="13">
        <v>2813</v>
      </c>
      <c r="N100" s="8">
        <f t="shared" si="30"/>
        <v>2813</v>
      </c>
      <c r="O100" s="8">
        <f t="shared" si="31"/>
        <v>23.441666666666666</v>
      </c>
      <c r="P100" s="8">
        <f t="shared" si="32"/>
        <v>0</v>
      </c>
      <c r="Q100">
        <f t="shared" si="33"/>
        <v>0</v>
      </c>
      <c r="R100" s="8">
        <f t="shared" si="34"/>
        <v>0</v>
      </c>
      <c r="S100" s="3">
        <v>1</v>
      </c>
      <c r="T100" s="8">
        <f t="shared" si="35"/>
        <v>0</v>
      </c>
      <c r="V100" s="8">
        <f t="shared" si="36"/>
        <v>2813</v>
      </c>
      <c r="W100" s="8">
        <f t="shared" si="37"/>
        <v>2813</v>
      </c>
      <c r="X100" s="3">
        <v>1</v>
      </c>
      <c r="Y100" s="8">
        <f t="shared" si="38"/>
        <v>2813</v>
      </c>
      <c r="Z100" s="8">
        <f t="shared" si="39"/>
        <v>2813</v>
      </c>
      <c r="AA100" s="8">
        <f t="shared" si="40"/>
        <v>0</v>
      </c>
      <c r="AB100" s="7">
        <f t="shared" si="41"/>
        <v>96.25</v>
      </c>
      <c r="AC100">
        <f t="shared" si="42"/>
        <v>119</v>
      </c>
      <c r="AD100" s="7">
        <f t="shared" si="43"/>
        <v>106.25</v>
      </c>
      <c r="AE100">
        <f t="shared" si="44"/>
        <v>118</v>
      </c>
      <c r="AF100" s="16">
        <f t="shared" si="45"/>
        <v>-0.08333333333333333</v>
      </c>
    </row>
    <row r="101" spans="2:32" ht="15.75">
      <c r="B101" s="11" t="s">
        <v>92</v>
      </c>
      <c r="C101" s="11">
        <v>96</v>
      </c>
      <c r="D101" s="11">
        <v>9</v>
      </c>
      <c r="E101" s="12">
        <v>0</v>
      </c>
      <c r="G101" s="5" t="s">
        <v>55</v>
      </c>
      <c r="H101" s="11">
        <v>10</v>
      </c>
      <c r="I101">
        <f t="shared" si="29"/>
        <v>106</v>
      </c>
      <c r="L101" s="13">
        <v>1720</v>
      </c>
      <c r="N101" s="8">
        <f t="shared" si="30"/>
        <v>1720</v>
      </c>
      <c r="O101" s="8">
        <f t="shared" si="31"/>
        <v>14.333333333333334</v>
      </c>
      <c r="P101" s="8">
        <f t="shared" si="32"/>
        <v>0</v>
      </c>
      <c r="Q101">
        <f t="shared" si="33"/>
        <v>0</v>
      </c>
      <c r="R101" s="8">
        <f t="shared" si="34"/>
        <v>0</v>
      </c>
      <c r="S101" s="3">
        <v>1</v>
      </c>
      <c r="T101" s="8">
        <f t="shared" si="35"/>
        <v>0</v>
      </c>
      <c r="V101" s="8">
        <f t="shared" si="36"/>
        <v>1720</v>
      </c>
      <c r="W101" s="8">
        <f t="shared" si="37"/>
        <v>1720</v>
      </c>
      <c r="X101" s="3">
        <v>1</v>
      </c>
      <c r="Y101" s="8">
        <f t="shared" si="38"/>
        <v>1720</v>
      </c>
      <c r="Z101" s="8">
        <f t="shared" si="39"/>
        <v>1720</v>
      </c>
      <c r="AA101" s="8">
        <f t="shared" si="40"/>
        <v>0</v>
      </c>
      <c r="AB101" s="7">
        <f t="shared" si="41"/>
        <v>96.66666666666667</v>
      </c>
      <c r="AC101">
        <f t="shared" si="42"/>
        <v>119</v>
      </c>
      <c r="AD101" s="7">
        <f t="shared" si="43"/>
        <v>106.66666666666667</v>
      </c>
      <c r="AE101">
        <f t="shared" si="44"/>
        <v>118</v>
      </c>
      <c r="AF101" s="16">
        <f t="shared" si="45"/>
        <v>-0.08333333333333333</v>
      </c>
    </row>
    <row r="102" spans="2:32" ht="15.75">
      <c r="B102" s="11" t="s">
        <v>98</v>
      </c>
      <c r="C102" s="11">
        <v>97</v>
      </c>
      <c r="D102" s="11">
        <v>4</v>
      </c>
      <c r="E102" s="12">
        <v>0</v>
      </c>
      <c r="G102" s="5" t="s">
        <v>55</v>
      </c>
      <c r="H102" s="11">
        <v>10</v>
      </c>
      <c r="I102">
        <f t="shared" si="29"/>
        <v>107</v>
      </c>
      <c r="L102" s="13">
        <v>2911</v>
      </c>
      <c r="N102" s="8">
        <f t="shared" si="30"/>
        <v>2911</v>
      </c>
      <c r="O102" s="8">
        <f t="shared" si="31"/>
        <v>24.258333333333336</v>
      </c>
      <c r="P102" s="8">
        <f t="shared" si="32"/>
        <v>0</v>
      </c>
      <c r="Q102">
        <f t="shared" si="33"/>
        <v>0</v>
      </c>
      <c r="R102" s="8">
        <f t="shared" si="34"/>
        <v>0</v>
      </c>
      <c r="S102" s="3">
        <v>1</v>
      </c>
      <c r="T102" s="8">
        <f t="shared" si="35"/>
        <v>0</v>
      </c>
      <c r="V102" s="8">
        <f t="shared" si="36"/>
        <v>2911</v>
      </c>
      <c r="W102" s="8">
        <f t="shared" si="37"/>
        <v>2911</v>
      </c>
      <c r="X102" s="3">
        <v>1</v>
      </c>
      <c r="Y102" s="8">
        <f t="shared" si="38"/>
        <v>2911</v>
      </c>
      <c r="Z102" s="8">
        <f t="shared" si="39"/>
        <v>2911</v>
      </c>
      <c r="AA102" s="8">
        <f t="shared" si="40"/>
        <v>0</v>
      </c>
      <c r="AB102" s="7">
        <f t="shared" si="41"/>
        <v>97.25</v>
      </c>
      <c r="AC102">
        <f t="shared" si="42"/>
        <v>119</v>
      </c>
      <c r="AD102" s="7">
        <f t="shared" si="43"/>
        <v>107.25</v>
      </c>
      <c r="AE102">
        <f t="shared" si="44"/>
        <v>118</v>
      </c>
      <c r="AF102" s="16">
        <f t="shared" si="45"/>
        <v>-0.08333333333333333</v>
      </c>
    </row>
    <row r="103" spans="2:32" ht="15.75">
      <c r="B103" s="11" t="s">
        <v>94</v>
      </c>
      <c r="C103" s="11">
        <v>97</v>
      </c>
      <c r="D103" s="11">
        <v>4</v>
      </c>
      <c r="E103" s="12">
        <v>0</v>
      </c>
      <c r="G103" s="5" t="s">
        <v>55</v>
      </c>
      <c r="H103" s="11">
        <v>10</v>
      </c>
      <c r="I103">
        <f t="shared" si="29"/>
        <v>107</v>
      </c>
      <c r="L103" s="13">
        <v>3364</v>
      </c>
      <c r="N103" s="8">
        <f t="shared" si="30"/>
        <v>3364</v>
      </c>
      <c r="O103" s="8">
        <f t="shared" si="31"/>
        <v>28.03333333333333</v>
      </c>
      <c r="P103" s="8">
        <f t="shared" si="32"/>
        <v>0</v>
      </c>
      <c r="Q103">
        <f t="shared" si="33"/>
        <v>0</v>
      </c>
      <c r="R103" s="8">
        <f t="shared" si="34"/>
        <v>0</v>
      </c>
      <c r="S103" s="3">
        <v>1</v>
      </c>
      <c r="T103" s="8">
        <f t="shared" si="35"/>
        <v>0</v>
      </c>
      <c r="V103" s="8">
        <f t="shared" si="36"/>
        <v>3364</v>
      </c>
      <c r="W103" s="8">
        <f t="shared" si="37"/>
        <v>3364</v>
      </c>
      <c r="X103" s="3">
        <v>1</v>
      </c>
      <c r="Y103" s="8">
        <f t="shared" si="38"/>
        <v>3364</v>
      </c>
      <c r="Z103" s="8">
        <f t="shared" si="39"/>
        <v>3364</v>
      </c>
      <c r="AA103" s="8">
        <f t="shared" si="40"/>
        <v>0</v>
      </c>
      <c r="AB103" s="7">
        <f t="shared" si="41"/>
        <v>97.25</v>
      </c>
      <c r="AC103">
        <f t="shared" si="42"/>
        <v>119</v>
      </c>
      <c r="AD103" s="7">
        <f t="shared" si="43"/>
        <v>107.25</v>
      </c>
      <c r="AE103">
        <f t="shared" si="44"/>
        <v>118</v>
      </c>
      <c r="AF103" s="16">
        <f t="shared" si="45"/>
        <v>-0.08333333333333333</v>
      </c>
    </row>
    <row r="104" spans="2:32" ht="15.75">
      <c r="B104" s="11" t="s">
        <v>92</v>
      </c>
      <c r="C104" s="11">
        <v>97</v>
      </c>
      <c r="D104" s="11">
        <v>4</v>
      </c>
      <c r="E104" s="12">
        <v>0</v>
      </c>
      <c r="G104" s="5" t="s">
        <v>55</v>
      </c>
      <c r="H104" s="11">
        <v>10</v>
      </c>
      <c r="I104">
        <f t="shared" si="29"/>
        <v>107</v>
      </c>
      <c r="L104" s="13">
        <v>1561</v>
      </c>
      <c r="N104" s="8">
        <f t="shared" si="30"/>
        <v>1561</v>
      </c>
      <c r="O104" s="8">
        <f t="shared" si="31"/>
        <v>13.008333333333333</v>
      </c>
      <c r="P104" s="8">
        <f t="shared" si="32"/>
        <v>0</v>
      </c>
      <c r="Q104">
        <f t="shared" si="33"/>
        <v>0</v>
      </c>
      <c r="R104" s="8">
        <f t="shared" si="34"/>
        <v>0</v>
      </c>
      <c r="S104" s="3">
        <v>1</v>
      </c>
      <c r="T104" s="8">
        <f t="shared" si="35"/>
        <v>0</v>
      </c>
      <c r="V104" s="8">
        <f t="shared" si="36"/>
        <v>1561</v>
      </c>
      <c r="W104" s="8">
        <f t="shared" si="37"/>
        <v>1561</v>
      </c>
      <c r="X104" s="3">
        <v>1</v>
      </c>
      <c r="Y104" s="8">
        <f t="shared" si="38"/>
        <v>1561</v>
      </c>
      <c r="Z104" s="8">
        <f t="shared" si="39"/>
        <v>1561</v>
      </c>
      <c r="AA104" s="8">
        <f t="shared" si="40"/>
        <v>0</v>
      </c>
      <c r="AB104" s="7">
        <f t="shared" si="41"/>
        <v>97.25</v>
      </c>
      <c r="AC104">
        <f t="shared" si="42"/>
        <v>119</v>
      </c>
      <c r="AD104" s="7">
        <f t="shared" si="43"/>
        <v>107.25</v>
      </c>
      <c r="AE104">
        <f t="shared" si="44"/>
        <v>118</v>
      </c>
      <c r="AF104" s="16">
        <f t="shared" si="45"/>
        <v>-0.08333333333333333</v>
      </c>
    </row>
    <row r="105" spans="2:32" ht="15.75">
      <c r="B105" s="11" t="s">
        <v>96</v>
      </c>
      <c r="C105" s="11">
        <v>97</v>
      </c>
      <c r="D105" s="11">
        <v>4</v>
      </c>
      <c r="E105" s="12">
        <v>0</v>
      </c>
      <c r="G105" s="5" t="s">
        <v>55</v>
      </c>
      <c r="H105" s="11">
        <v>10</v>
      </c>
      <c r="I105">
        <f t="shared" si="29"/>
        <v>107</v>
      </c>
      <c r="L105" s="13">
        <v>2055</v>
      </c>
      <c r="N105" s="8">
        <f t="shared" si="30"/>
        <v>2055</v>
      </c>
      <c r="O105" s="8">
        <f t="shared" si="31"/>
        <v>17.125</v>
      </c>
      <c r="P105" s="8">
        <f t="shared" si="32"/>
        <v>0</v>
      </c>
      <c r="Q105">
        <f t="shared" si="33"/>
        <v>0</v>
      </c>
      <c r="R105" s="8">
        <f t="shared" si="34"/>
        <v>0</v>
      </c>
      <c r="S105" s="3">
        <v>1</v>
      </c>
      <c r="T105" s="8">
        <f t="shared" si="35"/>
        <v>0</v>
      </c>
      <c r="V105" s="8">
        <f t="shared" si="36"/>
        <v>2055</v>
      </c>
      <c r="W105" s="8">
        <f t="shared" si="37"/>
        <v>2055</v>
      </c>
      <c r="X105" s="3">
        <v>1</v>
      </c>
      <c r="Y105" s="8">
        <f t="shared" si="38"/>
        <v>2055</v>
      </c>
      <c r="Z105" s="8">
        <f t="shared" si="39"/>
        <v>2055</v>
      </c>
      <c r="AA105" s="8">
        <f t="shared" si="40"/>
        <v>0</v>
      </c>
      <c r="AB105" s="7">
        <f t="shared" si="41"/>
        <v>97.25</v>
      </c>
      <c r="AC105">
        <f t="shared" si="42"/>
        <v>119</v>
      </c>
      <c r="AD105" s="7">
        <f t="shared" si="43"/>
        <v>107.25</v>
      </c>
      <c r="AE105">
        <f t="shared" si="44"/>
        <v>118</v>
      </c>
      <c r="AF105" s="16">
        <f t="shared" si="45"/>
        <v>-0.08333333333333333</v>
      </c>
    </row>
    <row r="106" spans="2:32" ht="15.75">
      <c r="B106" s="11" t="s">
        <v>91</v>
      </c>
      <c r="C106" s="11">
        <v>97</v>
      </c>
      <c r="D106" s="11">
        <v>4</v>
      </c>
      <c r="E106" s="12">
        <v>0</v>
      </c>
      <c r="G106" s="5" t="s">
        <v>55</v>
      </c>
      <c r="H106" s="11">
        <v>10</v>
      </c>
      <c r="I106">
        <f t="shared" si="29"/>
        <v>107</v>
      </c>
      <c r="L106" s="13">
        <v>751</v>
      </c>
      <c r="N106" s="8">
        <f t="shared" si="30"/>
        <v>751</v>
      </c>
      <c r="O106" s="8">
        <f t="shared" si="31"/>
        <v>6.258333333333333</v>
      </c>
      <c r="P106" s="8">
        <f t="shared" si="32"/>
        <v>0</v>
      </c>
      <c r="Q106">
        <f t="shared" si="33"/>
        <v>0</v>
      </c>
      <c r="R106" s="8">
        <f t="shared" si="34"/>
        <v>0</v>
      </c>
      <c r="S106" s="3">
        <v>1</v>
      </c>
      <c r="T106" s="8">
        <f t="shared" si="35"/>
        <v>0</v>
      </c>
      <c r="V106" s="8">
        <f t="shared" si="36"/>
        <v>751</v>
      </c>
      <c r="W106" s="8">
        <f t="shared" si="37"/>
        <v>751</v>
      </c>
      <c r="X106" s="3">
        <v>1</v>
      </c>
      <c r="Y106" s="8">
        <f t="shared" si="38"/>
        <v>751</v>
      </c>
      <c r="Z106" s="8">
        <f t="shared" si="39"/>
        <v>751</v>
      </c>
      <c r="AA106" s="8">
        <f t="shared" si="40"/>
        <v>0</v>
      </c>
      <c r="AB106" s="7">
        <f t="shared" si="41"/>
        <v>97.25</v>
      </c>
      <c r="AC106">
        <f t="shared" si="42"/>
        <v>119</v>
      </c>
      <c r="AD106" s="7">
        <f t="shared" si="43"/>
        <v>107.25</v>
      </c>
      <c r="AE106">
        <f t="shared" si="44"/>
        <v>118</v>
      </c>
      <c r="AF106" s="16">
        <f t="shared" si="45"/>
        <v>-0.08333333333333333</v>
      </c>
    </row>
    <row r="107" spans="2:32" ht="15.75">
      <c r="B107" s="11" t="s">
        <v>108</v>
      </c>
      <c r="C107" s="11">
        <v>97</v>
      </c>
      <c r="D107" s="11">
        <v>5</v>
      </c>
      <c r="E107" s="12">
        <v>0</v>
      </c>
      <c r="G107" s="5" t="s">
        <v>55</v>
      </c>
      <c r="H107" s="11">
        <v>10</v>
      </c>
      <c r="I107">
        <f t="shared" si="29"/>
        <v>107</v>
      </c>
      <c r="L107" s="13">
        <v>7324</v>
      </c>
      <c r="N107" s="8">
        <f t="shared" si="30"/>
        <v>7324</v>
      </c>
      <c r="O107" s="8">
        <f t="shared" si="31"/>
        <v>61.03333333333333</v>
      </c>
      <c r="P107" s="8">
        <f t="shared" si="32"/>
        <v>0</v>
      </c>
      <c r="Q107">
        <f t="shared" si="33"/>
        <v>0</v>
      </c>
      <c r="R107" s="8">
        <f t="shared" si="34"/>
        <v>0</v>
      </c>
      <c r="S107" s="3">
        <v>1</v>
      </c>
      <c r="T107" s="8">
        <f t="shared" si="35"/>
        <v>0</v>
      </c>
      <c r="V107" s="8">
        <f t="shared" si="36"/>
        <v>7324</v>
      </c>
      <c r="W107" s="8">
        <f t="shared" si="37"/>
        <v>7324</v>
      </c>
      <c r="X107" s="3">
        <v>1</v>
      </c>
      <c r="Y107" s="8">
        <f t="shared" si="38"/>
        <v>7324</v>
      </c>
      <c r="Z107" s="8">
        <f t="shared" si="39"/>
        <v>7324</v>
      </c>
      <c r="AA107" s="8">
        <f t="shared" si="40"/>
        <v>0</v>
      </c>
      <c r="AB107" s="7">
        <f t="shared" si="41"/>
        <v>97.33333333333333</v>
      </c>
      <c r="AC107">
        <f t="shared" si="42"/>
        <v>119</v>
      </c>
      <c r="AD107" s="7">
        <f t="shared" si="43"/>
        <v>107.33333333333333</v>
      </c>
      <c r="AE107">
        <f t="shared" si="44"/>
        <v>118</v>
      </c>
      <c r="AF107" s="16">
        <f t="shared" si="45"/>
        <v>-0.08333333333333333</v>
      </c>
    </row>
    <row r="108" spans="2:32" ht="15.75">
      <c r="B108" s="11" t="s">
        <v>109</v>
      </c>
      <c r="C108" s="11">
        <v>98</v>
      </c>
      <c r="D108" s="11">
        <v>3</v>
      </c>
      <c r="E108" s="12">
        <v>0</v>
      </c>
      <c r="G108" s="5" t="s">
        <v>55</v>
      </c>
      <c r="H108" s="11">
        <v>10</v>
      </c>
      <c r="I108">
        <f aca="true" t="shared" si="46" ref="I108:I155">C108+H108</f>
        <v>108</v>
      </c>
      <c r="L108" s="13">
        <v>3410</v>
      </c>
      <c r="N108" s="8">
        <f aca="true" t="shared" si="47" ref="N108:N155">L108-L108*E108</f>
        <v>3410</v>
      </c>
      <c r="O108" s="8">
        <f aca="true" t="shared" si="48" ref="O108:O155">N108/H108/12</f>
        <v>28.416666666666668</v>
      </c>
      <c r="P108" s="8">
        <f aca="true" t="shared" si="49" ref="P108:P155">IF(M108&gt;0,0,IF(OR(AB108&gt;AC108,AD108&lt;AE108),0,IF(AND(AD108&gt;=AE108,AD108&lt;=AC108),O108*((AD108-AE108)*12),IF(AND(AE108&lt;=AB108,AC108&gt;=AB108),((AC108-AB108)*12)*O108,IF(AD108&gt;AC108,12*O108,0)))))</f>
        <v>0</v>
      </c>
      <c r="Q108">
        <f aca="true" t="shared" si="50" ref="Q108:Q155">IF(M108=0,0,IF(AND(AF108&gt;=AE108,AF108&lt;=AD108),((AF108-AE108)*12)*O108,0))</f>
        <v>0</v>
      </c>
      <c r="R108" s="8">
        <f aca="true" t="shared" si="51" ref="R108:R155">IF(Q108&gt;0,Q108,P108)</f>
        <v>0</v>
      </c>
      <c r="S108" s="3">
        <v>1</v>
      </c>
      <c r="T108" s="8">
        <f aca="true" t="shared" si="52" ref="T108:T155">S108*SUM(P108:Q108)</f>
        <v>0</v>
      </c>
      <c r="V108" s="8">
        <f aca="true" t="shared" si="53" ref="V108:V155">IF(AB108&gt;AC108,0,IF(AD108&lt;AE108,N108,IF(AND(AD108&gt;=AE108,AD108&lt;=AC108),(N108-R108),IF(AND(AE108&lt;=AB108,AC108&gt;=AB108),0,IF(AD108&gt;AC108,((AE108-AB108)*12)*O108,0)))))</f>
        <v>3410</v>
      </c>
      <c r="W108" s="8">
        <f aca="true" t="shared" si="54" ref="W108:W155">V108*S108</f>
        <v>3410</v>
      </c>
      <c r="X108" s="3">
        <v>1</v>
      </c>
      <c r="Y108" s="8">
        <f aca="true" t="shared" si="55" ref="Y108:Y155">W108*X108</f>
        <v>3410</v>
      </c>
      <c r="Z108" s="8">
        <f aca="true" t="shared" si="56" ref="Z108:Z155">IF(M108&gt;0,0,Y108+T108*X108)*X108</f>
        <v>3410</v>
      </c>
      <c r="AA108" s="8">
        <f aca="true" t="shared" si="57" ref="AA108:AA155">IF(M108&gt;0,(L108-Y108)/2,IF(AB108&gt;=AE108,(((L108*S108)*X108)-Z108)/2,((((L108*S108)*X108)-Y108)+(((L108*S108)*X108)-Z108))/2))</f>
        <v>0</v>
      </c>
      <c r="AB108" s="7">
        <f aca="true" t="shared" si="58" ref="AB108:AB155">$C108+(($D108-1)/12)</f>
        <v>98.16666666666667</v>
      </c>
      <c r="AC108">
        <f aca="true" t="shared" si="59" ref="AC108:AC155">($N$5+1)-($N$2/12)</f>
        <v>119</v>
      </c>
      <c r="AD108" s="7">
        <f aca="true" t="shared" si="60" ref="AD108:AD155">$I108+(($D108-1)/12)</f>
        <v>108.16666666666667</v>
      </c>
      <c r="AE108">
        <f aca="true" t="shared" si="61" ref="AE108:AE155">$N$4+($N$3/12)</f>
        <v>118</v>
      </c>
      <c r="AF108" s="16">
        <f aca="true" t="shared" si="62" ref="AF108:AF155">$J108+(($K108-1)/12)</f>
        <v>-0.08333333333333333</v>
      </c>
    </row>
    <row r="109" spans="2:32" ht="15.75">
      <c r="B109" s="11" t="s">
        <v>94</v>
      </c>
      <c r="C109" s="11">
        <v>98</v>
      </c>
      <c r="D109" s="11">
        <v>3</v>
      </c>
      <c r="E109" s="12">
        <v>0</v>
      </c>
      <c r="G109" s="5" t="s">
        <v>55</v>
      </c>
      <c r="H109" s="11">
        <v>10</v>
      </c>
      <c r="I109">
        <f t="shared" si="46"/>
        <v>108</v>
      </c>
      <c r="L109" s="13">
        <v>3833</v>
      </c>
      <c r="N109" s="8">
        <f t="shared" si="47"/>
        <v>3833</v>
      </c>
      <c r="O109" s="8">
        <f t="shared" si="48"/>
        <v>31.941666666666666</v>
      </c>
      <c r="P109" s="8">
        <f t="shared" si="49"/>
        <v>0</v>
      </c>
      <c r="Q109">
        <f t="shared" si="50"/>
        <v>0</v>
      </c>
      <c r="R109" s="8">
        <f t="shared" si="51"/>
        <v>0</v>
      </c>
      <c r="S109" s="3">
        <v>1</v>
      </c>
      <c r="T109" s="8">
        <f t="shared" si="52"/>
        <v>0</v>
      </c>
      <c r="V109" s="8">
        <f t="shared" si="53"/>
        <v>3833</v>
      </c>
      <c r="W109" s="8">
        <f t="shared" si="54"/>
        <v>3833</v>
      </c>
      <c r="X109" s="3">
        <v>1</v>
      </c>
      <c r="Y109" s="8">
        <f t="shared" si="55"/>
        <v>3833</v>
      </c>
      <c r="Z109" s="8">
        <f t="shared" si="56"/>
        <v>3833</v>
      </c>
      <c r="AA109" s="8">
        <f t="shared" si="57"/>
        <v>0</v>
      </c>
      <c r="AB109" s="7">
        <f t="shared" si="58"/>
        <v>98.16666666666667</v>
      </c>
      <c r="AC109">
        <f t="shared" si="59"/>
        <v>119</v>
      </c>
      <c r="AD109" s="7">
        <f t="shared" si="60"/>
        <v>108.16666666666667</v>
      </c>
      <c r="AE109">
        <f t="shared" si="61"/>
        <v>118</v>
      </c>
      <c r="AF109" s="16">
        <f t="shared" si="62"/>
        <v>-0.08333333333333333</v>
      </c>
    </row>
    <row r="110" spans="2:32" ht="15.75">
      <c r="B110" s="11" t="s">
        <v>110</v>
      </c>
      <c r="C110" s="11">
        <v>98</v>
      </c>
      <c r="D110" s="11">
        <v>11</v>
      </c>
      <c r="E110" s="12">
        <v>0</v>
      </c>
      <c r="G110" s="5" t="s">
        <v>55</v>
      </c>
      <c r="H110" s="11">
        <v>10</v>
      </c>
      <c r="I110">
        <f t="shared" si="46"/>
        <v>108</v>
      </c>
      <c r="L110" s="13">
        <v>5946</v>
      </c>
      <c r="N110" s="8">
        <f t="shared" si="47"/>
        <v>5946</v>
      </c>
      <c r="O110" s="8">
        <f t="shared" si="48"/>
        <v>49.550000000000004</v>
      </c>
      <c r="P110" s="8">
        <f t="shared" si="49"/>
        <v>0</v>
      </c>
      <c r="Q110">
        <f t="shared" si="50"/>
        <v>0</v>
      </c>
      <c r="R110" s="8">
        <f t="shared" si="51"/>
        <v>0</v>
      </c>
      <c r="S110" s="3">
        <v>1</v>
      </c>
      <c r="T110" s="8">
        <f t="shared" si="52"/>
        <v>0</v>
      </c>
      <c r="V110" s="8">
        <f t="shared" si="53"/>
        <v>5946</v>
      </c>
      <c r="W110" s="8">
        <f t="shared" si="54"/>
        <v>5946</v>
      </c>
      <c r="X110" s="3">
        <v>1</v>
      </c>
      <c r="Y110" s="8">
        <f t="shared" si="55"/>
        <v>5946</v>
      </c>
      <c r="Z110" s="8">
        <f t="shared" si="56"/>
        <v>5946</v>
      </c>
      <c r="AA110" s="8">
        <f t="shared" si="57"/>
        <v>0</v>
      </c>
      <c r="AB110" s="7">
        <f t="shared" si="58"/>
        <v>98.83333333333333</v>
      </c>
      <c r="AC110">
        <f t="shared" si="59"/>
        <v>119</v>
      </c>
      <c r="AD110" s="7">
        <f t="shared" si="60"/>
        <v>108.83333333333333</v>
      </c>
      <c r="AE110">
        <f t="shared" si="61"/>
        <v>118</v>
      </c>
      <c r="AF110" s="16">
        <f t="shared" si="62"/>
        <v>-0.08333333333333333</v>
      </c>
    </row>
    <row r="111" spans="2:32" ht="15.75">
      <c r="B111" s="11" t="s">
        <v>111</v>
      </c>
      <c r="C111" s="11">
        <v>98</v>
      </c>
      <c r="D111" s="11">
        <v>11</v>
      </c>
      <c r="E111" s="12">
        <v>0</v>
      </c>
      <c r="G111" s="5" t="s">
        <v>55</v>
      </c>
      <c r="H111" s="11">
        <v>10</v>
      </c>
      <c r="I111">
        <f t="shared" si="46"/>
        <v>108</v>
      </c>
      <c r="L111" s="13">
        <v>6594</v>
      </c>
      <c r="N111" s="8">
        <f t="shared" si="47"/>
        <v>6594</v>
      </c>
      <c r="O111" s="8">
        <f t="shared" si="48"/>
        <v>54.949999999999996</v>
      </c>
      <c r="P111" s="8">
        <f t="shared" si="49"/>
        <v>0</v>
      </c>
      <c r="Q111">
        <f t="shared" si="50"/>
        <v>0</v>
      </c>
      <c r="R111" s="8">
        <f t="shared" si="51"/>
        <v>0</v>
      </c>
      <c r="S111" s="3">
        <v>1</v>
      </c>
      <c r="T111" s="8">
        <f t="shared" si="52"/>
        <v>0</v>
      </c>
      <c r="V111" s="8">
        <f t="shared" si="53"/>
        <v>6594</v>
      </c>
      <c r="W111" s="8">
        <f t="shared" si="54"/>
        <v>6594</v>
      </c>
      <c r="X111" s="3">
        <v>1</v>
      </c>
      <c r="Y111" s="8">
        <f t="shared" si="55"/>
        <v>6594</v>
      </c>
      <c r="Z111" s="8">
        <f t="shared" si="56"/>
        <v>6594</v>
      </c>
      <c r="AA111" s="8">
        <f t="shared" si="57"/>
        <v>0</v>
      </c>
      <c r="AB111" s="7">
        <f t="shared" si="58"/>
        <v>98.83333333333333</v>
      </c>
      <c r="AC111">
        <f t="shared" si="59"/>
        <v>119</v>
      </c>
      <c r="AD111" s="7">
        <f t="shared" si="60"/>
        <v>108.83333333333333</v>
      </c>
      <c r="AE111">
        <f t="shared" si="61"/>
        <v>118</v>
      </c>
      <c r="AF111" s="16">
        <f t="shared" si="62"/>
        <v>-0.08333333333333333</v>
      </c>
    </row>
    <row r="112" spans="2:32" ht="15.75">
      <c r="B112" s="11" t="s">
        <v>112</v>
      </c>
      <c r="C112" s="11">
        <v>98</v>
      </c>
      <c r="D112" s="11">
        <v>11</v>
      </c>
      <c r="E112" s="12">
        <v>0</v>
      </c>
      <c r="G112" s="5" t="s">
        <v>55</v>
      </c>
      <c r="H112" s="11">
        <v>10</v>
      </c>
      <c r="I112">
        <f t="shared" si="46"/>
        <v>108</v>
      </c>
      <c r="L112" s="13">
        <v>2897</v>
      </c>
      <c r="N112" s="8">
        <f t="shared" si="47"/>
        <v>2897</v>
      </c>
      <c r="O112" s="8">
        <f t="shared" si="48"/>
        <v>24.141666666666666</v>
      </c>
      <c r="P112" s="8">
        <f t="shared" si="49"/>
        <v>0</v>
      </c>
      <c r="Q112">
        <f t="shared" si="50"/>
        <v>0</v>
      </c>
      <c r="R112" s="8">
        <f t="shared" si="51"/>
        <v>0</v>
      </c>
      <c r="S112" s="3">
        <v>1</v>
      </c>
      <c r="T112" s="8">
        <f t="shared" si="52"/>
        <v>0</v>
      </c>
      <c r="V112" s="8">
        <f t="shared" si="53"/>
        <v>2897</v>
      </c>
      <c r="W112" s="8">
        <f t="shared" si="54"/>
        <v>2897</v>
      </c>
      <c r="X112" s="3">
        <v>1</v>
      </c>
      <c r="Y112" s="8">
        <f t="shared" si="55"/>
        <v>2897</v>
      </c>
      <c r="Z112" s="8">
        <f t="shared" si="56"/>
        <v>2897</v>
      </c>
      <c r="AA112" s="8">
        <f t="shared" si="57"/>
        <v>0</v>
      </c>
      <c r="AB112" s="7">
        <f t="shared" si="58"/>
        <v>98.83333333333333</v>
      </c>
      <c r="AC112">
        <f t="shared" si="59"/>
        <v>119</v>
      </c>
      <c r="AD112" s="7">
        <f t="shared" si="60"/>
        <v>108.83333333333333</v>
      </c>
      <c r="AE112">
        <f t="shared" si="61"/>
        <v>118</v>
      </c>
      <c r="AF112" s="16">
        <f t="shared" si="62"/>
        <v>-0.08333333333333333</v>
      </c>
    </row>
    <row r="113" spans="2:32" ht="15.75">
      <c r="B113" s="11" t="s">
        <v>113</v>
      </c>
      <c r="C113" s="11">
        <v>99</v>
      </c>
      <c r="D113" s="11">
        <v>12</v>
      </c>
      <c r="E113" s="12">
        <v>0</v>
      </c>
      <c r="G113" s="5" t="s">
        <v>55</v>
      </c>
      <c r="H113" s="11">
        <v>10</v>
      </c>
      <c r="I113">
        <f t="shared" si="46"/>
        <v>109</v>
      </c>
      <c r="L113" s="13">
        <v>4459</v>
      </c>
      <c r="N113" s="8">
        <f t="shared" si="47"/>
        <v>4459</v>
      </c>
      <c r="O113" s="8">
        <f t="shared" si="48"/>
        <v>37.15833333333333</v>
      </c>
      <c r="P113" s="8">
        <f t="shared" si="49"/>
        <v>0</v>
      </c>
      <c r="Q113">
        <f t="shared" si="50"/>
        <v>0</v>
      </c>
      <c r="R113" s="8">
        <f t="shared" si="51"/>
        <v>0</v>
      </c>
      <c r="S113" s="3">
        <v>1</v>
      </c>
      <c r="T113" s="8">
        <f t="shared" si="52"/>
        <v>0</v>
      </c>
      <c r="V113" s="8">
        <f t="shared" si="53"/>
        <v>4459</v>
      </c>
      <c r="W113" s="8">
        <f t="shared" si="54"/>
        <v>4459</v>
      </c>
      <c r="X113" s="3">
        <v>1</v>
      </c>
      <c r="Y113" s="8">
        <f t="shared" si="55"/>
        <v>4459</v>
      </c>
      <c r="Z113" s="8">
        <f t="shared" si="56"/>
        <v>4459</v>
      </c>
      <c r="AA113" s="8">
        <f t="shared" si="57"/>
        <v>0</v>
      </c>
      <c r="AB113" s="7">
        <f t="shared" si="58"/>
        <v>99.91666666666667</v>
      </c>
      <c r="AC113">
        <f t="shared" si="59"/>
        <v>119</v>
      </c>
      <c r="AD113" s="7">
        <f t="shared" si="60"/>
        <v>109.91666666666667</v>
      </c>
      <c r="AE113">
        <f t="shared" si="61"/>
        <v>118</v>
      </c>
      <c r="AF113" s="16">
        <f t="shared" si="62"/>
        <v>-0.08333333333333333</v>
      </c>
    </row>
    <row r="114" spans="2:32" ht="15.75">
      <c r="B114" s="11" t="s">
        <v>114</v>
      </c>
      <c r="C114" s="11">
        <v>99</v>
      </c>
      <c r="D114" s="11">
        <v>12</v>
      </c>
      <c r="E114" s="12">
        <v>0</v>
      </c>
      <c r="G114" s="5" t="s">
        <v>55</v>
      </c>
      <c r="H114" s="11">
        <v>10</v>
      </c>
      <c r="I114">
        <f t="shared" si="46"/>
        <v>109</v>
      </c>
      <c r="L114" s="13">
        <v>5108</v>
      </c>
      <c r="N114" s="8">
        <f t="shared" si="47"/>
        <v>5108</v>
      </c>
      <c r="O114" s="8">
        <f t="shared" si="48"/>
        <v>42.56666666666667</v>
      </c>
      <c r="P114" s="8">
        <f t="shared" si="49"/>
        <v>0</v>
      </c>
      <c r="Q114">
        <f t="shared" si="50"/>
        <v>0</v>
      </c>
      <c r="R114" s="8">
        <f t="shared" si="51"/>
        <v>0</v>
      </c>
      <c r="S114" s="3">
        <v>1</v>
      </c>
      <c r="T114" s="8">
        <f t="shared" si="52"/>
        <v>0</v>
      </c>
      <c r="V114" s="8">
        <f t="shared" si="53"/>
        <v>5108</v>
      </c>
      <c r="W114" s="8">
        <f t="shared" si="54"/>
        <v>5108</v>
      </c>
      <c r="X114" s="3">
        <v>1</v>
      </c>
      <c r="Y114" s="8">
        <f t="shared" si="55"/>
        <v>5108</v>
      </c>
      <c r="Z114" s="8">
        <f t="shared" si="56"/>
        <v>5108</v>
      </c>
      <c r="AA114" s="8">
        <f t="shared" si="57"/>
        <v>0</v>
      </c>
      <c r="AB114" s="7">
        <f t="shared" si="58"/>
        <v>99.91666666666667</v>
      </c>
      <c r="AC114">
        <f t="shared" si="59"/>
        <v>119</v>
      </c>
      <c r="AD114" s="7">
        <f t="shared" si="60"/>
        <v>109.91666666666667</v>
      </c>
      <c r="AE114">
        <f t="shared" si="61"/>
        <v>118</v>
      </c>
      <c r="AF114" s="16">
        <f t="shared" si="62"/>
        <v>-0.08333333333333333</v>
      </c>
    </row>
    <row r="115" spans="2:32" ht="15.75">
      <c r="B115" s="11" t="s">
        <v>92</v>
      </c>
      <c r="C115" s="11">
        <v>99</v>
      </c>
      <c r="D115" s="11">
        <v>12</v>
      </c>
      <c r="E115" s="12">
        <v>0</v>
      </c>
      <c r="G115" s="5" t="s">
        <v>55</v>
      </c>
      <c r="H115" s="11">
        <v>10</v>
      </c>
      <c r="I115">
        <f t="shared" si="46"/>
        <v>109</v>
      </c>
      <c r="L115" s="13">
        <v>1654</v>
      </c>
      <c r="N115" s="8">
        <f t="shared" si="47"/>
        <v>1654</v>
      </c>
      <c r="O115" s="8">
        <f t="shared" si="48"/>
        <v>13.783333333333333</v>
      </c>
      <c r="P115" s="8">
        <f t="shared" si="49"/>
        <v>0</v>
      </c>
      <c r="Q115">
        <f t="shared" si="50"/>
        <v>0</v>
      </c>
      <c r="R115" s="8">
        <f t="shared" si="51"/>
        <v>0</v>
      </c>
      <c r="S115" s="3">
        <v>1</v>
      </c>
      <c r="T115" s="8">
        <f t="shared" si="52"/>
        <v>0</v>
      </c>
      <c r="V115" s="8">
        <f t="shared" si="53"/>
        <v>1654</v>
      </c>
      <c r="W115" s="8">
        <f t="shared" si="54"/>
        <v>1654</v>
      </c>
      <c r="X115" s="3">
        <v>1</v>
      </c>
      <c r="Y115" s="8">
        <f t="shared" si="55"/>
        <v>1654</v>
      </c>
      <c r="Z115" s="8">
        <f t="shared" si="56"/>
        <v>1654</v>
      </c>
      <c r="AA115" s="8">
        <f t="shared" si="57"/>
        <v>0</v>
      </c>
      <c r="AB115" s="7">
        <f t="shared" si="58"/>
        <v>99.91666666666667</v>
      </c>
      <c r="AC115">
        <f t="shared" si="59"/>
        <v>119</v>
      </c>
      <c r="AD115" s="7">
        <f t="shared" si="60"/>
        <v>109.91666666666667</v>
      </c>
      <c r="AE115">
        <f t="shared" si="61"/>
        <v>118</v>
      </c>
      <c r="AF115" s="16">
        <f t="shared" si="62"/>
        <v>-0.08333333333333333</v>
      </c>
    </row>
    <row r="116" spans="2:32" ht="15.75">
      <c r="B116" s="11" t="s">
        <v>115</v>
      </c>
      <c r="C116" s="11">
        <v>101</v>
      </c>
      <c r="D116" s="11">
        <v>5</v>
      </c>
      <c r="E116" s="12">
        <v>0</v>
      </c>
      <c r="G116" s="5" t="s">
        <v>55</v>
      </c>
      <c r="H116" s="11">
        <v>10</v>
      </c>
      <c r="I116">
        <f t="shared" si="46"/>
        <v>111</v>
      </c>
      <c r="L116" s="13">
        <v>3600</v>
      </c>
      <c r="N116" s="8">
        <f t="shared" si="47"/>
        <v>3600</v>
      </c>
      <c r="O116" s="8">
        <f t="shared" si="48"/>
        <v>30</v>
      </c>
      <c r="P116" s="8">
        <f t="shared" si="49"/>
        <v>0</v>
      </c>
      <c r="Q116">
        <f t="shared" si="50"/>
        <v>0</v>
      </c>
      <c r="R116" s="8">
        <f t="shared" si="51"/>
        <v>0</v>
      </c>
      <c r="S116" s="3">
        <v>1</v>
      </c>
      <c r="T116" s="8">
        <f t="shared" si="52"/>
        <v>0</v>
      </c>
      <c r="V116" s="8">
        <f t="shared" si="53"/>
        <v>3600</v>
      </c>
      <c r="W116" s="8">
        <f t="shared" si="54"/>
        <v>3600</v>
      </c>
      <c r="X116" s="3">
        <v>1</v>
      </c>
      <c r="Y116" s="8">
        <f t="shared" si="55"/>
        <v>3600</v>
      </c>
      <c r="Z116" s="8">
        <f t="shared" si="56"/>
        <v>3600</v>
      </c>
      <c r="AA116" s="8">
        <f t="shared" si="57"/>
        <v>0</v>
      </c>
      <c r="AB116" s="7">
        <f t="shared" si="58"/>
        <v>101.33333333333333</v>
      </c>
      <c r="AC116">
        <f t="shared" si="59"/>
        <v>119</v>
      </c>
      <c r="AD116" s="7">
        <f t="shared" si="60"/>
        <v>111.33333333333333</v>
      </c>
      <c r="AE116">
        <f t="shared" si="61"/>
        <v>118</v>
      </c>
      <c r="AF116" s="16">
        <f t="shared" si="62"/>
        <v>-0.08333333333333333</v>
      </c>
    </row>
    <row r="117" spans="2:32" ht="15.75">
      <c r="B117" s="11" t="s">
        <v>116</v>
      </c>
      <c r="C117" s="11">
        <v>101</v>
      </c>
      <c r="D117" s="11">
        <v>5</v>
      </c>
      <c r="E117" s="12">
        <v>0</v>
      </c>
      <c r="G117" s="5" t="s">
        <v>55</v>
      </c>
      <c r="H117" s="11">
        <v>10</v>
      </c>
      <c r="I117">
        <f t="shared" si="46"/>
        <v>111</v>
      </c>
      <c r="L117" s="13">
        <v>2168</v>
      </c>
      <c r="N117" s="8">
        <f t="shared" si="47"/>
        <v>2168</v>
      </c>
      <c r="O117" s="8">
        <f t="shared" si="48"/>
        <v>18.066666666666666</v>
      </c>
      <c r="P117" s="8">
        <f t="shared" si="49"/>
        <v>0</v>
      </c>
      <c r="Q117">
        <f t="shared" si="50"/>
        <v>0</v>
      </c>
      <c r="R117" s="8">
        <f t="shared" si="51"/>
        <v>0</v>
      </c>
      <c r="S117" s="3">
        <v>1</v>
      </c>
      <c r="T117" s="8">
        <f t="shared" si="52"/>
        <v>0</v>
      </c>
      <c r="V117" s="8">
        <f t="shared" si="53"/>
        <v>2168</v>
      </c>
      <c r="W117" s="8">
        <f t="shared" si="54"/>
        <v>2168</v>
      </c>
      <c r="X117" s="3">
        <v>1</v>
      </c>
      <c r="Y117" s="8">
        <f t="shared" si="55"/>
        <v>2168</v>
      </c>
      <c r="Z117" s="8">
        <f t="shared" si="56"/>
        <v>2168</v>
      </c>
      <c r="AA117" s="8">
        <f t="shared" si="57"/>
        <v>0</v>
      </c>
      <c r="AB117" s="7">
        <f t="shared" si="58"/>
        <v>101.33333333333333</v>
      </c>
      <c r="AC117">
        <f t="shared" si="59"/>
        <v>119</v>
      </c>
      <c r="AD117" s="7">
        <f t="shared" si="60"/>
        <v>111.33333333333333</v>
      </c>
      <c r="AE117">
        <f t="shared" si="61"/>
        <v>118</v>
      </c>
      <c r="AF117" s="16">
        <f t="shared" si="62"/>
        <v>-0.08333333333333333</v>
      </c>
    </row>
    <row r="118" spans="2:32" ht="15.75">
      <c r="B118" s="11" t="s">
        <v>115</v>
      </c>
      <c r="C118" s="11">
        <v>102</v>
      </c>
      <c r="D118" s="11">
        <v>6</v>
      </c>
      <c r="E118" s="12">
        <v>0</v>
      </c>
      <c r="G118" s="5" t="s">
        <v>55</v>
      </c>
      <c r="H118" s="11">
        <v>10</v>
      </c>
      <c r="I118">
        <f t="shared" si="46"/>
        <v>112</v>
      </c>
      <c r="L118" s="13">
        <v>3221</v>
      </c>
      <c r="N118" s="8">
        <f t="shared" si="47"/>
        <v>3221</v>
      </c>
      <c r="O118" s="8">
        <f t="shared" si="48"/>
        <v>26.84166666666667</v>
      </c>
      <c r="P118" s="8">
        <f t="shared" si="49"/>
        <v>0</v>
      </c>
      <c r="Q118">
        <f t="shared" si="50"/>
        <v>0</v>
      </c>
      <c r="R118" s="8">
        <f t="shared" si="51"/>
        <v>0</v>
      </c>
      <c r="S118" s="3">
        <v>1</v>
      </c>
      <c r="T118" s="8">
        <f t="shared" si="52"/>
        <v>0</v>
      </c>
      <c r="V118" s="8">
        <f t="shared" si="53"/>
        <v>3221</v>
      </c>
      <c r="W118" s="8">
        <f t="shared" si="54"/>
        <v>3221</v>
      </c>
      <c r="X118" s="3">
        <v>1</v>
      </c>
      <c r="Y118" s="8">
        <f t="shared" si="55"/>
        <v>3221</v>
      </c>
      <c r="Z118" s="8">
        <f t="shared" si="56"/>
        <v>3221</v>
      </c>
      <c r="AA118" s="8">
        <f t="shared" si="57"/>
        <v>0</v>
      </c>
      <c r="AB118" s="7">
        <f t="shared" si="58"/>
        <v>102.41666666666667</v>
      </c>
      <c r="AC118">
        <f t="shared" si="59"/>
        <v>119</v>
      </c>
      <c r="AD118" s="7">
        <f t="shared" si="60"/>
        <v>112.41666666666667</v>
      </c>
      <c r="AE118">
        <f t="shared" si="61"/>
        <v>118</v>
      </c>
      <c r="AF118" s="16">
        <f t="shared" si="62"/>
        <v>-0.08333333333333333</v>
      </c>
    </row>
    <row r="119" spans="2:32" ht="15.75">
      <c r="B119" s="11" t="s">
        <v>117</v>
      </c>
      <c r="C119" s="11">
        <v>102</v>
      </c>
      <c r="D119" s="11">
        <v>6</v>
      </c>
      <c r="E119" s="12">
        <v>0</v>
      </c>
      <c r="G119" s="5" t="s">
        <v>55</v>
      </c>
      <c r="H119" s="11">
        <v>10</v>
      </c>
      <c r="I119">
        <f t="shared" si="46"/>
        <v>112</v>
      </c>
      <c r="L119" s="13">
        <v>5319</v>
      </c>
      <c r="N119" s="8">
        <f t="shared" si="47"/>
        <v>5319</v>
      </c>
      <c r="O119" s="8">
        <f t="shared" si="48"/>
        <v>44.324999999999996</v>
      </c>
      <c r="P119" s="8">
        <f t="shared" si="49"/>
        <v>0</v>
      </c>
      <c r="Q119">
        <f t="shared" si="50"/>
        <v>0</v>
      </c>
      <c r="R119" s="8">
        <f t="shared" si="51"/>
        <v>0</v>
      </c>
      <c r="S119" s="3">
        <v>1</v>
      </c>
      <c r="T119" s="8">
        <f t="shared" si="52"/>
        <v>0</v>
      </c>
      <c r="V119" s="8">
        <f t="shared" si="53"/>
        <v>5319</v>
      </c>
      <c r="W119" s="8">
        <f t="shared" si="54"/>
        <v>5319</v>
      </c>
      <c r="X119" s="3">
        <v>1</v>
      </c>
      <c r="Y119" s="8">
        <f t="shared" si="55"/>
        <v>5319</v>
      </c>
      <c r="Z119" s="8">
        <f t="shared" si="56"/>
        <v>5319</v>
      </c>
      <c r="AA119" s="8">
        <f t="shared" si="57"/>
        <v>0</v>
      </c>
      <c r="AB119" s="7">
        <f t="shared" si="58"/>
        <v>102.41666666666667</v>
      </c>
      <c r="AC119">
        <f t="shared" si="59"/>
        <v>119</v>
      </c>
      <c r="AD119" s="7">
        <f t="shared" si="60"/>
        <v>112.41666666666667</v>
      </c>
      <c r="AE119">
        <f t="shared" si="61"/>
        <v>118</v>
      </c>
      <c r="AF119" s="16">
        <f t="shared" si="62"/>
        <v>-0.08333333333333333</v>
      </c>
    </row>
    <row r="120" spans="2:32" ht="15.75">
      <c r="B120" s="11" t="s">
        <v>118</v>
      </c>
      <c r="C120" s="11">
        <v>102</v>
      </c>
      <c r="D120" s="11">
        <v>6</v>
      </c>
      <c r="E120" s="12">
        <v>0</v>
      </c>
      <c r="G120" s="5" t="s">
        <v>55</v>
      </c>
      <c r="H120" s="11">
        <v>10</v>
      </c>
      <c r="I120">
        <f t="shared" si="46"/>
        <v>112</v>
      </c>
      <c r="L120" s="13">
        <v>1773</v>
      </c>
      <c r="N120" s="8">
        <f t="shared" si="47"/>
        <v>1773</v>
      </c>
      <c r="O120" s="8">
        <f t="shared" si="48"/>
        <v>14.775</v>
      </c>
      <c r="P120" s="8">
        <f t="shared" si="49"/>
        <v>0</v>
      </c>
      <c r="Q120">
        <f t="shared" si="50"/>
        <v>0</v>
      </c>
      <c r="R120" s="8">
        <f t="shared" si="51"/>
        <v>0</v>
      </c>
      <c r="S120" s="3">
        <v>1</v>
      </c>
      <c r="T120" s="8">
        <f t="shared" si="52"/>
        <v>0</v>
      </c>
      <c r="V120" s="8">
        <f t="shared" si="53"/>
        <v>1773</v>
      </c>
      <c r="W120" s="8">
        <f t="shared" si="54"/>
        <v>1773</v>
      </c>
      <c r="X120" s="3">
        <v>1</v>
      </c>
      <c r="Y120" s="8">
        <f t="shared" si="55"/>
        <v>1773</v>
      </c>
      <c r="Z120" s="8">
        <f t="shared" si="56"/>
        <v>1773</v>
      </c>
      <c r="AA120" s="8">
        <f t="shared" si="57"/>
        <v>0</v>
      </c>
      <c r="AB120" s="7">
        <f t="shared" si="58"/>
        <v>102.41666666666667</v>
      </c>
      <c r="AC120">
        <f t="shared" si="59"/>
        <v>119</v>
      </c>
      <c r="AD120" s="7">
        <f t="shared" si="60"/>
        <v>112.41666666666667</v>
      </c>
      <c r="AE120">
        <f t="shared" si="61"/>
        <v>118</v>
      </c>
      <c r="AF120" s="16">
        <f t="shared" si="62"/>
        <v>-0.08333333333333333</v>
      </c>
    </row>
    <row r="121" spans="2:32" ht="15.75">
      <c r="B121" s="11" t="s">
        <v>119</v>
      </c>
      <c r="C121" s="11">
        <v>102</v>
      </c>
      <c r="D121" s="11">
        <v>6</v>
      </c>
      <c r="E121" s="12">
        <v>0</v>
      </c>
      <c r="G121" s="5" t="s">
        <v>55</v>
      </c>
      <c r="H121" s="11">
        <v>10</v>
      </c>
      <c r="I121">
        <f t="shared" si="46"/>
        <v>112</v>
      </c>
      <c r="L121" s="13">
        <v>1119</v>
      </c>
      <c r="N121" s="8">
        <f t="shared" si="47"/>
        <v>1119</v>
      </c>
      <c r="O121" s="8">
        <f t="shared" si="48"/>
        <v>9.325000000000001</v>
      </c>
      <c r="P121" s="8">
        <f t="shared" si="49"/>
        <v>0</v>
      </c>
      <c r="Q121">
        <f t="shared" si="50"/>
        <v>0</v>
      </c>
      <c r="R121" s="8">
        <f t="shared" si="51"/>
        <v>0</v>
      </c>
      <c r="S121" s="3">
        <v>1</v>
      </c>
      <c r="T121" s="8">
        <f t="shared" si="52"/>
        <v>0</v>
      </c>
      <c r="V121" s="8">
        <f t="shared" si="53"/>
        <v>1119</v>
      </c>
      <c r="W121" s="8">
        <f t="shared" si="54"/>
        <v>1119</v>
      </c>
      <c r="X121" s="3">
        <v>1</v>
      </c>
      <c r="Y121" s="8">
        <f t="shared" si="55"/>
        <v>1119</v>
      </c>
      <c r="Z121" s="8">
        <f t="shared" si="56"/>
        <v>1119</v>
      </c>
      <c r="AA121" s="8">
        <f t="shared" si="57"/>
        <v>0</v>
      </c>
      <c r="AB121" s="7">
        <f t="shared" si="58"/>
        <v>102.41666666666667</v>
      </c>
      <c r="AC121">
        <f t="shared" si="59"/>
        <v>119</v>
      </c>
      <c r="AD121" s="7">
        <f t="shared" si="60"/>
        <v>112.41666666666667</v>
      </c>
      <c r="AE121">
        <f t="shared" si="61"/>
        <v>118</v>
      </c>
      <c r="AF121" s="16">
        <f t="shared" si="62"/>
        <v>-0.08333333333333333</v>
      </c>
    </row>
    <row r="122" spans="2:32" ht="15.75">
      <c r="B122" s="11" t="s">
        <v>120</v>
      </c>
      <c r="C122" s="11">
        <v>102</v>
      </c>
      <c r="D122" s="11">
        <v>6</v>
      </c>
      <c r="E122" s="12">
        <v>0</v>
      </c>
      <c r="G122" s="5" t="s">
        <v>55</v>
      </c>
      <c r="H122" s="11">
        <v>10</v>
      </c>
      <c r="I122">
        <f t="shared" si="46"/>
        <v>112</v>
      </c>
      <c r="L122" s="13">
        <v>2194</v>
      </c>
      <c r="N122" s="8">
        <f t="shared" si="47"/>
        <v>2194</v>
      </c>
      <c r="O122" s="8">
        <f t="shared" si="48"/>
        <v>18.283333333333335</v>
      </c>
      <c r="P122" s="8">
        <f t="shared" si="49"/>
        <v>0</v>
      </c>
      <c r="Q122">
        <f t="shared" si="50"/>
        <v>0</v>
      </c>
      <c r="R122" s="8">
        <f t="shared" si="51"/>
        <v>0</v>
      </c>
      <c r="S122" s="3">
        <v>1</v>
      </c>
      <c r="T122" s="8">
        <f t="shared" si="52"/>
        <v>0</v>
      </c>
      <c r="V122" s="8">
        <f t="shared" si="53"/>
        <v>2194</v>
      </c>
      <c r="W122" s="8">
        <f t="shared" si="54"/>
        <v>2194</v>
      </c>
      <c r="X122" s="3">
        <v>1</v>
      </c>
      <c r="Y122" s="8">
        <f t="shared" si="55"/>
        <v>2194</v>
      </c>
      <c r="Z122" s="8">
        <f t="shared" si="56"/>
        <v>2194</v>
      </c>
      <c r="AA122" s="8">
        <f t="shared" si="57"/>
        <v>0</v>
      </c>
      <c r="AB122" s="7">
        <f t="shared" si="58"/>
        <v>102.41666666666667</v>
      </c>
      <c r="AC122">
        <f t="shared" si="59"/>
        <v>119</v>
      </c>
      <c r="AD122" s="7">
        <f t="shared" si="60"/>
        <v>112.41666666666667</v>
      </c>
      <c r="AE122">
        <f t="shared" si="61"/>
        <v>118</v>
      </c>
      <c r="AF122" s="16">
        <f t="shared" si="62"/>
        <v>-0.08333333333333333</v>
      </c>
    </row>
    <row r="123" spans="2:32" ht="15.75">
      <c r="B123" s="11" t="s">
        <v>121</v>
      </c>
      <c r="C123" s="11">
        <v>103</v>
      </c>
      <c r="D123" s="11">
        <v>6</v>
      </c>
      <c r="E123" s="12">
        <v>0</v>
      </c>
      <c r="G123" s="5" t="s">
        <v>55</v>
      </c>
      <c r="H123" s="11">
        <v>10</v>
      </c>
      <c r="I123">
        <f t="shared" si="46"/>
        <v>113</v>
      </c>
      <c r="L123" s="13">
        <v>3292</v>
      </c>
      <c r="N123" s="8">
        <f t="shared" si="47"/>
        <v>3292</v>
      </c>
      <c r="O123" s="8">
        <f t="shared" si="48"/>
        <v>27.433333333333334</v>
      </c>
      <c r="P123" s="8">
        <f t="shared" si="49"/>
        <v>0</v>
      </c>
      <c r="Q123">
        <f t="shared" si="50"/>
        <v>0</v>
      </c>
      <c r="R123" s="8">
        <f t="shared" si="51"/>
        <v>0</v>
      </c>
      <c r="S123" s="3">
        <v>1</v>
      </c>
      <c r="T123" s="8">
        <f t="shared" si="52"/>
        <v>0</v>
      </c>
      <c r="V123" s="8">
        <f t="shared" si="53"/>
        <v>3292</v>
      </c>
      <c r="W123" s="8">
        <f t="shared" si="54"/>
        <v>3292</v>
      </c>
      <c r="X123" s="3">
        <v>1</v>
      </c>
      <c r="Y123" s="8">
        <f t="shared" si="55"/>
        <v>3292</v>
      </c>
      <c r="Z123" s="8">
        <f t="shared" si="56"/>
        <v>3292</v>
      </c>
      <c r="AA123" s="8">
        <f t="shared" si="57"/>
        <v>0</v>
      </c>
      <c r="AB123" s="7">
        <f t="shared" si="58"/>
        <v>103.41666666666667</v>
      </c>
      <c r="AC123">
        <f t="shared" si="59"/>
        <v>119</v>
      </c>
      <c r="AD123" s="7">
        <f t="shared" si="60"/>
        <v>113.41666666666667</v>
      </c>
      <c r="AE123">
        <f t="shared" si="61"/>
        <v>118</v>
      </c>
      <c r="AF123" s="16">
        <f t="shared" si="62"/>
        <v>-0.08333333333333333</v>
      </c>
    </row>
    <row r="124" spans="2:32" ht="15.75">
      <c r="B124" s="11" t="s">
        <v>122</v>
      </c>
      <c r="C124" s="11">
        <v>103</v>
      </c>
      <c r="D124" s="11">
        <v>6</v>
      </c>
      <c r="E124" s="12">
        <v>0</v>
      </c>
      <c r="G124" s="5" t="s">
        <v>55</v>
      </c>
      <c r="H124" s="11">
        <v>10</v>
      </c>
      <c r="I124">
        <f t="shared" si="46"/>
        <v>113</v>
      </c>
      <c r="L124" s="13">
        <v>5279</v>
      </c>
      <c r="N124" s="8">
        <f t="shared" si="47"/>
        <v>5279</v>
      </c>
      <c r="O124" s="8">
        <f t="shared" si="48"/>
        <v>43.99166666666667</v>
      </c>
      <c r="P124" s="8">
        <f t="shared" si="49"/>
        <v>0</v>
      </c>
      <c r="Q124">
        <f t="shared" si="50"/>
        <v>0</v>
      </c>
      <c r="R124" s="8">
        <f t="shared" si="51"/>
        <v>0</v>
      </c>
      <c r="S124" s="3">
        <v>1</v>
      </c>
      <c r="T124" s="8">
        <f t="shared" si="52"/>
        <v>0</v>
      </c>
      <c r="V124" s="8">
        <f t="shared" si="53"/>
        <v>5279</v>
      </c>
      <c r="W124" s="8">
        <f t="shared" si="54"/>
        <v>5279</v>
      </c>
      <c r="X124" s="3">
        <v>1</v>
      </c>
      <c r="Y124" s="8">
        <f t="shared" si="55"/>
        <v>5279</v>
      </c>
      <c r="Z124" s="8">
        <f t="shared" si="56"/>
        <v>5279</v>
      </c>
      <c r="AA124" s="8">
        <f t="shared" si="57"/>
        <v>0</v>
      </c>
      <c r="AB124" s="7">
        <f t="shared" si="58"/>
        <v>103.41666666666667</v>
      </c>
      <c r="AC124">
        <f t="shared" si="59"/>
        <v>119</v>
      </c>
      <c r="AD124" s="7">
        <f t="shared" si="60"/>
        <v>113.41666666666667</v>
      </c>
      <c r="AE124">
        <f t="shared" si="61"/>
        <v>118</v>
      </c>
      <c r="AF124" s="16">
        <f t="shared" si="62"/>
        <v>-0.08333333333333333</v>
      </c>
    </row>
    <row r="125" spans="2:32" ht="15.75">
      <c r="B125" s="11" t="s">
        <v>123</v>
      </c>
      <c r="C125" s="11">
        <v>103</v>
      </c>
      <c r="D125" s="11">
        <v>6</v>
      </c>
      <c r="E125" s="12">
        <v>0</v>
      </c>
      <c r="G125" s="5" t="s">
        <v>55</v>
      </c>
      <c r="H125" s="11">
        <v>10</v>
      </c>
      <c r="I125">
        <f t="shared" si="46"/>
        <v>113</v>
      </c>
      <c r="L125" s="13">
        <v>3065</v>
      </c>
      <c r="N125" s="8">
        <f t="shared" si="47"/>
        <v>3065</v>
      </c>
      <c r="O125" s="8">
        <f t="shared" si="48"/>
        <v>25.541666666666668</v>
      </c>
      <c r="P125" s="8">
        <f t="shared" si="49"/>
        <v>0</v>
      </c>
      <c r="Q125">
        <f t="shared" si="50"/>
        <v>0</v>
      </c>
      <c r="R125" s="8">
        <f t="shared" si="51"/>
        <v>0</v>
      </c>
      <c r="S125" s="3">
        <v>1</v>
      </c>
      <c r="T125" s="8">
        <f t="shared" si="52"/>
        <v>0</v>
      </c>
      <c r="V125" s="8">
        <f t="shared" si="53"/>
        <v>3065</v>
      </c>
      <c r="W125" s="8">
        <f t="shared" si="54"/>
        <v>3065</v>
      </c>
      <c r="X125" s="3">
        <v>1</v>
      </c>
      <c r="Y125" s="8">
        <f t="shared" si="55"/>
        <v>3065</v>
      </c>
      <c r="Z125" s="8">
        <f t="shared" si="56"/>
        <v>3065</v>
      </c>
      <c r="AA125" s="8">
        <f t="shared" si="57"/>
        <v>0</v>
      </c>
      <c r="AB125" s="7">
        <f t="shared" si="58"/>
        <v>103.41666666666667</v>
      </c>
      <c r="AC125">
        <f t="shared" si="59"/>
        <v>119</v>
      </c>
      <c r="AD125" s="7">
        <f t="shared" si="60"/>
        <v>113.41666666666667</v>
      </c>
      <c r="AE125">
        <f t="shared" si="61"/>
        <v>118</v>
      </c>
      <c r="AF125" s="16">
        <f t="shared" si="62"/>
        <v>-0.08333333333333333</v>
      </c>
    </row>
    <row r="126" spans="2:32" ht="15.75">
      <c r="B126" s="11" t="s">
        <v>124</v>
      </c>
      <c r="C126" s="11">
        <v>103</v>
      </c>
      <c r="D126" s="11">
        <v>6</v>
      </c>
      <c r="E126" s="12">
        <v>0</v>
      </c>
      <c r="G126" s="5" t="s">
        <v>55</v>
      </c>
      <c r="H126" s="11">
        <v>10</v>
      </c>
      <c r="I126">
        <f t="shared" si="46"/>
        <v>113</v>
      </c>
      <c r="L126" s="13">
        <v>1998</v>
      </c>
      <c r="N126" s="8">
        <f t="shared" si="47"/>
        <v>1998</v>
      </c>
      <c r="O126" s="8">
        <f t="shared" si="48"/>
        <v>16.650000000000002</v>
      </c>
      <c r="P126" s="8">
        <f t="shared" si="49"/>
        <v>0</v>
      </c>
      <c r="Q126">
        <f t="shared" si="50"/>
        <v>0</v>
      </c>
      <c r="R126" s="8">
        <f t="shared" si="51"/>
        <v>0</v>
      </c>
      <c r="S126" s="3">
        <v>1</v>
      </c>
      <c r="T126" s="8">
        <f t="shared" si="52"/>
        <v>0</v>
      </c>
      <c r="V126" s="8">
        <f t="shared" si="53"/>
        <v>1998</v>
      </c>
      <c r="W126" s="8">
        <f t="shared" si="54"/>
        <v>1998</v>
      </c>
      <c r="X126" s="3">
        <v>1</v>
      </c>
      <c r="Y126" s="8">
        <f t="shared" si="55"/>
        <v>1998</v>
      </c>
      <c r="Z126" s="8">
        <f t="shared" si="56"/>
        <v>1998</v>
      </c>
      <c r="AA126" s="8">
        <f t="shared" si="57"/>
        <v>0</v>
      </c>
      <c r="AB126" s="7">
        <f t="shared" si="58"/>
        <v>103.41666666666667</v>
      </c>
      <c r="AC126">
        <f t="shared" si="59"/>
        <v>119</v>
      </c>
      <c r="AD126" s="7">
        <f t="shared" si="60"/>
        <v>113.41666666666667</v>
      </c>
      <c r="AE126">
        <f t="shared" si="61"/>
        <v>118</v>
      </c>
      <c r="AF126" s="16">
        <f t="shared" si="62"/>
        <v>-0.08333333333333333</v>
      </c>
    </row>
    <row r="127" spans="2:32" ht="15.75">
      <c r="B127" s="11" t="s">
        <v>125</v>
      </c>
      <c r="C127" s="11">
        <v>103</v>
      </c>
      <c r="D127" s="11">
        <v>12</v>
      </c>
      <c r="E127" s="12">
        <v>0</v>
      </c>
      <c r="G127" s="5" t="s">
        <v>55</v>
      </c>
      <c r="H127" s="11">
        <v>10</v>
      </c>
      <c r="I127">
        <f t="shared" si="46"/>
        <v>113</v>
      </c>
      <c r="L127" s="13">
        <v>5027</v>
      </c>
      <c r="N127" s="8">
        <f t="shared" si="47"/>
        <v>5027</v>
      </c>
      <c r="O127" s="8">
        <f t="shared" si="48"/>
        <v>41.891666666666666</v>
      </c>
      <c r="P127" s="8">
        <f t="shared" si="49"/>
        <v>0</v>
      </c>
      <c r="Q127">
        <f t="shared" si="50"/>
        <v>0</v>
      </c>
      <c r="R127" s="8">
        <f t="shared" si="51"/>
        <v>0</v>
      </c>
      <c r="S127" s="3">
        <v>1</v>
      </c>
      <c r="T127" s="8">
        <f t="shared" si="52"/>
        <v>0</v>
      </c>
      <c r="V127" s="8">
        <f t="shared" si="53"/>
        <v>5027</v>
      </c>
      <c r="W127" s="8">
        <f t="shared" si="54"/>
        <v>5027</v>
      </c>
      <c r="X127" s="3">
        <v>1</v>
      </c>
      <c r="Y127" s="8">
        <f t="shared" si="55"/>
        <v>5027</v>
      </c>
      <c r="Z127" s="8">
        <f t="shared" si="56"/>
        <v>5027</v>
      </c>
      <c r="AA127" s="8">
        <f t="shared" si="57"/>
        <v>0</v>
      </c>
      <c r="AB127" s="7">
        <f t="shared" si="58"/>
        <v>103.91666666666667</v>
      </c>
      <c r="AC127">
        <f t="shared" si="59"/>
        <v>119</v>
      </c>
      <c r="AD127" s="7">
        <f t="shared" si="60"/>
        <v>113.91666666666667</v>
      </c>
      <c r="AE127">
        <f t="shared" si="61"/>
        <v>118</v>
      </c>
      <c r="AF127" s="16">
        <f t="shared" si="62"/>
        <v>-0.08333333333333333</v>
      </c>
    </row>
    <row r="128" spans="2:32" ht="15.75">
      <c r="B128" s="11" t="s">
        <v>122</v>
      </c>
      <c r="C128" s="11">
        <v>103</v>
      </c>
      <c r="D128" s="11">
        <v>12</v>
      </c>
      <c r="E128" s="12">
        <v>0</v>
      </c>
      <c r="G128" s="5" t="s">
        <v>55</v>
      </c>
      <c r="H128" s="11">
        <v>10</v>
      </c>
      <c r="I128">
        <f t="shared" si="46"/>
        <v>113</v>
      </c>
      <c r="L128" s="13">
        <v>5546</v>
      </c>
      <c r="N128" s="8">
        <f t="shared" si="47"/>
        <v>5546</v>
      </c>
      <c r="O128" s="8">
        <f t="shared" si="48"/>
        <v>46.21666666666667</v>
      </c>
      <c r="P128" s="8">
        <f t="shared" si="49"/>
        <v>0</v>
      </c>
      <c r="Q128">
        <f t="shared" si="50"/>
        <v>0</v>
      </c>
      <c r="R128" s="8">
        <f t="shared" si="51"/>
        <v>0</v>
      </c>
      <c r="S128" s="3">
        <v>1</v>
      </c>
      <c r="T128" s="8">
        <f t="shared" si="52"/>
        <v>0</v>
      </c>
      <c r="V128" s="8">
        <f t="shared" si="53"/>
        <v>5546</v>
      </c>
      <c r="W128" s="8">
        <f t="shared" si="54"/>
        <v>5546</v>
      </c>
      <c r="X128" s="3">
        <v>1</v>
      </c>
      <c r="Y128" s="8">
        <f t="shared" si="55"/>
        <v>5546</v>
      </c>
      <c r="Z128" s="8">
        <f t="shared" si="56"/>
        <v>5546</v>
      </c>
      <c r="AA128" s="8">
        <f t="shared" si="57"/>
        <v>0</v>
      </c>
      <c r="AB128" s="7">
        <f t="shared" si="58"/>
        <v>103.91666666666667</v>
      </c>
      <c r="AC128">
        <f t="shared" si="59"/>
        <v>119</v>
      </c>
      <c r="AD128" s="7">
        <f t="shared" si="60"/>
        <v>113.91666666666667</v>
      </c>
      <c r="AE128">
        <f t="shared" si="61"/>
        <v>118</v>
      </c>
      <c r="AF128" s="16">
        <f t="shared" si="62"/>
        <v>-0.08333333333333333</v>
      </c>
    </row>
    <row r="129" spans="2:32" ht="15.75">
      <c r="B129" s="11" t="s">
        <v>124</v>
      </c>
      <c r="C129" s="11">
        <v>103</v>
      </c>
      <c r="D129" s="11">
        <v>12</v>
      </c>
      <c r="E129" s="12">
        <v>0</v>
      </c>
      <c r="G129" s="5" t="s">
        <v>55</v>
      </c>
      <c r="H129" s="11">
        <v>10</v>
      </c>
      <c r="I129">
        <f t="shared" si="46"/>
        <v>113</v>
      </c>
      <c r="L129" s="13">
        <v>1903</v>
      </c>
      <c r="N129" s="8">
        <f t="shared" si="47"/>
        <v>1903</v>
      </c>
      <c r="O129" s="8">
        <f t="shared" si="48"/>
        <v>15.858333333333334</v>
      </c>
      <c r="P129" s="8">
        <f t="shared" si="49"/>
        <v>0</v>
      </c>
      <c r="Q129">
        <f t="shared" si="50"/>
        <v>0</v>
      </c>
      <c r="R129" s="8">
        <f t="shared" si="51"/>
        <v>0</v>
      </c>
      <c r="S129" s="3">
        <v>1</v>
      </c>
      <c r="T129" s="8">
        <f t="shared" si="52"/>
        <v>0</v>
      </c>
      <c r="V129" s="8">
        <f t="shared" si="53"/>
        <v>1903</v>
      </c>
      <c r="W129" s="8">
        <f t="shared" si="54"/>
        <v>1903</v>
      </c>
      <c r="X129" s="3">
        <v>1</v>
      </c>
      <c r="Y129" s="8">
        <f t="shared" si="55"/>
        <v>1903</v>
      </c>
      <c r="Z129" s="8">
        <f t="shared" si="56"/>
        <v>1903</v>
      </c>
      <c r="AA129" s="8">
        <f t="shared" si="57"/>
        <v>0</v>
      </c>
      <c r="AB129" s="7">
        <f t="shared" si="58"/>
        <v>103.91666666666667</v>
      </c>
      <c r="AC129">
        <f t="shared" si="59"/>
        <v>119</v>
      </c>
      <c r="AD129" s="7">
        <f t="shared" si="60"/>
        <v>113.91666666666667</v>
      </c>
      <c r="AE129">
        <f t="shared" si="61"/>
        <v>118</v>
      </c>
      <c r="AF129" s="16">
        <f t="shared" si="62"/>
        <v>-0.08333333333333333</v>
      </c>
    </row>
    <row r="130" spans="2:32" ht="15.75">
      <c r="B130" s="11" t="s">
        <v>124</v>
      </c>
      <c r="C130" s="11">
        <v>104</v>
      </c>
      <c r="D130" s="11">
        <v>3</v>
      </c>
      <c r="E130" s="12">
        <v>0</v>
      </c>
      <c r="G130" s="5" t="s">
        <v>55</v>
      </c>
      <c r="H130" s="11">
        <v>10</v>
      </c>
      <c r="I130">
        <f t="shared" si="46"/>
        <v>114</v>
      </c>
      <c r="L130" s="13">
        <v>2586</v>
      </c>
      <c r="N130" s="8">
        <f t="shared" si="47"/>
        <v>2586</v>
      </c>
      <c r="O130" s="8">
        <f t="shared" si="48"/>
        <v>21.55</v>
      </c>
      <c r="P130" s="8">
        <f t="shared" si="49"/>
        <v>0</v>
      </c>
      <c r="Q130">
        <f t="shared" si="50"/>
        <v>0</v>
      </c>
      <c r="R130" s="8">
        <f t="shared" si="51"/>
        <v>0</v>
      </c>
      <c r="S130" s="3">
        <v>1</v>
      </c>
      <c r="T130" s="8">
        <f t="shared" si="52"/>
        <v>0</v>
      </c>
      <c r="V130" s="8">
        <f t="shared" si="53"/>
        <v>2586</v>
      </c>
      <c r="W130" s="8">
        <f t="shared" si="54"/>
        <v>2586</v>
      </c>
      <c r="X130" s="3">
        <v>1</v>
      </c>
      <c r="Y130" s="8">
        <f t="shared" si="55"/>
        <v>2586</v>
      </c>
      <c r="Z130" s="8">
        <f t="shared" si="56"/>
        <v>2586</v>
      </c>
      <c r="AA130" s="8">
        <f t="shared" si="57"/>
        <v>0</v>
      </c>
      <c r="AB130" s="7">
        <f t="shared" si="58"/>
        <v>104.16666666666667</v>
      </c>
      <c r="AC130">
        <f t="shared" si="59"/>
        <v>119</v>
      </c>
      <c r="AD130" s="7">
        <f t="shared" si="60"/>
        <v>114.16666666666667</v>
      </c>
      <c r="AE130">
        <f t="shared" si="61"/>
        <v>118</v>
      </c>
      <c r="AF130" s="16">
        <f t="shared" si="62"/>
        <v>-0.08333333333333333</v>
      </c>
    </row>
    <row r="131" spans="2:32" ht="15.75">
      <c r="B131" s="11" t="s">
        <v>126</v>
      </c>
      <c r="C131" s="11">
        <v>104</v>
      </c>
      <c r="D131" s="11">
        <v>4</v>
      </c>
      <c r="E131" s="12">
        <v>0</v>
      </c>
      <c r="G131" s="5" t="s">
        <v>55</v>
      </c>
      <c r="H131" s="11">
        <v>10</v>
      </c>
      <c r="I131">
        <f t="shared" si="46"/>
        <v>114</v>
      </c>
      <c r="L131" s="13">
        <v>1571</v>
      </c>
      <c r="N131" s="8">
        <f t="shared" si="47"/>
        <v>1571</v>
      </c>
      <c r="O131" s="8">
        <f t="shared" si="48"/>
        <v>13.091666666666667</v>
      </c>
      <c r="P131" s="8">
        <f t="shared" si="49"/>
        <v>0</v>
      </c>
      <c r="Q131">
        <f t="shared" si="50"/>
        <v>0</v>
      </c>
      <c r="R131" s="8">
        <f t="shared" si="51"/>
        <v>0</v>
      </c>
      <c r="S131" s="3">
        <v>1</v>
      </c>
      <c r="T131" s="8">
        <f t="shared" si="52"/>
        <v>0</v>
      </c>
      <c r="V131" s="8">
        <f t="shared" si="53"/>
        <v>1571</v>
      </c>
      <c r="W131" s="8">
        <f t="shared" si="54"/>
        <v>1571</v>
      </c>
      <c r="X131" s="3">
        <v>1</v>
      </c>
      <c r="Y131" s="8">
        <f t="shared" si="55"/>
        <v>1571</v>
      </c>
      <c r="Z131" s="8">
        <f t="shared" si="56"/>
        <v>1571</v>
      </c>
      <c r="AA131" s="8">
        <f t="shared" si="57"/>
        <v>0</v>
      </c>
      <c r="AB131" s="7">
        <f t="shared" si="58"/>
        <v>104.25</v>
      </c>
      <c r="AC131">
        <f t="shared" si="59"/>
        <v>119</v>
      </c>
      <c r="AD131" s="7">
        <f t="shared" si="60"/>
        <v>114.25</v>
      </c>
      <c r="AE131">
        <f t="shared" si="61"/>
        <v>118</v>
      </c>
      <c r="AF131" s="16">
        <f t="shared" si="62"/>
        <v>-0.08333333333333333</v>
      </c>
    </row>
    <row r="132" spans="2:32" ht="15.75">
      <c r="B132" s="11" t="s">
        <v>127</v>
      </c>
      <c r="C132" s="11">
        <v>104</v>
      </c>
      <c r="D132" s="11">
        <v>4</v>
      </c>
      <c r="E132" s="12">
        <v>0</v>
      </c>
      <c r="G132" s="5" t="s">
        <v>55</v>
      </c>
      <c r="H132" s="11">
        <v>10</v>
      </c>
      <c r="I132">
        <f t="shared" si="46"/>
        <v>114</v>
      </c>
      <c r="L132" s="13">
        <v>3159</v>
      </c>
      <c r="N132" s="8">
        <f t="shared" si="47"/>
        <v>3159</v>
      </c>
      <c r="O132" s="8">
        <f t="shared" si="48"/>
        <v>26.325</v>
      </c>
      <c r="P132" s="8">
        <f t="shared" si="49"/>
        <v>0</v>
      </c>
      <c r="Q132">
        <f t="shared" si="50"/>
        <v>0</v>
      </c>
      <c r="R132" s="8">
        <f t="shared" si="51"/>
        <v>0</v>
      </c>
      <c r="S132" s="3">
        <v>1</v>
      </c>
      <c r="T132" s="8">
        <f t="shared" si="52"/>
        <v>0</v>
      </c>
      <c r="V132" s="8">
        <f t="shared" si="53"/>
        <v>3159</v>
      </c>
      <c r="W132" s="8">
        <f t="shared" si="54"/>
        <v>3159</v>
      </c>
      <c r="X132" s="3">
        <v>1</v>
      </c>
      <c r="Y132" s="8">
        <f t="shared" si="55"/>
        <v>3159</v>
      </c>
      <c r="Z132" s="8">
        <f t="shared" si="56"/>
        <v>3159</v>
      </c>
      <c r="AA132" s="8">
        <f t="shared" si="57"/>
        <v>0</v>
      </c>
      <c r="AB132" s="7">
        <f t="shared" si="58"/>
        <v>104.25</v>
      </c>
      <c r="AC132">
        <f t="shared" si="59"/>
        <v>119</v>
      </c>
      <c r="AD132" s="7">
        <f t="shared" si="60"/>
        <v>114.25</v>
      </c>
      <c r="AE132">
        <f t="shared" si="61"/>
        <v>118</v>
      </c>
      <c r="AF132" s="16">
        <f t="shared" si="62"/>
        <v>-0.08333333333333333</v>
      </c>
    </row>
    <row r="133" spans="2:32" ht="15.75">
      <c r="B133" s="11" t="s">
        <v>128</v>
      </c>
      <c r="C133" s="11">
        <v>104</v>
      </c>
      <c r="D133" s="11">
        <v>12</v>
      </c>
      <c r="E133" s="12">
        <v>0</v>
      </c>
      <c r="G133" s="5" t="s">
        <v>55</v>
      </c>
      <c r="H133" s="11">
        <v>10</v>
      </c>
      <c r="I133">
        <f t="shared" si="46"/>
        <v>114</v>
      </c>
      <c r="L133" s="13">
        <v>7476</v>
      </c>
      <c r="N133" s="8">
        <f t="shared" si="47"/>
        <v>7476</v>
      </c>
      <c r="O133" s="8">
        <f t="shared" si="48"/>
        <v>62.300000000000004</v>
      </c>
      <c r="P133" s="8">
        <f t="shared" si="49"/>
        <v>0</v>
      </c>
      <c r="Q133">
        <f t="shared" si="50"/>
        <v>0</v>
      </c>
      <c r="R133" s="8">
        <f t="shared" si="51"/>
        <v>0</v>
      </c>
      <c r="S133" s="3">
        <v>1</v>
      </c>
      <c r="T133" s="8">
        <f t="shared" si="52"/>
        <v>0</v>
      </c>
      <c r="V133" s="8">
        <f t="shared" si="53"/>
        <v>7476</v>
      </c>
      <c r="W133" s="8">
        <f t="shared" si="54"/>
        <v>7476</v>
      </c>
      <c r="X133" s="3">
        <v>1</v>
      </c>
      <c r="Y133" s="8">
        <f t="shared" si="55"/>
        <v>7476</v>
      </c>
      <c r="Z133" s="8">
        <f t="shared" si="56"/>
        <v>7476</v>
      </c>
      <c r="AA133" s="8">
        <f t="shared" si="57"/>
        <v>0</v>
      </c>
      <c r="AB133" s="7">
        <f t="shared" si="58"/>
        <v>104.91666666666667</v>
      </c>
      <c r="AC133">
        <f t="shared" si="59"/>
        <v>119</v>
      </c>
      <c r="AD133" s="7">
        <f t="shared" si="60"/>
        <v>114.91666666666667</v>
      </c>
      <c r="AE133">
        <f t="shared" si="61"/>
        <v>118</v>
      </c>
      <c r="AF133" s="16">
        <f t="shared" si="62"/>
        <v>-0.08333333333333333</v>
      </c>
    </row>
    <row r="134" spans="2:32" ht="15.75">
      <c r="B134" s="11" t="s">
        <v>129</v>
      </c>
      <c r="C134" s="11">
        <v>104</v>
      </c>
      <c r="D134" s="11">
        <v>12</v>
      </c>
      <c r="E134" s="12">
        <v>0</v>
      </c>
      <c r="G134" s="5" t="s">
        <v>55</v>
      </c>
      <c r="H134" s="11">
        <v>10</v>
      </c>
      <c r="I134">
        <f t="shared" si="46"/>
        <v>114</v>
      </c>
      <c r="L134" s="13">
        <v>6540</v>
      </c>
      <c r="N134" s="8">
        <f t="shared" si="47"/>
        <v>6540</v>
      </c>
      <c r="O134" s="8">
        <f t="shared" si="48"/>
        <v>54.5</v>
      </c>
      <c r="P134" s="8">
        <f t="shared" si="49"/>
        <v>0</v>
      </c>
      <c r="Q134">
        <f t="shared" si="50"/>
        <v>0</v>
      </c>
      <c r="R134" s="8">
        <f t="shared" si="51"/>
        <v>0</v>
      </c>
      <c r="S134" s="3">
        <v>1</v>
      </c>
      <c r="T134" s="8">
        <f t="shared" si="52"/>
        <v>0</v>
      </c>
      <c r="V134" s="8">
        <f t="shared" si="53"/>
        <v>6540</v>
      </c>
      <c r="W134" s="8">
        <f t="shared" si="54"/>
        <v>6540</v>
      </c>
      <c r="X134" s="3">
        <v>1</v>
      </c>
      <c r="Y134" s="8">
        <f t="shared" si="55"/>
        <v>6540</v>
      </c>
      <c r="Z134" s="8">
        <f t="shared" si="56"/>
        <v>6540</v>
      </c>
      <c r="AA134" s="8">
        <f t="shared" si="57"/>
        <v>0</v>
      </c>
      <c r="AB134" s="7">
        <f t="shared" si="58"/>
        <v>104.91666666666667</v>
      </c>
      <c r="AC134">
        <f t="shared" si="59"/>
        <v>119</v>
      </c>
      <c r="AD134" s="7">
        <f t="shared" si="60"/>
        <v>114.91666666666667</v>
      </c>
      <c r="AE134">
        <f t="shared" si="61"/>
        <v>118</v>
      </c>
      <c r="AF134" s="16">
        <f t="shared" si="62"/>
        <v>-0.08333333333333333</v>
      </c>
    </row>
    <row r="135" spans="2:32" ht="15.75">
      <c r="B135" s="11" t="s">
        <v>124</v>
      </c>
      <c r="C135" s="11">
        <v>105</v>
      </c>
      <c r="D135" s="11">
        <v>7</v>
      </c>
      <c r="E135" s="12">
        <v>0</v>
      </c>
      <c r="G135" s="5" t="s">
        <v>55</v>
      </c>
      <c r="H135" s="11">
        <v>10</v>
      </c>
      <c r="I135">
        <f t="shared" si="46"/>
        <v>115</v>
      </c>
      <c r="L135" s="13">
        <v>2532</v>
      </c>
      <c r="N135" s="8">
        <f t="shared" si="47"/>
        <v>2532</v>
      </c>
      <c r="O135" s="8">
        <f t="shared" si="48"/>
        <v>21.099999999999998</v>
      </c>
      <c r="P135" s="8">
        <f t="shared" si="49"/>
        <v>0</v>
      </c>
      <c r="Q135">
        <f t="shared" si="50"/>
        <v>0</v>
      </c>
      <c r="R135" s="8">
        <f t="shared" si="51"/>
        <v>0</v>
      </c>
      <c r="S135" s="3">
        <v>1</v>
      </c>
      <c r="T135" s="8">
        <f t="shared" si="52"/>
        <v>0</v>
      </c>
      <c r="V135" s="8">
        <f t="shared" si="53"/>
        <v>2532</v>
      </c>
      <c r="W135" s="8">
        <f t="shared" si="54"/>
        <v>2532</v>
      </c>
      <c r="X135" s="3">
        <v>1</v>
      </c>
      <c r="Y135" s="8">
        <f t="shared" si="55"/>
        <v>2532</v>
      </c>
      <c r="Z135" s="8">
        <f t="shared" si="56"/>
        <v>2532</v>
      </c>
      <c r="AA135" s="8">
        <f t="shared" si="57"/>
        <v>0</v>
      </c>
      <c r="AB135" s="7">
        <f t="shared" si="58"/>
        <v>105.5</v>
      </c>
      <c r="AC135">
        <f t="shared" si="59"/>
        <v>119</v>
      </c>
      <c r="AD135" s="7">
        <f t="shared" si="60"/>
        <v>115.5</v>
      </c>
      <c r="AE135">
        <f t="shared" si="61"/>
        <v>118</v>
      </c>
      <c r="AF135" s="16">
        <f t="shared" si="62"/>
        <v>-0.08333333333333333</v>
      </c>
    </row>
    <row r="136" spans="2:32" ht="15.75">
      <c r="B136" s="11" t="s">
        <v>130</v>
      </c>
      <c r="C136" s="11">
        <v>105</v>
      </c>
      <c r="D136" s="11">
        <v>7</v>
      </c>
      <c r="E136" s="12">
        <v>0</v>
      </c>
      <c r="G136" s="5" t="s">
        <v>55</v>
      </c>
      <c r="H136" s="11">
        <v>10</v>
      </c>
      <c r="I136">
        <f t="shared" si="46"/>
        <v>115</v>
      </c>
      <c r="L136" s="13">
        <v>2012</v>
      </c>
      <c r="N136" s="8">
        <f t="shared" si="47"/>
        <v>2012</v>
      </c>
      <c r="O136" s="8">
        <f t="shared" si="48"/>
        <v>16.766666666666666</v>
      </c>
      <c r="P136" s="8">
        <f t="shared" si="49"/>
        <v>0</v>
      </c>
      <c r="Q136">
        <f t="shared" si="50"/>
        <v>0</v>
      </c>
      <c r="R136" s="8">
        <f t="shared" si="51"/>
        <v>0</v>
      </c>
      <c r="S136" s="3">
        <v>1</v>
      </c>
      <c r="T136" s="8">
        <f t="shared" si="52"/>
        <v>0</v>
      </c>
      <c r="V136" s="8">
        <f t="shared" si="53"/>
        <v>2012</v>
      </c>
      <c r="W136" s="8">
        <f t="shared" si="54"/>
        <v>2012</v>
      </c>
      <c r="X136" s="3">
        <v>1</v>
      </c>
      <c r="Y136" s="8">
        <f t="shared" si="55"/>
        <v>2012</v>
      </c>
      <c r="Z136" s="8">
        <f t="shared" si="56"/>
        <v>2012</v>
      </c>
      <c r="AA136" s="8">
        <f t="shared" si="57"/>
        <v>0</v>
      </c>
      <c r="AB136" s="7">
        <f t="shared" si="58"/>
        <v>105.5</v>
      </c>
      <c r="AC136">
        <f t="shared" si="59"/>
        <v>119</v>
      </c>
      <c r="AD136" s="7">
        <f t="shared" si="60"/>
        <v>115.5</v>
      </c>
      <c r="AE136">
        <f t="shared" si="61"/>
        <v>118</v>
      </c>
      <c r="AF136" s="16">
        <f t="shared" si="62"/>
        <v>-0.08333333333333333</v>
      </c>
    </row>
    <row r="137" spans="2:32" ht="15.75">
      <c r="B137" s="11" t="s">
        <v>131</v>
      </c>
      <c r="C137" s="11">
        <v>106</v>
      </c>
      <c r="D137" s="11">
        <v>2</v>
      </c>
      <c r="E137" s="12">
        <v>0</v>
      </c>
      <c r="G137" s="5" t="s">
        <v>55</v>
      </c>
      <c r="H137" s="11">
        <v>10</v>
      </c>
      <c r="I137">
        <f t="shared" si="46"/>
        <v>116</v>
      </c>
      <c r="L137" s="13">
        <v>3689</v>
      </c>
      <c r="N137" s="8">
        <f t="shared" si="47"/>
        <v>3689</v>
      </c>
      <c r="O137" s="8">
        <f t="shared" si="48"/>
        <v>30.741666666666664</v>
      </c>
      <c r="P137" s="8">
        <f t="shared" si="49"/>
        <v>0</v>
      </c>
      <c r="Q137">
        <f t="shared" si="50"/>
        <v>0</v>
      </c>
      <c r="R137" s="8">
        <f t="shared" si="51"/>
        <v>0</v>
      </c>
      <c r="S137" s="3">
        <v>1</v>
      </c>
      <c r="T137" s="8">
        <f t="shared" si="52"/>
        <v>0</v>
      </c>
      <c r="V137" s="8">
        <f t="shared" si="53"/>
        <v>3689</v>
      </c>
      <c r="W137" s="8">
        <f t="shared" si="54"/>
        <v>3689</v>
      </c>
      <c r="X137" s="3">
        <v>1</v>
      </c>
      <c r="Y137" s="8">
        <f t="shared" si="55"/>
        <v>3689</v>
      </c>
      <c r="Z137" s="8">
        <f t="shared" si="56"/>
        <v>3689</v>
      </c>
      <c r="AA137" s="8">
        <f t="shared" si="57"/>
        <v>0</v>
      </c>
      <c r="AB137" s="7">
        <f t="shared" si="58"/>
        <v>106.08333333333333</v>
      </c>
      <c r="AC137">
        <f t="shared" si="59"/>
        <v>119</v>
      </c>
      <c r="AD137" s="7">
        <f t="shared" si="60"/>
        <v>116.08333333333333</v>
      </c>
      <c r="AE137">
        <f t="shared" si="61"/>
        <v>118</v>
      </c>
      <c r="AF137" s="16">
        <f t="shared" si="62"/>
        <v>-0.08333333333333333</v>
      </c>
    </row>
    <row r="138" spans="2:32" ht="15.75">
      <c r="B138" s="11" t="s">
        <v>130</v>
      </c>
      <c r="C138" s="11">
        <v>107</v>
      </c>
      <c r="D138" s="11">
        <v>6</v>
      </c>
      <c r="E138" s="12">
        <v>0</v>
      </c>
      <c r="G138" s="5" t="s">
        <v>55</v>
      </c>
      <c r="H138" s="11">
        <v>10</v>
      </c>
      <c r="I138">
        <f t="shared" si="46"/>
        <v>117</v>
      </c>
      <c r="L138" s="13">
        <v>2387</v>
      </c>
      <c r="N138" s="8">
        <f t="shared" si="47"/>
        <v>2387</v>
      </c>
      <c r="O138" s="8">
        <f t="shared" si="48"/>
        <v>19.891666666666666</v>
      </c>
      <c r="P138" s="8">
        <f t="shared" si="49"/>
        <v>0</v>
      </c>
      <c r="Q138">
        <f t="shared" si="50"/>
        <v>0</v>
      </c>
      <c r="R138" s="8">
        <f t="shared" si="51"/>
        <v>0</v>
      </c>
      <c r="S138" s="3">
        <v>1</v>
      </c>
      <c r="T138" s="8">
        <f t="shared" si="52"/>
        <v>0</v>
      </c>
      <c r="V138" s="8">
        <f t="shared" si="53"/>
        <v>2387</v>
      </c>
      <c r="W138" s="8">
        <f t="shared" si="54"/>
        <v>2387</v>
      </c>
      <c r="X138" s="3">
        <v>1</v>
      </c>
      <c r="Y138" s="8">
        <f t="shared" si="55"/>
        <v>2387</v>
      </c>
      <c r="Z138" s="8">
        <f t="shared" si="56"/>
        <v>2387</v>
      </c>
      <c r="AA138" s="8">
        <f t="shared" si="57"/>
        <v>0</v>
      </c>
      <c r="AB138" s="7">
        <f t="shared" si="58"/>
        <v>107.41666666666667</v>
      </c>
      <c r="AC138">
        <f t="shared" si="59"/>
        <v>119</v>
      </c>
      <c r="AD138" s="7">
        <f t="shared" si="60"/>
        <v>117.41666666666667</v>
      </c>
      <c r="AE138">
        <f t="shared" si="61"/>
        <v>118</v>
      </c>
      <c r="AF138" s="16">
        <f t="shared" si="62"/>
        <v>-0.08333333333333333</v>
      </c>
    </row>
    <row r="139" spans="2:32" ht="15.75">
      <c r="B139" s="11" t="s">
        <v>132</v>
      </c>
      <c r="C139" s="11">
        <v>107</v>
      </c>
      <c r="D139" s="11">
        <v>6</v>
      </c>
      <c r="E139" s="12">
        <v>0</v>
      </c>
      <c r="G139" s="5" t="s">
        <v>55</v>
      </c>
      <c r="H139" s="11">
        <v>10</v>
      </c>
      <c r="I139">
        <f t="shared" si="46"/>
        <v>117</v>
      </c>
      <c r="L139" s="13">
        <v>5443</v>
      </c>
      <c r="N139" s="8">
        <f t="shared" si="47"/>
        <v>5443</v>
      </c>
      <c r="O139" s="8">
        <f t="shared" si="48"/>
        <v>45.35833333333333</v>
      </c>
      <c r="P139" s="8">
        <f t="shared" si="49"/>
        <v>0</v>
      </c>
      <c r="Q139">
        <f t="shared" si="50"/>
        <v>0</v>
      </c>
      <c r="R139" s="8">
        <f t="shared" si="51"/>
        <v>0</v>
      </c>
      <c r="S139" s="3">
        <v>1</v>
      </c>
      <c r="T139" s="8">
        <f t="shared" si="52"/>
        <v>0</v>
      </c>
      <c r="V139" s="8">
        <f t="shared" si="53"/>
        <v>5443</v>
      </c>
      <c r="W139" s="8">
        <f t="shared" si="54"/>
        <v>5443</v>
      </c>
      <c r="X139" s="3">
        <v>1</v>
      </c>
      <c r="Y139" s="8">
        <f t="shared" si="55"/>
        <v>5443</v>
      </c>
      <c r="Z139" s="8">
        <f t="shared" si="56"/>
        <v>5443</v>
      </c>
      <c r="AA139" s="8">
        <f t="shared" si="57"/>
        <v>0</v>
      </c>
      <c r="AB139" s="7">
        <f t="shared" si="58"/>
        <v>107.41666666666667</v>
      </c>
      <c r="AC139">
        <f t="shared" si="59"/>
        <v>119</v>
      </c>
      <c r="AD139" s="7">
        <f t="shared" si="60"/>
        <v>117.41666666666667</v>
      </c>
      <c r="AE139">
        <f t="shared" si="61"/>
        <v>118</v>
      </c>
      <c r="AF139" s="16">
        <f t="shared" si="62"/>
        <v>-0.08333333333333333</v>
      </c>
    </row>
    <row r="140" spans="2:32" ht="15.75">
      <c r="B140" s="11" t="s">
        <v>133</v>
      </c>
      <c r="C140" s="11">
        <v>107</v>
      </c>
      <c r="D140" s="11">
        <v>6</v>
      </c>
      <c r="E140" s="12">
        <v>0</v>
      </c>
      <c r="G140" s="5" t="s">
        <v>55</v>
      </c>
      <c r="H140" s="11">
        <v>10</v>
      </c>
      <c r="I140">
        <f t="shared" si="46"/>
        <v>117</v>
      </c>
      <c r="L140" s="13">
        <v>6135</v>
      </c>
      <c r="N140" s="8">
        <f t="shared" si="47"/>
        <v>6135</v>
      </c>
      <c r="O140" s="8">
        <f t="shared" si="48"/>
        <v>51.125</v>
      </c>
      <c r="P140" s="8">
        <f t="shared" si="49"/>
        <v>0</v>
      </c>
      <c r="Q140">
        <f t="shared" si="50"/>
        <v>0</v>
      </c>
      <c r="R140" s="8">
        <f t="shared" si="51"/>
        <v>0</v>
      </c>
      <c r="S140" s="3">
        <v>1</v>
      </c>
      <c r="T140" s="8">
        <f t="shared" si="52"/>
        <v>0</v>
      </c>
      <c r="V140" s="8">
        <f t="shared" si="53"/>
        <v>6135</v>
      </c>
      <c r="W140" s="8">
        <f t="shared" si="54"/>
        <v>6135</v>
      </c>
      <c r="X140" s="3">
        <v>1</v>
      </c>
      <c r="Y140" s="8">
        <f t="shared" si="55"/>
        <v>6135</v>
      </c>
      <c r="Z140" s="8">
        <f t="shared" si="56"/>
        <v>6135</v>
      </c>
      <c r="AA140" s="8">
        <f t="shared" si="57"/>
        <v>0</v>
      </c>
      <c r="AB140" s="7">
        <f t="shared" si="58"/>
        <v>107.41666666666667</v>
      </c>
      <c r="AC140">
        <f t="shared" si="59"/>
        <v>119</v>
      </c>
      <c r="AD140" s="7">
        <f t="shared" si="60"/>
        <v>117.41666666666667</v>
      </c>
      <c r="AE140">
        <f t="shared" si="61"/>
        <v>118</v>
      </c>
      <c r="AF140" s="16">
        <f t="shared" si="62"/>
        <v>-0.08333333333333333</v>
      </c>
    </row>
    <row r="141" spans="2:32" ht="15.75">
      <c r="B141" s="11" t="s">
        <v>134</v>
      </c>
      <c r="C141" s="11">
        <v>108</v>
      </c>
      <c r="D141" s="11">
        <v>5</v>
      </c>
      <c r="E141" s="12">
        <v>0</v>
      </c>
      <c r="G141" s="5" t="s">
        <v>55</v>
      </c>
      <c r="H141" s="11">
        <v>7</v>
      </c>
      <c r="I141">
        <f t="shared" si="46"/>
        <v>115</v>
      </c>
      <c r="L141" s="13">
        <v>6217</v>
      </c>
      <c r="N141" s="8">
        <f t="shared" si="47"/>
        <v>6217</v>
      </c>
      <c r="O141" s="8">
        <f t="shared" si="48"/>
        <v>74.01190476190476</v>
      </c>
      <c r="P141" s="8">
        <f t="shared" si="49"/>
        <v>0</v>
      </c>
      <c r="Q141">
        <f t="shared" si="50"/>
        <v>0</v>
      </c>
      <c r="R141" s="8">
        <f t="shared" si="51"/>
        <v>0</v>
      </c>
      <c r="S141" s="3">
        <v>1</v>
      </c>
      <c r="T141" s="8">
        <f t="shared" si="52"/>
        <v>0</v>
      </c>
      <c r="V141" s="8">
        <f t="shared" si="53"/>
        <v>6217</v>
      </c>
      <c r="W141" s="8">
        <f t="shared" si="54"/>
        <v>6217</v>
      </c>
      <c r="X141" s="3">
        <v>1</v>
      </c>
      <c r="Y141" s="8">
        <f t="shared" si="55"/>
        <v>6217</v>
      </c>
      <c r="Z141" s="8">
        <f t="shared" si="56"/>
        <v>6217</v>
      </c>
      <c r="AA141" s="8">
        <f t="shared" si="57"/>
        <v>0</v>
      </c>
      <c r="AB141" s="7">
        <f t="shared" si="58"/>
        <v>108.33333333333333</v>
      </c>
      <c r="AC141">
        <f t="shared" si="59"/>
        <v>119</v>
      </c>
      <c r="AD141" s="7">
        <f t="shared" si="60"/>
        <v>115.33333333333333</v>
      </c>
      <c r="AE141">
        <f t="shared" si="61"/>
        <v>118</v>
      </c>
      <c r="AF141" s="16">
        <f t="shared" si="62"/>
        <v>-0.08333333333333333</v>
      </c>
    </row>
    <row r="142" spans="2:32" ht="15.75">
      <c r="B142" s="11" t="s">
        <v>135</v>
      </c>
      <c r="C142" s="11">
        <v>108</v>
      </c>
      <c r="D142" s="11">
        <v>5</v>
      </c>
      <c r="E142" s="12">
        <v>0</v>
      </c>
      <c r="G142" s="5" t="s">
        <v>55</v>
      </c>
      <c r="H142" s="11">
        <v>7</v>
      </c>
      <c r="I142">
        <f t="shared" si="46"/>
        <v>115</v>
      </c>
      <c r="L142" s="13">
        <v>4876</v>
      </c>
      <c r="N142" s="8">
        <f t="shared" si="47"/>
        <v>4876</v>
      </c>
      <c r="O142" s="8">
        <f t="shared" si="48"/>
        <v>58.047619047619044</v>
      </c>
      <c r="P142" s="8">
        <f t="shared" si="49"/>
        <v>0</v>
      </c>
      <c r="Q142">
        <f t="shared" si="50"/>
        <v>0</v>
      </c>
      <c r="R142" s="8">
        <f t="shared" si="51"/>
        <v>0</v>
      </c>
      <c r="S142" s="3">
        <v>1</v>
      </c>
      <c r="T142" s="8">
        <f t="shared" si="52"/>
        <v>0</v>
      </c>
      <c r="V142" s="8">
        <f t="shared" si="53"/>
        <v>4876</v>
      </c>
      <c r="W142" s="8">
        <f t="shared" si="54"/>
        <v>4876</v>
      </c>
      <c r="X142" s="3">
        <v>1</v>
      </c>
      <c r="Y142" s="8">
        <f t="shared" si="55"/>
        <v>4876</v>
      </c>
      <c r="Z142" s="8">
        <f t="shared" si="56"/>
        <v>4876</v>
      </c>
      <c r="AA142" s="8">
        <f t="shared" si="57"/>
        <v>0</v>
      </c>
      <c r="AB142" s="7">
        <f t="shared" si="58"/>
        <v>108.33333333333333</v>
      </c>
      <c r="AC142">
        <f t="shared" si="59"/>
        <v>119</v>
      </c>
      <c r="AD142" s="7">
        <f t="shared" si="60"/>
        <v>115.33333333333333</v>
      </c>
      <c r="AE142">
        <f t="shared" si="61"/>
        <v>118</v>
      </c>
      <c r="AF142" s="16">
        <f t="shared" si="62"/>
        <v>-0.08333333333333333</v>
      </c>
    </row>
    <row r="143" spans="2:32" ht="15.75">
      <c r="B143" s="11" t="s">
        <v>123</v>
      </c>
      <c r="C143" s="11">
        <v>110</v>
      </c>
      <c r="D143" s="11">
        <v>5</v>
      </c>
      <c r="E143" s="12">
        <v>0</v>
      </c>
      <c r="G143" s="5" t="s">
        <v>55</v>
      </c>
      <c r="H143" s="11">
        <v>10</v>
      </c>
      <c r="I143">
        <f t="shared" si="46"/>
        <v>120</v>
      </c>
      <c r="L143" s="13">
        <v>4389</v>
      </c>
      <c r="N143" s="8">
        <f t="shared" si="47"/>
        <v>4389</v>
      </c>
      <c r="O143" s="8">
        <f t="shared" si="48"/>
        <v>36.574999999999996</v>
      </c>
      <c r="P143" s="8">
        <f t="shared" si="49"/>
        <v>438.9</v>
      </c>
      <c r="Q143">
        <f t="shared" si="50"/>
        <v>0</v>
      </c>
      <c r="R143" s="8">
        <f t="shared" si="51"/>
        <v>438.9</v>
      </c>
      <c r="S143" s="3">
        <v>1</v>
      </c>
      <c r="T143" s="8">
        <f t="shared" si="52"/>
        <v>438.9</v>
      </c>
      <c r="V143" s="8">
        <f t="shared" si="53"/>
        <v>3364.900000000002</v>
      </c>
      <c r="W143" s="8">
        <f t="shared" si="54"/>
        <v>3364.900000000002</v>
      </c>
      <c r="X143" s="3">
        <v>1</v>
      </c>
      <c r="Y143" s="8">
        <f t="shared" si="55"/>
        <v>3364.900000000002</v>
      </c>
      <c r="Z143" s="8">
        <f t="shared" si="56"/>
        <v>3803.800000000002</v>
      </c>
      <c r="AA143" s="8">
        <f t="shared" si="57"/>
        <v>804.649999999998</v>
      </c>
      <c r="AB143" s="7">
        <f t="shared" si="58"/>
        <v>110.33333333333333</v>
      </c>
      <c r="AC143">
        <f t="shared" si="59"/>
        <v>119</v>
      </c>
      <c r="AD143" s="7">
        <f t="shared" si="60"/>
        <v>120.33333333333333</v>
      </c>
      <c r="AE143">
        <f t="shared" si="61"/>
        <v>118</v>
      </c>
      <c r="AF143" s="16">
        <f t="shared" si="62"/>
        <v>-0.08333333333333333</v>
      </c>
    </row>
    <row r="144" spans="2:32" ht="15.75">
      <c r="B144" s="11" t="s">
        <v>126</v>
      </c>
      <c r="C144" s="11">
        <v>110</v>
      </c>
      <c r="D144" s="11">
        <v>6</v>
      </c>
      <c r="E144" s="12">
        <v>0</v>
      </c>
      <c r="G144" s="5" t="s">
        <v>55</v>
      </c>
      <c r="H144" s="11">
        <v>7</v>
      </c>
      <c r="I144">
        <f t="shared" si="46"/>
        <v>117</v>
      </c>
      <c r="L144" s="13">
        <v>1144</v>
      </c>
      <c r="N144" s="8">
        <f t="shared" si="47"/>
        <v>1144</v>
      </c>
      <c r="O144" s="8">
        <f t="shared" si="48"/>
        <v>13.619047619047619</v>
      </c>
      <c r="P144" s="8">
        <f t="shared" si="49"/>
        <v>0</v>
      </c>
      <c r="Q144">
        <f t="shared" si="50"/>
        <v>0</v>
      </c>
      <c r="R144" s="8">
        <f t="shared" si="51"/>
        <v>0</v>
      </c>
      <c r="S144" s="3">
        <v>1</v>
      </c>
      <c r="T144" s="8">
        <f t="shared" si="52"/>
        <v>0</v>
      </c>
      <c r="V144" s="8">
        <f t="shared" si="53"/>
        <v>1144</v>
      </c>
      <c r="W144" s="8">
        <f t="shared" si="54"/>
        <v>1144</v>
      </c>
      <c r="X144" s="3">
        <v>1</v>
      </c>
      <c r="Y144" s="8">
        <f t="shared" si="55"/>
        <v>1144</v>
      </c>
      <c r="Z144" s="8">
        <f t="shared" si="56"/>
        <v>1144</v>
      </c>
      <c r="AA144" s="8">
        <f t="shared" si="57"/>
        <v>0</v>
      </c>
      <c r="AB144" s="7">
        <f t="shared" si="58"/>
        <v>110.41666666666667</v>
      </c>
      <c r="AC144">
        <f t="shared" si="59"/>
        <v>119</v>
      </c>
      <c r="AD144" s="7">
        <f t="shared" si="60"/>
        <v>117.41666666666667</v>
      </c>
      <c r="AE144">
        <f t="shared" si="61"/>
        <v>118</v>
      </c>
      <c r="AF144" s="16">
        <f t="shared" si="62"/>
        <v>-0.08333333333333333</v>
      </c>
    </row>
    <row r="145" spans="2:32" ht="15.75">
      <c r="B145" s="11" t="s">
        <v>136</v>
      </c>
      <c r="C145" s="11">
        <v>110</v>
      </c>
      <c r="D145" s="11">
        <v>6</v>
      </c>
      <c r="E145" s="12">
        <v>0</v>
      </c>
      <c r="G145" s="5" t="s">
        <v>55</v>
      </c>
      <c r="H145" s="11">
        <v>7</v>
      </c>
      <c r="I145">
        <f aca="true" t="shared" si="63" ref="I145:I154">C145+H145</f>
        <v>117</v>
      </c>
      <c r="L145" s="13">
        <v>3882</v>
      </c>
      <c r="N145" s="8">
        <f aca="true" t="shared" si="64" ref="N145:N154">L145-L145*E145</f>
        <v>3882</v>
      </c>
      <c r="O145" s="8">
        <f aca="true" t="shared" si="65" ref="O145:O154">N145/H145/12</f>
        <v>46.214285714285715</v>
      </c>
      <c r="P145" s="8">
        <f aca="true" t="shared" si="66" ref="P145:P154">IF(M145&gt;0,0,IF(OR(AB145&gt;AC145,AD145&lt;AE145),0,IF(AND(AD145&gt;=AE145,AD145&lt;=AC145),O145*((AD145-AE145)*12),IF(AND(AE145&lt;=AB145,AC145&gt;=AB145),((AC145-AB145)*12)*O145,IF(AD145&gt;AC145,12*O145,0)))))</f>
        <v>0</v>
      </c>
      <c r="Q145">
        <f aca="true" t="shared" si="67" ref="Q145:Q154">IF(M145=0,0,IF(AND(AF145&gt;=AE145,AF145&lt;=AD145),((AF145-AE145)*12)*O145,0))</f>
        <v>0</v>
      </c>
      <c r="R145" s="8">
        <f aca="true" t="shared" si="68" ref="R145:R154">IF(Q145&gt;0,Q145,P145)</f>
        <v>0</v>
      </c>
      <c r="S145" s="3">
        <v>1</v>
      </c>
      <c r="T145" s="8">
        <f aca="true" t="shared" si="69" ref="T145:T154">S145*SUM(P145:Q145)</f>
        <v>0</v>
      </c>
      <c r="V145" s="8">
        <f aca="true" t="shared" si="70" ref="V145:V154">IF(AB145&gt;AC145,0,IF(AD145&lt;AE145,N145,IF(AND(AD145&gt;=AE145,AD145&lt;=AC145),(N145-R145),IF(AND(AE145&lt;=AB145,AC145&gt;=AB145),0,IF(AD145&gt;AC145,((AE145-AB145)*12)*O145,0)))))</f>
        <v>3882</v>
      </c>
      <c r="W145" s="8">
        <f aca="true" t="shared" si="71" ref="W145:W154">V145*S145</f>
        <v>3882</v>
      </c>
      <c r="X145" s="3">
        <v>1</v>
      </c>
      <c r="Y145" s="8">
        <f aca="true" t="shared" si="72" ref="Y145:Y154">W145*X145</f>
        <v>3882</v>
      </c>
      <c r="Z145" s="8">
        <f aca="true" t="shared" si="73" ref="Z145:Z154">IF(M145&gt;0,0,Y145+T145*X145)*X145</f>
        <v>3882</v>
      </c>
      <c r="AA145" s="8">
        <f aca="true" t="shared" si="74" ref="AA145:AA154">IF(M145&gt;0,(L145-Y145)/2,IF(AB145&gt;=AE145,(((L145*S145)*X145)-Z145)/2,((((L145*S145)*X145)-Y145)+(((L145*S145)*X145)-Z145))/2))</f>
        <v>0</v>
      </c>
      <c r="AB145" s="7">
        <f t="shared" si="58"/>
        <v>110.41666666666667</v>
      </c>
      <c r="AC145">
        <f t="shared" si="59"/>
        <v>119</v>
      </c>
      <c r="AD145" s="7">
        <f t="shared" si="60"/>
        <v>117.41666666666667</v>
      </c>
      <c r="AE145">
        <f t="shared" si="61"/>
        <v>118</v>
      </c>
      <c r="AF145" s="16">
        <f t="shared" si="62"/>
        <v>-0.08333333333333333</v>
      </c>
    </row>
    <row r="146" spans="2:32" ht="15.75">
      <c r="B146" s="11" t="s">
        <v>205</v>
      </c>
      <c r="C146" s="11">
        <v>112</v>
      </c>
      <c r="D146" s="11">
        <v>12</v>
      </c>
      <c r="E146" s="12">
        <v>0</v>
      </c>
      <c r="G146" s="5" t="s">
        <v>55</v>
      </c>
      <c r="H146" s="11">
        <v>10</v>
      </c>
      <c r="I146">
        <f t="shared" si="63"/>
        <v>122</v>
      </c>
      <c r="L146" s="13">
        <v>5427</v>
      </c>
      <c r="N146" s="8">
        <f t="shared" si="64"/>
        <v>5427</v>
      </c>
      <c r="O146" s="8">
        <f t="shared" si="65"/>
        <v>45.225</v>
      </c>
      <c r="P146" s="8">
        <f t="shared" si="66"/>
        <v>542.7</v>
      </c>
      <c r="Q146">
        <f t="shared" si="67"/>
        <v>0</v>
      </c>
      <c r="R146" s="8">
        <f t="shared" si="68"/>
        <v>542.7</v>
      </c>
      <c r="S146" s="3">
        <v>1</v>
      </c>
      <c r="T146" s="8">
        <f t="shared" si="69"/>
        <v>542.7</v>
      </c>
      <c r="V146" s="8">
        <f t="shared" si="70"/>
        <v>2758.7249999999976</v>
      </c>
      <c r="W146" s="8">
        <f t="shared" si="71"/>
        <v>2758.7249999999976</v>
      </c>
      <c r="X146" s="3">
        <v>1</v>
      </c>
      <c r="Y146" s="8">
        <f t="shared" si="72"/>
        <v>2758.7249999999976</v>
      </c>
      <c r="Z146" s="8">
        <f t="shared" si="73"/>
        <v>3301.4249999999975</v>
      </c>
      <c r="AA146" s="8">
        <f t="shared" si="74"/>
        <v>2396.9250000000025</v>
      </c>
      <c r="AB146" s="7">
        <f t="shared" si="58"/>
        <v>112.91666666666667</v>
      </c>
      <c r="AC146">
        <f t="shared" si="59"/>
        <v>119</v>
      </c>
      <c r="AD146" s="7">
        <f t="shared" si="60"/>
        <v>122.91666666666667</v>
      </c>
      <c r="AE146">
        <f t="shared" si="61"/>
        <v>118</v>
      </c>
      <c r="AF146" s="16">
        <f t="shared" si="62"/>
        <v>-0.08333333333333333</v>
      </c>
    </row>
    <row r="147" spans="2:32" ht="15.75">
      <c r="B147" s="11" t="s">
        <v>206</v>
      </c>
      <c r="C147" s="11">
        <v>112</v>
      </c>
      <c r="D147" s="11">
        <v>12</v>
      </c>
      <c r="E147" s="12">
        <v>0</v>
      </c>
      <c r="G147" s="5" t="s">
        <v>55</v>
      </c>
      <c r="H147" s="11">
        <v>10</v>
      </c>
      <c r="I147">
        <f t="shared" si="63"/>
        <v>122</v>
      </c>
      <c r="L147" s="13">
        <v>6206</v>
      </c>
      <c r="N147" s="8">
        <f t="shared" si="64"/>
        <v>6206</v>
      </c>
      <c r="O147" s="8">
        <f t="shared" si="65"/>
        <v>51.71666666666667</v>
      </c>
      <c r="P147" s="8">
        <f t="shared" si="66"/>
        <v>620.6</v>
      </c>
      <c r="Q147">
        <f t="shared" si="67"/>
        <v>0</v>
      </c>
      <c r="R147" s="8">
        <f t="shared" si="68"/>
        <v>620.6</v>
      </c>
      <c r="S147" s="3">
        <v>1</v>
      </c>
      <c r="T147" s="8">
        <f t="shared" si="69"/>
        <v>620.6</v>
      </c>
      <c r="V147" s="8">
        <f t="shared" si="70"/>
        <v>3154.716666666664</v>
      </c>
      <c r="W147" s="8">
        <f t="shared" si="71"/>
        <v>3154.716666666664</v>
      </c>
      <c r="X147" s="3">
        <v>1</v>
      </c>
      <c r="Y147" s="8">
        <f t="shared" si="72"/>
        <v>3154.716666666664</v>
      </c>
      <c r="Z147" s="8">
        <f t="shared" si="73"/>
        <v>3775.316666666664</v>
      </c>
      <c r="AA147" s="8">
        <f t="shared" si="74"/>
        <v>2740.9833333333363</v>
      </c>
      <c r="AB147" s="7">
        <f t="shared" si="58"/>
        <v>112.91666666666667</v>
      </c>
      <c r="AC147">
        <f t="shared" si="59"/>
        <v>119</v>
      </c>
      <c r="AD147" s="7">
        <f t="shared" si="60"/>
        <v>122.91666666666667</v>
      </c>
      <c r="AE147">
        <f t="shared" si="61"/>
        <v>118</v>
      </c>
      <c r="AF147" s="16">
        <f t="shared" si="62"/>
        <v>-0.08333333333333333</v>
      </c>
    </row>
    <row r="148" spans="2:32" ht="15.75">
      <c r="B148" s="11" t="s">
        <v>216</v>
      </c>
      <c r="C148" s="11">
        <v>114</v>
      </c>
      <c r="D148" s="11">
        <v>5</v>
      </c>
      <c r="E148" s="12">
        <v>0</v>
      </c>
      <c r="G148" s="5" t="s">
        <v>55</v>
      </c>
      <c r="H148" s="11">
        <v>10</v>
      </c>
      <c r="I148">
        <f t="shared" si="63"/>
        <v>124</v>
      </c>
      <c r="L148" s="13">
        <v>3105</v>
      </c>
      <c r="N148" s="8">
        <f t="shared" si="64"/>
        <v>3105</v>
      </c>
      <c r="O148" s="8">
        <f t="shared" si="65"/>
        <v>25.875</v>
      </c>
      <c r="P148" s="8">
        <f t="shared" si="66"/>
        <v>310.5</v>
      </c>
      <c r="Q148">
        <f t="shared" si="67"/>
        <v>0</v>
      </c>
      <c r="R148" s="8">
        <f t="shared" si="68"/>
        <v>310.5</v>
      </c>
      <c r="S148" s="3">
        <v>1</v>
      </c>
      <c r="T148" s="8">
        <f t="shared" si="69"/>
        <v>310.5</v>
      </c>
      <c r="V148" s="8">
        <f t="shared" si="70"/>
        <v>1138.5000000000014</v>
      </c>
      <c r="W148" s="8">
        <f t="shared" si="71"/>
        <v>1138.5000000000014</v>
      </c>
      <c r="X148" s="3">
        <v>1</v>
      </c>
      <c r="Y148" s="8">
        <f t="shared" si="72"/>
        <v>1138.5000000000014</v>
      </c>
      <c r="Z148" s="8">
        <f t="shared" si="73"/>
        <v>1449.0000000000014</v>
      </c>
      <c r="AA148" s="8">
        <f t="shared" si="74"/>
        <v>1811.2499999999986</v>
      </c>
      <c r="AB148" s="7">
        <f t="shared" si="58"/>
        <v>114.33333333333333</v>
      </c>
      <c r="AC148">
        <f t="shared" si="59"/>
        <v>119</v>
      </c>
      <c r="AD148" s="7">
        <f t="shared" si="60"/>
        <v>124.33333333333333</v>
      </c>
      <c r="AE148">
        <f t="shared" si="61"/>
        <v>118</v>
      </c>
      <c r="AF148" s="16">
        <f t="shared" si="62"/>
        <v>-0.08333333333333333</v>
      </c>
    </row>
    <row r="149" spans="2:32" ht="15.75">
      <c r="B149" s="11" t="s">
        <v>226</v>
      </c>
      <c r="C149" s="11">
        <v>115</v>
      </c>
      <c r="D149" s="11">
        <v>5</v>
      </c>
      <c r="E149" s="12">
        <v>0</v>
      </c>
      <c r="G149" s="5" t="s">
        <v>55</v>
      </c>
      <c r="H149" s="11">
        <v>10</v>
      </c>
      <c r="I149">
        <f t="shared" si="63"/>
        <v>125</v>
      </c>
      <c r="L149" s="13">
        <v>5572</v>
      </c>
      <c r="N149" s="8">
        <f t="shared" si="64"/>
        <v>5572</v>
      </c>
      <c r="O149" s="8">
        <f t="shared" si="65"/>
        <v>46.43333333333334</v>
      </c>
      <c r="P149" s="8">
        <f t="shared" si="66"/>
        <v>557.2</v>
      </c>
      <c r="Q149">
        <f t="shared" si="67"/>
        <v>0</v>
      </c>
      <c r="R149" s="8">
        <f t="shared" si="68"/>
        <v>557.2</v>
      </c>
      <c r="S149" s="3">
        <v>1</v>
      </c>
      <c r="T149" s="8">
        <f t="shared" si="69"/>
        <v>557.2</v>
      </c>
      <c r="V149" s="8">
        <f t="shared" si="70"/>
        <v>1485.8666666666695</v>
      </c>
      <c r="W149" s="8">
        <f t="shared" si="71"/>
        <v>1485.8666666666695</v>
      </c>
      <c r="X149" s="3">
        <v>1</v>
      </c>
      <c r="Y149" s="8">
        <f t="shared" si="72"/>
        <v>1485.8666666666695</v>
      </c>
      <c r="Z149" s="8">
        <f t="shared" si="73"/>
        <v>2043.0666666666696</v>
      </c>
      <c r="AA149" s="8">
        <f t="shared" si="74"/>
        <v>3807.5333333333306</v>
      </c>
      <c r="AB149" s="7">
        <f t="shared" si="58"/>
        <v>115.33333333333333</v>
      </c>
      <c r="AC149">
        <f t="shared" si="59"/>
        <v>119</v>
      </c>
      <c r="AD149" s="7">
        <f t="shared" si="60"/>
        <v>125.33333333333333</v>
      </c>
      <c r="AE149">
        <f t="shared" si="61"/>
        <v>118</v>
      </c>
      <c r="AF149" s="16">
        <f t="shared" si="62"/>
        <v>-0.08333333333333333</v>
      </c>
    </row>
    <row r="150" spans="2:32" ht="15.75">
      <c r="B150" s="11" t="s">
        <v>227</v>
      </c>
      <c r="C150" s="11">
        <v>115</v>
      </c>
      <c r="D150" s="11">
        <v>5</v>
      </c>
      <c r="E150" s="12">
        <v>0</v>
      </c>
      <c r="G150" s="5" t="s">
        <v>55</v>
      </c>
      <c r="H150" s="11">
        <v>10</v>
      </c>
      <c r="I150">
        <f t="shared" si="63"/>
        <v>125</v>
      </c>
      <c r="L150" s="13">
        <v>6744</v>
      </c>
      <c r="N150" s="8">
        <f t="shared" si="64"/>
        <v>6744</v>
      </c>
      <c r="O150" s="8">
        <f t="shared" si="65"/>
        <v>56.199999999999996</v>
      </c>
      <c r="P150" s="8">
        <f t="shared" si="66"/>
        <v>674.4</v>
      </c>
      <c r="Q150">
        <f t="shared" si="67"/>
        <v>0</v>
      </c>
      <c r="R150" s="8">
        <f t="shared" si="68"/>
        <v>674.4</v>
      </c>
      <c r="S150" s="3">
        <v>1</v>
      </c>
      <c r="T150" s="8">
        <f t="shared" si="69"/>
        <v>674.4</v>
      </c>
      <c r="V150" s="8">
        <f t="shared" si="70"/>
        <v>1798.400000000003</v>
      </c>
      <c r="W150" s="8">
        <f t="shared" si="71"/>
        <v>1798.400000000003</v>
      </c>
      <c r="X150" s="3">
        <v>1</v>
      </c>
      <c r="Y150" s="8">
        <f t="shared" si="72"/>
        <v>1798.400000000003</v>
      </c>
      <c r="Z150" s="8">
        <f t="shared" si="73"/>
        <v>2472.800000000003</v>
      </c>
      <c r="AA150" s="8">
        <f t="shared" si="74"/>
        <v>4608.399999999997</v>
      </c>
      <c r="AB150" s="7">
        <f t="shared" si="58"/>
        <v>115.33333333333333</v>
      </c>
      <c r="AC150">
        <f t="shared" si="59"/>
        <v>119</v>
      </c>
      <c r="AD150" s="7">
        <f t="shared" si="60"/>
        <v>125.33333333333333</v>
      </c>
      <c r="AE150">
        <f t="shared" si="61"/>
        <v>118</v>
      </c>
      <c r="AF150" s="16">
        <f t="shared" si="62"/>
        <v>-0.08333333333333333</v>
      </c>
    </row>
    <row r="151" spans="2:32" ht="15.75">
      <c r="B151" s="11" t="s">
        <v>227</v>
      </c>
      <c r="C151" s="11">
        <v>116</v>
      </c>
      <c r="D151" s="11">
        <v>5</v>
      </c>
      <c r="E151" s="12">
        <v>0</v>
      </c>
      <c r="G151" s="5" t="s">
        <v>55</v>
      </c>
      <c r="H151" s="11">
        <v>10</v>
      </c>
      <c r="I151">
        <f t="shared" si="63"/>
        <v>126</v>
      </c>
      <c r="L151" s="13">
        <v>6375</v>
      </c>
      <c r="N151" s="8">
        <f t="shared" si="64"/>
        <v>6375</v>
      </c>
      <c r="O151" s="8">
        <f t="shared" si="65"/>
        <v>53.125</v>
      </c>
      <c r="P151" s="8">
        <f t="shared" si="66"/>
        <v>637.5</v>
      </c>
      <c r="Q151">
        <f t="shared" si="67"/>
        <v>0</v>
      </c>
      <c r="R151" s="8">
        <f t="shared" si="68"/>
        <v>637.5</v>
      </c>
      <c r="S151" s="3">
        <v>1</v>
      </c>
      <c r="T151" s="8">
        <f t="shared" si="69"/>
        <v>637.5</v>
      </c>
      <c r="V151" s="8">
        <f t="shared" si="70"/>
        <v>1062.500000000003</v>
      </c>
      <c r="W151" s="8">
        <f t="shared" si="71"/>
        <v>1062.500000000003</v>
      </c>
      <c r="X151" s="3">
        <v>1</v>
      </c>
      <c r="Y151" s="8">
        <f t="shared" si="72"/>
        <v>1062.500000000003</v>
      </c>
      <c r="Z151" s="8">
        <f t="shared" si="73"/>
        <v>1700.000000000003</v>
      </c>
      <c r="AA151" s="8">
        <f t="shared" si="74"/>
        <v>4993.749999999997</v>
      </c>
      <c r="AB151" s="7">
        <f t="shared" si="58"/>
        <v>116.33333333333333</v>
      </c>
      <c r="AC151">
        <f t="shared" si="59"/>
        <v>119</v>
      </c>
      <c r="AD151" s="7">
        <f t="shared" si="60"/>
        <v>126.33333333333333</v>
      </c>
      <c r="AE151">
        <f t="shared" si="61"/>
        <v>118</v>
      </c>
      <c r="AF151" s="16">
        <f t="shared" si="62"/>
        <v>-0.08333333333333333</v>
      </c>
    </row>
    <row r="152" spans="2:32" ht="15.75">
      <c r="B152" s="11" t="s">
        <v>206</v>
      </c>
      <c r="C152" s="11">
        <v>116</v>
      </c>
      <c r="D152" s="11">
        <v>5</v>
      </c>
      <c r="E152" s="12">
        <v>0</v>
      </c>
      <c r="G152" s="5" t="s">
        <v>55</v>
      </c>
      <c r="H152" s="11">
        <v>10</v>
      </c>
      <c r="I152">
        <f t="shared" si="63"/>
        <v>126</v>
      </c>
      <c r="L152" s="13">
        <v>8040</v>
      </c>
      <c r="N152" s="8">
        <f t="shared" si="64"/>
        <v>8040</v>
      </c>
      <c r="O152" s="8">
        <f t="shared" si="65"/>
        <v>67</v>
      </c>
      <c r="P152" s="8">
        <f t="shared" si="66"/>
        <v>804</v>
      </c>
      <c r="Q152">
        <f t="shared" si="67"/>
        <v>0</v>
      </c>
      <c r="R152" s="8">
        <f t="shared" si="68"/>
        <v>804</v>
      </c>
      <c r="S152" s="3">
        <v>1</v>
      </c>
      <c r="T152" s="8">
        <f t="shared" si="69"/>
        <v>804</v>
      </c>
      <c r="V152" s="8">
        <f t="shared" si="70"/>
        <v>1340.0000000000039</v>
      </c>
      <c r="W152" s="8">
        <f t="shared" si="71"/>
        <v>1340.0000000000039</v>
      </c>
      <c r="X152" s="3">
        <v>1</v>
      </c>
      <c r="Y152" s="8">
        <f t="shared" si="72"/>
        <v>1340.0000000000039</v>
      </c>
      <c r="Z152" s="8">
        <f t="shared" si="73"/>
        <v>2144.0000000000036</v>
      </c>
      <c r="AA152" s="8">
        <f t="shared" si="74"/>
        <v>6297.999999999996</v>
      </c>
      <c r="AB152" s="7">
        <f t="shared" si="58"/>
        <v>116.33333333333333</v>
      </c>
      <c r="AC152">
        <f t="shared" si="59"/>
        <v>119</v>
      </c>
      <c r="AD152" s="7">
        <f t="shared" si="60"/>
        <v>126.33333333333333</v>
      </c>
      <c r="AE152">
        <f t="shared" si="61"/>
        <v>118</v>
      </c>
      <c r="AF152" s="16">
        <f t="shared" si="62"/>
        <v>-0.08333333333333333</v>
      </c>
    </row>
    <row r="153" spans="2:32" ht="15.75">
      <c r="B153" s="11" t="s">
        <v>206</v>
      </c>
      <c r="C153" s="11">
        <v>116</v>
      </c>
      <c r="D153" s="11">
        <v>6</v>
      </c>
      <c r="E153" s="12">
        <v>0</v>
      </c>
      <c r="G153" s="5" t="s">
        <v>55</v>
      </c>
      <c r="H153" s="11">
        <v>10</v>
      </c>
      <c r="I153">
        <f t="shared" si="63"/>
        <v>126</v>
      </c>
      <c r="L153" s="13">
        <v>7245</v>
      </c>
      <c r="N153" s="8">
        <f t="shared" si="64"/>
        <v>7245</v>
      </c>
      <c r="O153" s="8">
        <f t="shared" si="65"/>
        <v>60.375</v>
      </c>
      <c r="P153" s="8">
        <f t="shared" si="66"/>
        <v>724.5</v>
      </c>
      <c r="Q153">
        <f t="shared" si="67"/>
        <v>0</v>
      </c>
      <c r="R153" s="8">
        <f t="shared" si="68"/>
        <v>724.5</v>
      </c>
      <c r="S153" s="3">
        <v>1</v>
      </c>
      <c r="T153" s="8">
        <f t="shared" si="69"/>
        <v>724.5</v>
      </c>
      <c r="V153" s="8">
        <f t="shared" si="70"/>
        <v>1147.1249999999966</v>
      </c>
      <c r="W153" s="8">
        <f t="shared" si="71"/>
        <v>1147.1249999999966</v>
      </c>
      <c r="X153" s="3">
        <v>1</v>
      </c>
      <c r="Y153" s="8">
        <f t="shared" si="72"/>
        <v>1147.1249999999966</v>
      </c>
      <c r="Z153" s="8">
        <f t="shared" si="73"/>
        <v>1871.6249999999966</v>
      </c>
      <c r="AA153" s="8">
        <f t="shared" si="74"/>
        <v>5735.625000000004</v>
      </c>
      <c r="AB153" s="7">
        <f t="shared" si="58"/>
        <v>116.41666666666667</v>
      </c>
      <c r="AC153">
        <f t="shared" si="59"/>
        <v>119</v>
      </c>
      <c r="AD153" s="7">
        <f t="shared" si="60"/>
        <v>126.41666666666667</v>
      </c>
      <c r="AE153">
        <f t="shared" si="61"/>
        <v>118</v>
      </c>
      <c r="AF153" s="16">
        <f t="shared" si="62"/>
        <v>-0.08333333333333333</v>
      </c>
    </row>
    <row r="154" spans="2:32" ht="15.75">
      <c r="B154" s="11" t="s">
        <v>227</v>
      </c>
      <c r="C154" s="11">
        <v>117</v>
      </c>
      <c r="D154" s="11">
        <v>5</v>
      </c>
      <c r="E154" s="12">
        <v>0</v>
      </c>
      <c r="G154" s="5" t="s">
        <v>55</v>
      </c>
      <c r="H154" s="11">
        <v>10</v>
      </c>
      <c r="I154">
        <f t="shared" si="63"/>
        <v>127</v>
      </c>
      <c r="L154" s="13">
        <v>8687</v>
      </c>
      <c r="N154" s="8">
        <f t="shared" si="64"/>
        <v>8687</v>
      </c>
      <c r="O154" s="8">
        <f t="shared" si="65"/>
        <v>72.39166666666667</v>
      </c>
      <c r="P154" s="8">
        <f t="shared" si="66"/>
        <v>868.7</v>
      </c>
      <c r="Q154">
        <f t="shared" si="67"/>
        <v>0</v>
      </c>
      <c r="R154" s="8">
        <f t="shared" si="68"/>
        <v>868.7</v>
      </c>
      <c r="S154" s="3">
        <v>1</v>
      </c>
      <c r="T154" s="8">
        <f t="shared" si="69"/>
        <v>868.7</v>
      </c>
      <c r="V154" s="8">
        <f t="shared" si="70"/>
        <v>579.1333333333374</v>
      </c>
      <c r="W154" s="8">
        <f t="shared" si="71"/>
        <v>579.1333333333374</v>
      </c>
      <c r="X154" s="3">
        <v>1</v>
      </c>
      <c r="Y154" s="8">
        <f t="shared" si="72"/>
        <v>579.1333333333374</v>
      </c>
      <c r="Z154" s="8">
        <f t="shared" si="73"/>
        <v>1447.8333333333376</v>
      </c>
      <c r="AA154" s="8">
        <f t="shared" si="74"/>
        <v>7673.516666666663</v>
      </c>
      <c r="AB154" s="7">
        <f t="shared" si="58"/>
        <v>117.33333333333333</v>
      </c>
      <c r="AC154">
        <f t="shared" si="59"/>
        <v>119</v>
      </c>
      <c r="AD154" s="7">
        <f t="shared" si="60"/>
        <v>127.33333333333333</v>
      </c>
      <c r="AE154">
        <f t="shared" si="61"/>
        <v>118</v>
      </c>
      <c r="AF154" s="16">
        <f t="shared" si="62"/>
        <v>-0.08333333333333333</v>
      </c>
    </row>
    <row r="155" spans="2:32" ht="15.75">
      <c r="B155" s="11" t="s">
        <v>227</v>
      </c>
      <c r="C155" s="11">
        <v>118</v>
      </c>
      <c r="D155" s="11">
        <v>5</v>
      </c>
      <c r="E155" s="12">
        <v>0</v>
      </c>
      <c r="G155" s="5" t="s">
        <v>55</v>
      </c>
      <c r="H155" s="11">
        <v>10</v>
      </c>
      <c r="I155">
        <f t="shared" si="46"/>
        <v>128</v>
      </c>
      <c r="L155" s="13">
        <v>7290</v>
      </c>
      <c r="N155" s="8">
        <f t="shared" si="47"/>
        <v>7290</v>
      </c>
      <c r="O155" s="8">
        <f t="shared" si="48"/>
        <v>60.75</v>
      </c>
      <c r="P155" s="8">
        <f t="shared" si="49"/>
        <v>486.00000000000347</v>
      </c>
      <c r="Q155">
        <f t="shared" si="50"/>
        <v>0</v>
      </c>
      <c r="R155" s="8">
        <f t="shared" si="51"/>
        <v>486.00000000000347</v>
      </c>
      <c r="S155" s="3">
        <v>1</v>
      </c>
      <c r="T155" s="8">
        <f t="shared" si="52"/>
        <v>486.00000000000347</v>
      </c>
      <c r="V155" s="8">
        <f t="shared" si="53"/>
        <v>0</v>
      </c>
      <c r="W155" s="8">
        <f t="shared" si="54"/>
        <v>0</v>
      </c>
      <c r="X155" s="3">
        <v>1</v>
      </c>
      <c r="Y155" s="8">
        <f t="shared" si="55"/>
        <v>0</v>
      </c>
      <c r="Z155" s="8">
        <f t="shared" si="56"/>
        <v>486.00000000000347</v>
      </c>
      <c r="AA155" s="8">
        <f t="shared" si="57"/>
        <v>3401.999999999998</v>
      </c>
      <c r="AB155" s="7">
        <f t="shared" si="58"/>
        <v>118.33333333333333</v>
      </c>
      <c r="AC155">
        <f t="shared" si="59"/>
        <v>119</v>
      </c>
      <c r="AD155" s="7">
        <f t="shared" si="60"/>
        <v>128.33333333333334</v>
      </c>
      <c r="AE155">
        <f t="shared" si="61"/>
        <v>118</v>
      </c>
      <c r="AF155" s="16">
        <f t="shared" si="62"/>
        <v>-0.08333333333333333</v>
      </c>
    </row>
    <row r="156" spans="9:26" ht="15.75">
      <c r="I156" s="4"/>
      <c r="L156" s="8"/>
      <c r="N156" s="8"/>
      <c r="R156" s="8"/>
      <c r="Y156" s="8"/>
      <c r="Z156" s="8"/>
    </row>
    <row r="157" spans="2:27" ht="16.5" thickBot="1">
      <c r="B157" s="11" t="s">
        <v>137</v>
      </c>
      <c r="I157" s="4"/>
      <c r="L157" s="8">
        <f>SUM(L44:L156)</f>
        <v>343324</v>
      </c>
      <c r="N157" s="8">
        <f>SUM(N44:N156)</f>
        <v>343324</v>
      </c>
      <c r="R157" s="8"/>
      <c r="T157" s="18">
        <f>SUM(T44:T155)</f>
        <v>6665.000000000004</v>
      </c>
      <c r="V157" s="8">
        <f>SUM(V44:V156)</f>
        <v>292073.86666666676</v>
      </c>
      <c r="W157" s="8">
        <f>SUM(W44:W156)</f>
        <v>292073.86666666676</v>
      </c>
      <c r="Y157" s="8">
        <f>SUM(Y44:Y156)</f>
        <v>292073.86666666676</v>
      </c>
      <c r="Z157" s="8">
        <f>SUM(Z44:Z156)</f>
        <v>298738.8666666666</v>
      </c>
      <c r="AA157" s="18">
        <f>SUM(AA44:AA155)</f>
        <v>44272.633333333324</v>
      </c>
    </row>
    <row r="158" spans="9:27" ht="16.5" thickTop="1">
      <c r="I158" s="4" t="s">
        <v>56</v>
      </c>
      <c r="L158" s="10">
        <f>SUM(L44:L154)</f>
        <v>336034</v>
      </c>
      <c r="N158" s="8"/>
      <c r="R158" s="8"/>
      <c r="T158" s="9"/>
      <c r="Y158" s="8"/>
      <c r="Z158" s="8"/>
      <c r="AA158" s="9"/>
    </row>
    <row r="159" spans="2:27" ht="15.75">
      <c r="B159" s="11" t="s">
        <v>138</v>
      </c>
      <c r="I159" s="4"/>
      <c r="L159" s="8"/>
      <c r="N159" s="8"/>
      <c r="R159" s="8"/>
      <c r="T159" s="9"/>
      <c r="Y159" s="8"/>
      <c r="Z159" s="8"/>
      <c r="AA159" s="9"/>
    </row>
    <row r="160" spans="2:32" ht="15.75">
      <c r="B160" s="11" t="s">
        <v>139</v>
      </c>
      <c r="C160" s="11">
        <v>105</v>
      </c>
      <c r="D160" s="11">
        <v>8</v>
      </c>
      <c r="E160" s="12">
        <v>0</v>
      </c>
      <c r="G160" s="11" t="s">
        <v>55</v>
      </c>
      <c r="H160" s="11">
        <v>10</v>
      </c>
      <c r="I160">
        <f>C160+H160</f>
        <v>115</v>
      </c>
      <c r="L160" s="13">
        <v>5406</v>
      </c>
      <c r="N160" s="8">
        <f>L160-L160*E160</f>
        <v>5406</v>
      </c>
      <c r="O160" s="8">
        <f>N160/H160/12</f>
        <v>45.050000000000004</v>
      </c>
      <c r="P160" s="8">
        <f>IF(M160&gt;0,0,IF(OR(AB160&gt;AC160,AD160&lt;AE160),0,IF(AND(AD160&gt;=AE160,AD160&lt;=AC160),O160*((AD160-AE160)*12),IF(AND(AE160&lt;=AB160,AC160&gt;=AB160),((AC160-AB160)*12)*O160,IF(AD160&gt;AC160,12*O160,0)))))</f>
        <v>0</v>
      </c>
      <c r="Q160">
        <f>IF(M160=0,0,IF(AND(AF160&gt;=AE160,AF160&lt;=AD160),((AF160-AE160)*12)*O160,0))</f>
        <v>0</v>
      </c>
      <c r="R160" s="8">
        <f>IF(Q160&gt;0,Q160,P160)</f>
        <v>0</v>
      </c>
      <c r="S160" s="3">
        <v>1</v>
      </c>
      <c r="T160" s="8">
        <f>S160*SUM(P160:Q160)</f>
        <v>0</v>
      </c>
      <c r="V160" s="8">
        <f>IF(AB160&gt;AC160,0,IF(AD160&lt;AE160,N160,IF(AND(AD160&gt;=AE160,AD160&lt;=AC160),(N160-R160),IF(AND(AE160&lt;=AB160,AC160&gt;=AB160),0,IF(AD160&gt;AC160,((AE160-AB160)*12)*O160,0)))))</f>
        <v>5406</v>
      </c>
      <c r="W160" s="8">
        <f>V160*S160</f>
        <v>5406</v>
      </c>
      <c r="X160" s="3">
        <v>1</v>
      </c>
      <c r="Y160" s="8">
        <f>W160*X160</f>
        <v>5406</v>
      </c>
      <c r="Z160" s="8">
        <f>IF(M160&gt;0,0,Y160+T160*X160)*X160</f>
        <v>5406</v>
      </c>
      <c r="AA160" s="8">
        <f>IF(M160&gt;0,(L160-Y160)/2,IF(AB160&gt;=AE160,(((L160*S160)*X160)-Z160)/2,((((L160*S160)*X160)-Y160)+(((L160*S160)*X160)-Z160))/2))</f>
        <v>0</v>
      </c>
      <c r="AB160" s="7">
        <f aca="true" t="shared" si="75" ref="AB160:AB180">$C160+(($D160-1)/12)</f>
        <v>105.58333333333333</v>
      </c>
      <c r="AC160">
        <f aca="true" t="shared" si="76" ref="AC160:AC180">($N$5+1)-($N$2/12)</f>
        <v>119</v>
      </c>
      <c r="AD160" s="7">
        <f aca="true" t="shared" si="77" ref="AD160:AD180">$I160+(($D160-1)/12)</f>
        <v>115.58333333333333</v>
      </c>
      <c r="AE160">
        <f aca="true" t="shared" si="78" ref="AE160:AE180">$N$4+($N$3/12)</f>
        <v>118</v>
      </c>
      <c r="AF160" s="16">
        <f aca="true" t="shared" si="79" ref="AF160:AF180">$J160+(($K160-1)/12)</f>
        <v>-0.08333333333333333</v>
      </c>
    </row>
    <row r="161" spans="2:32" ht="15.75">
      <c r="B161" s="11" t="s">
        <v>140</v>
      </c>
      <c r="C161" s="11">
        <v>105</v>
      </c>
      <c r="D161" s="11">
        <v>8</v>
      </c>
      <c r="E161" s="12">
        <v>0</v>
      </c>
      <c r="G161" s="11" t="s">
        <v>55</v>
      </c>
      <c r="H161" s="11">
        <v>10</v>
      </c>
      <c r="I161">
        <f>C161+H161</f>
        <v>115</v>
      </c>
      <c r="L161" s="13">
        <v>5894</v>
      </c>
      <c r="N161" s="8">
        <f>L161-L161*E161</f>
        <v>5894</v>
      </c>
      <c r="O161" s="8">
        <f>N161/H161/12</f>
        <v>49.11666666666667</v>
      </c>
      <c r="P161" s="8">
        <f>IF(M161&gt;0,0,IF(OR(AB161&gt;AC161,AD161&lt;AE161),0,IF(AND(AD161&gt;=AE161,AD161&lt;=AC161),O161*((AD161-AE161)*12),IF(AND(AE161&lt;=AB161,AC161&gt;=AB161),((AC161-AB161)*12)*O161,IF(AD161&gt;AC161,12*O161,0)))))</f>
        <v>0</v>
      </c>
      <c r="Q161">
        <f>IF(M161=0,0,IF(AND(AF161&gt;=AE161,AF161&lt;=AD161),((AF161-AE161)*12)*O161,0))</f>
        <v>0</v>
      </c>
      <c r="R161" s="8">
        <f>IF(Q161&gt;0,Q161,P161)</f>
        <v>0</v>
      </c>
      <c r="S161" s="3">
        <v>1</v>
      </c>
      <c r="T161" s="8">
        <f>S161*SUM(P161:Q161)</f>
        <v>0</v>
      </c>
      <c r="V161" s="8">
        <f>IF(AB161&gt;AC161,0,IF(AD161&lt;AE161,N161,IF(AND(AD161&gt;=AE161,AD161&lt;=AC161),(N161-R161),IF(AND(AE161&lt;=AB161,AC161&gt;=AB161),0,IF(AD161&gt;AC161,((AE161-AB161)*12)*O161,0)))))</f>
        <v>5894</v>
      </c>
      <c r="W161" s="8">
        <f>V161*S161</f>
        <v>5894</v>
      </c>
      <c r="X161" s="3">
        <v>1</v>
      </c>
      <c r="Y161" s="8">
        <f>W161*X161</f>
        <v>5894</v>
      </c>
      <c r="Z161" s="8">
        <f>IF(M161&gt;0,0,Y161+T161*X161)*X161</f>
        <v>5894</v>
      </c>
      <c r="AA161" s="8">
        <f>IF(M161&gt;0,(L161-Y161)/2,IF(AB161&gt;=AE161,(((L161*S161)*X161)-Z161)/2,((((L161*S161)*X161)-Y161)+(((L161*S161)*X161)-Z161))/2))</f>
        <v>0</v>
      </c>
      <c r="AB161" s="7">
        <f t="shared" si="75"/>
        <v>105.58333333333333</v>
      </c>
      <c r="AC161">
        <f t="shared" si="76"/>
        <v>119</v>
      </c>
      <c r="AD161" s="7">
        <f t="shared" si="77"/>
        <v>115.58333333333333</v>
      </c>
      <c r="AE161">
        <f t="shared" si="78"/>
        <v>118</v>
      </c>
      <c r="AF161" s="16">
        <f t="shared" si="79"/>
        <v>-0.08333333333333333</v>
      </c>
    </row>
    <row r="162" spans="2:32" ht="15.75">
      <c r="B162" s="11" t="s">
        <v>141</v>
      </c>
      <c r="C162" s="11">
        <v>108</v>
      </c>
      <c r="D162" s="11">
        <v>12</v>
      </c>
      <c r="E162" s="12">
        <v>0</v>
      </c>
      <c r="G162" s="11" t="s">
        <v>55</v>
      </c>
      <c r="H162" s="11">
        <v>10</v>
      </c>
      <c r="I162">
        <f>C162+H162</f>
        <v>118</v>
      </c>
      <c r="L162" s="13">
        <v>23738</v>
      </c>
      <c r="N162" s="8">
        <f>L162-L162*E162</f>
        <v>23738</v>
      </c>
      <c r="O162" s="8">
        <f>N162/H162/12</f>
        <v>197.8166666666667</v>
      </c>
      <c r="P162" s="8">
        <f>IF(M162&gt;0,0,IF(OR(AB162&gt;AC162,AD162&lt;AE162),0,IF(AND(AD162&gt;=AE162,AD162&lt;=AC162),O162*((AD162-AE162)*12),IF(AND(AE162&lt;=AB162,AC162&gt;=AB162),((AC162-AB162)*12)*O162,IF(AD162&gt;AC162,12*O162,0)))))</f>
        <v>2175.983333333345</v>
      </c>
      <c r="Q162">
        <f>IF(M162=0,0,IF(AND(AF162&gt;=AE162,AF162&lt;=AD162),((AF162-AE162)*12)*O162,0))</f>
        <v>0</v>
      </c>
      <c r="R162" s="8">
        <f>IF(Q162&gt;0,Q162,P162)</f>
        <v>2175.983333333345</v>
      </c>
      <c r="S162" s="3">
        <v>1</v>
      </c>
      <c r="T162" s="8">
        <f>S162*SUM(P162:Q162)</f>
        <v>2175.983333333345</v>
      </c>
      <c r="V162" s="8">
        <f>IF(AB162&gt;AC162,0,IF(AD162&lt;AE162,N162,IF(AND(AD162&gt;=AE162,AD162&lt;=AC162),(N162-R162),IF(AND(AE162&lt;=AB162,AC162&gt;=AB162),0,IF(AD162&gt;AC162,((AE162-AB162)*12)*O162,0)))))</f>
        <v>21562.016666666656</v>
      </c>
      <c r="W162" s="8">
        <f>V162*S162</f>
        <v>21562.016666666656</v>
      </c>
      <c r="X162" s="3">
        <v>1</v>
      </c>
      <c r="Y162" s="8">
        <f>W162*X162</f>
        <v>21562.016666666656</v>
      </c>
      <c r="Z162" s="8">
        <f>IF(M162&gt;0,0,Y162+T162*X162)*X162</f>
        <v>23738</v>
      </c>
      <c r="AA162" s="8">
        <f>IF(M162&gt;0,(L162-Y162)/2,IF(AB162&gt;=AE162,(((L162*S162)*X162)-Z162)/2,((((L162*S162)*X162)-Y162)+(((L162*S162)*X162)-Z162))/2))</f>
        <v>1087.9916666666722</v>
      </c>
      <c r="AB162" s="7">
        <f t="shared" si="75"/>
        <v>108.91666666666667</v>
      </c>
      <c r="AC162">
        <f t="shared" si="76"/>
        <v>119</v>
      </c>
      <c r="AD162" s="7">
        <f t="shared" si="77"/>
        <v>118.91666666666667</v>
      </c>
      <c r="AE162">
        <f t="shared" si="78"/>
        <v>118</v>
      </c>
      <c r="AF162" s="16">
        <f t="shared" si="79"/>
        <v>-0.08333333333333333</v>
      </c>
    </row>
    <row r="163" spans="2:32" ht="15.75">
      <c r="B163" s="11" t="s">
        <v>142</v>
      </c>
      <c r="C163" s="11">
        <v>108</v>
      </c>
      <c r="D163" s="11">
        <v>12</v>
      </c>
      <c r="E163" s="12">
        <v>0</v>
      </c>
      <c r="G163" s="11" t="s">
        <v>55</v>
      </c>
      <c r="H163" s="11">
        <v>10</v>
      </c>
      <c r="I163">
        <f>C163+H163</f>
        <v>118</v>
      </c>
      <c r="L163" s="13">
        <v>54140</v>
      </c>
      <c r="N163" s="8">
        <f>L163-L163*E163</f>
        <v>54140</v>
      </c>
      <c r="O163" s="8">
        <f>N163/H163/12</f>
        <v>451.1666666666667</v>
      </c>
      <c r="P163" s="8">
        <f>IF(M163&gt;0,0,IF(OR(AB163&gt;AC163,AD163&lt;AE163),0,IF(AND(AD163&gt;=AE163,AD163&lt;=AC163),O163*((AD163-AE163)*12),IF(AND(AE163&lt;=AB163,AC163&gt;=AB163),((AC163-AB163)*12)*O163,IF(AD163&gt;AC163,12*O163,0)))))</f>
        <v>4962.833333333359</v>
      </c>
      <c r="Q163">
        <f>IF(M163=0,0,IF(AND(AF163&gt;=AE163,AF163&lt;=AD163),((AF163-AE163)*12)*O163,0))</f>
        <v>0</v>
      </c>
      <c r="R163" s="8">
        <f>IF(Q163&gt;0,Q163,P163)</f>
        <v>4962.833333333359</v>
      </c>
      <c r="S163" s="3">
        <v>1</v>
      </c>
      <c r="T163" s="8">
        <f>S163*SUM(P163:Q163)</f>
        <v>4962.833333333359</v>
      </c>
      <c r="V163" s="8">
        <f>IF(AB163&gt;AC163,0,IF(AD163&lt;AE163,N163,IF(AND(AD163&gt;=AE163,AD163&lt;=AC163),(N163-R163),IF(AND(AE163&lt;=AB163,AC163&gt;=AB163),0,IF(AD163&gt;AC163,((AE163-AB163)*12)*O163,0)))))</f>
        <v>49177.16666666664</v>
      </c>
      <c r="W163" s="8">
        <f>V163*S163</f>
        <v>49177.16666666664</v>
      </c>
      <c r="X163" s="3">
        <v>1</v>
      </c>
      <c r="Y163" s="8">
        <f>W163*X163</f>
        <v>49177.16666666664</v>
      </c>
      <c r="Z163" s="8">
        <f>IF(M163&gt;0,0,Y163+T163*X163)*X163</f>
        <v>54140</v>
      </c>
      <c r="AA163" s="8">
        <f>IF(M163&gt;0,(L163-Y163)/2,IF(AB163&gt;=AE163,(((L163*S163)*X163)-Z163)/2,((((L163*S163)*X163)-Y163)+(((L163*S163)*X163)-Z163))/2))</f>
        <v>2481.416666666679</v>
      </c>
      <c r="AB163" s="7">
        <f t="shared" si="75"/>
        <v>108.91666666666667</v>
      </c>
      <c r="AC163">
        <f t="shared" si="76"/>
        <v>119</v>
      </c>
      <c r="AD163" s="7">
        <f t="shared" si="77"/>
        <v>118.91666666666667</v>
      </c>
      <c r="AE163">
        <f t="shared" si="78"/>
        <v>118</v>
      </c>
      <c r="AF163" s="16">
        <f t="shared" si="79"/>
        <v>-0.08333333333333333</v>
      </c>
    </row>
    <row r="164" spans="2:32" ht="15.75">
      <c r="B164" s="11" t="s">
        <v>203</v>
      </c>
      <c r="C164" s="11">
        <v>111</v>
      </c>
      <c r="D164" s="11">
        <v>4</v>
      </c>
      <c r="E164" s="12">
        <v>0</v>
      </c>
      <c r="G164" s="11" t="s">
        <v>55</v>
      </c>
      <c r="H164" s="11">
        <v>10</v>
      </c>
      <c r="I164">
        <f>C164+H164</f>
        <v>121</v>
      </c>
      <c r="L164" s="13">
        <v>6216</v>
      </c>
      <c r="N164" s="8">
        <f>L164-L164*E164</f>
        <v>6216</v>
      </c>
      <c r="O164" s="8">
        <f>N164/H164/12</f>
        <v>51.800000000000004</v>
      </c>
      <c r="P164" s="8">
        <f>IF(M164&gt;0,0,IF(OR(AB164&gt;AC164,AD164&lt;AE164),0,IF(AND(AD164&gt;=AE164,AD164&lt;=AC164),O164*((AD164-AE164)*12),IF(AND(AE164&lt;=AB164,AC164&gt;=AB164),((AC164-AB164)*12)*O164,IF(AD164&gt;AC164,12*O164,0)))))</f>
        <v>621.6</v>
      </c>
      <c r="Q164">
        <f>IF(M164=0,0,IF(AND(AF164&gt;=AE164,AF164&lt;=AD164),((AF164-AE164)*12)*O164,0))</f>
        <v>0</v>
      </c>
      <c r="R164" s="8">
        <f>IF(Q164&gt;0,Q164,P164)</f>
        <v>621.6</v>
      </c>
      <c r="S164" s="3">
        <v>1</v>
      </c>
      <c r="T164" s="8">
        <f>S164*SUM(P164:Q164)</f>
        <v>621.6</v>
      </c>
      <c r="V164" s="8">
        <f>IF(AB164&gt;AC164,0,IF(AD164&lt;AE164,N164,IF(AND(AD164&gt;=AE164,AD164&lt;=AC164),(N164-R164),IF(AND(AE164&lt;=AB164,AC164&gt;=AB164),0,IF(AD164&gt;AC164,((AE164-AB164)*12)*O164,0)))))</f>
        <v>4195.8</v>
      </c>
      <c r="W164" s="8">
        <f>V164*S164</f>
        <v>4195.8</v>
      </c>
      <c r="X164" s="3">
        <v>1</v>
      </c>
      <c r="Y164" s="8">
        <f>W164*X164</f>
        <v>4195.8</v>
      </c>
      <c r="Z164" s="8">
        <f>IF(M164&gt;0,0,Y164+T164*X164)*X164</f>
        <v>4817.400000000001</v>
      </c>
      <c r="AA164" s="8">
        <f>IF(M164&gt;0,(L164-Y164)/2,IF(AB164&gt;=AE164,(((L164*S164)*X164)-Z164)/2,((((L164*S164)*X164)-Y164)+(((L164*S164)*X164)-Z164))/2))</f>
        <v>1709.3999999999996</v>
      </c>
      <c r="AB164" s="7">
        <f t="shared" si="75"/>
        <v>111.25</v>
      </c>
      <c r="AC164">
        <f t="shared" si="76"/>
        <v>119</v>
      </c>
      <c r="AD164" s="7">
        <f t="shared" si="77"/>
        <v>121.25</v>
      </c>
      <c r="AE164">
        <f t="shared" si="78"/>
        <v>118</v>
      </c>
      <c r="AF164" s="16">
        <f t="shared" si="79"/>
        <v>-0.08333333333333333</v>
      </c>
    </row>
    <row r="165" spans="2:32" ht="15.75">
      <c r="B165" s="11" t="s">
        <v>203</v>
      </c>
      <c r="C165" s="11">
        <v>112</v>
      </c>
      <c r="D165" s="11">
        <v>5</v>
      </c>
      <c r="E165" s="12">
        <v>0</v>
      </c>
      <c r="G165" s="11" t="s">
        <v>55</v>
      </c>
      <c r="H165" s="11">
        <v>10</v>
      </c>
      <c r="I165">
        <f aca="true" t="shared" si="80" ref="I165:I173">C165+H165</f>
        <v>122</v>
      </c>
      <c r="L165" s="13">
        <v>6502</v>
      </c>
      <c r="N165" s="8">
        <f aca="true" t="shared" si="81" ref="N165:N173">L165-L165*E165</f>
        <v>6502</v>
      </c>
      <c r="O165" s="8">
        <f aca="true" t="shared" si="82" ref="O165:O173">N165/H165/12</f>
        <v>54.18333333333334</v>
      </c>
      <c r="P165" s="8">
        <f aca="true" t="shared" si="83" ref="P165:P173">IF(M165&gt;0,0,IF(OR(AB165&gt;AC165,AD165&lt;AE165),0,IF(AND(AD165&gt;=AE165,AD165&lt;=AC165),O165*((AD165-AE165)*12),IF(AND(AE165&lt;=AB165,AC165&gt;=AB165),((AC165-AB165)*12)*O165,IF(AD165&gt;AC165,12*O165,0)))))</f>
        <v>650.2</v>
      </c>
      <c r="Q165">
        <f aca="true" t="shared" si="84" ref="Q165:Q173">IF(M165=0,0,IF(AND(AF165&gt;=AE165,AF165&lt;=AD165),((AF165-AE165)*12)*O165,0))</f>
        <v>0</v>
      </c>
      <c r="R165" s="8">
        <f aca="true" t="shared" si="85" ref="R165:R173">IF(Q165&gt;0,Q165,P165)</f>
        <v>650.2</v>
      </c>
      <c r="S165" s="3">
        <v>1</v>
      </c>
      <c r="T165" s="8">
        <f aca="true" t="shared" si="86" ref="T165:T173">S165*SUM(P165:Q165)</f>
        <v>650.2</v>
      </c>
      <c r="V165" s="8">
        <f aca="true" t="shared" si="87" ref="V165:V173">IF(AB165&gt;AC165,0,IF(AD165&lt;AE165,N165,IF(AND(AD165&gt;=AE165,AD165&lt;=AC165),(N165-R165),IF(AND(AE165&lt;=AB165,AC165&gt;=AB165),0,IF(AD165&gt;AC165,((AE165-AB165)*12)*O165,0)))))</f>
        <v>3684.46666666667</v>
      </c>
      <c r="W165" s="8">
        <f aca="true" t="shared" si="88" ref="W165:W173">V165*S165</f>
        <v>3684.46666666667</v>
      </c>
      <c r="X165" s="3">
        <v>1</v>
      </c>
      <c r="Y165" s="8">
        <f aca="true" t="shared" si="89" ref="Y165:Y173">W165*X165</f>
        <v>3684.46666666667</v>
      </c>
      <c r="Z165" s="8">
        <f aca="true" t="shared" si="90" ref="Z165:Z173">IF(M165&gt;0,0,Y165+T165*X165)*X165</f>
        <v>4334.66666666667</v>
      </c>
      <c r="AA165" s="8">
        <f aca="true" t="shared" si="91" ref="AA165:AA173">IF(M165&gt;0,(L165-Y165)/2,IF(AB165&gt;=AE165,(((L165*S165)*X165)-Z165)/2,((((L165*S165)*X165)-Y165)+(((L165*S165)*X165)-Z165))/2))</f>
        <v>2492.43333333333</v>
      </c>
      <c r="AB165" s="7">
        <f t="shared" si="75"/>
        <v>112.33333333333333</v>
      </c>
      <c r="AC165">
        <f t="shared" si="76"/>
        <v>119</v>
      </c>
      <c r="AD165" s="7">
        <f t="shared" si="77"/>
        <v>122.33333333333333</v>
      </c>
      <c r="AE165">
        <f t="shared" si="78"/>
        <v>118</v>
      </c>
      <c r="AF165" s="16">
        <f t="shared" si="79"/>
        <v>-0.08333333333333333</v>
      </c>
    </row>
    <row r="166" spans="2:32" ht="15.75">
      <c r="B166" s="11" t="s">
        <v>203</v>
      </c>
      <c r="C166" s="11">
        <v>113</v>
      </c>
      <c r="D166" s="11">
        <v>6</v>
      </c>
      <c r="E166" s="12">
        <v>0</v>
      </c>
      <c r="G166" s="11" t="s">
        <v>55</v>
      </c>
      <c r="H166" s="11">
        <v>10</v>
      </c>
      <c r="I166">
        <f t="shared" si="80"/>
        <v>123</v>
      </c>
      <c r="L166" s="13">
        <v>7143</v>
      </c>
      <c r="N166" s="8">
        <f t="shared" si="81"/>
        <v>7143</v>
      </c>
      <c r="O166" s="8">
        <f t="shared" si="82"/>
        <v>59.525</v>
      </c>
      <c r="P166" s="8">
        <f t="shared" si="83"/>
        <v>714.3</v>
      </c>
      <c r="Q166">
        <f t="shared" si="84"/>
        <v>0</v>
      </c>
      <c r="R166" s="8">
        <f t="shared" si="85"/>
        <v>714.3</v>
      </c>
      <c r="S166" s="3">
        <v>1</v>
      </c>
      <c r="T166" s="8">
        <f t="shared" si="86"/>
        <v>714.3</v>
      </c>
      <c r="V166" s="8">
        <f t="shared" si="87"/>
        <v>3273.8749999999964</v>
      </c>
      <c r="W166" s="8">
        <f t="shared" si="88"/>
        <v>3273.8749999999964</v>
      </c>
      <c r="X166" s="3">
        <v>1</v>
      </c>
      <c r="Y166" s="8">
        <f t="shared" si="89"/>
        <v>3273.8749999999964</v>
      </c>
      <c r="Z166" s="8">
        <f t="shared" si="90"/>
        <v>3988.1749999999965</v>
      </c>
      <c r="AA166" s="8">
        <f t="shared" si="91"/>
        <v>3511.9750000000035</v>
      </c>
      <c r="AB166" s="7">
        <f t="shared" si="75"/>
        <v>113.41666666666667</v>
      </c>
      <c r="AC166">
        <f t="shared" si="76"/>
        <v>119</v>
      </c>
      <c r="AD166" s="7">
        <f t="shared" si="77"/>
        <v>123.41666666666667</v>
      </c>
      <c r="AE166">
        <f t="shared" si="78"/>
        <v>118</v>
      </c>
      <c r="AF166" s="16">
        <f t="shared" si="79"/>
        <v>-0.08333333333333333</v>
      </c>
    </row>
    <row r="167" spans="2:32" ht="15.75">
      <c r="B167" s="11" t="s">
        <v>211</v>
      </c>
      <c r="C167" s="11">
        <v>114</v>
      </c>
      <c r="D167" s="11">
        <v>3</v>
      </c>
      <c r="E167" s="12">
        <v>0</v>
      </c>
      <c r="G167" s="11" t="s">
        <v>55</v>
      </c>
      <c r="H167" s="11">
        <v>10</v>
      </c>
      <c r="I167">
        <f t="shared" si="80"/>
        <v>124</v>
      </c>
      <c r="L167" s="13">
        <v>20720</v>
      </c>
      <c r="N167" s="8">
        <f t="shared" si="81"/>
        <v>20720</v>
      </c>
      <c r="O167" s="8">
        <f t="shared" si="82"/>
        <v>172.66666666666666</v>
      </c>
      <c r="P167" s="8">
        <f t="shared" si="83"/>
        <v>2072</v>
      </c>
      <c r="Q167">
        <f t="shared" si="84"/>
        <v>0</v>
      </c>
      <c r="R167" s="8">
        <f t="shared" si="85"/>
        <v>2072</v>
      </c>
      <c r="S167" s="3">
        <v>1</v>
      </c>
      <c r="T167" s="8">
        <f t="shared" si="86"/>
        <v>2072</v>
      </c>
      <c r="V167" s="8">
        <f t="shared" si="87"/>
        <v>7942.666666666656</v>
      </c>
      <c r="W167" s="8">
        <f t="shared" si="88"/>
        <v>7942.666666666656</v>
      </c>
      <c r="X167" s="3">
        <v>1</v>
      </c>
      <c r="Y167" s="8">
        <f t="shared" si="89"/>
        <v>7942.666666666656</v>
      </c>
      <c r="Z167" s="8">
        <f t="shared" si="90"/>
        <v>10014.666666666657</v>
      </c>
      <c r="AA167" s="8">
        <f t="shared" si="91"/>
        <v>11741.333333333343</v>
      </c>
      <c r="AB167" s="7">
        <f t="shared" si="75"/>
        <v>114.16666666666667</v>
      </c>
      <c r="AC167">
        <f t="shared" si="76"/>
        <v>119</v>
      </c>
      <c r="AD167" s="7">
        <f t="shared" si="77"/>
        <v>124.16666666666667</v>
      </c>
      <c r="AE167">
        <f t="shared" si="78"/>
        <v>118</v>
      </c>
      <c r="AF167" s="16">
        <f t="shared" si="79"/>
        <v>-0.08333333333333333</v>
      </c>
    </row>
    <row r="168" spans="2:32" ht="15.75">
      <c r="B168" s="11" t="s">
        <v>212</v>
      </c>
      <c r="C168" s="11">
        <v>114</v>
      </c>
      <c r="D168" s="11">
        <v>6</v>
      </c>
      <c r="E168" s="12">
        <v>0</v>
      </c>
      <c r="G168" s="11" t="s">
        <v>55</v>
      </c>
      <c r="H168" s="11">
        <v>10</v>
      </c>
      <c r="I168">
        <f t="shared" si="80"/>
        <v>124</v>
      </c>
      <c r="L168" s="13">
        <v>31956</v>
      </c>
      <c r="N168" s="8">
        <f t="shared" si="81"/>
        <v>31956</v>
      </c>
      <c r="O168" s="8">
        <f t="shared" si="82"/>
        <v>266.3</v>
      </c>
      <c r="P168" s="8">
        <f t="shared" si="83"/>
        <v>3195.6000000000004</v>
      </c>
      <c r="Q168">
        <f t="shared" si="84"/>
        <v>0</v>
      </c>
      <c r="R168" s="8">
        <f t="shared" si="85"/>
        <v>3195.6000000000004</v>
      </c>
      <c r="S168" s="3">
        <v>1</v>
      </c>
      <c r="T168" s="8">
        <f t="shared" si="86"/>
        <v>3195.6000000000004</v>
      </c>
      <c r="V168" s="8">
        <f t="shared" si="87"/>
        <v>11450.899999999985</v>
      </c>
      <c r="W168" s="8">
        <f t="shared" si="88"/>
        <v>11450.899999999985</v>
      </c>
      <c r="X168" s="3">
        <v>1</v>
      </c>
      <c r="Y168" s="8">
        <f t="shared" si="89"/>
        <v>11450.899999999985</v>
      </c>
      <c r="Z168" s="8">
        <f t="shared" si="90"/>
        <v>14646.499999999985</v>
      </c>
      <c r="AA168" s="8">
        <f t="shared" si="91"/>
        <v>18907.300000000014</v>
      </c>
      <c r="AB168" s="7">
        <f t="shared" si="75"/>
        <v>114.41666666666667</v>
      </c>
      <c r="AC168">
        <f t="shared" si="76"/>
        <v>119</v>
      </c>
      <c r="AD168" s="7">
        <f t="shared" si="77"/>
        <v>124.41666666666667</v>
      </c>
      <c r="AE168">
        <f t="shared" si="78"/>
        <v>118</v>
      </c>
      <c r="AF168" s="16">
        <f t="shared" si="79"/>
        <v>-0.08333333333333333</v>
      </c>
    </row>
    <row r="169" spans="2:32" ht="15.75">
      <c r="B169" s="11" t="s">
        <v>213</v>
      </c>
      <c r="C169" s="11">
        <v>114</v>
      </c>
      <c r="D169" s="11">
        <v>6</v>
      </c>
      <c r="E169" s="12">
        <v>0</v>
      </c>
      <c r="G169" s="11" t="s">
        <v>55</v>
      </c>
      <c r="H169" s="11">
        <v>10</v>
      </c>
      <c r="I169">
        <f t="shared" si="80"/>
        <v>124</v>
      </c>
      <c r="L169" s="13">
        <v>7000</v>
      </c>
      <c r="N169" s="8">
        <f t="shared" si="81"/>
        <v>7000</v>
      </c>
      <c r="O169" s="8">
        <f t="shared" si="82"/>
        <v>58.333333333333336</v>
      </c>
      <c r="P169" s="8">
        <f t="shared" si="83"/>
        <v>700</v>
      </c>
      <c r="Q169">
        <f t="shared" si="84"/>
        <v>0</v>
      </c>
      <c r="R169" s="8">
        <f t="shared" si="85"/>
        <v>700</v>
      </c>
      <c r="S169" s="3">
        <v>1</v>
      </c>
      <c r="T169" s="8">
        <f t="shared" si="86"/>
        <v>700</v>
      </c>
      <c r="V169" s="8">
        <f t="shared" si="87"/>
        <v>2508.3333333333303</v>
      </c>
      <c r="W169" s="8">
        <f t="shared" si="88"/>
        <v>2508.3333333333303</v>
      </c>
      <c r="X169" s="3">
        <v>1</v>
      </c>
      <c r="Y169" s="8">
        <f t="shared" si="89"/>
        <v>2508.3333333333303</v>
      </c>
      <c r="Z169" s="8">
        <f t="shared" si="90"/>
        <v>3208.3333333333303</v>
      </c>
      <c r="AA169" s="8">
        <f t="shared" si="91"/>
        <v>4141.66666666667</v>
      </c>
      <c r="AB169" s="7">
        <f t="shared" si="75"/>
        <v>114.41666666666667</v>
      </c>
      <c r="AC169">
        <f t="shared" si="76"/>
        <v>119</v>
      </c>
      <c r="AD169" s="7">
        <f t="shared" si="77"/>
        <v>124.41666666666667</v>
      </c>
      <c r="AE169">
        <f t="shared" si="78"/>
        <v>118</v>
      </c>
      <c r="AF169" s="16">
        <f t="shared" si="79"/>
        <v>-0.08333333333333333</v>
      </c>
    </row>
    <row r="170" spans="2:32" ht="15.75">
      <c r="B170" s="11" t="s">
        <v>214</v>
      </c>
      <c r="C170" s="11">
        <v>114</v>
      </c>
      <c r="D170" s="11">
        <v>6</v>
      </c>
      <c r="E170" s="12">
        <v>0</v>
      </c>
      <c r="G170" s="11" t="s">
        <v>55</v>
      </c>
      <c r="H170" s="11">
        <v>10</v>
      </c>
      <c r="I170">
        <f t="shared" si="80"/>
        <v>124</v>
      </c>
      <c r="L170" s="13">
        <v>12211</v>
      </c>
      <c r="N170" s="8">
        <f t="shared" si="81"/>
        <v>12211</v>
      </c>
      <c r="O170" s="8">
        <f t="shared" si="82"/>
        <v>101.75833333333333</v>
      </c>
      <c r="P170" s="8">
        <f t="shared" si="83"/>
        <v>1221.1</v>
      </c>
      <c r="Q170">
        <f t="shared" si="84"/>
        <v>0</v>
      </c>
      <c r="R170" s="8">
        <f t="shared" si="85"/>
        <v>1221.1</v>
      </c>
      <c r="S170" s="3">
        <v>1</v>
      </c>
      <c r="T170" s="8">
        <f t="shared" si="86"/>
        <v>1221.1</v>
      </c>
      <c r="V170" s="8">
        <f t="shared" si="87"/>
        <v>4375.608333333327</v>
      </c>
      <c r="W170" s="8">
        <f t="shared" si="88"/>
        <v>4375.608333333327</v>
      </c>
      <c r="X170" s="3">
        <v>1</v>
      </c>
      <c r="Y170" s="8">
        <f t="shared" si="89"/>
        <v>4375.608333333327</v>
      </c>
      <c r="Z170" s="8">
        <f t="shared" si="90"/>
        <v>5596.708333333327</v>
      </c>
      <c r="AA170" s="8">
        <f t="shared" si="91"/>
        <v>7224.841666666673</v>
      </c>
      <c r="AB170" s="7">
        <f t="shared" si="75"/>
        <v>114.41666666666667</v>
      </c>
      <c r="AC170">
        <f t="shared" si="76"/>
        <v>119</v>
      </c>
      <c r="AD170" s="7">
        <f t="shared" si="77"/>
        <v>124.41666666666667</v>
      </c>
      <c r="AE170">
        <f t="shared" si="78"/>
        <v>118</v>
      </c>
      <c r="AF170" s="16">
        <f t="shared" si="79"/>
        <v>-0.08333333333333333</v>
      </c>
    </row>
    <row r="171" spans="2:32" ht="15.75">
      <c r="B171" s="11" t="s">
        <v>215</v>
      </c>
      <c r="C171" s="11">
        <v>114</v>
      </c>
      <c r="D171" s="11">
        <v>11</v>
      </c>
      <c r="E171" s="12">
        <v>0</v>
      </c>
      <c r="G171" s="11" t="s">
        <v>55</v>
      </c>
      <c r="H171" s="11">
        <v>10</v>
      </c>
      <c r="I171">
        <f t="shared" si="80"/>
        <v>124</v>
      </c>
      <c r="L171" s="13">
        <v>8576</v>
      </c>
      <c r="N171" s="8">
        <f t="shared" si="81"/>
        <v>8576</v>
      </c>
      <c r="O171" s="8">
        <f t="shared" si="82"/>
        <v>71.46666666666667</v>
      </c>
      <c r="P171" s="8">
        <f t="shared" si="83"/>
        <v>857.6</v>
      </c>
      <c r="Q171">
        <f t="shared" si="84"/>
        <v>0</v>
      </c>
      <c r="R171" s="8">
        <f t="shared" si="85"/>
        <v>857.6</v>
      </c>
      <c r="S171" s="3">
        <v>1</v>
      </c>
      <c r="T171" s="8">
        <f t="shared" si="86"/>
        <v>857.6</v>
      </c>
      <c r="V171" s="8">
        <f t="shared" si="87"/>
        <v>2715.7333333333377</v>
      </c>
      <c r="W171" s="8">
        <f t="shared" si="88"/>
        <v>2715.7333333333377</v>
      </c>
      <c r="X171" s="3">
        <v>1</v>
      </c>
      <c r="Y171" s="8">
        <f t="shared" si="89"/>
        <v>2715.7333333333377</v>
      </c>
      <c r="Z171" s="8">
        <f t="shared" si="90"/>
        <v>3573.3333333333376</v>
      </c>
      <c r="AA171" s="8">
        <f t="shared" si="91"/>
        <v>5431.466666666663</v>
      </c>
      <c r="AB171" s="7">
        <f t="shared" si="75"/>
        <v>114.83333333333333</v>
      </c>
      <c r="AC171">
        <f t="shared" si="76"/>
        <v>119</v>
      </c>
      <c r="AD171" s="7">
        <f t="shared" si="77"/>
        <v>124.83333333333333</v>
      </c>
      <c r="AE171">
        <f t="shared" si="78"/>
        <v>118</v>
      </c>
      <c r="AF171" s="16">
        <f t="shared" si="79"/>
        <v>-0.08333333333333333</v>
      </c>
    </row>
    <row r="172" spans="2:32" ht="15.75">
      <c r="B172" s="11" t="s">
        <v>228</v>
      </c>
      <c r="C172" s="11">
        <v>115</v>
      </c>
      <c r="D172" s="11">
        <v>5</v>
      </c>
      <c r="E172" s="12">
        <v>0</v>
      </c>
      <c r="G172" s="11" t="s">
        <v>55</v>
      </c>
      <c r="H172" s="11">
        <v>10</v>
      </c>
      <c r="I172">
        <f t="shared" si="80"/>
        <v>125</v>
      </c>
      <c r="L172" s="13">
        <v>5557</v>
      </c>
      <c r="N172" s="8">
        <f t="shared" si="81"/>
        <v>5557</v>
      </c>
      <c r="O172" s="8">
        <f t="shared" si="82"/>
        <v>46.30833333333334</v>
      </c>
      <c r="P172" s="8">
        <f t="shared" si="83"/>
        <v>555.7</v>
      </c>
      <c r="Q172">
        <f t="shared" si="84"/>
        <v>0</v>
      </c>
      <c r="R172" s="8">
        <f t="shared" si="85"/>
        <v>555.7</v>
      </c>
      <c r="S172" s="3">
        <v>1</v>
      </c>
      <c r="T172" s="8">
        <f t="shared" si="86"/>
        <v>555.7</v>
      </c>
      <c r="V172" s="8">
        <f t="shared" si="87"/>
        <v>1481.8666666666695</v>
      </c>
      <c r="W172" s="8">
        <f t="shared" si="88"/>
        <v>1481.8666666666695</v>
      </c>
      <c r="X172" s="3">
        <v>1</v>
      </c>
      <c r="Y172" s="8">
        <f t="shared" si="89"/>
        <v>1481.8666666666695</v>
      </c>
      <c r="Z172" s="8">
        <f t="shared" si="90"/>
        <v>2037.5666666666696</v>
      </c>
      <c r="AA172" s="8">
        <f t="shared" si="91"/>
        <v>3797.2833333333306</v>
      </c>
      <c r="AB172" s="7">
        <f t="shared" si="75"/>
        <v>115.33333333333333</v>
      </c>
      <c r="AC172">
        <f t="shared" si="76"/>
        <v>119</v>
      </c>
      <c r="AD172" s="7">
        <f t="shared" si="77"/>
        <v>125.33333333333333</v>
      </c>
      <c r="AE172">
        <f t="shared" si="78"/>
        <v>118</v>
      </c>
      <c r="AF172" s="16">
        <f t="shared" si="79"/>
        <v>-0.08333333333333333</v>
      </c>
    </row>
    <row r="173" spans="2:32" s="44" customFormat="1" ht="15.75">
      <c r="B173" s="45" t="s">
        <v>229</v>
      </c>
      <c r="C173" s="45">
        <v>115</v>
      </c>
      <c r="D173" s="45">
        <v>5</v>
      </c>
      <c r="E173" s="46">
        <v>0</v>
      </c>
      <c r="G173" s="45" t="s">
        <v>55</v>
      </c>
      <c r="H173" s="45">
        <v>10</v>
      </c>
      <c r="I173" s="44">
        <f t="shared" si="80"/>
        <v>125</v>
      </c>
      <c r="L173" s="47">
        <v>5927</v>
      </c>
      <c r="N173" s="48">
        <f t="shared" si="81"/>
        <v>5927</v>
      </c>
      <c r="O173" s="48">
        <f t="shared" si="82"/>
        <v>49.39166666666667</v>
      </c>
      <c r="P173" s="48">
        <f t="shared" si="83"/>
        <v>592.7</v>
      </c>
      <c r="Q173" s="44">
        <f t="shared" si="84"/>
        <v>0</v>
      </c>
      <c r="R173" s="48">
        <f t="shared" si="85"/>
        <v>592.7</v>
      </c>
      <c r="S173" s="49">
        <v>1</v>
      </c>
      <c r="T173" s="48">
        <f t="shared" si="86"/>
        <v>592.7</v>
      </c>
      <c r="V173" s="48">
        <f t="shared" si="87"/>
        <v>1580.5333333333363</v>
      </c>
      <c r="W173" s="48">
        <f t="shared" si="88"/>
        <v>1580.5333333333363</v>
      </c>
      <c r="X173" s="49">
        <v>1</v>
      </c>
      <c r="Y173" s="48">
        <f t="shared" si="89"/>
        <v>1580.5333333333363</v>
      </c>
      <c r="Z173" s="48">
        <f t="shared" si="90"/>
        <v>2173.2333333333363</v>
      </c>
      <c r="AA173" s="48">
        <f t="shared" si="91"/>
        <v>4050.1166666666636</v>
      </c>
      <c r="AB173" s="50">
        <f t="shared" si="75"/>
        <v>115.33333333333333</v>
      </c>
      <c r="AC173" s="44">
        <f t="shared" si="76"/>
        <v>119</v>
      </c>
      <c r="AD173" s="50">
        <f t="shared" si="77"/>
        <v>125.33333333333333</v>
      </c>
      <c r="AE173" s="44">
        <f t="shared" si="78"/>
        <v>118</v>
      </c>
      <c r="AF173" s="51">
        <f t="shared" si="79"/>
        <v>-0.08333333333333333</v>
      </c>
    </row>
    <row r="174" spans="2:38" s="37" customFormat="1" ht="15.75">
      <c r="B174" s="11" t="s">
        <v>140</v>
      </c>
      <c r="C174" s="11">
        <v>115</v>
      </c>
      <c r="D174" s="11">
        <v>5</v>
      </c>
      <c r="E174" s="12">
        <v>0</v>
      </c>
      <c r="F174"/>
      <c r="G174" s="11" t="s">
        <v>55</v>
      </c>
      <c r="H174" s="11">
        <v>10</v>
      </c>
      <c r="I174">
        <f aca="true" t="shared" si="92" ref="I174:I180">C174+H174</f>
        <v>125</v>
      </c>
      <c r="J174"/>
      <c r="K174"/>
      <c r="L174" s="13">
        <v>6468</v>
      </c>
      <c r="M174"/>
      <c r="N174" s="8">
        <f aca="true" t="shared" si="93" ref="N174:N180">L174-L174*E174</f>
        <v>6468</v>
      </c>
      <c r="O174" s="8">
        <f aca="true" t="shared" si="94" ref="O174:O180">N174/H174/12</f>
        <v>53.9</v>
      </c>
      <c r="P174" s="8">
        <f aca="true" t="shared" si="95" ref="P174:P180">IF(M174&gt;0,0,IF(OR(AB174&gt;AC174,AD174&lt;AE174),0,IF(AND(AD174&gt;=AE174,AD174&lt;=AC174),O174*((AD174-AE174)*12),IF(AND(AE174&lt;=AB174,AC174&gt;=AB174),((AC174-AB174)*12)*O174,IF(AD174&gt;AC174,12*O174,0)))))</f>
        <v>646.8</v>
      </c>
      <c r="Q174">
        <f aca="true" t="shared" si="96" ref="Q174:Q180">IF(M174=0,0,IF(AND(AF174&gt;=AE174,AF174&lt;=AD174),((AF174-AE174)*12)*O174,0))</f>
        <v>0</v>
      </c>
      <c r="R174" s="8">
        <f aca="true" t="shared" si="97" ref="R174:R180">IF(Q174&gt;0,Q174,P174)</f>
        <v>646.8</v>
      </c>
      <c r="S174" s="3">
        <v>1</v>
      </c>
      <c r="T174" s="8">
        <f aca="true" t="shared" si="98" ref="T174:T180">S174*SUM(P174:Q174)</f>
        <v>646.8</v>
      </c>
      <c r="U174"/>
      <c r="V174" s="8">
        <f aca="true" t="shared" si="99" ref="V174:V180">IF(AB174&gt;AC174,0,IF(AD174&lt;AE174,N174,IF(AND(AD174&gt;=AE174,AD174&lt;=AC174),(N174-R174),IF(AND(AE174&lt;=AB174,AC174&gt;=AB174),0,IF(AD174&gt;AC174,((AE174-AB174)*12)*O174,0)))))</f>
        <v>1724.800000000003</v>
      </c>
      <c r="W174" s="8">
        <f aca="true" t="shared" si="100" ref="W174:W180">V174*S174</f>
        <v>1724.800000000003</v>
      </c>
      <c r="X174" s="3">
        <v>1</v>
      </c>
      <c r="Y174" s="8">
        <f aca="true" t="shared" si="101" ref="Y174:Y180">W174*X174</f>
        <v>1724.800000000003</v>
      </c>
      <c r="Z174" s="8">
        <f aca="true" t="shared" si="102" ref="Z174:Z180">IF(M174&gt;0,0,Y174+T174*X174)*X174</f>
        <v>2371.600000000003</v>
      </c>
      <c r="AA174" s="8">
        <f aca="true" t="shared" si="103" ref="AA174:AA180">IF(M174&gt;0,(L174-Y174)/2,IF(AB174&gt;=AE174,(((L174*S174)*X174)-Z174)/2,((((L174*S174)*X174)-Y174)+(((L174*S174)*X174)-Z174))/2))</f>
        <v>4419.799999999997</v>
      </c>
      <c r="AB174" s="7">
        <f t="shared" si="75"/>
        <v>115.33333333333333</v>
      </c>
      <c r="AC174">
        <f t="shared" si="76"/>
        <v>119</v>
      </c>
      <c r="AD174" s="7">
        <f t="shared" si="77"/>
        <v>125.33333333333333</v>
      </c>
      <c r="AE174">
        <f t="shared" si="78"/>
        <v>118</v>
      </c>
      <c r="AF174" s="16">
        <f t="shared" si="79"/>
        <v>-0.08333333333333333</v>
      </c>
      <c r="AG174"/>
      <c r="AH174"/>
      <c r="AI174"/>
      <c r="AJ174"/>
      <c r="AK174"/>
      <c r="AL174"/>
    </row>
    <row r="175" spans="2:38" s="37" customFormat="1" ht="15.75">
      <c r="B175" s="11" t="s">
        <v>238</v>
      </c>
      <c r="C175" s="11">
        <v>117</v>
      </c>
      <c r="D175" s="11">
        <v>5</v>
      </c>
      <c r="E175" s="12">
        <v>0</v>
      </c>
      <c r="F175"/>
      <c r="G175" s="11" t="s">
        <v>55</v>
      </c>
      <c r="H175" s="11">
        <v>10</v>
      </c>
      <c r="I175">
        <f t="shared" si="92"/>
        <v>127</v>
      </c>
      <c r="J175"/>
      <c r="K175"/>
      <c r="L175" s="13">
        <v>8542</v>
      </c>
      <c r="M175"/>
      <c r="N175" s="8">
        <f t="shared" si="93"/>
        <v>8542</v>
      </c>
      <c r="O175" s="8">
        <f t="shared" si="94"/>
        <v>71.18333333333334</v>
      </c>
      <c r="P175" s="8">
        <f t="shared" si="95"/>
        <v>854.2</v>
      </c>
      <c r="Q175">
        <f t="shared" si="96"/>
        <v>0</v>
      </c>
      <c r="R175" s="8">
        <f t="shared" si="97"/>
        <v>854.2</v>
      </c>
      <c r="S175" s="3">
        <v>1</v>
      </c>
      <c r="T175" s="8">
        <f t="shared" si="98"/>
        <v>854.2</v>
      </c>
      <c r="U175"/>
      <c r="V175" s="8">
        <f t="shared" si="99"/>
        <v>569.4666666666708</v>
      </c>
      <c r="W175" s="8">
        <f t="shared" si="100"/>
        <v>569.4666666666708</v>
      </c>
      <c r="X175" s="3">
        <v>1</v>
      </c>
      <c r="Y175" s="8">
        <f t="shared" si="101"/>
        <v>569.4666666666708</v>
      </c>
      <c r="Z175" s="8">
        <f t="shared" si="102"/>
        <v>1423.6666666666708</v>
      </c>
      <c r="AA175" s="8">
        <f t="shared" si="103"/>
        <v>7545.433333333329</v>
      </c>
      <c r="AB175" s="7">
        <f t="shared" si="75"/>
        <v>117.33333333333333</v>
      </c>
      <c r="AC175">
        <f t="shared" si="76"/>
        <v>119</v>
      </c>
      <c r="AD175" s="7">
        <f t="shared" si="77"/>
        <v>127.33333333333333</v>
      </c>
      <c r="AE175">
        <f t="shared" si="78"/>
        <v>118</v>
      </c>
      <c r="AF175" s="16">
        <f t="shared" si="79"/>
        <v>-0.08333333333333333</v>
      </c>
      <c r="AG175"/>
      <c r="AH175"/>
      <c r="AI175"/>
      <c r="AJ175"/>
      <c r="AK175"/>
      <c r="AL175"/>
    </row>
    <row r="176" spans="2:38" s="37" customFormat="1" ht="15.75">
      <c r="B176" s="11" t="s">
        <v>228</v>
      </c>
      <c r="C176" s="11">
        <v>118</v>
      </c>
      <c r="D176" s="11">
        <v>3</v>
      </c>
      <c r="E176" s="12">
        <v>0</v>
      </c>
      <c r="F176"/>
      <c r="G176" s="11" t="s">
        <v>55</v>
      </c>
      <c r="H176" s="11">
        <v>10</v>
      </c>
      <c r="I176">
        <f t="shared" si="92"/>
        <v>128</v>
      </c>
      <c r="J176"/>
      <c r="K176"/>
      <c r="L176" s="13">
        <v>4997.83</v>
      </c>
      <c r="M176"/>
      <c r="N176" s="8">
        <f t="shared" si="93"/>
        <v>4997.83</v>
      </c>
      <c r="O176" s="8">
        <f t="shared" si="94"/>
        <v>41.648583333333335</v>
      </c>
      <c r="P176" s="8">
        <f t="shared" si="95"/>
        <v>416.48583333333096</v>
      </c>
      <c r="Q176">
        <f t="shared" si="96"/>
        <v>0</v>
      </c>
      <c r="R176" s="8">
        <f t="shared" si="97"/>
        <v>416.48583333333096</v>
      </c>
      <c r="S176" s="3">
        <v>1</v>
      </c>
      <c r="T176" s="8">
        <f t="shared" si="98"/>
        <v>416.48583333333096</v>
      </c>
      <c r="U176"/>
      <c r="V176" s="8">
        <f t="shared" si="99"/>
        <v>0</v>
      </c>
      <c r="W176" s="8">
        <f t="shared" si="100"/>
        <v>0</v>
      </c>
      <c r="X176" s="3">
        <v>1</v>
      </c>
      <c r="Y176" s="8">
        <f t="shared" si="101"/>
        <v>0</v>
      </c>
      <c r="Z176" s="8">
        <f t="shared" si="102"/>
        <v>416.48583333333096</v>
      </c>
      <c r="AA176" s="8">
        <f t="shared" si="103"/>
        <v>2290.6720833333343</v>
      </c>
      <c r="AB176" s="7">
        <f t="shared" si="75"/>
        <v>118.16666666666667</v>
      </c>
      <c r="AC176">
        <f t="shared" si="76"/>
        <v>119</v>
      </c>
      <c r="AD176" s="7">
        <f t="shared" si="77"/>
        <v>128.16666666666666</v>
      </c>
      <c r="AE176">
        <f t="shared" si="78"/>
        <v>118</v>
      </c>
      <c r="AF176" s="16">
        <f t="shared" si="79"/>
        <v>-0.08333333333333333</v>
      </c>
      <c r="AG176"/>
      <c r="AH176"/>
      <c r="AI176"/>
      <c r="AJ176"/>
      <c r="AK176"/>
      <c r="AL176"/>
    </row>
    <row r="177" spans="2:38" s="37" customFormat="1" ht="15.75">
      <c r="B177" s="11" t="s">
        <v>229</v>
      </c>
      <c r="C177" s="11">
        <v>118</v>
      </c>
      <c r="D177" s="11">
        <v>5</v>
      </c>
      <c r="E177" s="12">
        <v>0</v>
      </c>
      <c r="F177"/>
      <c r="G177" s="11" t="s">
        <v>55</v>
      </c>
      <c r="H177" s="11">
        <v>10</v>
      </c>
      <c r="I177">
        <f t="shared" si="92"/>
        <v>128</v>
      </c>
      <c r="J177"/>
      <c r="K177"/>
      <c r="L177" s="13">
        <v>5434</v>
      </c>
      <c r="M177"/>
      <c r="N177" s="8">
        <f t="shared" si="93"/>
        <v>5434</v>
      </c>
      <c r="O177" s="8">
        <f t="shared" si="94"/>
        <v>45.28333333333333</v>
      </c>
      <c r="P177" s="8">
        <f t="shared" si="95"/>
        <v>362.2666666666692</v>
      </c>
      <c r="Q177">
        <f t="shared" si="96"/>
        <v>0</v>
      </c>
      <c r="R177" s="8">
        <f t="shared" si="97"/>
        <v>362.2666666666692</v>
      </c>
      <c r="S177" s="3">
        <v>1</v>
      </c>
      <c r="T177" s="8">
        <f t="shared" si="98"/>
        <v>362.2666666666692</v>
      </c>
      <c r="U177"/>
      <c r="V177" s="8">
        <f t="shared" si="99"/>
        <v>0</v>
      </c>
      <c r="W177" s="8">
        <f t="shared" si="100"/>
        <v>0</v>
      </c>
      <c r="X177" s="3">
        <v>1</v>
      </c>
      <c r="Y177" s="8">
        <f t="shared" si="101"/>
        <v>0</v>
      </c>
      <c r="Z177" s="8">
        <f t="shared" si="102"/>
        <v>362.2666666666692</v>
      </c>
      <c r="AA177" s="8">
        <f t="shared" si="103"/>
        <v>2535.8666666666654</v>
      </c>
      <c r="AB177" s="7">
        <f t="shared" si="75"/>
        <v>118.33333333333333</v>
      </c>
      <c r="AC177">
        <f t="shared" si="76"/>
        <v>119</v>
      </c>
      <c r="AD177" s="7">
        <f t="shared" si="77"/>
        <v>128.33333333333334</v>
      </c>
      <c r="AE177">
        <f t="shared" si="78"/>
        <v>118</v>
      </c>
      <c r="AF177" s="16">
        <f t="shared" si="79"/>
        <v>-0.08333333333333333</v>
      </c>
      <c r="AG177"/>
      <c r="AH177"/>
      <c r="AI177"/>
      <c r="AJ177"/>
      <c r="AK177"/>
      <c r="AL177"/>
    </row>
    <row r="178" spans="2:38" s="37" customFormat="1" ht="15.75">
      <c r="B178" s="11" t="s">
        <v>246</v>
      </c>
      <c r="C178" s="11">
        <v>118</v>
      </c>
      <c r="D178" s="11">
        <v>5</v>
      </c>
      <c r="E178" s="12">
        <v>0</v>
      </c>
      <c r="F178"/>
      <c r="G178" s="11" t="s">
        <v>55</v>
      </c>
      <c r="H178" s="11">
        <v>10</v>
      </c>
      <c r="I178">
        <f t="shared" si="92"/>
        <v>128</v>
      </c>
      <c r="J178"/>
      <c r="K178"/>
      <c r="L178" s="13">
        <v>12251</v>
      </c>
      <c r="M178"/>
      <c r="N178" s="8">
        <f t="shared" si="93"/>
        <v>12251</v>
      </c>
      <c r="O178" s="8">
        <f t="shared" si="94"/>
        <v>102.09166666666665</v>
      </c>
      <c r="P178" s="8">
        <f t="shared" si="95"/>
        <v>816.733333333339</v>
      </c>
      <c r="Q178">
        <f t="shared" si="96"/>
        <v>0</v>
      </c>
      <c r="R178" s="8">
        <f t="shared" si="97"/>
        <v>816.733333333339</v>
      </c>
      <c r="S178" s="3">
        <v>1</v>
      </c>
      <c r="T178" s="8">
        <f t="shared" si="98"/>
        <v>816.733333333339</v>
      </c>
      <c r="U178"/>
      <c r="V178" s="8">
        <f t="shared" si="99"/>
        <v>0</v>
      </c>
      <c r="W178" s="8">
        <f t="shared" si="100"/>
        <v>0</v>
      </c>
      <c r="X178" s="3">
        <v>1</v>
      </c>
      <c r="Y178" s="8">
        <f t="shared" si="101"/>
        <v>0</v>
      </c>
      <c r="Z178" s="8">
        <f t="shared" si="102"/>
        <v>816.733333333339</v>
      </c>
      <c r="AA178" s="8">
        <f t="shared" si="103"/>
        <v>5717.1333333333305</v>
      </c>
      <c r="AB178" s="7">
        <f t="shared" si="75"/>
        <v>118.33333333333333</v>
      </c>
      <c r="AC178">
        <f t="shared" si="76"/>
        <v>119</v>
      </c>
      <c r="AD178" s="7">
        <f t="shared" si="77"/>
        <v>128.33333333333334</v>
      </c>
      <c r="AE178">
        <f t="shared" si="78"/>
        <v>118</v>
      </c>
      <c r="AF178" s="16">
        <f t="shared" si="79"/>
        <v>-0.08333333333333333</v>
      </c>
      <c r="AG178"/>
      <c r="AH178"/>
      <c r="AI178"/>
      <c r="AJ178"/>
      <c r="AK178"/>
      <c r="AL178"/>
    </row>
    <row r="179" spans="2:38" s="37" customFormat="1" ht="15.75">
      <c r="B179" s="11" t="s">
        <v>247</v>
      </c>
      <c r="C179" s="11">
        <v>118</v>
      </c>
      <c r="D179" s="11">
        <v>5</v>
      </c>
      <c r="E179" s="12">
        <v>0</v>
      </c>
      <c r="F179"/>
      <c r="G179" s="11" t="s">
        <v>55</v>
      </c>
      <c r="H179" s="11">
        <v>10</v>
      </c>
      <c r="I179">
        <f t="shared" si="92"/>
        <v>128</v>
      </c>
      <c r="J179"/>
      <c r="K179"/>
      <c r="L179" s="13">
        <v>4958</v>
      </c>
      <c r="M179"/>
      <c r="N179" s="8">
        <f t="shared" si="93"/>
        <v>4958</v>
      </c>
      <c r="O179" s="8">
        <f t="shared" si="94"/>
        <v>41.31666666666667</v>
      </c>
      <c r="P179" s="8">
        <f t="shared" si="95"/>
        <v>330.5333333333357</v>
      </c>
      <c r="Q179">
        <f t="shared" si="96"/>
        <v>0</v>
      </c>
      <c r="R179" s="8">
        <f t="shared" si="97"/>
        <v>330.5333333333357</v>
      </c>
      <c r="S179" s="3">
        <v>1</v>
      </c>
      <c r="T179" s="8">
        <f t="shared" si="98"/>
        <v>330.5333333333357</v>
      </c>
      <c r="U179"/>
      <c r="V179" s="8">
        <f t="shared" si="99"/>
        <v>0</v>
      </c>
      <c r="W179" s="8">
        <f t="shared" si="100"/>
        <v>0</v>
      </c>
      <c r="X179" s="3">
        <v>1</v>
      </c>
      <c r="Y179" s="8">
        <f t="shared" si="101"/>
        <v>0</v>
      </c>
      <c r="Z179" s="8">
        <f t="shared" si="102"/>
        <v>330.5333333333357</v>
      </c>
      <c r="AA179" s="8">
        <f t="shared" si="103"/>
        <v>2313.733333333332</v>
      </c>
      <c r="AB179" s="7">
        <f t="shared" si="75"/>
        <v>118.33333333333333</v>
      </c>
      <c r="AC179">
        <f t="shared" si="76"/>
        <v>119</v>
      </c>
      <c r="AD179" s="7">
        <f t="shared" si="77"/>
        <v>128.33333333333334</v>
      </c>
      <c r="AE179">
        <f t="shared" si="78"/>
        <v>118</v>
      </c>
      <c r="AF179" s="16">
        <f t="shared" si="79"/>
        <v>-0.08333333333333333</v>
      </c>
      <c r="AG179"/>
      <c r="AH179"/>
      <c r="AI179"/>
      <c r="AJ179"/>
      <c r="AK179"/>
      <c r="AL179"/>
    </row>
    <row r="180" spans="2:32" ht="15.75">
      <c r="B180" s="11" t="s">
        <v>248</v>
      </c>
      <c r="C180" s="11">
        <v>118</v>
      </c>
      <c r="D180" s="11">
        <v>5</v>
      </c>
      <c r="E180" s="12">
        <v>0</v>
      </c>
      <c r="G180" s="11" t="s">
        <v>55</v>
      </c>
      <c r="H180" s="11">
        <v>10</v>
      </c>
      <c r="I180">
        <f t="shared" si="92"/>
        <v>128</v>
      </c>
      <c r="L180" s="13">
        <v>11162</v>
      </c>
      <c r="N180" s="8">
        <f t="shared" si="93"/>
        <v>11162</v>
      </c>
      <c r="O180" s="8">
        <f t="shared" si="94"/>
        <v>93.01666666666667</v>
      </c>
      <c r="P180" s="8">
        <f t="shared" si="95"/>
        <v>744.1333333333387</v>
      </c>
      <c r="Q180">
        <f t="shared" si="96"/>
        <v>0</v>
      </c>
      <c r="R180" s="8">
        <f t="shared" si="97"/>
        <v>744.1333333333387</v>
      </c>
      <c r="S180" s="3">
        <v>1</v>
      </c>
      <c r="T180" s="8">
        <f t="shared" si="98"/>
        <v>744.1333333333387</v>
      </c>
      <c r="V180" s="8">
        <f t="shared" si="99"/>
        <v>0</v>
      </c>
      <c r="W180" s="8">
        <f t="shared" si="100"/>
        <v>0</v>
      </c>
      <c r="X180" s="3">
        <v>1</v>
      </c>
      <c r="Y180" s="8">
        <f t="shared" si="101"/>
        <v>0</v>
      </c>
      <c r="Z180" s="8">
        <f t="shared" si="102"/>
        <v>744.1333333333387</v>
      </c>
      <c r="AA180" s="8">
        <f t="shared" si="103"/>
        <v>5208.933333333331</v>
      </c>
      <c r="AB180" s="7">
        <f t="shared" si="75"/>
        <v>118.33333333333333</v>
      </c>
      <c r="AC180">
        <f t="shared" si="76"/>
        <v>119</v>
      </c>
      <c r="AD180" s="7">
        <f t="shared" si="77"/>
        <v>128.33333333333334</v>
      </c>
      <c r="AE180">
        <f t="shared" si="78"/>
        <v>118</v>
      </c>
      <c r="AF180" s="16">
        <f t="shared" si="79"/>
        <v>-0.08333333333333333</v>
      </c>
    </row>
    <row r="181" spans="9:26" ht="15.75">
      <c r="I181" s="4"/>
      <c r="L181" s="8"/>
      <c r="N181" s="8"/>
      <c r="R181" s="8"/>
      <c r="Y181" s="8"/>
      <c r="Z181" s="8"/>
    </row>
    <row r="182" spans="2:27" ht="16.5" thickBot="1">
      <c r="B182" s="11" t="s">
        <v>143</v>
      </c>
      <c r="I182" s="4"/>
      <c r="L182" s="8">
        <f>SUM(L160:L181)</f>
        <v>254798.83</v>
      </c>
      <c r="N182" s="8">
        <f>SUM(N160:N181)</f>
        <v>254798.83</v>
      </c>
      <c r="R182" s="8"/>
      <c r="T182" s="18">
        <f>SUM(T160:T180)</f>
        <v>22490.76916666672</v>
      </c>
      <c r="V182" s="8">
        <f>SUM(V160:V181)</f>
        <v>127543.23333333328</v>
      </c>
      <c r="W182" s="8">
        <f>SUM(W160:W181)</f>
        <v>127543.23333333328</v>
      </c>
      <c r="Y182" s="8">
        <f>SUM(Y160:Y181)</f>
        <v>127543.23333333328</v>
      </c>
      <c r="Z182" s="8">
        <f>SUM(Z160:Z181)</f>
        <v>150034.00249999997</v>
      </c>
      <c r="AA182" s="18">
        <f>SUM(AA160:AA180)</f>
        <v>96608.7970833334</v>
      </c>
    </row>
    <row r="183" spans="9:27" ht="16.5" thickTop="1">
      <c r="I183" s="4" t="s">
        <v>56</v>
      </c>
      <c r="L183" s="10">
        <f>SUM(L160:L175)</f>
        <v>215996</v>
      </c>
      <c r="N183" s="8"/>
      <c r="R183" s="8"/>
      <c r="T183" s="9"/>
      <c r="Y183" s="8"/>
      <c r="Z183" s="8"/>
      <c r="AA183" s="9"/>
    </row>
    <row r="184" spans="2:27" ht="15.75">
      <c r="B184" s="11" t="s">
        <v>144</v>
      </c>
      <c r="I184" s="4"/>
      <c r="L184" s="8"/>
      <c r="N184" s="8"/>
      <c r="R184" s="8"/>
      <c r="T184" s="9"/>
      <c r="Y184" s="8"/>
      <c r="Z184" s="8"/>
      <c r="AA184" s="9"/>
    </row>
    <row r="185" spans="2:32" ht="15.75">
      <c r="B185" s="11" t="s">
        <v>145</v>
      </c>
      <c r="C185" s="11">
        <v>90</v>
      </c>
      <c r="D185" s="11">
        <v>8</v>
      </c>
      <c r="E185" s="12">
        <v>0</v>
      </c>
      <c r="G185" s="11" t="s">
        <v>55</v>
      </c>
      <c r="H185" s="11">
        <v>10</v>
      </c>
      <c r="I185" s="19">
        <f>+C185+H185</f>
        <v>100</v>
      </c>
      <c r="L185" s="13">
        <v>6972</v>
      </c>
      <c r="N185" s="8">
        <f aca="true" t="shared" si="104" ref="N185:N211">L185-L185*E185</f>
        <v>6972</v>
      </c>
      <c r="O185" s="8">
        <f aca="true" t="shared" si="105" ref="O185:O211">N185/H185/12</f>
        <v>58.1</v>
      </c>
      <c r="P185" s="8">
        <f aca="true" t="shared" si="106" ref="P185:P211">IF(M185&gt;0,0,IF(OR(AB185&gt;AC185,AD185&lt;AE185),0,IF(AND(AD185&gt;=AE185,AD185&lt;=AC185),O185*((AD185-AE185)*12),IF(AND(AE185&lt;=AB185,AC185&gt;=AB185),((AC185-AB185)*12)*O185,IF(AD185&gt;AC185,12*O185,0)))))</f>
        <v>0</v>
      </c>
      <c r="Q185">
        <f aca="true" t="shared" si="107" ref="Q185:Q211">IF(M185=0,0,IF(AND(AF185&gt;=AE185,AF185&lt;=AD185),((AF185-AE185)*12)*O185,0))</f>
        <v>0</v>
      </c>
      <c r="R185" s="8">
        <f aca="true" t="shared" si="108" ref="R185:R211">IF(Q185&gt;0,Q185,P185)</f>
        <v>0</v>
      </c>
      <c r="S185" s="3">
        <v>1</v>
      </c>
      <c r="T185" s="8">
        <f aca="true" t="shared" si="109" ref="T185:T211">S185*SUM(P185:Q185)</f>
        <v>0</v>
      </c>
      <c r="V185" s="8">
        <f aca="true" t="shared" si="110" ref="V185:V211">IF(AB185&gt;AC185,0,IF(AD185&lt;AE185,N185,IF(AND(AD185&gt;=AE185,AD185&lt;=AC185),(N185-R185),IF(AND(AE185&lt;=AB185,AC185&gt;=AB185),0,IF(AD185&gt;AC185,((AE185-AB185)*12)*O185,0)))))</f>
        <v>6972</v>
      </c>
      <c r="W185" s="8">
        <f aca="true" t="shared" si="111" ref="W185:W211">V185*S185</f>
        <v>6972</v>
      </c>
      <c r="X185" s="3">
        <v>1</v>
      </c>
      <c r="Y185" s="8">
        <f aca="true" t="shared" si="112" ref="Y185:Y211">W185*X185</f>
        <v>6972</v>
      </c>
      <c r="Z185" s="8">
        <f aca="true" t="shared" si="113" ref="Z185:Z211">IF(M185&gt;0,0,Y185+T185*X185)*X185</f>
        <v>6972</v>
      </c>
      <c r="AA185" s="8">
        <f aca="true" t="shared" si="114" ref="AA185:AA211">IF(M185&gt;0,(L185-Y185)/2,IF(AB185&gt;=AE185,(((L185*S185)*X185)-Z185)/2,((((L185*S185)*X185)-Y185)+(((L185*S185)*X185)-Z185))/2))</f>
        <v>0</v>
      </c>
      <c r="AB185" s="7">
        <f aca="true" t="shared" si="115" ref="AB185:AB211">$C185+(($D185-1)/12)</f>
        <v>90.58333333333333</v>
      </c>
      <c r="AC185">
        <f aca="true" t="shared" si="116" ref="AC185:AC211">($N$5+1)-($N$2/12)</f>
        <v>119</v>
      </c>
      <c r="AD185" s="7">
        <f aca="true" t="shared" si="117" ref="AD185:AD211">$I185+(($D185-1)/12)</f>
        <v>100.58333333333333</v>
      </c>
      <c r="AE185">
        <f aca="true" t="shared" si="118" ref="AE185:AE211">$N$4+($N$3/12)</f>
        <v>118</v>
      </c>
      <c r="AF185" s="16">
        <f aca="true" t="shared" si="119" ref="AF185:AF211">$J185+(($K185-1)/12)</f>
        <v>-0.08333333333333333</v>
      </c>
    </row>
    <row r="186" spans="2:32" ht="15.75">
      <c r="B186" s="11" t="s">
        <v>146</v>
      </c>
      <c r="C186" s="11">
        <v>90</v>
      </c>
      <c r="D186" s="11">
        <v>9</v>
      </c>
      <c r="E186" s="12">
        <v>0</v>
      </c>
      <c r="G186" s="11" t="s">
        <v>55</v>
      </c>
      <c r="H186" s="11">
        <v>10</v>
      </c>
      <c r="I186" s="19">
        <f aca="true" t="shared" si="120" ref="I186:I211">+C186+H186</f>
        <v>100</v>
      </c>
      <c r="L186" s="13">
        <v>3658</v>
      </c>
      <c r="N186" s="8">
        <f t="shared" si="104"/>
        <v>3658</v>
      </c>
      <c r="O186" s="8">
        <f t="shared" si="105"/>
        <v>30.483333333333334</v>
      </c>
      <c r="P186" s="8">
        <f t="shared" si="106"/>
        <v>0</v>
      </c>
      <c r="Q186">
        <f t="shared" si="107"/>
        <v>0</v>
      </c>
      <c r="R186" s="8">
        <f t="shared" si="108"/>
        <v>0</v>
      </c>
      <c r="S186" s="3">
        <v>1</v>
      </c>
      <c r="T186" s="8">
        <f t="shared" si="109"/>
        <v>0</v>
      </c>
      <c r="V186" s="8">
        <f t="shared" si="110"/>
        <v>3658</v>
      </c>
      <c r="W186" s="8">
        <f t="shared" si="111"/>
        <v>3658</v>
      </c>
      <c r="X186" s="3">
        <v>1</v>
      </c>
      <c r="Y186" s="8">
        <f t="shared" si="112"/>
        <v>3658</v>
      </c>
      <c r="Z186" s="8">
        <f t="shared" si="113"/>
        <v>3658</v>
      </c>
      <c r="AA186" s="8">
        <f t="shared" si="114"/>
        <v>0</v>
      </c>
      <c r="AB186" s="7">
        <f t="shared" si="115"/>
        <v>90.66666666666667</v>
      </c>
      <c r="AC186">
        <f t="shared" si="116"/>
        <v>119</v>
      </c>
      <c r="AD186" s="7">
        <f t="shared" si="117"/>
        <v>100.66666666666667</v>
      </c>
      <c r="AE186">
        <f t="shared" si="118"/>
        <v>118</v>
      </c>
      <c r="AF186" s="16">
        <f t="shared" si="119"/>
        <v>-0.08333333333333333</v>
      </c>
    </row>
    <row r="187" spans="2:32" ht="15.75">
      <c r="B187" s="11" t="s">
        <v>147</v>
      </c>
      <c r="C187" s="11">
        <v>90</v>
      </c>
      <c r="D187" s="11">
        <v>10</v>
      </c>
      <c r="E187" s="12">
        <v>0</v>
      </c>
      <c r="G187" s="11" t="s">
        <v>55</v>
      </c>
      <c r="H187" s="11">
        <v>10</v>
      </c>
      <c r="I187" s="19">
        <f t="shared" si="120"/>
        <v>100</v>
      </c>
      <c r="L187" s="13">
        <v>3775</v>
      </c>
      <c r="N187" s="8">
        <f t="shared" si="104"/>
        <v>3775</v>
      </c>
      <c r="O187" s="8">
        <f t="shared" si="105"/>
        <v>31.458333333333332</v>
      </c>
      <c r="P187" s="8">
        <f t="shared" si="106"/>
        <v>0</v>
      </c>
      <c r="Q187">
        <f t="shared" si="107"/>
        <v>0</v>
      </c>
      <c r="R187" s="8">
        <f t="shared" si="108"/>
        <v>0</v>
      </c>
      <c r="S187" s="3">
        <v>1</v>
      </c>
      <c r="T187" s="8">
        <f t="shared" si="109"/>
        <v>0</v>
      </c>
      <c r="V187" s="8">
        <f t="shared" si="110"/>
        <v>3775</v>
      </c>
      <c r="W187" s="8">
        <f t="shared" si="111"/>
        <v>3775</v>
      </c>
      <c r="X187" s="3">
        <v>1</v>
      </c>
      <c r="Y187" s="8">
        <f t="shared" si="112"/>
        <v>3775</v>
      </c>
      <c r="Z187" s="8">
        <f t="shared" si="113"/>
        <v>3775</v>
      </c>
      <c r="AA187" s="8">
        <f t="shared" si="114"/>
        <v>0</v>
      </c>
      <c r="AB187" s="7">
        <f t="shared" si="115"/>
        <v>90.75</v>
      </c>
      <c r="AC187">
        <f t="shared" si="116"/>
        <v>119</v>
      </c>
      <c r="AD187" s="7">
        <f t="shared" si="117"/>
        <v>100.75</v>
      </c>
      <c r="AE187">
        <f t="shared" si="118"/>
        <v>118</v>
      </c>
      <c r="AF187" s="16">
        <f t="shared" si="119"/>
        <v>-0.08333333333333333</v>
      </c>
    </row>
    <row r="188" spans="2:32" ht="15.75">
      <c r="B188" s="11" t="s">
        <v>148</v>
      </c>
      <c r="C188" s="11">
        <v>91</v>
      </c>
      <c r="D188" s="11">
        <v>2</v>
      </c>
      <c r="E188" s="12">
        <v>0</v>
      </c>
      <c r="G188" s="11" t="s">
        <v>55</v>
      </c>
      <c r="H188" s="11">
        <v>10</v>
      </c>
      <c r="I188" s="19">
        <f t="shared" si="120"/>
        <v>101</v>
      </c>
      <c r="L188" s="13">
        <v>10026</v>
      </c>
      <c r="N188" s="8">
        <f t="shared" si="104"/>
        <v>10026</v>
      </c>
      <c r="O188" s="8">
        <f t="shared" si="105"/>
        <v>83.55</v>
      </c>
      <c r="P188" s="8">
        <f t="shared" si="106"/>
        <v>0</v>
      </c>
      <c r="Q188">
        <f t="shared" si="107"/>
        <v>0</v>
      </c>
      <c r="R188" s="8">
        <f t="shared" si="108"/>
        <v>0</v>
      </c>
      <c r="S188" s="3">
        <v>1</v>
      </c>
      <c r="T188" s="8">
        <f t="shared" si="109"/>
        <v>0</v>
      </c>
      <c r="V188" s="8">
        <f t="shared" si="110"/>
        <v>10026</v>
      </c>
      <c r="W188" s="8">
        <f t="shared" si="111"/>
        <v>10026</v>
      </c>
      <c r="X188" s="3">
        <v>1</v>
      </c>
      <c r="Y188" s="8">
        <f t="shared" si="112"/>
        <v>10026</v>
      </c>
      <c r="Z188" s="8">
        <f t="shared" si="113"/>
        <v>10026</v>
      </c>
      <c r="AA188" s="8">
        <f t="shared" si="114"/>
        <v>0</v>
      </c>
      <c r="AB188" s="7">
        <f t="shared" si="115"/>
        <v>91.08333333333333</v>
      </c>
      <c r="AC188">
        <f t="shared" si="116"/>
        <v>119</v>
      </c>
      <c r="AD188" s="7">
        <f t="shared" si="117"/>
        <v>101.08333333333333</v>
      </c>
      <c r="AE188">
        <f t="shared" si="118"/>
        <v>118</v>
      </c>
      <c r="AF188" s="16">
        <f t="shared" si="119"/>
        <v>-0.08333333333333333</v>
      </c>
    </row>
    <row r="189" spans="2:32" ht="15.75">
      <c r="B189" s="11" t="s">
        <v>149</v>
      </c>
      <c r="C189" s="11">
        <v>92</v>
      </c>
      <c r="D189" s="11">
        <v>5</v>
      </c>
      <c r="E189" s="12">
        <v>0</v>
      </c>
      <c r="G189" s="11" t="s">
        <v>55</v>
      </c>
      <c r="H189" s="11">
        <v>10</v>
      </c>
      <c r="I189" s="19">
        <f t="shared" si="120"/>
        <v>102</v>
      </c>
      <c r="L189" s="13">
        <v>5730</v>
      </c>
      <c r="N189" s="8">
        <f t="shared" si="104"/>
        <v>5730</v>
      </c>
      <c r="O189" s="8">
        <f t="shared" si="105"/>
        <v>47.75</v>
      </c>
      <c r="P189" s="8">
        <f t="shared" si="106"/>
        <v>0</v>
      </c>
      <c r="Q189">
        <f t="shared" si="107"/>
        <v>0</v>
      </c>
      <c r="R189" s="8">
        <f t="shared" si="108"/>
        <v>0</v>
      </c>
      <c r="S189" s="3">
        <v>1</v>
      </c>
      <c r="T189" s="8">
        <f t="shared" si="109"/>
        <v>0</v>
      </c>
      <c r="V189" s="8">
        <f t="shared" si="110"/>
        <v>5730</v>
      </c>
      <c r="W189" s="8">
        <f t="shared" si="111"/>
        <v>5730</v>
      </c>
      <c r="X189" s="3">
        <v>1</v>
      </c>
      <c r="Y189" s="8">
        <f t="shared" si="112"/>
        <v>5730</v>
      </c>
      <c r="Z189" s="8">
        <f t="shared" si="113"/>
        <v>5730</v>
      </c>
      <c r="AA189" s="8">
        <f t="shared" si="114"/>
        <v>0</v>
      </c>
      <c r="AB189" s="7">
        <f t="shared" si="115"/>
        <v>92.33333333333333</v>
      </c>
      <c r="AC189">
        <f t="shared" si="116"/>
        <v>119</v>
      </c>
      <c r="AD189" s="7">
        <f t="shared" si="117"/>
        <v>102.33333333333333</v>
      </c>
      <c r="AE189">
        <f t="shared" si="118"/>
        <v>118</v>
      </c>
      <c r="AF189" s="16">
        <f t="shared" si="119"/>
        <v>-0.08333333333333333</v>
      </c>
    </row>
    <row r="190" spans="2:32" ht="15.75">
      <c r="B190" s="11" t="s">
        <v>146</v>
      </c>
      <c r="C190" s="11">
        <v>94</v>
      </c>
      <c r="D190" s="11">
        <v>7</v>
      </c>
      <c r="E190" s="12">
        <v>0</v>
      </c>
      <c r="G190" s="11" t="s">
        <v>55</v>
      </c>
      <c r="H190" s="11">
        <v>10</v>
      </c>
      <c r="I190" s="19">
        <f t="shared" si="120"/>
        <v>104</v>
      </c>
      <c r="L190" s="13">
        <v>4539</v>
      </c>
      <c r="N190" s="8">
        <f t="shared" si="104"/>
        <v>4539</v>
      </c>
      <c r="O190" s="8">
        <f t="shared" si="105"/>
        <v>37.824999999999996</v>
      </c>
      <c r="P190" s="8">
        <f t="shared" si="106"/>
        <v>0</v>
      </c>
      <c r="Q190">
        <f t="shared" si="107"/>
        <v>0</v>
      </c>
      <c r="R190" s="8">
        <f t="shared" si="108"/>
        <v>0</v>
      </c>
      <c r="S190" s="3">
        <v>1</v>
      </c>
      <c r="T190" s="8">
        <f t="shared" si="109"/>
        <v>0</v>
      </c>
      <c r="V190" s="8">
        <f t="shared" si="110"/>
        <v>4539</v>
      </c>
      <c r="W190" s="8">
        <f t="shared" si="111"/>
        <v>4539</v>
      </c>
      <c r="X190" s="3">
        <v>1</v>
      </c>
      <c r="Y190" s="8">
        <f t="shared" si="112"/>
        <v>4539</v>
      </c>
      <c r="Z190" s="8">
        <f t="shared" si="113"/>
        <v>4539</v>
      </c>
      <c r="AA190" s="8">
        <f t="shared" si="114"/>
        <v>0</v>
      </c>
      <c r="AB190" s="7">
        <f t="shared" si="115"/>
        <v>94.5</v>
      </c>
      <c r="AC190">
        <f t="shared" si="116"/>
        <v>119</v>
      </c>
      <c r="AD190" s="7">
        <f t="shared" si="117"/>
        <v>104.5</v>
      </c>
      <c r="AE190">
        <f t="shared" si="118"/>
        <v>118</v>
      </c>
      <c r="AF190" s="16">
        <f t="shared" si="119"/>
        <v>-0.08333333333333333</v>
      </c>
    </row>
    <row r="191" spans="2:32" ht="15.75">
      <c r="B191" s="11" t="s">
        <v>146</v>
      </c>
      <c r="C191" s="11">
        <v>97</v>
      </c>
      <c r="D191" s="11">
        <v>5</v>
      </c>
      <c r="E191" s="12">
        <v>0</v>
      </c>
      <c r="G191" s="11" t="s">
        <v>55</v>
      </c>
      <c r="H191" s="11">
        <v>10</v>
      </c>
      <c r="I191" s="19">
        <f t="shared" si="120"/>
        <v>107</v>
      </c>
      <c r="L191" s="13">
        <v>3172</v>
      </c>
      <c r="N191" s="8">
        <f t="shared" si="104"/>
        <v>3172</v>
      </c>
      <c r="O191" s="8">
        <f t="shared" si="105"/>
        <v>26.433333333333334</v>
      </c>
      <c r="P191" s="8">
        <f t="shared" si="106"/>
        <v>0</v>
      </c>
      <c r="Q191">
        <f t="shared" si="107"/>
        <v>0</v>
      </c>
      <c r="R191" s="8">
        <f t="shared" si="108"/>
        <v>0</v>
      </c>
      <c r="S191" s="3">
        <v>1</v>
      </c>
      <c r="T191" s="8">
        <f t="shared" si="109"/>
        <v>0</v>
      </c>
      <c r="V191" s="8">
        <f t="shared" si="110"/>
        <v>3172</v>
      </c>
      <c r="W191" s="8">
        <f t="shared" si="111"/>
        <v>3172</v>
      </c>
      <c r="X191" s="3">
        <v>1</v>
      </c>
      <c r="Y191" s="8">
        <f t="shared" si="112"/>
        <v>3172</v>
      </c>
      <c r="Z191" s="8">
        <f t="shared" si="113"/>
        <v>3172</v>
      </c>
      <c r="AA191" s="8">
        <f t="shared" si="114"/>
        <v>0</v>
      </c>
      <c r="AB191" s="7">
        <f t="shared" si="115"/>
        <v>97.33333333333333</v>
      </c>
      <c r="AC191">
        <f t="shared" si="116"/>
        <v>119</v>
      </c>
      <c r="AD191" s="7">
        <f t="shared" si="117"/>
        <v>107.33333333333333</v>
      </c>
      <c r="AE191">
        <f t="shared" si="118"/>
        <v>118</v>
      </c>
      <c r="AF191" s="16">
        <f t="shared" si="119"/>
        <v>-0.08333333333333333</v>
      </c>
    </row>
    <row r="192" spans="2:32" ht="15.75">
      <c r="B192" s="11" t="s">
        <v>150</v>
      </c>
      <c r="C192" s="11">
        <v>97</v>
      </c>
      <c r="D192" s="11">
        <v>5</v>
      </c>
      <c r="E192" s="12">
        <v>0</v>
      </c>
      <c r="G192" s="11" t="s">
        <v>55</v>
      </c>
      <c r="H192" s="11">
        <v>10</v>
      </c>
      <c r="I192" s="19">
        <f t="shared" si="120"/>
        <v>107</v>
      </c>
      <c r="L192" s="13">
        <v>3685</v>
      </c>
      <c r="N192" s="8">
        <f t="shared" si="104"/>
        <v>3685</v>
      </c>
      <c r="O192" s="8">
        <f t="shared" si="105"/>
        <v>30.708333333333332</v>
      </c>
      <c r="P192" s="8">
        <f t="shared" si="106"/>
        <v>0</v>
      </c>
      <c r="Q192">
        <f t="shared" si="107"/>
        <v>0</v>
      </c>
      <c r="R192" s="8">
        <f t="shared" si="108"/>
        <v>0</v>
      </c>
      <c r="S192" s="3">
        <v>1</v>
      </c>
      <c r="T192" s="8">
        <f t="shared" si="109"/>
        <v>0</v>
      </c>
      <c r="V192" s="8">
        <f t="shared" si="110"/>
        <v>3685</v>
      </c>
      <c r="W192" s="8">
        <f t="shared" si="111"/>
        <v>3685</v>
      </c>
      <c r="X192" s="3">
        <v>1</v>
      </c>
      <c r="Y192" s="8">
        <f t="shared" si="112"/>
        <v>3685</v>
      </c>
      <c r="Z192" s="8">
        <f t="shared" si="113"/>
        <v>3685</v>
      </c>
      <c r="AA192" s="8">
        <f t="shared" si="114"/>
        <v>0</v>
      </c>
      <c r="AB192" s="7">
        <f t="shared" si="115"/>
        <v>97.33333333333333</v>
      </c>
      <c r="AC192">
        <f t="shared" si="116"/>
        <v>119</v>
      </c>
      <c r="AD192" s="7">
        <f t="shared" si="117"/>
        <v>107.33333333333333</v>
      </c>
      <c r="AE192">
        <f t="shared" si="118"/>
        <v>118</v>
      </c>
      <c r="AF192" s="16">
        <f t="shared" si="119"/>
        <v>-0.08333333333333333</v>
      </c>
    </row>
    <row r="193" spans="2:32" ht="15.75">
      <c r="B193" s="11" t="s">
        <v>151</v>
      </c>
      <c r="C193" s="11">
        <v>97</v>
      </c>
      <c r="D193" s="11">
        <v>5</v>
      </c>
      <c r="E193" s="12">
        <v>0</v>
      </c>
      <c r="G193" s="11" t="s">
        <v>55</v>
      </c>
      <c r="H193" s="11">
        <v>10</v>
      </c>
      <c r="I193" s="19">
        <f t="shared" si="120"/>
        <v>107</v>
      </c>
      <c r="L193" s="13">
        <v>2587</v>
      </c>
      <c r="N193" s="8">
        <f t="shared" si="104"/>
        <v>2587</v>
      </c>
      <c r="O193" s="8">
        <f t="shared" si="105"/>
        <v>21.558333333333334</v>
      </c>
      <c r="P193" s="8">
        <f t="shared" si="106"/>
        <v>0</v>
      </c>
      <c r="Q193">
        <f t="shared" si="107"/>
        <v>0</v>
      </c>
      <c r="R193" s="8">
        <f t="shared" si="108"/>
        <v>0</v>
      </c>
      <c r="S193" s="3">
        <v>1</v>
      </c>
      <c r="T193" s="8">
        <f t="shared" si="109"/>
        <v>0</v>
      </c>
      <c r="V193" s="8">
        <f t="shared" si="110"/>
        <v>2587</v>
      </c>
      <c r="W193" s="8">
        <f t="shared" si="111"/>
        <v>2587</v>
      </c>
      <c r="X193" s="3">
        <v>1</v>
      </c>
      <c r="Y193" s="8">
        <f t="shared" si="112"/>
        <v>2587</v>
      </c>
      <c r="Z193" s="8">
        <f t="shared" si="113"/>
        <v>2587</v>
      </c>
      <c r="AA193" s="8">
        <f t="shared" si="114"/>
        <v>0</v>
      </c>
      <c r="AB193" s="7">
        <f t="shared" si="115"/>
        <v>97.33333333333333</v>
      </c>
      <c r="AC193">
        <f t="shared" si="116"/>
        <v>119</v>
      </c>
      <c r="AD193" s="7">
        <f t="shared" si="117"/>
        <v>107.33333333333333</v>
      </c>
      <c r="AE193">
        <f t="shared" si="118"/>
        <v>118</v>
      </c>
      <c r="AF193" s="16">
        <f t="shared" si="119"/>
        <v>-0.08333333333333333</v>
      </c>
    </row>
    <row r="194" spans="2:32" ht="15.75">
      <c r="B194" s="11" t="s">
        <v>152</v>
      </c>
      <c r="C194" s="11">
        <v>104</v>
      </c>
      <c r="D194" s="11">
        <v>6</v>
      </c>
      <c r="E194" s="12">
        <v>0</v>
      </c>
      <c r="G194" s="11" t="s">
        <v>55</v>
      </c>
      <c r="H194" s="11">
        <v>10</v>
      </c>
      <c r="I194" s="19">
        <f t="shared" si="120"/>
        <v>114</v>
      </c>
      <c r="L194" s="13">
        <v>1400</v>
      </c>
      <c r="N194" s="8">
        <f t="shared" si="104"/>
        <v>1400</v>
      </c>
      <c r="O194" s="8">
        <f t="shared" si="105"/>
        <v>11.666666666666666</v>
      </c>
      <c r="P194" s="8">
        <f t="shared" si="106"/>
        <v>0</v>
      </c>
      <c r="Q194">
        <f t="shared" si="107"/>
        <v>0</v>
      </c>
      <c r="R194" s="8">
        <f t="shared" si="108"/>
        <v>0</v>
      </c>
      <c r="S194" s="3">
        <v>1</v>
      </c>
      <c r="T194" s="8">
        <f t="shared" si="109"/>
        <v>0</v>
      </c>
      <c r="V194" s="8">
        <f t="shared" si="110"/>
        <v>1400</v>
      </c>
      <c r="W194" s="8">
        <f t="shared" si="111"/>
        <v>1400</v>
      </c>
      <c r="X194" s="3">
        <v>1</v>
      </c>
      <c r="Y194" s="8">
        <f t="shared" si="112"/>
        <v>1400</v>
      </c>
      <c r="Z194" s="8">
        <f t="shared" si="113"/>
        <v>1400</v>
      </c>
      <c r="AA194" s="8">
        <f t="shared" si="114"/>
        <v>0</v>
      </c>
      <c r="AB194" s="7">
        <f t="shared" si="115"/>
        <v>104.41666666666667</v>
      </c>
      <c r="AC194">
        <f t="shared" si="116"/>
        <v>119</v>
      </c>
      <c r="AD194" s="7">
        <f t="shared" si="117"/>
        <v>114.41666666666667</v>
      </c>
      <c r="AE194">
        <f t="shared" si="118"/>
        <v>118</v>
      </c>
      <c r="AF194" s="16">
        <f t="shared" si="119"/>
        <v>-0.08333333333333333</v>
      </c>
    </row>
    <row r="195" spans="2:32" ht="15.75">
      <c r="B195" s="11" t="s">
        <v>153</v>
      </c>
      <c r="C195" s="11">
        <v>104</v>
      </c>
      <c r="D195" s="11">
        <v>12</v>
      </c>
      <c r="E195" s="12">
        <v>0</v>
      </c>
      <c r="G195" s="11" t="s">
        <v>55</v>
      </c>
      <c r="H195" s="11">
        <v>10</v>
      </c>
      <c r="I195" s="19">
        <f t="shared" si="120"/>
        <v>114</v>
      </c>
      <c r="L195" s="13">
        <v>4315</v>
      </c>
      <c r="N195" s="8">
        <f t="shared" si="104"/>
        <v>4315</v>
      </c>
      <c r="O195" s="8">
        <f t="shared" si="105"/>
        <v>35.958333333333336</v>
      </c>
      <c r="P195" s="8">
        <f t="shared" si="106"/>
        <v>0</v>
      </c>
      <c r="Q195">
        <f t="shared" si="107"/>
        <v>0</v>
      </c>
      <c r="R195" s="8">
        <f t="shared" si="108"/>
        <v>0</v>
      </c>
      <c r="S195" s="3">
        <v>1</v>
      </c>
      <c r="T195" s="8">
        <f t="shared" si="109"/>
        <v>0</v>
      </c>
      <c r="V195" s="8">
        <f t="shared" si="110"/>
        <v>4315</v>
      </c>
      <c r="W195" s="8">
        <f t="shared" si="111"/>
        <v>4315</v>
      </c>
      <c r="X195" s="3">
        <v>1</v>
      </c>
      <c r="Y195" s="8">
        <f t="shared" si="112"/>
        <v>4315</v>
      </c>
      <c r="Z195" s="8">
        <f t="shared" si="113"/>
        <v>4315</v>
      </c>
      <c r="AA195" s="8">
        <f t="shared" si="114"/>
        <v>0</v>
      </c>
      <c r="AB195" s="7">
        <f t="shared" si="115"/>
        <v>104.91666666666667</v>
      </c>
      <c r="AC195">
        <f t="shared" si="116"/>
        <v>119</v>
      </c>
      <c r="AD195" s="7">
        <f t="shared" si="117"/>
        <v>114.91666666666667</v>
      </c>
      <c r="AE195">
        <f t="shared" si="118"/>
        <v>118</v>
      </c>
      <c r="AF195" s="16">
        <f t="shared" si="119"/>
        <v>-0.08333333333333333</v>
      </c>
    </row>
    <row r="196" spans="2:32" ht="15.75">
      <c r="B196" s="11" t="s">
        <v>154</v>
      </c>
      <c r="C196" s="11">
        <v>104</v>
      </c>
      <c r="D196" s="11">
        <v>12</v>
      </c>
      <c r="E196" s="12">
        <v>0</v>
      </c>
      <c r="G196" s="11" t="s">
        <v>55</v>
      </c>
      <c r="H196" s="11">
        <v>10</v>
      </c>
      <c r="I196" s="19">
        <f t="shared" si="120"/>
        <v>114</v>
      </c>
      <c r="L196" s="13">
        <v>5160</v>
      </c>
      <c r="N196" s="8">
        <f t="shared" si="104"/>
        <v>5160</v>
      </c>
      <c r="O196" s="8">
        <f t="shared" si="105"/>
        <v>43</v>
      </c>
      <c r="P196" s="8">
        <f t="shared" si="106"/>
        <v>0</v>
      </c>
      <c r="Q196">
        <f t="shared" si="107"/>
        <v>0</v>
      </c>
      <c r="R196" s="8">
        <f t="shared" si="108"/>
        <v>0</v>
      </c>
      <c r="S196" s="3">
        <v>1</v>
      </c>
      <c r="T196" s="8">
        <f t="shared" si="109"/>
        <v>0</v>
      </c>
      <c r="V196" s="8">
        <f t="shared" si="110"/>
        <v>5160</v>
      </c>
      <c r="W196" s="8">
        <f t="shared" si="111"/>
        <v>5160</v>
      </c>
      <c r="X196" s="3">
        <v>1</v>
      </c>
      <c r="Y196" s="8">
        <f t="shared" si="112"/>
        <v>5160</v>
      </c>
      <c r="Z196" s="8">
        <f t="shared" si="113"/>
        <v>5160</v>
      </c>
      <c r="AA196" s="8">
        <f t="shared" si="114"/>
        <v>0</v>
      </c>
      <c r="AB196" s="7">
        <f t="shared" si="115"/>
        <v>104.91666666666667</v>
      </c>
      <c r="AC196">
        <f t="shared" si="116"/>
        <v>119</v>
      </c>
      <c r="AD196" s="7">
        <f t="shared" si="117"/>
        <v>114.91666666666667</v>
      </c>
      <c r="AE196">
        <f t="shared" si="118"/>
        <v>118</v>
      </c>
      <c r="AF196" s="16">
        <f t="shared" si="119"/>
        <v>-0.08333333333333333</v>
      </c>
    </row>
    <row r="197" spans="2:32" ht="15.75">
      <c r="B197" s="11" t="s">
        <v>154</v>
      </c>
      <c r="C197" s="11">
        <v>105</v>
      </c>
      <c r="D197" s="11">
        <v>7</v>
      </c>
      <c r="E197" s="12">
        <v>0</v>
      </c>
      <c r="G197" s="11" t="s">
        <v>55</v>
      </c>
      <c r="H197" s="11">
        <v>10</v>
      </c>
      <c r="I197" s="19">
        <f t="shared" si="120"/>
        <v>115</v>
      </c>
      <c r="L197" s="13">
        <v>5124</v>
      </c>
      <c r="N197" s="8">
        <f t="shared" si="104"/>
        <v>5124</v>
      </c>
      <c r="O197" s="8">
        <f t="shared" si="105"/>
        <v>42.699999999999996</v>
      </c>
      <c r="P197" s="8">
        <f t="shared" si="106"/>
        <v>0</v>
      </c>
      <c r="Q197">
        <f t="shared" si="107"/>
        <v>0</v>
      </c>
      <c r="R197" s="8">
        <f t="shared" si="108"/>
        <v>0</v>
      </c>
      <c r="S197" s="3">
        <v>1</v>
      </c>
      <c r="T197" s="8">
        <f t="shared" si="109"/>
        <v>0</v>
      </c>
      <c r="V197" s="8">
        <f t="shared" si="110"/>
        <v>5124</v>
      </c>
      <c r="W197" s="8">
        <f t="shared" si="111"/>
        <v>5124</v>
      </c>
      <c r="X197" s="3">
        <v>1</v>
      </c>
      <c r="Y197" s="8">
        <f t="shared" si="112"/>
        <v>5124</v>
      </c>
      <c r="Z197" s="8">
        <f t="shared" si="113"/>
        <v>5124</v>
      </c>
      <c r="AA197" s="8">
        <f t="shared" si="114"/>
        <v>0</v>
      </c>
      <c r="AB197" s="7">
        <f t="shared" si="115"/>
        <v>105.5</v>
      </c>
      <c r="AC197">
        <f t="shared" si="116"/>
        <v>119</v>
      </c>
      <c r="AD197" s="7">
        <f t="shared" si="117"/>
        <v>115.5</v>
      </c>
      <c r="AE197">
        <f t="shared" si="118"/>
        <v>118</v>
      </c>
      <c r="AF197" s="16">
        <f t="shared" si="119"/>
        <v>-0.08333333333333333</v>
      </c>
    </row>
    <row r="198" spans="2:32" ht="15.75">
      <c r="B198" s="11" t="s">
        <v>155</v>
      </c>
      <c r="C198" s="11">
        <v>105</v>
      </c>
      <c r="D198" s="11">
        <v>7</v>
      </c>
      <c r="E198" s="12">
        <v>0</v>
      </c>
      <c r="G198" s="11" t="s">
        <v>55</v>
      </c>
      <c r="H198" s="11">
        <v>10</v>
      </c>
      <c r="I198" s="19">
        <f t="shared" si="120"/>
        <v>115</v>
      </c>
      <c r="L198" s="13">
        <v>5721</v>
      </c>
      <c r="N198" s="8">
        <f t="shared" si="104"/>
        <v>5721</v>
      </c>
      <c r="O198" s="8">
        <f t="shared" si="105"/>
        <v>47.675000000000004</v>
      </c>
      <c r="P198" s="8">
        <f t="shared" si="106"/>
        <v>0</v>
      </c>
      <c r="Q198">
        <f t="shared" si="107"/>
        <v>0</v>
      </c>
      <c r="R198" s="8">
        <f t="shared" si="108"/>
        <v>0</v>
      </c>
      <c r="S198" s="3">
        <v>1</v>
      </c>
      <c r="T198" s="8">
        <f t="shared" si="109"/>
        <v>0</v>
      </c>
      <c r="V198" s="8">
        <f t="shared" si="110"/>
        <v>5721</v>
      </c>
      <c r="W198" s="8">
        <f t="shared" si="111"/>
        <v>5721</v>
      </c>
      <c r="X198" s="3">
        <v>1</v>
      </c>
      <c r="Y198" s="8">
        <f t="shared" si="112"/>
        <v>5721</v>
      </c>
      <c r="Z198" s="8">
        <f t="shared" si="113"/>
        <v>5721</v>
      </c>
      <c r="AA198" s="8">
        <f t="shared" si="114"/>
        <v>0</v>
      </c>
      <c r="AB198" s="7">
        <f t="shared" si="115"/>
        <v>105.5</v>
      </c>
      <c r="AC198">
        <f t="shared" si="116"/>
        <v>119</v>
      </c>
      <c r="AD198" s="7">
        <f t="shared" si="117"/>
        <v>115.5</v>
      </c>
      <c r="AE198">
        <f t="shared" si="118"/>
        <v>118</v>
      </c>
      <c r="AF198" s="16">
        <f t="shared" si="119"/>
        <v>-0.08333333333333333</v>
      </c>
    </row>
    <row r="199" spans="2:32" ht="15.75">
      <c r="B199" s="11" t="s">
        <v>156</v>
      </c>
      <c r="C199" s="11">
        <v>105</v>
      </c>
      <c r="D199" s="11">
        <v>7</v>
      </c>
      <c r="E199" s="12">
        <v>0</v>
      </c>
      <c r="G199" s="11" t="s">
        <v>55</v>
      </c>
      <c r="H199" s="11">
        <v>10</v>
      </c>
      <c r="I199" s="19">
        <f t="shared" si="120"/>
        <v>115</v>
      </c>
      <c r="L199" s="13">
        <v>4397</v>
      </c>
      <c r="N199" s="8">
        <f t="shared" si="104"/>
        <v>4397</v>
      </c>
      <c r="O199" s="8">
        <f t="shared" si="105"/>
        <v>36.641666666666666</v>
      </c>
      <c r="P199" s="8">
        <f t="shared" si="106"/>
        <v>0</v>
      </c>
      <c r="Q199">
        <f t="shared" si="107"/>
        <v>0</v>
      </c>
      <c r="R199" s="8">
        <f t="shared" si="108"/>
        <v>0</v>
      </c>
      <c r="S199" s="3">
        <v>1</v>
      </c>
      <c r="T199" s="8">
        <f t="shared" si="109"/>
        <v>0</v>
      </c>
      <c r="V199" s="8">
        <f t="shared" si="110"/>
        <v>4397</v>
      </c>
      <c r="W199" s="8">
        <f t="shared" si="111"/>
        <v>4397</v>
      </c>
      <c r="X199" s="3">
        <v>1</v>
      </c>
      <c r="Y199" s="8">
        <f t="shared" si="112"/>
        <v>4397</v>
      </c>
      <c r="Z199" s="8">
        <f t="shared" si="113"/>
        <v>4397</v>
      </c>
      <c r="AA199" s="8">
        <f t="shared" si="114"/>
        <v>0</v>
      </c>
      <c r="AB199" s="7">
        <f t="shared" si="115"/>
        <v>105.5</v>
      </c>
      <c r="AC199">
        <f t="shared" si="116"/>
        <v>119</v>
      </c>
      <c r="AD199" s="7">
        <f t="shared" si="117"/>
        <v>115.5</v>
      </c>
      <c r="AE199">
        <f t="shared" si="118"/>
        <v>118</v>
      </c>
      <c r="AF199" s="16">
        <f t="shared" si="119"/>
        <v>-0.08333333333333333</v>
      </c>
    </row>
    <row r="200" spans="2:32" ht="15.75">
      <c r="B200" s="11" t="s">
        <v>156</v>
      </c>
      <c r="C200" s="11">
        <v>106</v>
      </c>
      <c r="D200" s="11">
        <v>2</v>
      </c>
      <c r="E200" s="12">
        <v>0</v>
      </c>
      <c r="G200" s="11" t="s">
        <v>55</v>
      </c>
      <c r="H200" s="11">
        <v>10</v>
      </c>
      <c r="I200" s="19">
        <f t="shared" si="120"/>
        <v>116</v>
      </c>
      <c r="L200" s="13">
        <v>4135</v>
      </c>
      <c r="N200" s="8">
        <f t="shared" si="104"/>
        <v>4135</v>
      </c>
      <c r="O200" s="8">
        <f t="shared" si="105"/>
        <v>34.458333333333336</v>
      </c>
      <c r="P200" s="8">
        <f t="shared" si="106"/>
        <v>0</v>
      </c>
      <c r="Q200">
        <f t="shared" si="107"/>
        <v>0</v>
      </c>
      <c r="R200" s="8">
        <f t="shared" si="108"/>
        <v>0</v>
      </c>
      <c r="S200" s="3">
        <v>1</v>
      </c>
      <c r="T200" s="8">
        <f t="shared" si="109"/>
        <v>0</v>
      </c>
      <c r="V200" s="8">
        <f t="shared" si="110"/>
        <v>4135</v>
      </c>
      <c r="W200" s="8">
        <f t="shared" si="111"/>
        <v>4135</v>
      </c>
      <c r="X200" s="3">
        <v>1</v>
      </c>
      <c r="Y200" s="8">
        <f t="shared" si="112"/>
        <v>4135</v>
      </c>
      <c r="Z200" s="8">
        <f t="shared" si="113"/>
        <v>4135</v>
      </c>
      <c r="AA200" s="8">
        <f t="shared" si="114"/>
        <v>0</v>
      </c>
      <c r="AB200" s="7">
        <f t="shared" si="115"/>
        <v>106.08333333333333</v>
      </c>
      <c r="AC200">
        <f t="shared" si="116"/>
        <v>119</v>
      </c>
      <c r="AD200" s="7">
        <f t="shared" si="117"/>
        <v>116.08333333333333</v>
      </c>
      <c r="AE200">
        <f t="shared" si="118"/>
        <v>118</v>
      </c>
      <c r="AF200" s="16">
        <f t="shared" si="119"/>
        <v>-0.08333333333333333</v>
      </c>
    </row>
    <row r="201" spans="2:32" ht="15.75">
      <c r="B201" s="11" t="s">
        <v>157</v>
      </c>
      <c r="C201" s="11">
        <v>106</v>
      </c>
      <c r="D201" s="11">
        <v>8</v>
      </c>
      <c r="E201" s="12">
        <v>0</v>
      </c>
      <c r="G201" s="11" t="s">
        <v>55</v>
      </c>
      <c r="H201" s="11">
        <v>10</v>
      </c>
      <c r="I201" s="19">
        <f t="shared" si="120"/>
        <v>116</v>
      </c>
      <c r="L201" s="13">
        <v>11629</v>
      </c>
      <c r="N201" s="8">
        <f t="shared" si="104"/>
        <v>11629</v>
      </c>
      <c r="O201" s="8">
        <f t="shared" si="105"/>
        <v>96.90833333333335</v>
      </c>
      <c r="P201" s="8">
        <f t="shared" si="106"/>
        <v>0</v>
      </c>
      <c r="Q201">
        <f t="shared" si="107"/>
        <v>0</v>
      </c>
      <c r="R201" s="8">
        <f t="shared" si="108"/>
        <v>0</v>
      </c>
      <c r="S201" s="3">
        <v>1</v>
      </c>
      <c r="T201" s="8">
        <f t="shared" si="109"/>
        <v>0</v>
      </c>
      <c r="V201" s="8">
        <f t="shared" si="110"/>
        <v>11629</v>
      </c>
      <c r="W201" s="8">
        <f t="shared" si="111"/>
        <v>11629</v>
      </c>
      <c r="X201" s="3">
        <v>1</v>
      </c>
      <c r="Y201" s="8">
        <f t="shared" si="112"/>
        <v>11629</v>
      </c>
      <c r="Z201" s="8">
        <f t="shared" si="113"/>
        <v>11629</v>
      </c>
      <c r="AA201" s="8">
        <f t="shared" si="114"/>
        <v>0</v>
      </c>
      <c r="AB201" s="7">
        <f t="shared" si="115"/>
        <v>106.58333333333333</v>
      </c>
      <c r="AC201">
        <f t="shared" si="116"/>
        <v>119</v>
      </c>
      <c r="AD201" s="7">
        <f t="shared" si="117"/>
        <v>116.58333333333333</v>
      </c>
      <c r="AE201">
        <f t="shared" si="118"/>
        <v>118</v>
      </c>
      <c r="AF201" s="16">
        <f t="shared" si="119"/>
        <v>-0.08333333333333333</v>
      </c>
    </row>
    <row r="202" spans="2:32" ht="15.75">
      <c r="B202" s="11" t="s">
        <v>158</v>
      </c>
      <c r="C202" s="11">
        <v>106</v>
      </c>
      <c r="D202" s="11">
        <v>8</v>
      </c>
      <c r="E202" s="12">
        <v>0</v>
      </c>
      <c r="G202" s="11" t="s">
        <v>55</v>
      </c>
      <c r="H202" s="11">
        <v>10</v>
      </c>
      <c r="I202" s="19">
        <f t="shared" si="120"/>
        <v>116</v>
      </c>
      <c r="L202" s="13">
        <v>12443</v>
      </c>
      <c r="N202" s="8">
        <f t="shared" si="104"/>
        <v>12443</v>
      </c>
      <c r="O202" s="8">
        <f t="shared" si="105"/>
        <v>103.69166666666666</v>
      </c>
      <c r="P202" s="8">
        <f t="shared" si="106"/>
        <v>0</v>
      </c>
      <c r="Q202">
        <f t="shared" si="107"/>
        <v>0</v>
      </c>
      <c r="R202" s="8">
        <f t="shared" si="108"/>
        <v>0</v>
      </c>
      <c r="S202" s="3">
        <v>1</v>
      </c>
      <c r="T202" s="8">
        <f t="shared" si="109"/>
        <v>0</v>
      </c>
      <c r="V202" s="8">
        <f t="shared" si="110"/>
        <v>12443</v>
      </c>
      <c r="W202" s="8">
        <f t="shared" si="111"/>
        <v>12443</v>
      </c>
      <c r="X202" s="3">
        <v>1</v>
      </c>
      <c r="Y202" s="8">
        <f t="shared" si="112"/>
        <v>12443</v>
      </c>
      <c r="Z202" s="8">
        <f t="shared" si="113"/>
        <v>12443</v>
      </c>
      <c r="AA202" s="8">
        <f t="shared" si="114"/>
        <v>0</v>
      </c>
      <c r="AB202" s="7">
        <f t="shared" si="115"/>
        <v>106.58333333333333</v>
      </c>
      <c r="AC202">
        <f t="shared" si="116"/>
        <v>119</v>
      </c>
      <c r="AD202" s="7">
        <f t="shared" si="117"/>
        <v>116.58333333333333</v>
      </c>
      <c r="AE202">
        <f t="shared" si="118"/>
        <v>118</v>
      </c>
      <c r="AF202" s="16">
        <f t="shared" si="119"/>
        <v>-0.08333333333333333</v>
      </c>
    </row>
    <row r="203" spans="2:32" ht="15.75">
      <c r="B203" s="11" t="s">
        <v>158</v>
      </c>
      <c r="C203" s="11">
        <v>109</v>
      </c>
      <c r="D203" s="11">
        <v>5</v>
      </c>
      <c r="E203" s="12">
        <v>0</v>
      </c>
      <c r="G203" s="11" t="s">
        <v>55</v>
      </c>
      <c r="H203" s="11">
        <v>10</v>
      </c>
      <c r="I203" s="19">
        <f aca="true" t="shared" si="121" ref="I203:I210">+C203+H203</f>
        <v>119</v>
      </c>
      <c r="L203" s="13">
        <v>9015</v>
      </c>
      <c r="N203" s="8">
        <f aca="true" t="shared" si="122" ref="N203:N210">L203-L203*E203</f>
        <v>9015</v>
      </c>
      <c r="O203" s="8">
        <f aca="true" t="shared" si="123" ref="O203:O210">N203/H203/12</f>
        <v>75.125</v>
      </c>
      <c r="P203" s="8">
        <f aca="true" t="shared" si="124" ref="P203:P210">IF(M203&gt;0,0,IF(OR(AB203&gt;AC203,AD203&lt;AE203),0,IF(AND(AD203&gt;=AE203,AD203&lt;=AC203),O203*((AD203-AE203)*12),IF(AND(AE203&lt;=AB203,AC203&gt;=AB203),((AC203-AB203)*12)*O203,IF(AD203&gt;AC203,12*O203,0)))))</f>
        <v>901.5</v>
      </c>
      <c r="Q203">
        <f aca="true" t="shared" si="125" ref="Q203:Q210">IF(M203=0,0,IF(AND(AF203&gt;=AE203,AF203&lt;=AD203),((AF203-AE203)*12)*O203,0))</f>
        <v>0</v>
      </c>
      <c r="R203" s="8">
        <f aca="true" t="shared" si="126" ref="R203:R210">IF(Q203&gt;0,Q203,P203)</f>
        <v>901.5</v>
      </c>
      <c r="S203" s="3">
        <v>1</v>
      </c>
      <c r="T203" s="8">
        <f aca="true" t="shared" si="127" ref="T203:T210">S203*SUM(P203:Q203)</f>
        <v>901.5</v>
      </c>
      <c r="V203" s="8">
        <f aca="true" t="shared" si="128" ref="V203:V210">IF(AB203&gt;AC203,0,IF(AD203&lt;AE203,N203,IF(AND(AD203&gt;=AE203,AD203&lt;=AC203),(N203-R203),IF(AND(AE203&lt;=AB203,AC203&gt;=AB203),0,IF(AD203&gt;AC203,((AE203-AB203)*12)*O203,0)))))</f>
        <v>7813.000000000005</v>
      </c>
      <c r="W203" s="8">
        <f aca="true" t="shared" si="129" ref="W203:W210">V203*S203</f>
        <v>7813.000000000005</v>
      </c>
      <c r="X203" s="3">
        <v>1</v>
      </c>
      <c r="Y203" s="8">
        <f aca="true" t="shared" si="130" ref="Y203:Y210">W203*X203</f>
        <v>7813.000000000005</v>
      </c>
      <c r="Z203" s="8">
        <f aca="true" t="shared" si="131" ref="Z203:Z210">IF(M203&gt;0,0,Y203+T203*X203)*X203</f>
        <v>8714.500000000004</v>
      </c>
      <c r="AA203" s="8">
        <f aca="true" t="shared" si="132" ref="AA203:AA210">IF(M203&gt;0,(L203-Y203)/2,IF(AB203&gt;=AE203,(((L203*S203)*X203)-Z203)/2,((((L203*S203)*X203)-Y203)+(((L203*S203)*X203)-Z203))/2))</f>
        <v>751.2499999999959</v>
      </c>
      <c r="AB203" s="7">
        <f t="shared" si="115"/>
        <v>109.33333333333333</v>
      </c>
      <c r="AC203">
        <f t="shared" si="116"/>
        <v>119</v>
      </c>
      <c r="AD203" s="7">
        <f t="shared" si="117"/>
        <v>119.33333333333333</v>
      </c>
      <c r="AE203">
        <f t="shared" si="118"/>
        <v>118</v>
      </c>
      <c r="AF203" s="16">
        <f t="shared" si="119"/>
        <v>-0.08333333333333333</v>
      </c>
    </row>
    <row r="204" spans="2:32" ht="15.75">
      <c r="B204" s="11" t="s">
        <v>156</v>
      </c>
      <c r="C204" s="11">
        <v>112</v>
      </c>
      <c r="D204" s="11">
        <v>12</v>
      </c>
      <c r="E204" s="12">
        <v>0</v>
      </c>
      <c r="G204" s="11" t="s">
        <v>55</v>
      </c>
      <c r="H204" s="11">
        <v>10</v>
      </c>
      <c r="I204" s="19">
        <f t="shared" si="121"/>
        <v>122</v>
      </c>
      <c r="L204" s="13">
        <v>3990</v>
      </c>
      <c r="N204" s="8">
        <f t="shared" si="122"/>
        <v>3990</v>
      </c>
      <c r="O204" s="8">
        <f t="shared" si="123"/>
        <v>33.25</v>
      </c>
      <c r="P204" s="8">
        <f t="shared" si="124"/>
        <v>399</v>
      </c>
      <c r="Q204">
        <f t="shared" si="125"/>
        <v>0</v>
      </c>
      <c r="R204" s="8">
        <f t="shared" si="126"/>
        <v>399</v>
      </c>
      <c r="S204" s="3">
        <v>1</v>
      </c>
      <c r="T204" s="8">
        <f t="shared" si="127"/>
        <v>399</v>
      </c>
      <c r="V204" s="8">
        <f t="shared" si="128"/>
        <v>2028.2499999999982</v>
      </c>
      <c r="W204" s="8">
        <f t="shared" si="129"/>
        <v>2028.2499999999982</v>
      </c>
      <c r="X204" s="3">
        <v>1</v>
      </c>
      <c r="Y204" s="8">
        <f t="shared" si="130"/>
        <v>2028.2499999999982</v>
      </c>
      <c r="Z204" s="8">
        <f t="shared" si="131"/>
        <v>2427.249999999998</v>
      </c>
      <c r="AA204" s="8">
        <f t="shared" si="132"/>
        <v>1762.2500000000018</v>
      </c>
      <c r="AB204" s="7">
        <f t="shared" si="115"/>
        <v>112.91666666666667</v>
      </c>
      <c r="AC204">
        <f t="shared" si="116"/>
        <v>119</v>
      </c>
      <c r="AD204" s="7">
        <f t="shared" si="117"/>
        <v>122.91666666666667</v>
      </c>
      <c r="AE204">
        <f t="shared" si="118"/>
        <v>118</v>
      </c>
      <c r="AF204" s="16">
        <f t="shared" si="119"/>
        <v>-0.08333333333333333</v>
      </c>
    </row>
    <row r="205" spans="2:32" ht="15.75">
      <c r="B205" s="11" t="s">
        <v>154</v>
      </c>
      <c r="C205" s="11">
        <v>112</v>
      </c>
      <c r="D205" s="11">
        <v>12</v>
      </c>
      <c r="E205" s="12">
        <v>0</v>
      </c>
      <c r="G205" s="11" t="s">
        <v>55</v>
      </c>
      <c r="H205" s="11">
        <v>10</v>
      </c>
      <c r="I205" s="19">
        <f t="shared" si="121"/>
        <v>122</v>
      </c>
      <c r="L205" s="13">
        <v>5160</v>
      </c>
      <c r="N205" s="8">
        <f t="shared" si="122"/>
        <v>5160</v>
      </c>
      <c r="O205" s="8">
        <f t="shared" si="123"/>
        <v>43</v>
      </c>
      <c r="P205" s="8">
        <f t="shared" si="124"/>
        <v>516</v>
      </c>
      <c r="Q205">
        <f t="shared" si="125"/>
        <v>0</v>
      </c>
      <c r="R205" s="8">
        <f t="shared" si="126"/>
        <v>516</v>
      </c>
      <c r="S205" s="3">
        <v>1</v>
      </c>
      <c r="T205" s="8">
        <f t="shared" si="127"/>
        <v>516</v>
      </c>
      <c r="V205" s="8">
        <f t="shared" si="128"/>
        <v>2622.9999999999977</v>
      </c>
      <c r="W205" s="8">
        <f t="shared" si="129"/>
        <v>2622.9999999999977</v>
      </c>
      <c r="X205" s="3">
        <v>1</v>
      </c>
      <c r="Y205" s="8">
        <f t="shared" si="130"/>
        <v>2622.9999999999977</v>
      </c>
      <c r="Z205" s="8">
        <f t="shared" si="131"/>
        <v>3138.9999999999977</v>
      </c>
      <c r="AA205" s="8">
        <f t="shared" si="132"/>
        <v>2279.0000000000023</v>
      </c>
      <c r="AB205" s="7">
        <f t="shared" si="115"/>
        <v>112.91666666666667</v>
      </c>
      <c r="AC205">
        <f t="shared" si="116"/>
        <v>119</v>
      </c>
      <c r="AD205" s="7">
        <f t="shared" si="117"/>
        <v>122.91666666666667</v>
      </c>
      <c r="AE205">
        <f t="shared" si="118"/>
        <v>118</v>
      </c>
      <c r="AF205" s="16">
        <f t="shared" si="119"/>
        <v>-0.08333333333333333</v>
      </c>
    </row>
    <row r="206" spans="2:32" ht="15.75">
      <c r="B206" s="11" t="s">
        <v>158</v>
      </c>
      <c r="C206" s="11">
        <v>113</v>
      </c>
      <c r="D206" s="11">
        <v>7</v>
      </c>
      <c r="E206" s="12">
        <v>0</v>
      </c>
      <c r="G206" s="11" t="s">
        <v>55</v>
      </c>
      <c r="H206" s="11">
        <v>10</v>
      </c>
      <c r="I206" s="19">
        <f t="shared" si="121"/>
        <v>123</v>
      </c>
      <c r="L206" s="13">
        <v>9208</v>
      </c>
      <c r="N206" s="8">
        <f t="shared" si="122"/>
        <v>9208</v>
      </c>
      <c r="O206" s="8">
        <f t="shared" si="123"/>
        <v>76.73333333333333</v>
      </c>
      <c r="P206" s="8">
        <f t="shared" si="124"/>
        <v>920.8</v>
      </c>
      <c r="Q206">
        <f t="shared" si="125"/>
        <v>0</v>
      </c>
      <c r="R206" s="8">
        <f t="shared" si="126"/>
        <v>920.8</v>
      </c>
      <c r="S206" s="3">
        <v>1</v>
      </c>
      <c r="T206" s="8">
        <f t="shared" si="127"/>
        <v>920.8</v>
      </c>
      <c r="V206" s="8">
        <f t="shared" si="128"/>
        <v>4143.6</v>
      </c>
      <c r="W206" s="8">
        <f t="shared" si="129"/>
        <v>4143.6</v>
      </c>
      <c r="X206" s="3">
        <v>1</v>
      </c>
      <c r="Y206" s="8">
        <f t="shared" si="130"/>
        <v>4143.6</v>
      </c>
      <c r="Z206" s="8">
        <f t="shared" si="131"/>
        <v>5064.400000000001</v>
      </c>
      <c r="AA206" s="8">
        <f t="shared" si="132"/>
        <v>4604</v>
      </c>
      <c r="AB206" s="7">
        <f t="shared" si="115"/>
        <v>113.5</v>
      </c>
      <c r="AC206">
        <f t="shared" si="116"/>
        <v>119</v>
      </c>
      <c r="AD206" s="7">
        <f t="shared" si="117"/>
        <v>123.5</v>
      </c>
      <c r="AE206">
        <f t="shared" si="118"/>
        <v>118</v>
      </c>
      <c r="AF206" s="16">
        <f t="shared" si="119"/>
        <v>-0.08333333333333333</v>
      </c>
    </row>
    <row r="207" spans="2:32" ht="15.75">
      <c r="B207" s="11" t="s">
        <v>158</v>
      </c>
      <c r="C207" s="11">
        <v>114</v>
      </c>
      <c r="D207" s="11">
        <v>5</v>
      </c>
      <c r="E207" s="12">
        <v>0</v>
      </c>
      <c r="G207" s="11" t="s">
        <v>55</v>
      </c>
      <c r="H207" s="11">
        <v>10</v>
      </c>
      <c r="I207" s="19">
        <f t="shared" si="121"/>
        <v>124</v>
      </c>
      <c r="L207" s="13">
        <v>9049</v>
      </c>
      <c r="N207" s="8">
        <f t="shared" si="122"/>
        <v>9049</v>
      </c>
      <c r="O207" s="8">
        <f t="shared" si="123"/>
        <v>75.40833333333333</v>
      </c>
      <c r="P207" s="8">
        <f t="shared" si="124"/>
        <v>904.9</v>
      </c>
      <c r="Q207">
        <f t="shared" si="125"/>
        <v>0</v>
      </c>
      <c r="R207" s="8">
        <f t="shared" si="126"/>
        <v>904.9</v>
      </c>
      <c r="S207" s="3">
        <v>1</v>
      </c>
      <c r="T207" s="8">
        <f t="shared" si="127"/>
        <v>904.9</v>
      </c>
      <c r="V207" s="8">
        <f t="shared" si="128"/>
        <v>3317.966666666671</v>
      </c>
      <c r="W207" s="8">
        <f t="shared" si="129"/>
        <v>3317.966666666671</v>
      </c>
      <c r="X207" s="3">
        <v>1</v>
      </c>
      <c r="Y207" s="8">
        <f t="shared" si="130"/>
        <v>3317.966666666671</v>
      </c>
      <c r="Z207" s="8">
        <f t="shared" si="131"/>
        <v>4222.86666666667</v>
      </c>
      <c r="AA207" s="8">
        <f t="shared" si="132"/>
        <v>5278.583333333329</v>
      </c>
      <c r="AB207" s="7">
        <f t="shared" si="115"/>
        <v>114.33333333333333</v>
      </c>
      <c r="AC207">
        <f t="shared" si="116"/>
        <v>119</v>
      </c>
      <c r="AD207" s="7">
        <f t="shared" si="117"/>
        <v>124.33333333333333</v>
      </c>
      <c r="AE207">
        <f t="shared" si="118"/>
        <v>118</v>
      </c>
      <c r="AF207" s="16">
        <f t="shared" si="119"/>
        <v>-0.08333333333333333</v>
      </c>
    </row>
    <row r="208" spans="2:32" ht="15.75">
      <c r="B208" s="11" t="s">
        <v>157</v>
      </c>
      <c r="C208" s="11">
        <v>115</v>
      </c>
      <c r="D208" s="11">
        <v>11</v>
      </c>
      <c r="E208" s="12">
        <v>0</v>
      </c>
      <c r="G208" s="11" t="s">
        <v>55</v>
      </c>
      <c r="H208" s="11">
        <v>10</v>
      </c>
      <c r="I208" s="19">
        <f t="shared" si="121"/>
        <v>125</v>
      </c>
      <c r="L208" s="13">
        <v>10662</v>
      </c>
      <c r="N208" s="8">
        <f t="shared" si="122"/>
        <v>10662</v>
      </c>
      <c r="O208" s="8">
        <f t="shared" si="123"/>
        <v>88.85000000000001</v>
      </c>
      <c r="P208" s="8">
        <f t="shared" si="124"/>
        <v>1066.2</v>
      </c>
      <c r="Q208">
        <f t="shared" si="125"/>
        <v>0</v>
      </c>
      <c r="R208" s="8">
        <f t="shared" si="126"/>
        <v>1066.2</v>
      </c>
      <c r="S208" s="3">
        <v>1</v>
      </c>
      <c r="T208" s="8">
        <f t="shared" si="127"/>
        <v>1066.2</v>
      </c>
      <c r="V208" s="8">
        <f t="shared" si="128"/>
        <v>2310.1000000000054</v>
      </c>
      <c r="W208" s="8">
        <f t="shared" si="129"/>
        <v>2310.1000000000054</v>
      </c>
      <c r="X208" s="3">
        <v>1</v>
      </c>
      <c r="Y208" s="8">
        <f t="shared" si="130"/>
        <v>2310.1000000000054</v>
      </c>
      <c r="Z208" s="8">
        <f t="shared" si="131"/>
        <v>3376.3000000000056</v>
      </c>
      <c r="AA208" s="8">
        <f t="shared" si="132"/>
        <v>7818.799999999994</v>
      </c>
      <c r="AB208" s="7">
        <f t="shared" si="115"/>
        <v>115.83333333333333</v>
      </c>
      <c r="AC208">
        <f t="shared" si="116"/>
        <v>119</v>
      </c>
      <c r="AD208" s="7">
        <f t="shared" si="117"/>
        <v>125.83333333333333</v>
      </c>
      <c r="AE208">
        <f t="shared" si="118"/>
        <v>118</v>
      </c>
      <c r="AF208" s="16">
        <f t="shared" si="119"/>
        <v>-0.08333333333333333</v>
      </c>
    </row>
    <row r="209" spans="2:32" ht="15.75">
      <c r="B209" s="11" t="s">
        <v>154</v>
      </c>
      <c r="C209" s="11">
        <v>116</v>
      </c>
      <c r="D209" s="11">
        <v>6</v>
      </c>
      <c r="E209" s="12">
        <v>0</v>
      </c>
      <c r="G209" s="11" t="s">
        <v>55</v>
      </c>
      <c r="H209" s="11">
        <v>10</v>
      </c>
      <c r="I209" s="19">
        <f t="shared" si="121"/>
        <v>126</v>
      </c>
      <c r="L209" s="13">
        <v>5210</v>
      </c>
      <c r="N209" s="8">
        <f t="shared" si="122"/>
        <v>5210</v>
      </c>
      <c r="O209" s="8">
        <f t="shared" si="123"/>
        <v>43.416666666666664</v>
      </c>
      <c r="P209" s="8">
        <f t="shared" si="124"/>
        <v>521</v>
      </c>
      <c r="Q209">
        <f t="shared" si="125"/>
        <v>0</v>
      </c>
      <c r="R209" s="8">
        <f t="shared" si="126"/>
        <v>521</v>
      </c>
      <c r="S209" s="3">
        <v>1</v>
      </c>
      <c r="T209" s="8">
        <f t="shared" si="127"/>
        <v>521</v>
      </c>
      <c r="V209" s="8">
        <f t="shared" si="128"/>
        <v>824.9166666666641</v>
      </c>
      <c r="W209" s="8">
        <f t="shared" si="129"/>
        <v>824.9166666666641</v>
      </c>
      <c r="X209" s="3">
        <v>1</v>
      </c>
      <c r="Y209" s="8">
        <f t="shared" si="130"/>
        <v>824.9166666666641</v>
      </c>
      <c r="Z209" s="8">
        <f t="shared" si="131"/>
        <v>1345.9166666666642</v>
      </c>
      <c r="AA209" s="8">
        <f t="shared" si="132"/>
        <v>4124.583333333336</v>
      </c>
      <c r="AB209" s="7">
        <f t="shared" si="115"/>
        <v>116.41666666666667</v>
      </c>
      <c r="AC209">
        <f t="shared" si="116"/>
        <v>119</v>
      </c>
      <c r="AD209" s="7">
        <f t="shared" si="117"/>
        <v>126.41666666666667</v>
      </c>
      <c r="AE209">
        <f t="shared" si="118"/>
        <v>118</v>
      </c>
      <c r="AF209" s="16">
        <f t="shared" si="119"/>
        <v>-0.08333333333333333</v>
      </c>
    </row>
    <row r="210" spans="2:32" ht="15.75">
      <c r="B210" s="11" t="s">
        <v>154</v>
      </c>
      <c r="C210" s="11">
        <v>116</v>
      </c>
      <c r="D210" s="11">
        <v>6</v>
      </c>
      <c r="E210" s="12">
        <v>0</v>
      </c>
      <c r="G210" s="11" t="s">
        <v>55</v>
      </c>
      <c r="H210" s="11">
        <v>10</v>
      </c>
      <c r="I210" s="19">
        <f t="shared" si="121"/>
        <v>126</v>
      </c>
      <c r="L210" s="13">
        <v>5210</v>
      </c>
      <c r="N210" s="8">
        <f t="shared" si="122"/>
        <v>5210</v>
      </c>
      <c r="O210" s="8">
        <f t="shared" si="123"/>
        <v>43.416666666666664</v>
      </c>
      <c r="P210" s="8">
        <f t="shared" si="124"/>
        <v>521</v>
      </c>
      <c r="Q210">
        <f t="shared" si="125"/>
        <v>0</v>
      </c>
      <c r="R210" s="8">
        <f t="shared" si="126"/>
        <v>521</v>
      </c>
      <c r="S210" s="3">
        <v>1</v>
      </c>
      <c r="T210" s="8">
        <f t="shared" si="127"/>
        <v>521</v>
      </c>
      <c r="V210" s="8">
        <f t="shared" si="128"/>
        <v>824.9166666666641</v>
      </c>
      <c r="W210" s="8">
        <f t="shared" si="129"/>
        <v>824.9166666666641</v>
      </c>
      <c r="X210" s="3">
        <v>1</v>
      </c>
      <c r="Y210" s="8">
        <f t="shared" si="130"/>
        <v>824.9166666666641</v>
      </c>
      <c r="Z210" s="8">
        <f t="shared" si="131"/>
        <v>1345.9166666666642</v>
      </c>
      <c r="AA210" s="8">
        <f t="shared" si="132"/>
        <v>4124.583333333336</v>
      </c>
      <c r="AB210" s="7">
        <f t="shared" si="115"/>
        <v>116.41666666666667</v>
      </c>
      <c r="AC210">
        <f t="shared" si="116"/>
        <v>119</v>
      </c>
      <c r="AD210" s="7">
        <f t="shared" si="117"/>
        <v>126.41666666666667</v>
      </c>
      <c r="AE210">
        <f t="shared" si="118"/>
        <v>118</v>
      </c>
      <c r="AF210" s="16">
        <f t="shared" si="119"/>
        <v>-0.08333333333333333</v>
      </c>
    </row>
    <row r="211" spans="2:32" ht="15.75">
      <c r="B211" s="11" t="s">
        <v>158</v>
      </c>
      <c r="C211" s="11">
        <v>116</v>
      </c>
      <c r="D211" s="11">
        <v>7</v>
      </c>
      <c r="E211" s="12">
        <v>0</v>
      </c>
      <c r="G211" s="11" t="s">
        <v>55</v>
      </c>
      <c r="H211" s="11">
        <v>10</v>
      </c>
      <c r="I211" s="19">
        <f t="shared" si="120"/>
        <v>126</v>
      </c>
      <c r="L211" s="13">
        <v>9630</v>
      </c>
      <c r="N211" s="8">
        <f t="shared" si="104"/>
        <v>9630</v>
      </c>
      <c r="O211" s="8">
        <f t="shared" si="105"/>
        <v>80.25</v>
      </c>
      <c r="P211" s="8">
        <f t="shared" si="106"/>
        <v>963</v>
      </c>
      <c r="Q211">
        <f t="shared" si="107"/>
        <v>0</v>
      </c>
      <c r="R211" s="8">
        <f t="shared" si="108"/>
        <v>963</v>
      </c>
      <c r="S211" s="3">
        <v>1</v>
      </c>
      <c r="T211" s="8">
        <f t="shared" si="109"/>
        <v>963</v>
      </c>
      <c r="V211" s="8">
        <f t="shared" si="110"/>
        <v>1444.5</v>
      </c>
      <c r="W211" s="8">
        <f t="shared" si="111"/>
        <v>1444.5</v>
      </c>
      <c r="X211" s="3">
        <v>1</v>
      </c>
      <c r="Y211" s="8">
        <f t="shared" si="112"/>
        <v>1444.5</v>
      </c>
      <c r="Z211" s="8">
        <f t="shared" si="113"/>
        <v>2407.5</v>
      </c>
      <c r="AA211" s="8">
        <f t="shared" si="114"/>
        <v>7704</v>
      </c>
      <c r="AB211" s="7">
        <f t="shared" si="115"/>
        <v>116.5</v>
      </c>
      <c r="AC211">
        <f t="shared" si="116"/>
        <v>119</v>
      </c>
      <c r="AD211" s="7">
        <f t="shared" si="117"/>
        <v>126.5</v>
      </c>
      <c r="AE211">
        <f t="shared" si="118"/>
        <v>118</v>
      </c>
      <c r="AF211" s="16">
        <f t="shared" si="119"/>
        <v>-0.08333333333333333</v>
      </c>
    </row>
    <row r="212" spans="9:27" ht="15.75">
      <c r="I212" s="4"/>
      <c r="L212" s="8"/>
      <c r="N212" s="8"/>
      <c r="R212" s="8"/>
      <c r="T212" s="9"/>
      <c r="Y212" s="8"/>
      <c r="Z212" s="8"/>
      <c r="AA212" s="9"/>
    </row>
    <row r="213" spans="2:27" ht="16.5" thickBot="1">
      <c r="B213" s="11" t="s">
        <v>159</v>
      </c>
      <c r="I213" s="4"/>
      <c r="L213" s="8">
        <f>SUM(L185:L211)</f>
        <v>165602</v>
      </c>
      <c r="N213" s="8">
        <f>SUM(N185:N212)</f>
        <v>165602</v>
      </c>
      <c r="R213" s="8"/>
      <c r="T213" s="18">
        <f>SUM(T185:T212)</f>
        <v>6713.400000000001</v>
      </c>
      <c r="V213" s="8">
        <f>SUM(V185:V212)</f>
        <v>123798.25</v>
      </c>
      <c r="W213" s="8">
        <f>SUM(W185:W212)</f>
        <v>123798.25</v>
      </c>
      <c r="Y213" s="8">
        <f>SUM(Y185:Y212)</f>
        <v>123798.25</v>
      </c>
      <c r="Z213" s="8">
        <f>SUM(Z185:Z212)</f>
        <v>130511.65</v>
      </c>
      <c r="AA213" s="18">
        <f>SUM(AA185:AA212)</f>
        <v>38447.049999999996</v>
      </c>
    </row>
    <row r="214" spans="2:27" ht="16.5" thickTop="1">
      <c r="B214" s="11"/>
      <c r="I214" s="4" t="s">
        <v>56</v>
      </c>
      <c r="L214" s="10">
        <f>SUM(L185:L211)</f>
        <v>165602</v>
      </c>
      <c r="N214" s="8"/>
      <c r="R214" s="8"/>
      <c r="T214" s="20"/>
      <c r="Y214" s="8"/>
      <c r="Z214" s="8"/>
      <c r="AA214" s="20"/>
    </row>
    <row r="215" spans="2:27" ht="15.75">
      <c r="B215" s="11"/>
      <c r="I215" s="4"/>
      <c r="L215" s="10"/>
      <c r="N215" s="8"/>
      <c r="R215" s="8"/>
      <c r="T215" s="20"/>
      <c r="Y215" s="8"/>
      <c r="Z215" s="8"/>
      <c r="AA215" s="20"/>
    </row>
    <row r="216" spans="2:27" ht="15.75">
      <c r="B216" s="11" t="s">
        <v>249</v>
      </c>
      <c r="I216" s="4"/>
      <c r="L216" s="10"/>
      <c r="N216" s="8"/>
      <c r="R216" s="8"/>
      <c r="T216" s="20"/>
      <c r="Y216" s="8"/>
      <c r="Z216" s="8"/>
      <c r="AA216" s="20"/>
    </row>
    <row r="217" spans="2:32" ht="15.75">
      <c r="B217" s="11" t="s">
        <v>250</v>
      </c>
      <c r="C217" s="11">
        <v>118</v>
      </c>
      <c r="D217" s="11">
        <v>3</v>
      </c>
      <c r="E217" s="12">
        <v>0.2</v>
      </c>
      <c r="G217" s="11" t="s">
        <v>55</v>
      </c>
      <c r="H217" s="11">
        <v>10</v>
      </c>
      <c r="I217" s="19">
        <f>+C217+H217</f>
        <v>128</v>
      </c>
      <c r="L217" s="13">
        <v>12251</v>
      </c>
      <c r="N217" s="8">
        <f>L217-L217*E217</f>
        <v>9800.8</v>
      </c>
      <c r="O217" s="8">
        <f>N217/H217/12</f>
        <v>81.67333333333333</v>
      </c>
      <c r="P217" s="8">
        <f>IF(M217&gt;0,0,IF(OR(AB217&gt;AC217,AD217&lt;AE217),0,IF(AND(AD217&gt;=AE217,AD217&lt;=AC217),O217*((AD217-AE217)*12),IF(AND(AE217&lt;=AB217,AC217&gt;=AB217),((AC217-AB217)*12)*O217,IF(AD217&gt;AC217,12*O217,0)))))</f>
        <v>816.7333333333287</v>
      </c>
      <c r="Q217">
        <f>IF(M217=0,0,IF(AND(AF217&gt;=AE217,AF217&lt;=AD217),((AF217-AE217)*12)*O217,0))</f>
        <v>0</v>
      </c>
      <c r="R217" s="8">
        <f>IF(Q217&gt;0,Q217,P217)</f>
        <v>816.7333333333287</v>
      </c>
      <c r="S217" s="3">
        <v>1</v>
      </c>
      <c r="T217" s="8">
        <f>S217*SUM(P217:Q217)</f>
        <v>816.7333333333287</v>
      </c>
      <c r="V217" s="8">
        <f>IF(AB217&gt;AC217,0,IF(AD217&lt;AE217,N217,IF(AND(AD217&gt;=AE217,AD217&lt;=AC217),(N217-R217),IF(AND(AE217&lt;=AB217,AC217&gt;=AB217),0,IF(AD217&gt;AC217,((AE217-AB217)*12)*O217,0)))))</f>
        <v>0</v>
      </c>
      <c r="W217" s="8">
        <f>V217*S217</f>
        <v>0</v>
      </c>
      <c r="X217" s="3">
        <v>1</v>
      </c>
      <c r="Y217" s="8">
        <f>W217*X217</f>
        <v>0</v>
      </c>
      <c r="Z217" s="8">
        <f>IF(M217&gt;0,0,Y217+T217*X217)*X217</f>
        <v>816.7333333333287</v>
      </c>
      <c r="AA217" s="8">
        <f>IF(M217&gt;0,(L217-Y217)/2,IF(AB217&gt;=AE217,(((L217*S217)*X217)-Z217)/2,((((L217*S217)*X217)-Y217)+(((L217*S217)*X217)-Z217))/2))</f>
        <v>5717.133333333336</v>
      </c>
      <c r="AB217" s="7">
        <f>$C217+(($D217-1)/12)</f>
        <v>118.16666666666667</v>
      </c>
      <c r="AC217">
        <f>($N$5+1)-($N$2/12)</f>
        <v>119</v>
      </c>
      <c r="AD217" s="7">
        <f>$I217+(($D217-1)/12)</f>
        <v>128.16666666666666</v>
      </c>
      <c r="AE217">
        <f>$N$4+($N$3/12)</f>
        <v>118</v>
      </c>
      <c r="AF217" s="16">
        <f>$J217+(($K217-1)/12)</f>
        <v>-0.08333333333333333</v>
      </c>
    </row>
    <row r="218" spans="2:32" ht="15.75">
      <c r="B218" s="11" t="s">
        <v>251</v>
      </c>
      <c r="C218" s="11">
        <v>118</v>
      </c>
      <c r="D218" s="11">
        <v>6</v>
      </c>
      <c r="E218" s="12">
        <v>0.2</v>
      </c>
      <c r="G218" s="11" t="s">
        <v>55</v>
      </c>
      <c r="H218" s="11">
        <v>10</v>
      </c>
      <c r="I218" s="19">
        <f>+C218+H218</f>
        <v>128</v>
      </c>
      <c r="L218" s="13">
        <v>17442</v>
      </c>
      <c r="N218" s="8">
        <f>L218-L218*E218</f>
        <v>13953.6</v>
      </c>
      <c r="O218" s="8">
        <f>N218/H218/12</f>
        <v>116.28000000000002</v>
      </c>
      <c r="P218" s="8">
        <f>IF(M218&gt;0,0,IF(OR(AB218&gt;AC218,AD218&lt;AE218),0,IF(AND(AD218&gt;=AE218,AD218&lt;=AC218),O218*((AD218-AE218)*12),IF(AND(AE218&lt;=AB218,AC218&gt;=AB218),((AC218-AB218)*12)*O218,IF(AD218&gt;AC218,12*O218,0)))))</f>
        <v>813.9599999999934</v>
      </c>
      <c r="Q218">
        <f>IF(M218=0,0,IF(AND(AF218&gt;=AE218,AF218&lt;=AD218),((AF218-AE218)*12)*O218,0))</f>
        <v>0</v>
      </c>
      <c r="R218" s="8">
        <f>IF(Q218&gt;0,Q218,P218)</f>
        <v>813.9599999999934</v>
      </c>
      <c r="S218" s="3">
        <v>1</v>
      </c>
      <c r="T218" s="8">
        <f>S218*SUM(P218:Q218)</f>
        <v>813.9599999999934</v>
      </c>
      <c r="V218" s="8">
        <f>IF(AB218&gt;AC218,0,IF(AD218&lt;AE218,N218,IF(AND(AD218&gt;=AE218,AD218&lt;=AC218),(N218-R218),IF(AND(AE218&lt;=AB218,AC218&gt;=AB218),0,IF(AD218&gt;AC218,((AE218-AB218)*12)*O218,0)))))</f>
        <v>0</v>
      </c>
      <c r="W218" s="8">
        <f>V218*S218</f>
        <v>0</v>
      </c>
      <c r="X218" s="3">
        <v>1</v>
      </c>
      <c r="Y218" s="8">
        <f>W218*X218</f>
        <v>0</v>
      </c>
      <c r="Z218" s="8">
        <f>IF(M218&gt;0,0,Y218+T218*X218)*X218</f>
        <v>813.9599999999934</v>
      </c>
      <c r="AA218" s="8">
        <f>IF(M218&gt;0,(L218-Y218)/2,IF(AB218&gt;=AE218,(((L218*S218)*X218)-Z218)/2,((((L218*S218)*X218)-Y218)+(((L218*S218)*X218)-Z218))/2))</f>
        <v>8314.020000000004</v>
      </c>
      <c r="AB218" s="7">
        <f>$C218+(($D218-1)/12)</f>
        <v>118.41666666666667</v>
      </c>
      <c r="AC218">
        <f>($N$5+1)-($N$2/12)</f>
        <v>119</v>
      </c>
      <c r="AD218" s="7">
        <f>$I218+(($D218-1)/12)</f>
        <v>128.41666666666666</v>
      </c>
      <c r="AE218">
        <f>$N$4+($N$3/12)</f>
        <v>118</v>
      </c>
      <c r="AF218" s="16">
        <f>$J218+(($K218-1)/12)</f>
        <v>-0.08333333333333333</v>
      </c>
    </row>
    <row r="219" spans="9:27" ht="15.75">
      <c r="I219" s="4"/>
      <c r="L219" s="8"/>
      <c r="N219" s="8"/>
      <c r="R219" s="8"/>
      <c r="T219" s="20"/>
      <c r="Y219" s="8"/>
      <c r="Z219" s="8"/>
      <c r="AA219" s="20"/>
    </row>
    <row r="220" spans="2:27" ht="16.5" thickBot="1">
      <c r="B220" s="11" t="s">
        <v>241</v>
      </c>
      <c r="I220" s="4"/>
      <c r="L220" s="43">
        <f>SUM(L217:L218)</f>
        <v>29693</v>
      </c>
      <c r="N220" s="8">
        <f>SUM(N217:N218)</f>
        <v>23754.4</v>
      </c>
      <c r="R220" s="8"/>
      <c r="T220" s="18">
        <f>SUM(T217:T219)</f>
        <v>1630.6933333333222</v>
      </c>
      <c r="V220" s="8">
        <f>SUM(V217:V219)</f>
        <v>0</v>
      </c>
      <c r="W220" s="8">
        <f>SUM(W217:W219)</f>
        <v>0</v>
      </c>
      <c r="Y220" s="8">
        <f>SUM(Y217:Y219)</f>
        <v>0</v>
      </c>
      <c r="Z220" s="8">
        <f>SUM(Z217:Z219)</f>
        <v>1630.6933333333222</v>
      </c>
      <c r="AA220" s="18">
        <f>SUM(AA217:AA219)</f>
        <v>14031.15333333334</v>
      </c>
    </row>
    <row r="221" spans="9:27" ht="16.5" thickTop="1">
      <c r="I221" s="4" t="s">
        <v>56</v>
      </c>
      <c r="L221" s="10">
        <v>0</v>
      </c>
      <c r="N221" s="8"/>
      <c r="R221" s="8"/>
      <c r="T221" s="20"/>
      <c r="Y221" s="8"/>
      <c r="Z221" s="8"/>
      <c r="AA221" s="20"/>
    </row>
    <row r="222" spans="9:27" ht="15.75">
      <c r="I222" s="4"/>
      <c r="L222" s="10"/>
      <c r="N222" s="8"/>
      <c r="R222" s="8"/>
      <c r="T222" s="20"/>
      <c r="Y222" s="8"/>
      <c r="Z222" s="8"/>
      <c r="AA222" s="20"/>
    </row>
    <row r="223" spans="2:27" ht="15.75">
      <c r="B223" s="11" t="s">
        <v>239</v>
      </c>
      <c r="I223" s="4"/>
      <c r="L223" s="10"/>
      <c r="N223" s="8"/>
      <c r="R223" s="8"/>
      <c r="T223" s="20"/>
      <c r="Y223" s="8"/>
      <c r="Z223" s="8"/>
      <c r="AA223" s="20"/>
    </row>
    <row r="224" spans="2:32" ht="15.75">
      <c r="B224" s="11" t="s">
        <v>240</v>
      </c>
      <c r="C224" s="11">
        <v>117</v>
      </c>
      <c r="D224" s="11">
        <v>8</v>
      </c>
      <c r="E224" s="12">
        <v>0.2</v>
      </c>
      <c r="G224" s="11" t="s">
        <v>55</v>
      </c>
      <c r="H224" s="11">
        <v>7</v>
      </c>
      <c r="I224" s="19">
        <f>+C224+H224</f>
        <v>124</v>
      </c>
      <c r="L224" s="13">
        <v>3462</v>
      </c>
      <c r="N224" s="8">
        <f>L224-L224*E224</f>
        <v>2769.6</v>
      </c>
      <c r="O224" s="8">
        <f>N224/H224/12</f>
        <v>32.97142857142857</v>
      </c>
      <c r="P224" s="8">
        <f>IF(M224&gt;0,0,IF(OR(AB224&gt;AC224,AD224&lt;AE224),0,IF(AND(AD224&gt;=AE224,AD224&lt;=AC224),O224*((AD224-AE224)*12),IF(AND(AE224&lt;=AB224,AC224&gt;=AB224),((AC224-AB224)*12)*O224,IF(AD224&gt;AC224,12*O224,0)))))</f>
        <v>395.65714285714284</v>
      </c>
      <c r="Q224">
        <f>IF(M224=0,0,IF(AND(AF224&gt;=AE224,AF224&lt;=AD224),((AF224-AE224)*12)*O224,0))</f>
        <v>0</v>
      </c>
      <c r="R224" s="8">
        <f>IF(Q224&gt;0,Q224,P224)</f>
        <v>395.65714285714284</v>
      </c>
      <c r="S224" s="3">
        <v>1</v>
      </c>
      <c r="T224" s="8">
        <f>S224*SUM(P224:Q224)</f>
        <v>395.65714285714284</v>
      </c>
      <c r="V224" s="8">
        <f>IF(AB224&gt;AC224,0,IF(AD224&lt;AE224,N224,IF(AND(AD224&gt;=AE224,AD224&lt;=AC224),(N224-R224),IF(AND(AE224&lt;=AB224,AC224&gt;=AB224),0,IF(AD224&gt;AC224,((AE224-AB224)*12)*O224,0)))))</f>
        <v>164.8571428571447</v>
      </c>
      <c r="W224" s="8">
        <f>V224*S224</f>
        <v>164.8571428571447</v>
      </c>
      <c r="X224" s="3">
        <v>1</v>
      </c>
      <c r="Y224" s="8">
        <f>W224*X224</f>
        <v>164.8571428571447</v>
      </c>
      <c r="Z224" s="8">
        <f>IF(M224&gt;0,0,Y224+T224*X224)*X224</f>
        <v>560.5142857142876</v>
      </c>
      <c r="AA224" s="8">
        <f>IF(M224&gt;0,(L224-Y224)/2,IF(AB224&gt;=AE224,(((L224*S224)*X224)-Z224)/2,((((L224*S224)*X224)-Y224)+(((L224*S224)*X224)-Z224))/2))</f>
        <v>3099.314285714284</v>
      </c>
      <c r="AB224" s="7">
        <f>$C224+(($D224-1)/12)</f>
        <v>117.58333333333333</v>
      </c>
      <c r="AC224">
        <f>($N$5+1)-($N$2/12)</f>
        <v>119</v>
      </c>
      <c r="AD224" s="7">
        <f>$I224+(($D224-1)/12)</f>
        <v>124.58333333333333</v>
      </c>
      <c r="AE224">
        <f>$N$4+($N$3/12)</f>
        <v>118</v>
      </c>
      <c r="AF224" s="16">
        <f>$J224+(($K224-1)/12)</f>
        <v>-0.08333333333333333</v>
      </c>
    </row>
    <row r="225" spans="9:27" ht="15.75">
      <c r="I225" s="4"/>
      <c r="L225" s="8"/>
      <c r="N225" s="8"/>
      <c r="R225" s="8"/>
      <c r="T225" s="20"/>
      <c r="Y225" s="8"/>
      <c r="Z225" s="8"/>
      <c r="AA225" s="20"/>
    </row>
    <row r="226" spans="2:27" ht="16.5" thickBot="1">
      <c r="B226" s="11" t="s">
        <v>241</v>
      </c>
      <c r="I226" s="4"/>
      <c r="L226" s="43">
        <f>SUM(L224:L224)</f>
        <v>3462</v>
      </c>
      <c r="N226" s="8">
        <f>SUM(N224:N224)</f>
        <v>2769.6</v>
      </c>
      <c r="R226" s="8"/>
      <c r="T226" s="18">
        <f>SUM(T224:T225)</f>
        <v>395.65714285714284</v>
      </c>
      <c r="V226" s="8">
        <f>SUM(V224:V225)</f>
        <v>164.8571428571447</v>
      </c>
      <c r="W226" s="8">
        <f>SUM(W224:W225)</f>
        <v>164.8571428571447</v>
      </c>
      <c r="Y226" s="8">
        <f>SUM(Y224:Y225)</f>
        <v>164.8571428571447</v>
      </c>
      <c r="Z226" s="8">
        <f>SUM(Z224:Z225)</f>
        <v>560.5142857142876</v>
      </c>
      <c r="AA226" s="18">
        <f>SUM(AA224:AA225)</f>
        <v>3099.314285714284</v>
      </c>
    </row>
    <row r="227" spans="9:27" ht="16.5" thickTop="1">
      <c r="I227" s="4" t="s">
        <v>56</v>
      </c>
      <c r="L227" s="10">
        <v>3462</v>
      </c>
      <c r="N227" s="8"/>
      <c r="R227" s="8"/>
      <c r="T227" s="20"/>
      <c r="Y227" s="8"/>
      <c r="Z227" s="8"/>
      <c r="AA227" s="20"/>
    </row>
    <row r="228" spans="9:27" ht="15.75">
      <c r="I228" s="4"/>
      <c r="L228" s="10"/>
      <c r="N228" s="8"/>
      <c r="R228" s="8"/>
      <c r="T228" s="20"/>
      <c r="Y228" s="8"/>
      <c r="Z228" s="8"/>
      <c r="AA228" s="20"/>
    </row>
    <row r="229" spans="2:27" ht="15.75">
      <c r="B229" s="11" t="s">
        <v>184</v>
      </c>
      <c r="I229" s="4"/>
      <c r="L229" s="8"/>
      <c r="N229" s="8"/>
      <c r="R229" s="8"/>
      <c r="T229" s="20"/>
      <c r="Y229" s="8"/>
      <c r="Z229" s="8"/>
      <c r="AA229" s="20"/>
    </row>
    <row r="230" spans="2:32" ht="15.75">
      <c r="B230" s="11" t="s">
        <v>185</v>
      </c>
      <c r="C230" s="11">
        <v>87</v>
      </c>
      <c r="D230" s="11">
        <v>11</v>
      </c>
      <c r="E230" s="12">
        <v>0</v>
      </c>
      <c r="G230" s="11" t="s">
        <v>55</v>
      </c>
      <c r="H230" s="11">
        <v>10</v>
      </c>
      <c r="I230" s="19">
        <f aca="true" t="shared" si="133" ref="I230:I246">+C230+H230</f>
        <v>97</v>
      </c>
      <c r="L230" s="13">
        <v>975</v>
      </c>
      <c r="N230" s="8">
        <f aca="true" t="shared" si="134" ref="N230:N246">L230-L230*E230</f>
        <v>975</v>
      </c>
      <c r="O230" s="8">
        <f aca="true" t="shared" si="135" ref="O230:O246">N230/H230/12</f>
        <v>8.125</v>
      </c>
      <c r="P230" s="8">
        <f aca="true" t="shared" si="136" ref="P230:P246">IF(M230&gt;0,0,IF(OR(AB230&gt;AC230,AD230&lt;AE230),0,IF(AND(AD230&gt;=AE230,AD230&lt;=AC230),O230*((AD230-AE230)*12),IF(AND(AE230&lt;=AB230,AC230&gt;=AB230),((AC230-AB230)*12)*O230,IF(AD230&gt;AC230,12*O230,0)))))</f>
        <v>0</v>
      </c>
      <c r="Q230">
        <f aca="true" t="shared" si="137" ref="Q230:Q246">IF(M230=0,0,IF(AND(AF230&gt;=AE230,AF230&lt;=AD230),((AF230-AE230)*12)*O230,0))</f>
        <v>0</v>
      </c>
      <c r="R230" s="8">
        <f aca="true" t="shared" si="138" ref="R230:R246">IF(Q230&gt;0,Q230,P230)</f>
        <v>0</v>
      </c>
      <c r="S230" s="3">
        <v>1</v>
      </c>
      <c r="T230" s="8">
        <f aca="true" t="shared" si="139" ref="T230:T246">S230*SUM(P230:Q230)</f>
        <v>0</v>
      </c>
      <c r="V230" s="8">
        <f aca="true" t="shared" si="140" ref="V230:V246">IF(AB230&gt;AC230,0,IF(AD230&lt;AE230,N230,IF(AND(AD230&gt;=AE230,AD230&lt;=AC230),(N230-R230),IF(AND(AE230&lt;=AB230,AC230&gt;=AB230),0,IF(AD230&gt;AC230,((AE230-AB230)*12)*O230,0)))))</f>
        <v>975</v>
      </c>
      <c r="W230" s="8">
        <f aca="true" t="shared" si="141" ref="W230:W246">V230*S230</f>
        <v>975</v>
      </c>
      <c r="X230" s="3">
        <v>1</v>
      </c>
      <c r="Y230" s="8">
        <f aca="true" t="shared" si="142" ref="Y230:Y246">W230*X230</f>
        <v>975</v>
      </c>
      <c r="Z230" s="8">
        <f aca="true" t="shared" si="143" ref="Z230:Z246">IF(M230&gt;0,0,Y230+T230*X230)*X230</f>
        <v>975</v>
      </c>
      <c r="AA230" s="8">
        <f aca="true" t="shared" si="144" ref="AA230:AA246">IF(M230&gt;0,(L230-Y230)/2,IF(AB230&gt;=AE230,(((L230*S230)*X230)-Z230)/2,((((L230*S230)*X230)-Y230)+(((L230*S230)*X230)-Z230))/2))</f>
        <v>0</v>
      </c>
      <c r="AB230" s="7">
        <f aca="true" t="shared" si="145" ref="AB230:AB246">$C230+(($D230-1)/12)</f>
        <v>87.83333333333333</v>
      </c>
      <c r="AC230">
        <f aca="true" t="shared" si="146" ref="AC230:AC246">($N$5+1)-($N$2/12)</f>
        <v>119</v>
      </c>
      <c r="AD230" s="7">
        <f aca="true" t="shared" si="147" ref="AD230:AD246">$I230+(($D230-1)/12)</f>
        <v>97.83333333333333</v>
      </c>
      <c r="AE230">
        <f aca="true" t="shared" si="148" ref="AE230:AE246">$N$4+($N$3/12)</f>
        <v>118</v>
      </c>
      <c r="AF230" s="16">
        <f aca="true" t="shared" si="149" ref="AF230:AF246">$J230+(($K230-1)/12)</f>
        <v>-0.08333333333333333</v>
      </c>
    </row>
    <row r="231" spans="2:32" ht="15.75">
      <c r="B231" s="11" t="s">
        <v>187</v>
      </c>
      <c r="C231" s="11">
        <v>93</v>
      </c>
      <c r="D231" s="11">
        <v>4</v>
      </c>
      <c r="E231" s="12">
        <v>0</v>
      </c>
      <c r="G231" s="11" t="s">
        <v>55</v>
      </c>
      <c r="H231" s="11">
        <v>10</v>
      </c>
      <c r="I231" s="19">
        <f t="shared" si="133"/>
        <v>103</v>
      </c>
      <c r="L231" s="13">
        <v>1000</v>
      </c>
      <c r="N231" s="8">
        <f t="shared" si="134"/>
        <v>1000</v>
      </c>
      <c r="O231" s="8">
        <f t="shared" si="135"/>
        <v>8.333333333333334</v>
      </c>
      <c r="P231" s="8">
        <f t="shared" si="136"/>
        <v>0</v>
      </c>
      <c r="Q231">
        <f t="shared" si="137"/>
        <v>0</v>
      </c>
      <c r="R231" s="8">
        <f t="shared" si="138"/>
        <v>0</v>
      </c>
      <c r="S231" s="3">
        <v>1</v>
      </c>
      <c r="T231" s="8">
        <f t="shared" si="139"/>
        <v>0</v>
      </c>
      <c r="V231" s="8">
        <f t="shared" si="140"/>
        <v>1000</v>
      </c>
      <c r="W231" s="8">
        <f t="shared" si="141"/>
        <v>1000</v>
      </c>
      <c r="X231" s="3">
        <v>1</v>
      </c>
      <c r="Y231" s="8">
        <f t="shared" si="142"/>
        <v>1000</v>
      </c>
      <c r="Z231" s="8">
        <f t="shared" si="143"/>
        <v>1000</v>
      </c>
      <c r="AA231" s="8">
        <f t="shared" si="144"/>
        <v>0</v>
      </c>
      <c r="AB231" s="7">
        <f t="shared" si="145"/>
        <v>93.25</v>
      </c>
      <c r="AC231">
        <f t="shared" si="146"/>
        <v>119</v>
      </c>
      <c r="AD231" s="7">
        <f t="shared" si="147"/>
        <v>103.25</v>
      </c>
      <c r="AE231">
        <f t="shared" si="148"/>
        <v>118</v>
      </c>
      <c r="AF231" s="16">
        <f t="shared" si="149"/>
        <v>-0.08333333333333333</v>
      </c>
    </row>
    <row r="232" spans="2:32" ht="15.75">
      <c r="B232" s="11" t="s">
        <v>188</v>
      </c>
      <c r="C232" s="11">
        <v>104</v>
      </c>
      <c r="D232" s="11">
        <v>10</v>
      </c>
      <c r="E232" s="12">
        <v>0</v>
      </c>
      <c r="G232" s="11" t="s">
        <v>55</v>
      </c>
      <c r="H232" s="11">
        <v>10</v>
      </c>
      <c r="I232" s="19">
        <f t="shared" si="133"/>
        <v>114</v>
      </c>
      <c r="L232" s="13">
        <v>2592</v>
      </c>
      <c r="N232" s="8">
        <f t="shared" si="134"/>
        <v>2592</v>
      </c>
      <c r="O232" s="8">
        <f t="shared" si="135"/>
        <v>21.599999999999998</v>
      </c>
      <c r="P232" s="8">
        <f t="shared" si="136"/>
        <v>0</v>
      </c>
      <c r="Q232">
        <f t="shared" si="137"/>
        <v>0</v>
      </c>
      <c r="R232" s="8">
        <f t="shared" si="138"/>
        <v>0</v>
      </c>
      <c r="S232" s="3">
        <v>1</v>
      </c>
      <c r="T232" s="8">
        <f t="shared" si="139"/>
        <v>0</v>
      </c>
      <c r="V232" s="8">
        <f t="shared" si="140"/>
        <v>2592</v>
      </c>
      <c r="W232" s="8">
        <f t="shared" si="141"/>
        <v>2592</v>
      </c>
      <c r="X232" s="3">
        <v>1</v>
      </c>
      <c r="Y232" s="8">
        <f t="shared" si="142"/>
        <v>2592</v>
      </c>
      <c r="Z232" s="8">
        <f t="shared" si="143"/>
        <v>2592</v>
      </c>
      <c r="AA232" s="8">
        <f t="shared" si="144"/>
        <v>0</v>
      </c>
      <c r="AB232" s="7">
        <f t="shared" si="145"/>
        <v>104.75</v>
      </c>
      <c r="AC232">
        <f t="shared" si="146"/>
        <v>119</v>
      </c>
      <c r="AD232" s="7">
        <f t="shared" si="147"/>
        <v>114.75</v>
      </c>
      <c r="AE232">
        <f t="shared" si="148"/>
        <v>118</v>
      </c>
      <c r="AF232" s="16">
        <f t="shared" si="149"/>
        <v>-0.08333333333333333</v>
      </c>
    </row>
    <row r="233" spans="2:32" ht="15.75">
      <c r="B233" s="11" t="s">
        <v>189</v>
      </c>
      <c r="C233" s="11">
        <v>104</v>
      </c>
      <c r="D233" s="11">
        <v>11</v>
      </c>
      <c r="E233" s="12">
        <v>0</v>
      </c>
      <c r="G233" s="11" t="s">
        <v>55</v>
      </c>
      <c r="H233" s="11">
        <v>10</v>
      </c>
      <c r="I233" s="19">
        <f t="shared" si="133"/>
        <v>114</v>
      </c>
      <c r="L233" s="13">
        <v>4320</v>
      </c>
      <c r="N233" s="8">
        <f t="shared" si="134"/>
        <v>4320</v>
      </c>
      <c r="O233" s="8">
        <f t="shared" si="135"/>
        <v>36</v>
      </c>
      <c r="P233" s="8">
        <f t="shared" si="136"/>
        <v>0</v>
      </c>
      <c r="Q233">
        <f t="shared" si="137"/>
        <v>0</v>
      </c>
      <c r="R233" s="8">
        <f t="shared" si="138"/>
        <v>0</v>
      </c>
      <c r="S233" s="3">
        <v>1</v>
      </c>
      <c r="T233" s="8">
        <f t="shared" si="139"/>
        <v>0</v>
      </c>
      <c r="V233" s="8">
        <f t="shared" si="140"/>
        <v>4320</v>
      </c>
      <c r="W233" s="8">
        <f t="shared" si="141"/>
        <v>4320</v>
      </c>
      <c r="X233" s="3">
        <v>1</v>
      </c>
      <c r="Y233" s="8">
        <f t="shared" si="142"/>
        <v>4320</v>
      </c>
      <c r="Z233" s="8">
        <f t="shared" si="143"/>
        <v>4320</v>
      </c>
      <c r="AA233" s="8">
        <f t="shared" si="144"/>
        <v>0</v>
      </c>
      <c r="AB233" s="7">
        <f t="shared" si="145"/>
        <v>104.83333333333333</v>
      </c>
      <c r="AC233">
        <f t="shared" si="146"/>
        <v>119</v>
      </c>
      <c r="AD233" s="7">
        <f t="shared" si="147"/>
        <v>114.83333333333333</v>
      </c>
      <c r="AE233">
        <f t="shared" si="148"/>
        <v>118</v>
      </c>
      <c r="AF233" s="16">
        <f t="shared" si="149"/>
        <v>-0.08333333333333333</v>
      </c>
    </row>
    <row r="234" spans="2:32" ht="15.75">
      <c r="B234" s="11" t="s">
        <v>187</v>
      </c>
      <c r="C234" s="11">
        <v>104</v>
      </c>
      <c r="D234" s="11">
        <v>12</v>
      </c>
      <c r="E234" s="12">
        <v>0</v>
      </c>
      <c r="G234" s="11" t="s">
        <v>55</v>
      </c>
      <c r="H234" s="11">
        <v>10</v>
      </c>
      <c r="I234" s="19">
        <f t="shared" si="133"/>
        <v>114</v>
      </c>
      <c r="L234" s="13">
        <v>991</v>
      </c>
      <c r="N234" s="8">
        <f t="shared" si="134"/>
        <v>991</v>
      </c>
      <c r="O234" s="8">
        <f t="shared" si="135"/>
        <v>8.258333333333333</v>
      </c>
      <c r="P234" s="8">
        <f t="shared" si="136"/>
        <v>0</v>
      </c>
      <c r="Q234">
        <f t="shared" si="137"/>
        <v>0</v>
      </c>
      <c r="R234" s="8">
        <f t="shared" si="138"/>
        <v>0</v>
      </c>
      <c r="S234" s="3">
        <v>1</v>
      </c>
      <c r="T234" s="8">
        <f t="shared" si="139"/>
        <v>0</v>
      </c>
      <c r="V234" s="8">
        <f t="shared" si="140"/>
        <v>991</v>
      </c>
      <c r="W234" s="8">
        <f t="shared" si="141"/>
        <v>991</v>
      </c>
      <c r="X234" s="3">
        <v>1</v>
      </c>
      <c r="Y234" s="8">
        <f t="shared" si="142"/>
        <v>991</v>
      </c>
      <c r="Z234" s="8">
        <f t="shared" si="143"/>
        <v>991</v>
      </c>
      <c r="AA234" s="8">
        <f t="shared" si="144"/>
        <v>0</v>
      </c>
      <c r="AB234" s="7">
        <f t="shared" si="145"/>
        <v>104.91666666666667</v>
      </c>
      <c r="AC234">
        <f t="shared" si="146"/>
        <v>119</v>
      </c>
      <c r="AD234" s="7">
        <f t="shared" si="147"/>
        <v>114.91666666666667</v>
      </c>
      <c r="AE234">
        <f t="shared" si="148"/>
        <v>118</v>
      </c>
      <c r="AF234" s="16">
        <f t="shared" si="149"/>
        <v>-0.08333333333333333</v>
      </c>
    </row>
    <row r="235" spans="2:32" ht="15.75">
      <c r="B235" s="11" t="s">
        <v>190</v>
      </c>
      <c r="C235" s="11">
        <v>105</v>
      </c>
      <c r="D235" s="11">
        <v>1</v>
      </c>
      <c r="E235" s="12">
        <v>0</v>
      </c>
      <c r="G235" s="11" t="s">
        <v>55</v>
      </c>
      <c r="H235" s="11">
        <v>10</v>
      </c>
      <c r="I235" s="19">
        <f t="shared" si="133"/>
        <v>115</v>
      </c>
      <c r="L235" s="13">
        <v>536</v>
      </c>
      <c r="N235" s="8">
        <f t="shared" si="134"/>
        <v>536</v>
      </c>
      <c r="O235" s="8">
        <f t="shared" si="135"/>
        <v>4.466666666666667</v>
      </c>
      <c r="P235" s="8">
        <f t="shared" si="136"/>
        <v>0</v>
      </c>
      <c r="Q235">
        <f t="shared" si="137"/>
        <v>0</v>
      </c>
      <c r="R235" s="8">
        <f t="shared" si="138"/>
        <v>0</v>
      </c>
      <c r="S235" s="3">
        <v>1</v>
      </c>
      <c r="T235" s="8">
        <f t="shared" si="139"/>
        <v>0</v>
      </c>
      <c r="V235" s="8">
        <f t="shared" si="140"/>
        <v>536</v>
      </c>
      <c r="W235" s="8">
        <f t="shared" si="141"/>
        <v>536</v>
      </c>
      <c r="X235" s="3">
        <v>1</v>
      </c>
      <c r="Y235" s="8">
        <f t="shared" si="142"/>
        <v>536</v>
      </c>
      <c r="Z235" s="8">
        <f t="shared" si="143"/>
        <v>536</v>
      </c>
      <c r="AA235" s="8">
        <f t="shared" si="144"/>
        <v>0</v>
      </c>
      <c r="AB235" s="7">
        <f t="shared" si="145"/>
        <v>105</v>
      </c>
      <c r="AC235">
        <f t="shared" si="146"/>
        <v>119</v>
      </c>
      <c r="AD235" s="7">
        <f t="shared" si="147"/>
        <v>115</v>
      </c>
      <c r="AE235">
        <f t="shared" si="148"/>
        <v>118</v>
      </c>
      <c r="AF235" s="16">
        <f t="shared" si="149"/>
        <v>-0.08333333333333333</v>
      </c>
    </row>
    <row r="236" spans="2:32" ht="15.75">
      <c r="B236" s="11" t="s">
        <v>191</v>
      </c>
      <c r="C236" s="11">
        <v>105</v>
      </c>
      <c r="D236" s="11">
        <v>3</v>
      </c>
      <c r="E236" s="12">
        <v>0</v>
      </c>
      <c r="G236" s="11" t="s">
        <v>55</v>
      </c>
      <c r="H236" s="11">
        <v>10</v>
      </c>
      <c r="I236" s="19">
        <f t="shared" si="133"/>
        <v>115</v>
      </c>
      <c r="L236" s="13">
        <v>518</v>
      </c>
      <c r="N236" s="8">
        <f t="shared" si="134"/>
        <v>518</v>
      </c>
      <c r="O236" s="8">
        <f t="shared" si="135"/>
        <v>4.316666666666666</v>
      </c>
      <c r="P236" s="8">
        <f t="shared" si="136"/>
        <v>0</v>
      </c>
      <c r="Q236">
        <f t="shared" si="137"/>
        <v>0</v>
      </c>
      <c r="R236" s="8">
        <f t="shared" si="138"/>
        <v>0</v>
      </c>
      <c r="S236" s="3">
        <v>1</v>
      </c>
      <c r="T236" s="8">
        <f t="shared" si="139"/>
        <v>0</v>
      </c>
      <c r="V236" s="8">
        <f t="shared" si="140"/>
        <v>518</v>
      </c>
      <c r="W236" s="8">
        <f t="shared" si="141"/>
        <v>518</v>
      </c>
      <c r="X236" s="3">
        <v>1</v>
      </c>
      <c r="Y236" s="8">
        <f t="shared" si="142"/>
        <v>518</v>
      </c>
      <c r="Z236" s="8">
        <f t="shared" si="143"/>
        <v>518</v>
      </c>
      <c r="AA236" s="8">
        <f t="shared" si="144"/>
        <v>0</v>
      </c>
      <c r="AB236" s="7">
        <f t="shared" si="145"/>
        <v>105.16666666666667</v>
      </c>
      <c r="AC236">
        <f t="shared" si="146"/>
        <v>119</v>
      </c>
      <c r="AD236" s="7">
        <f t="shared" si="147"/>
        <v>115.16666666666667</v>
      </c>
      <c r="AE236">
        <f t="shared" si="148"/>
        <v>118</v>
      </c>
      <c r="AF236" s="16">
        <f t="shared" si="149"/>
        <v>-0.08333333333333333</v>
      </c>
    </row>
    <row r="237" spans="2:32" ht="15.75">
      <c r="B237" s="11" t="s">
        <v>192</v>
      </c>
      <c r="C237" s="11">
        <v>106</v>
      </c>
      <c r="D237" s="11">
        <v>8</v>
      </c>
      <c r="E237" s="12">
        <v>0.2</v>
      </c>
      <c r="G237" s="11" t="s">
        <v>55</v>
      </c>
      <c r="H237" s="11">
        <v>10</v>
      </c>
      <c r="I237" s="19">
        <f t="shared" si="133"/>
        <v>116</v>
      </c>
      <c r="L237" s="13">
        <v>29251</v>
      </c>
      <c r="N237" s="8">
        <f t="shared" si="134"/>
        <v>23400.8</v>
      </c>
      <c r="O237" s="8">
        <f t="shared" si="135"/>
        <v>195.00666666666666</v>
      </c>
      <c r="P237" s="8">
        <f t="shared" si="136"/>
        <v>0</v>
      </c>
      <c r="Q237">
        <f t="shared" si="137"/>
        <v>0</v>
      </c>
      <c r="R237" s="8">
        <f t="shared" si="138"/>
        <v>0</v>
      </c>
      <c r="S237" s="3">
        <v>1</v>
      </c>
      <c r="T237" s="8">
        <f t="shared" si="139"/>
        <v>0</v>
      </c>
      <c r="V237" s="8">
        <f t="shared" si="140"/>
        <v>23400.8</v>
      </c>
      <c r="W237" s="8">
        <f t="shared" si="141"/>
        <v>23400.8</v>
      </c>
      <c r="X237" s="3">
        <v>1</v>
      </c>
      <c r="Y237" s="8">
        <f t="shared" si="142"/>
        <v>23400.8</v>
      </c>
      <c r="Z237" s="8">
        <f t="shared" si="143"/>
        <v>23400.8</v>
      </c>
      <c r="AA237" s="8">
        <f t="shared" si="144"/>
        <v>5850.200000000001</v>
      </c>
      <c r="AB237" s="7">
        <f t="shared" si="145"/>
        <v>106.58333333333333</v>
      </c>
      <c r="AC237">
        <f t="shared" si="146"/>
        <v>119</v>
      </c>
      <c r="AD237" s="7">
        <f t="shared" si="147"/>
        <v>116.58333333333333</v>
      </c>
      <c r="AE237">
        <f t="shared" si="148"/>
        <v>118</v>
      </c>
      <c r="AF237" s="16">
        <f t="shared" si="149"/>
        <v>-0.08333333333333333</v>
      </c>
    </row>
    <row r="238" spans="2:32" ht="15.75">
      <c r="B238" s="11" t="s">
        <v>193</v>
      </c>
      <c r="C238" s="11">
        <v>107</v>
      </c>
      <c r="D238" s="11">
        <v>2</v>
      </c>
      <c r="E238" s="12">
        <v>0.2</v>
      </c>
      <c r="G238" s="11" t="s">
        <v>55</v>
      </c>
      <c r="H238" s="11">
        <v>10</v>
      </c>
      <c r="I238" s="19">
        <f t="shared" si="133"/>
        <v>117</v>
      </c>
      <c r="L238" s="13">
        <v>2128</v>
      </c>
      <c r="N238" s="8">
        <f t="shared" si="134"/>
        <v>1702.4</v>
      </c>
      <c r="O238" s="8">
        <f t="shared" si="135"/>
        <v>14.186666666666667</v>
      </c>
      <c r="P238" s="8">
        <f t="shared" si="136"/>
        <v>0</v>
      </c>
      <c r="Q238">
        <f t="shared" si="137"/>
        <v>0</v>
      </c>
      <c r="R238" s="8">
        <f t="shared" si="138"/>
        <v>0</v>
      </c>
      <c r="S238" s="3">
        <v>1</v>
      </c>
      <c r="T238" s="8">
        <f t="shared" si="139"/>
        <v>0</v>
      </c>
      <c r="V238" s="8">
        <f t="shared" si="140"/>
        <v>1702.4</v>
      </c>
      <c r="W238" s="8">
        <f t="shared" si="141"/>
        <v>1702.4</v>
      </c>
      <c r="X238" s="3">
        <v>1</v>
      </c>
      <c r="Y238" s="8">
        <f t="shared" si="142"/>
        <v>1702.4</v>
      </c>
      <c r="Z238" s="8">
        <f t="shared" si="143"/>
        <v>1702.4</v>
      </c>
      <c r="AA238" s="8">
        <f t="shared" si="144"/>
        <v>425.5999999999999</v>
      </c>
      <c r="AB238" s="7">
        <f t="shared" si="145"/>
        <v>107.08333333333333</v>
      </c>
      <c r="AC238">
        <f t="shared" si="146"/>
        <v>119</v>
      </c>
      <c r="AD238" s="7">
        <f t="shared" si="147"/>
        <v>117.08333333333333</v>
      </c>
      <c r="AE238">
        <f t="shared" si="148"/>
        <v>118</v>
      </c>
      <c r="AF238" s="16">
        <f t="shared" si="149"/>
        <v>-0.08333333333333333</v>
      </c>
    </row>
    <row r="239" spans="2:32" ht="15.75">
      <c r="B239" s="11" t="s">
        <v>194</v>
      </c>
      <c r="C239" s="11">
        <v>107</v>
      </c>
      <c r="D239" s="11">
        <v>2</v>
      </c>
      <c r="E239" s="12">
        <v>0.2</v>
      </c>
      <c r="G239" s="11" t="s">
        <v>55</v>
      </c>
      <c r="H239" s="11">
        <v>10</v>
      </c>
      <c r="I239" s="19">
        <f t="shared" si="133"/>
        <v>117</v>
      </c>
      <c r="L239" s="13">
        <v>1143</v>
      </c>
      <c r="N239" s="8">
        <f t="shared" si="134"/>
        <v>914.4</v>
      </c>
      <c r="O239" s="8">
        <f t="shared" si="135"/>
        <v>7.62</v>
      </c>
      <c r="P239" s="8">
        <f t="shared" si="136"/>
        <v>0</v>
      </c>
      <c r="Q239">
        <f t="shared" si="137"/>
        <v>0</v>
      </c>
      <c r="R239" s="8">
        <f t="shared" si="138"/>
        <v>0</v>
      </c>
      <c r="S239" s="3">
        <v>1</v>
      </c>
      <c r="T239" s="8">
        <f t="shared" si="139"/>
        <v>0</v>
      </c>
      <c r="V239" s="8">
        <f t="shared" si="140"/>
        <v>914.4</v>
      </c>
      <c r="W239" s="8">
        <f t="shared" si="141"/>
        <v>914.4</v>
      </c>
      <c r="X239" s="3">
        <v>1</v>
      </c>
      <c r="Y239" s="8">
        <f t="shared" si="142"/>
        <v>914.4</v>
      </c>
      <c r="Z239" s="8">
        <f t="shared" si="143"/>
        <v>914.4</v>
      </c>
      <c r="AA239" s="8">
        <f t="shared" si="144"/>
        <v>228.60000000000002</v>
      </c>
      <c r="AB239" s="7">
        <f t="shared" si="145"/>
        <v>107.08333333333333</v>
      </c>
      <c r="AC239">
        <f t="shared" si="146"/>
        <v>119</v>
      </c>
      <c r="AD239" s="7">
        <f t="shared" si="147"/>
        <v>117.08333333333333</v>
      </c>
      <c r="AE239">
        <f t="shared" si="148"/>
        <v>118</v>
      </c>
      <c r="AF239" s="16">
        <f t="shared" si="149"/>
        <v>-0.08333333333333333</v>
      </c>
    </row>
    <row r="240" spans="2:32" ht="15.75">
      <c r="B240" s="11" t="s">
        <v>186</v>
      </c>
      <c r="C240" s="11">
        <v>107</v>
      </c>
      <c r="D240" s="11">
        <v>11</v>
      </c>
      <c r="E240" s="12">
        <v>0.2</v>
      </c>
      <c r="G240" s="11" t="s">
        <v>55</v>
      </c>
      <c r="H240" s="11">
        <v>10</v>
      </c>
      <c r="I240" s="19">
        <f t="shared" si="133"/>
        <v>117</v>
      </c>
      <c r="L240" s="13">
        <v>1404</v>
      </c>
      <c r="N240" s="8">
        <f t="shared" si="134"/>
        <v>1123.2</v>
      </c>
      <c r="O240" s="8">
        <f t="shared" si="135"/>
        <v>9.360000000000001</v>
      </c>
      <c r="P240" s="8">
        <f t="shared" si="136"/>
        <v>0</v>
      </c>
      <c r="Q240">
        <f t="shared" si="137"/>
        <v>0</v>
      </c>
      <c r="R240" s="8">
        <f t="shared" si="138"/>
        <v>0</v>
      </c>
      <c r="S240" s="3">
        <v>1</v>
      </c>
      <c r="T240" s="8">
        <f t="shared" si="139"/>
        <v>0</v>
      </c>
      <c r="V240" s="8">
        <f t="shared" si="140"/>
        <v>1123.2</v>
      </c>
      <c r="W240" s="8">
        <f t="shared" si="141"/>
        <v>1123.2</v>
      </c>
      <c r="X240" s="3">
        <v>1</v>
      </c>
      <c r="Y240" s="8">
        <f t="shared" si="142"/>
        <v>1123.2</v>
      </c>
      <c r="Z240" s="8">
        <f t="shared" si="143"/>
        <v>1123.2</v>
      </c>
      <c r="AA240" s="8">
        <f t="shared" si="144"/>
        <v>280.79999999999995</v>
      </c>
      <c r="AB240" s="7">
        <f t="shared" si="145"/>
        <v>107.83333333333333</v>
      </c>
      <c r="AC240">
        <f t="shared" si="146"/>
        <v>119</v>
      </c>
      <c r="AD240" s="7">
        <f t="shared" si="147"/>
        <v>117.83333333333333</v>
      </c>
      <c r="AE240">
        <f t="shared" si="148"/>
        <v>118</v>
      </c>
      <c r="AF240" s="16">
        <f t="shared" si="149"/>
        <v>-0.08333333333333333</v>
      </c>
    </row>
    <row r="241" spans="2:32" ht="15.75">
      <c r="B241" s="11" t="s">
        <v>195</v>
      </c>
      <c r="C241" s="11">
        <v>108</v>
      </c>
      <c r="D241" s="11">
        <v>7</v>
      </c>
      <c r="E241" s="12">
        <v>0.2</v>
      </c>
      <c r="G241" s="11" t="s">
        <v>55</v>
      </c>
      <c r="H241" s="11">
        <v>10</v>
      </c>
      <c r="I241" s="19">
        <f t="shared" si="133"/>
        <v>118</v>
      </c>
      <c r="L241" s="13">
        <v>4104</v>
      </c>
      <c r="N241" s="8">
        <f t="shared" si="134"/>
        <v>3283.2</v>
      </c>
      <c r="O241" s="8">
        <f t="shared" si="135"/>
        <v>27.36</v>
      </c>
      <c r="P241" s="8">
        <f t="shared" si="136"/>
        <v>164.16</v>
      </c>
      <c r="Q241">
        <f t="shared" si="137"/>
        <v>0</v>
      </c>
      <c r="R241" s="8">
        <f t="shared" si="138"/>
        <v>164.16</v>
      </c>
      <c r="S241" s="3">
        <v>1</v>
      </c>
      <c r="T241" s="8">
        <f t="shared" si="139"/>
        <v>164.16</v>
      </c>
      <c r="V241" s="8">
        <f t="shared" si="140"/>
        <v>3119.04</v>
      </c>
      <c r="W241" s="8">
        <f t="shared" si="141"/>
        <v>3119.04</v>
      </c>
      <c r="X241" s="3">
        <v>1</v>
      </c>
      <c r="Y241" s="8">
        <f t="shared" si="142"/>
        <v>3119.04</v>
      </c>
      <c r="Z241" s="8">
        <f t="shared" si="143"/>
        <v>3283.2</v>
      </c>
      <c r="AA241" s="8">
        <f t="shared" si="144"/>
        <v>902.8800000000001</v>
      </c>
      <c r="AB241" s="7">
        <f t="shared" si="145"/>
        <v>108.5</v>
      </c>
      <c r="AC241">
        <f t="shared" si="146"/>
        <v>119</v>
      </c>
      <c r="AD241" s="7">
        <f t="shared" si="147"/>
        <v>118.5</v>
      </c>
      <c r="AE241">
        <f t="shared" si="148"/>
        <v>118</v>
      </c>
      <c r="AF241" s="16">
        <f t="shared" si="149"/>
        <v>-0.08333333333333333</v>
      </c>
    </row>
    <row r="242" spans="2:32" ht="15.75">
      <c r="B242" s="11" t="s">
        <v>196</v>
      </c>
      <c r="C242" s="11">
        <v>109</v>
      </c>
      <c r="D242" s="11">
        <v>7</v>
      </c>
      <c r="E242" s="12">
        <v>0</v>
      </c>
      <c r="G242" s="11" t="s">
        <v>55</v>
      </c>
      <c r="H242" s="11">
        <v>10</v>
      </c>
      <c r="I242" s="19">
        <f t="shared" si="133"/>
        <v>119</v>
      </c>
      <c r="L242" s="13">
        <v>795</v>
      </c>
      <c r="N242" s="8">
        <f t="shared" si="134"/>
        <v>795</v>
      </c>
      <c r="O242" s="8">
        <f t="shared" si="135"/>
        <v>6.625</v>
      </c>
      <c r="P242" s="8">
        <f t="shared" si="136"/>
        <v>79.5</v>
      </c>
      <c r="Q242">
        <f t="shared" si="137"/>
        <v>0</v>
      </c>
      <c r="R242" s="8">
        <f t="shared" si="138"/>
        <v>79.5</v>
      </c>
      <c r="S242" s="3">
        <v>1</v>
      </c>
      <c r="T242" s="8">
        <f t="shared" si="139"/>
        <v>79.5</v>
      </c>
      <c r="V242" s="8">
        <f t="shared" si="140"/>
        <v>675.75</v>
      </c>
      <c r="W242" s="8">
        <f t="shared" si="141"/>
        <v>675.75</v>
      </c>
      <c r="X242" s="3">
        <v>1</v>
      </c>
      <c r="Y242" s="8">
        <f t="shared" si="142"/>
        <v>675.75</v>
      </c>
      <c r="Z242" s="8">
        <f t="shared" si="143"/>
        <v>755.25</v>
      </c>
      <c r="AA242" s="8">
        <f t="shared" si="144"/>
        <v>79.5</v>
      </c>
      <c r="AB242" s="7">
        <f t="shared" si="145"/>
        <v>109.5</v>
      </c>
      <c r="AC242">
        <f t="shared" si="146"/>
        <v>119</v>
      </c>
      <c r="AD242" s="7">
        <f t="shared" si="147"/>
        <v>119.5</v>
      </c>
      <c r="AE242">
        <f t="shared" si="148"/>
        <v>118</v>
      </c>
      <c r="AF242" s="16">
        <f t="shared" si="149"/>
        <v>-0.08333333333333333</v>
      </c>
    </row>
    <row r="243" spans="2:32" ht="15.75">
      <c r="B243" s="11" t="s">
        <v>188</v>
      </c>
      <c r="C243" s="11">
        <v>108</v>
      </c>
      <c r="D243" s="11">
        <v>12</v>
      </c>
      <c r="E243" s="12">
        <v>0</v>
      </c>
      <c r="G243" s="11" t="s">
        <v>55</v>
      </c>
      <c r="H243" s="11">
        <v>10</v>
      </c>
      <c r="I243" s="19">
        <f>+C243+H243</f>
        <v>118</v>
      </c>
      <c r="L243" s="13">
        <v>2646</v>
      </c>
      <c r="N243" s="8">
        <f>L243-L243*E243</f>
        <v>2646</v>
      </c>
      <c r="O243" s="8">
        <f>N243/H243/12</f>
        <v>22.05</v>
      </c>
      <c r="P243" s="8">
        <f>IF(M243&gt;0,0,IF(OR(AB243&gt;AC243,AD243&lt;AE243),0,IF(AND(AD243&gt;=AE243,AD243&lt;=AC243),O243*((AD243-AE243)*12),IF(AND(AE243&lt;=AB243,AC243&gt;=AB243),((AC243-AB243)*12)*O243,IF(AD243&gt;AC243,12*O243,0)))))</f>
        <v>242.55000000000126</v>
      </c>
      <c r="Q243">
        <f>IF(M243=0,0,IF(AND(AF243&gt;=AE243,AF243&lt;=AD243),((AF243-AE243)*12)*O243,0))</f>
        <v>0</v>
      </c>
      <c r="R243" s="8">
        <f>IF(Q243&gt;0,Q243,P243)</f>
        <v>242.55000000000126</v>
      </c>
      <c r="S243" s="3">
        <v>1</v>
      </c>
      <c r="T243" s="8">
        <f>S243*SUM(P243:Q243)</f>
        <v>242.55000000000126</v>
      </c>
      <c r="V243" s="8">
        <f>IF(AB243&gt;AC243,0,IF(AD243&lt;AE243,N243,IF(AND(AD243&gt;=AE243,AD243&lt;=AC243),(N243-R243),IF(AND(AE243&lt;=AB243,AC243&gt;=AB243),0,IF(AD243&gt;AC243,((AE243-AB243)*12)*O243,0)))))</f>
        <v>2403.449999999999</v>
      </c>
      <c r="W243" s="8">
        <f>V243*S243</f>
        <v>2403.449999999999</v>
      </c>
      <c r="X243" s="3">
        <v>1</v>
      </c>
      <c r="Y243" s="8">
        <f>W243*X243</f>
        <v>2403.449999999999</v>
      </c>
      <c r="Z243" s="8">
        <f>IF(M243&gt;0,0,Y243+T243*X243)*X243</f>
        <v>2646</v>
      </c>
      <c r="AA243" s="8">
        <f>IF(M243&gt;0,(L243-Y243)/2,IF(AB243&gt;=AE243,(((L243*S243)*X243)-Z243)/2,((((L243*S243)*X243)-Y243)+(((L243*S243)*X243)-Z243))/2))</f>
        <v>121.27500000000055</v>
      </c>
      <c r="AB243" s="7">
        <f t="shared" si="145"/>
        <v>108.91666666666667</v>
      </c>
      <c r="AC243">
        <f t="shared" si="146"/>
        <v>119</v>
      </c>
      <c r="AD243" s="7">
        <f t="shared" si="147"/>
        <v>118.91666666666667</v>
      </c>
      <c r="AE243">
        <f t="shared" si="148"/>
        <v>118</v>
      </c>
      <c r="AF243" s="16">
        <f t="shared" si="149"/>
        <v>-0.08333333333333333</v>
      </c>
    </row>
    <row r="244" spans="2:32" ht="15.75">
      <c r="B244" s="11" t="s">
        <v>209</v>
      </c>
      <c r="C244" s="11">
        <v>112</v>
      </c>
      <c r="D244" s="11">
        <v>12</v>
      </c>
      <c r="E244" s="12">
        <v>0.2</v>
      </c>
      <c r="G244" s="11" t="s">
        <v>55</v>
      </c>
      <c r="H244" s="11">
        <v>10</v>
      </c>
      <c r="I244" s="19">
        <f>+C244+H244</f>
        <v>122</v>
      </c>
      <c r="L244" s="13">
        <v>10063</v>
      </c>
      <c r="N244" s="8">
        <f>L244-L244*E244</f>
        <v>8050.4</v>
      </c>
      <c r="O244" s="8">
        <f>N244/H244/12</f>
        <v>67.08666666666666</v>
      </c>
      <c r="P244" s="8">
        <f>IF(M244&gt;0,0,IF(OR(AB244&gt;AC244,AD244&lt;AE244),0,IF(AND(AD244&gt;=AE244,AD244&lt;=AC244),O244*((AD244-AE244)*12),IF(AND(AE244&lt;=AB244,AC244&gt;=AB244),((AC244-AB244)*12)*O244,IF(AD244&gt;AC244,12*O244,0)))))</f>
        <v>805.04</v>
      </c>
      <c r="Q244">
        <f>IF(M244=0,0,IF(AND(AF244&gt;=AE244,AF244&lt;=AD244),((AF244-AE244)*12)*O244,0))</f>
        <v>0</v>
      </c>
      <c r="R244" s="8">
        <f>IF(Q244&gt;0,Q244,P244)</f>
        <v>805.04</v>
      </c>
      <c r="S244" s="3">
        <v>1</v>
      </c>
      <c r="T244" s="8">
        <f>S244*SUM(P244:Q244)</f>
        <v>805.04</v>
      </c>
      <c r="V244" s="8">
        <f>IF(AB244&gt;AC244,0,IF(AD244&lt;AE244,N244,IF(AND(AD244&gt;=AE244,AD244&lt;=AC244),(N244-R244),IF(AND(AE244&lt;=AB244,AC244&gt;=AB244),0,IF(AD244&gt;AC244,((AE244-AB244)*12)*O244,0)))))</f>
        <v>4092.2866666666623</v>
      </c>
      <c r="W244" s="8">
        <f>V244*S244</f>
        <v>4092.2866666666623</v>
      </c>
      <c r="X244" s="3">
        <v>1</v>
      </c>
      <c r="Y244" s="8">
        <f>W244*X244</f>
        <v>4092.2866666666623</v>
      </c>
      <c r="Z244" s="8">
        <f>IF(M244&gt;0,0,Y244+T244*X244)*X244</f>
        <v>4897.326666666662</v>
      </c>
      <c r="AA244" s="8">
        <f>IF(M244&gt;0,(L244-Y244)/2,IF(AB244&gt;=AE244,(((L244*S244)*X244)-Z244)/2,((((L244*S244)*X244)-Y244)+(((L244*S244)*X244)-Z244))/2))</f>
        <v>5568.193333333338</v>
      </c>
      <c r="AB244" s="7">
        <f t="shared" si="145"/>
        <v>112.91666666666667</v>
      </c>
      <c r="AC244">
        <f t="shared" si="146"/>
        <v>119</v>
      </c>
      <c r="AD244" s="7">
        <f t="shared" si="147"/>
        <v>122.91666666666667</v>
      </c>
      <c r="AE244">
        <f t="shared" si="148"/>
        <v>118</v>
      </c>
      <c r="AF244" s="16">
        <f t="shared" si="149"/>
        <v>-0.08333333333333333</v>
      </c>
    </row>
    <row r="245" spans="2:32" ht="15.75">
      <c r="B245" s="11" t="s">
        <v>234</v>
      </c>
      <c r="C245" s="11">
        <v>116</v>
      </c>
      <c r="D245" s="11">
        <v>8</v>
      </c>
      <c r="E245" s="12">
        <v>0.2</v>
      </c>
      <c r="G245" s="11" t="s">
        <v>55</v>
      </c>
      <c r="H245" s="11">
        <v>10</v>
      </c>
      <c r="I245" s="19">
        <f>+C245+H245</f>
        <v>126</v>
      </c>
      <c r="L245" s="13">
        <v>3040</v>
      </c>
      <c r="N245" s="8">
        <f>L245-L245*E245</f>
        <v>2432</v>
      </c>
      <c r="O245" s="8">
        <f>N245/H245/12</f>
        <v>20.266666666666666</v>
      </c>
      <c r="P245" s="8">
        <f>IF(M245&gt;0,0,IF(OR(AB245&gt;AC245,AD245&lt;AE245),0,IF(AND(AD245&gt;=AE245,AD245&lt;=AC245),O245*((AD245-AE245)*12),IF(AND(AE245&lt;=AB245,AC245&gt;=AB245),((AC245-AB245)*12)*O245,IF(AD245&gt;AC245,12*O245,0)))))</f>
        <v>243.2</v>
      </c>
      <c r="Q245">
        <f>IF(M245=0,0,IF(AND(AF245&gt;=AE245,AF245&lt;=AD245),((AF245-AE245)*12)*O245,0))</f>
        <v>0</v>
      </c>
      <c r="R245" s="8">
        <f>IF(Q245&gt;0,Q245,P245)</f>
        <v>243.2</v>
      </c>
      <c r="S245" s="3">
        <v>1</v>
      </c>
      <c r="T245" s="8">
        <f>S245*SUM(P245:Q245)</f>
        <v>243.2</v>
      </c>
      <c r="V245" s="8">
        <f>IF(AB245&gt;AC245,0,IF(AD245&lt;AE245,N245,IF(AND(AD245&gt;=AE245,AD245&lt;=AC245),(N245-R245),IF(AND(AE245&lt;=AB245,AC245&gt;=AB245),0,IF(AD245&gt;AC245,((AE245-AB245)*12)*O245,0)))))</f>
        <v>344.5333333333345</v>
      </c>
      <c r="W245" s="8">
        <f>V245*S245</f>
        <v>344.5333333333345</v>
      </c>
      <c r="X245" s="3">
        <v>1</v>
      </c>
      <c r="Y245" s="8">
        <f>W245*X245</f>
        <v>344.5333333333345</v>
      </c>
      <c r="Z245" s="8">
        <f>IF(M245&gt;0,0,Y245+T245*X245)*X245</f>
        <v>587.7333333333345</v>
      </c>
      <c r="AA245" s="8">
        <f>IF(M245&gt;0,(L245-Y245)/2,IF(AB245&gt;=AE245,(((L245*S245)*X245)-Z245)/2,((((L245*S245)*X245)-Y245)+(((L245*S245)*X245)-Z245))/2))</f>
        <v>2573.8666666666654</v>
      </c>
      <c r="AB245" s="7">
        <f t="shared" si="145"/>
        <v>116.58333333333333</v>
      </c>
      <c r="AC245">
        <f t="shared" si="146"/>
        <v>119</v>
      </c>
      <c r="AD245" s="7">
        <f t="shared" si="147"/>
        <v>126.58333333333333</v>
      </c>
      <c r="AE245">
        <f t="shared" si="148"/>
        <v>118</v>
      </c>
      <c r="AF245" s="16">
        <f t="shared" si="149"/>
        <v>-0.08333333333333333</v>
      </c>
    </row>
    <row r="246" spans="2:32" ht="15.75">
      <c r="B246" s="11" t="s">
        <v>252</v>
      </c>
      <c r="C246" s="11">
        <v>118</v>
      </c>
      <c r="D246" s="11">
        <v>8</v>
      </c>
      <c r="E246" s="12">
        <v>0.2</v>
      </c>
      <c r="G246" s="11" t="s">
        <v>55</v>
      </c>
      <c r="H246" s="11">
        <v>10</v>
      </c>
      <c r="I246" s="19">
        <f t="shared" si="133"/>
        <v>128</v>
      </c>
      <c r="L246" s="13">
        <v>3084</v>
      </c>
      <c r="N246" s="8">
        <f t="shared" si="134"/>
        <v>2467.2</v>
      </c>
      <c r="O246" s="8">
        <f t="shared" si="135"/>
        <v>20.56</v>
      </c>
      <c r="P246" s="8">
        <f t="shared" si="136"/>
        <v>102.80000000000116</v>
      </c>
      <c r="Q246">
        <f t="shared" si="137"/>
        <v>0</v>
      </c>
      <c r="R246" s="8">
        <f t="shared" si="138"/>
        <v>102.80000000000116</v>
      </c>
      <c r="S246" s="3">
        <v>1</v>
      </c>
      <c r="T246" s="8">
        <f t="shared" si="139"/>
        <v>102.80000000000116</v>
      </c>
      <c r="V246" s="8">
        <f t="shared" si="140"/>
        <v>0</v>
      </c>
      <c r="W246" s="8">
        <f t="shared" si="141"/>
        <v>0</v>
      </c>
      <c r="X246" s="3">
        <v>1</v>
      </c>
      <c r="Y246" s="8">
        <f t="shared" si="142"/>
        <v>0</v>
      </c>
      <c r="Z246" s="8">
        <f t="shared" si="143"/>
        <v>102.80000000000116</v>
      </c>
      <c r="AA246" s="8">
        <f t="shared" si="144"/>
        <v>1490.5999999999995</v>
      </c>
      <c r="AB246" s="7">
        <f t="shared" si="145"/>
        <v>118.58333333333333</v>
      </c>
      <c r="AC246">
        <f t="shared" si="146"/>
        <v>119</v>
      </c>
      <c r="AD246" s="7">
        <f t="shared" si="147"/>
        <v>128.58333333333334</v>
      </c>
      <c r="AE246">
        <f t="shared" si="148"/>
        <v>118</v>
      </c>
      <c r="AF246" s="16">
        <f t="shared" si="149"/>
        <v>-0.08333333333333333</v>
      </c>
    </row>
    <row r="247" spans="9:27" ht="15.75">
      <c r="I247" s="4"/>
      <c r="L247" s="8"/>
      <c r="N247" s="8"/>
      <c r="R247" s="8"/>
      <c r="T247" s="20"/>
      <c r="Y247" s="8"/>
      <c r="Z247" s="8"/>
      <c r="AA247" s="20"/>
    </row>
    <row r="248" spans="2:27" ht="16.5" thickBot="1">
      <c r="B248" s="11" t="s">
        <v>197</v>
      </c>
      <c r="I248" s="4"/>
      <c r="L248" s="43">
        <f>SUM(L230:L247)</f>
        <v>68590</v>
      </c>
      <c r="N248" s="8">
        <f>SUM(N230:N247)</f>
        <v>57746.6</v>
      </c>
      <c r="R248" s="8"/>
      <c r="T248" s="18">
        <f>SUM(T230:T247)</f>
        <v>1637.2500000000025</v>
      </c>
      <c r="V248" s="8">
        <f>SUM(V230:V247)</f>
        <v>48707.85999999999</v>
      </c>
      <c r="W248" s="8">
        <f>SUM(W230:W247)</f>
        <v>48707.85999999999</v>
      </c>
      <c r="Y248" s="8">
        <f>SUM(Y230:Y247)</f>
        <v>48707.85999999999</v>
      </c>
      <c r="Z248" s="8">
        <f>SUM(Z230:Z247)</f>
        <v>50345.11</v>
      </c>
      <c r="AA248" s="18">
        <f>SUM(AA230:AA247)</f>
        <v>17521.515000000003</v>
      </c>
    </row>
    <row r="249" spans="9:27" ht="16.5" thickTop="1">
      <c r="I249" s="4" t="s">
        <v>56</v>
      </c>
      <c r="L249" s="10">
        <f>SUM(L230:L245)</f>
        <v>65506</v>
      </c>
      <c r="N249" s="8"/>
      <c r="R249" s="8"/>
      <c r="T249" s="20"/>
      <c r="Y249" s="8"/>
      <c r="Z249" s="8"/>
      <c r="AA249" s="20"/>
    </row>
    <row r="250" spans="9:27" ht="15.75">
      <c r="I250" s="4"/>
      <c r="L250" s="8"/>
      <c r="N250" s="8"/>
      <c r="R250" s="8"/>
      <c r="T250" s="20"/>
      <c r="Y250" s="8"/>
      <c r="Z250" s="8"/>
      <c r="AA250" s="20"/>
    </row>
    <row r="251" spans="2:32" ht="15.75">
      <c r="B251" s="11" t="s">
        <v>160</v>
      </c>
      <c r="C251" s="11">
        <v>90</v>
      </c>
      <c r="D251" s="11">
        <v>5</v>
      </c>
      <c r="E251" s="12">
        <v>0</v>
      </c>
      <c r="G251" s="11" t="s">
        <v>55</v>
      </c>
      <c r="H251" s="11">
        <v>10</v>
      </c>
      <c r="I251" s="19">
        <f>+C251+H251</f>
        <v>100</v>
      </c>
      <c r="L251" s="13">
        <v>2500</v>
      </c>
      <c r="N251" s="8">
        <f>L251-L251*E251</f>
        <v>2500</v>
      </c>
      <c r="O251" s="8">
        <f>N251/H251/12</f>
        <v>20.833333333333332</v>
      </c>
      <c r="P251" s="8">
        <f>IF(M251&gt;0,0,IF(OR(AB251&gt;AC251,AD251&lt;AE251),0,IF(AND(AD251&gt;=AE251,AD251&lt;=AC251),O251*((AD251-AE251)*12),IF(AND(AE251&lt;=AB251,AC251&gt;=AB251),((AC251-AB251)*12)*O251,IF(AD251&gt;AC251,12*O251,0)))))</f>
        <v>0</v>
      </c>
      <c r="Q251">
        <f>IF(M251=0,0,IF(AND(AF251&gt;=AE251,AF251&lt;=AD251),((AF251-AE251)*12)*O251,0))</f>
        <v>0</v>
      </c>
      <c r="R251" s="8">
        <f>IF(Q251&gt;0,Q251,P251)</f>
        <v>0</v>
      </c>
      <c r="S251" s="3">
        <v>0</v>
      </c>
      <c r="T251" s="8">
        <f>S251*SUM(P251:Q251)</f>
        <v>0</v>
      </c>
      <c r="V251" s="8">
        <f>IF(AB251&gt;AC251,0,IF(AD251&lt;AE251,N251,IF(AND(AD251&gt;=AE251,AD251&lt;=AC251),(N251-R251),IF(AND(AE251&lt;=AB251,AC251&gt;=AB251),0,IF(AD251&gt;AC251,((AE251-AB251)*12)*O251,0)))))</f>
        <v>2500</v>
      </c>
      <c r="W251" s="8">
        <f>V251*S251</f>
        <v>0</v>
      </c>
      <c r="X251" s="3">
        <v>1</v>
      </c>
      <c r="Y251" s="8">
        <f>W251*X251</f>
        <v>0</v>
      </c>
      <c r="Z251" s="8">
        <f>IF(M251&gt;0,0,Y251+T251*X251)*X251</f>
        <v>0</v>
      </c>
      <c r="AA251" s="8">
        <f>IF(M251&gt;0,(L251-Y251)/2,IF(AB251&gt;=AE251,(((L251*S251)*X251)-Z251)/2,((((L251*S251)*X251)-Y251)+(((L251*S251)*X251)-Z251))/2))</f>
        <v>0</v>
      </c>
      <c r="AB251" s="7">
        <f>$C251+(($D251-1)/12)</f>
        <v>90.33333333333333</v>
      </c>
      <c r="AC251">
        <f>($N$5+1)-($N$2/12)</f>
        <v>119</v>
      </c>
      <c r="AD251" s="7">
        <f>$I251+(($D251-1)/12)</f>
        <v>100.33333333333333</v>
      </c>
      <c r="AE251">
        <f>$N$4+($N$3/12)</f>
        <v>118</v>
      </c>
      <c r="AF251" s="16">
        <f>$J251+(($K251-1)/12)</f>
        <v>-0.08333333333333333</v>
      </c>
    </row>
    <row r="252" spans="2:32" ht="15.75">
      <c r="B252" s="11" t="s">
        <v>161</v>
      </c>
      <c r="C252" s="11">
        <v>90</v>
      </c>
      <c r="D252" s="11">
        <v>7</v>
      </c>
      <c r="E252" s="12">
        <v>0</v>
      </c>
      <c r="G252" s="11" t="s">
        <v>55</v>
      </c>
      <c r="H252" s="11">
        <v>10</v>
      </c>
      <c r="I252" s="19">
        <f>+C252+H252</f>
        <v>100</v>
      </c>
      <c r="L252" s="13">
        <v>600</v>
      </c>
      <c r="N252" s="8">
        <f>L252-L252*E252</f>
        <v>600</v>
      </c>
      <c r="O252" s="8">
        <f>N252/H252/12</f>
        <v>5</v>
      </c>
      <c r="P252" s="8">
        <f>IF(M252&gt;0,0,IF(OR(AB252&gt;AC252,AD252&lt;AE252),0,IF(AND(AD252&gt;=AE252,AD252&lt;=AC252),O252*((AD252-AE252)*12),IF(AND(AE252&lt;=AB252,AC252&gt;=AB252),((AC252-AB252)*12)*O252,IF(AD252&gt;AC252,12*O252,0)))))</f>
        <v>0</v>
      </c>
      <c r="Q252">
        <f>IF(M252=0,0,IF(AND(AF252&gt;=AE252,AF252&lt;=AD252),((AF252-AE252)*12)*O252,0))</f>
        <v>0</v>
      </c>
      <c r="R252" s="8">
        <f>IF(Q252&gt;0,Q252,P252)</f>
        <v>0</v>
      </c>
      <c r="S252" s="3">
        <v>0</v>
      </c>
      <c r="T252" s="8">
        <f>S252*SUM(P252:Q252)</f>
        <v>0</v>
      </c>
      <c r="V252" s="8">
        <f>IF(AB252&gt;AC252,0,IF(AD252&lt;AE252,N252,IF(AND(AD252&gt;=AE252,AD252&lt;=AC252),(N252-R252),IF(AND(AE252&lt;=AB252,AC252&gt;=AB252),0,IF(AD252&gt;AC252,((AE252-AB252)*12)*O252,0)))))</f>
        <v>600</v>
      </c>
      <c r="W252" s="8">
        <f>V252*S252</f>
        <v>0</v>
      </c>
      <c r="X252" s="3">
        <v>1</v>
      </c>
      <c r="Y252" s="8">
        <f>W252*X252</f>
        <v>0</v>
      </c>
      <c r="Z252" s="8">
        <f>IF(M252&gt;0,0,Y252+T252*X252)*X252</f>
        <v>0</v>
      </c>
      <c r="AA252" s="8">
        <f>IF(M252&gt;0,(L252-Y252)/2,IF(AB252&gt;=AE252,(((L252*S252)*X252)-Z252)/2,((((L252*S252)*X252)-Y252)+(((L252*S252)*X252)-Z252))/2))</f>
        <v>0</v>
      </c>
      <c r="AB252" s="7">
        <f>$C252+(($D252-1)/12)</f>
        <v>90.5</v>
      </c>
      <c r="AC252">
        <f>($N$5+1)-($N$2/12)</f>
        <v>119</v>
      </c>
      <c r="AD252" s="7">
        <f>$I252+(($D252-1)/12)</f>
        <v>100.5</v>
      </c>
      <c r="AE252">
        <f>$N$4+($N$3/12)</f>
        <v>118</v>
      </c>
      <c r="AF252" s="16">
        <f>$J252+(($K252-1)/12)</f>
        <v>-0.08333333333333333</v>
      </c>
    </row>
    <row r="253" spans="2:32" ht="15.75">
      <c r="B253" s="11" t="s">
        <v>162</v>
      </c>
      <c r="C253" s="11">
        <v>100</v>
      </c>
      <c r="D253" s="11">
        <v>4</v>
      </c>
      <c r="E253" s="12">
        <v>0</v>
      </c>
      <c r="G253" s="11" t="s">
        <v>55</v>
      </c>
      <c r="H253" s="11">
        <v>10</v>
      </c>
      <c r="I253" s="19">
        <f>+C253+H253</f>
        <v>110</v>
      </c>
      <c r="L253" s="13">
        <v>1076</v>
      </c>
      <c r="N253" s="8">
        <f>L253-L253*E253</f>
        <v>1076</v>
      </c>
      <c r="O253" s="8">
        <f>N253/H253/12</f>
        <v>8.966666666666667</v>
      </c>
      <c r="P253" s="8">
        <f>IF(M253&gt;0,0,IF(OR(AB253&gt;AC253,AD253&lt;AE253),0,IF(AND(AD253&gt;=AE253,AD253&lt;=AC253),O253*((AD253-AE253)*12),IF(AND(AE253&lt;=AB253,AC253&gt;=AB253),((AC253-AB253)*12)*O253,IF(AD253&gt;AC253,12*O253,0)))))</f>
        <v>0</v>
      </c>
      <c r="Q253">
        <f>IF(M253=0,0,IF(AND(AF253&gt;=AE253,AF253&lt;=AD253),((AF253-AE253)*12)*O253,0))</f>
        <v>0</v>
      </c>
      <c r="R253" s="8">
        <f>IF(Q253&gt;0,Q253,P253)</f>
        <v>0</v>
      </c>
      <c r="S253" s="3">
        <v>0</v>
      </c>
      <c r="T253" s="8">
        <f>S253*SUM(P253:Q253)</f>
        <v>0</v>
      </c>
      <c r="V253" s="8">
        <f>IF(AB253&gt;AC253,0,IF(AD253&lt;AE253,N253,IF(AND(AD253&gt;=AE253,AD253&lt;=AC253),(N253-R253),IF(AND(AE253&lt;=AB253,AC253&gt;=AB253),0,IF(AD253&gt;AC253,((AE253-AB253)*12)*O253,0)))))</f>
        <v>1076</v>
      </c>
      <c r="W253" s="8">
        <f>V253*S253</f>
        <v>0</v>
      </c>
      <c r="X253" s="3">
        <v>1</v>
      </c>
      <c r="Y253" s="8">
        <f>W253*X253</f>
        <v>0</v>
      </c>
      <c r="Z253" s="8">
        <f>IF(M253&gt;0,0,Y253+T253*X253)*X253</f>
        <v>0</v>
      </c>
      <c r="AA253" s="8">
        <f>IF(M253&gt;0,(L253-Y253)/2,IF(AB253&gt;=AE253,(((L253*S253)*X253)-Z253)/2,((((L253*S253)*X253)-Y253)+(((L253*S253)*X253)-Z253))/2))</f>
        <v>0</v>
      </c>
      <c r="AB253" s="7">
        <f>$C253+(($D253-1)/12)</f>
        <v>100.25</v>
      </c>
      <c r="AC253">
        <f>($N$5+1)-($N$2/12)</f>
        <v>119</v>
      </c>
      <c r="AD253" s="7">
        <f>$I253+(($D253-1)/12)</f>
        <v>110.25</v>
      </c>
      <c r="AE253">
        <f>$N$4+($N$3/12)</f>
        <v>118</v>
      </c>
      <c r="AF253" s="16">
        <f>$J253+(($K253-1)/12)</f>
        <v>-0.08333333333333333</v>
      </c>
    </row>
    <row r="254" spans="2:32" ht="15.75">
      <c r="B254" s="11" t="s">
        <v>236</v>
      </c>
      <c r="C254" s="11">
        <v>116</v>
      </c>
      <c r="D254" s="11">
        <v>10</v>
      </c>
      <c r="E254" s="12">
        <v>0.2</v>
      </c>
      <c r="G254" s="11" t="s">
        <v>55</v>
      </c>
      <c r="H254" s="11">
        <v>10</v>
      </c>
      <c r="I254" s="19">
        <f>+C254+H254</f>
        <v>126</v>
      </c>
      <c r="L254" s="13">
        <v>44977</v>
      </c>
      <c r="N254" s="8">
        <f>L254-L254*E254</f>
        <v>35981.6</v>
      </c>
      <c r="O254" s="8">
        <f>N254/H254/12</f>
        <v>299.84666666666664</v>
      </c>
      <c r="P254" s="8">
        <f>IF(M254&gt;0,0,IF(OR(AB254&gt;AC254,AD254&lt;AE254),0,IF(AND(AD254&gt;=AE254,AD254&lt;=AC254),O254*((AD254-AE254)*12),IF(AND(AE254&lt;=AB254,AC254&gt;=AB254),((AC254-AB254)*12)*O254,IF(AD254&gt;AC254,12*O254,0)))))</f>
        <v>3598.16</v>
      </c>
      <c r="Q254">
        <f>IF(M254=0,0,IF(AND(AF254&gt;=AE254,AF254&lt;=AD254),((AF254-AE254)*12)*O254,0))</f>
        <v>0</v>
      </c>
      <c r="R254" s="8">
        <f>IF(Q254&gt;0,Q254,P254)</f>
        <v>3598.16</v>
      </c>
      <c r="S254" s="3">
        <v>0</v>
      </c>
      <c r="T254" s="8">
        <f>S254*SUM(P254:Q254)</f>
        <v>0</v>
      </c>
      <c r="V254" s="8">
        <f>IF(AB254&gt;AC254,0,IF(AD254&lt;AE254,N254,IF(AND(AD254&gt;=AE254,AD254&lt;=AC254),(N254-R254),IF(AND(AE254&lt;=AB254,AC254&gt;=AB254),0,IF(AD254&gt;AC254,((AE254-AB254)*12)*O254,0)))))</f>
        <v>4497.7</v>
      </c>
      <c r="W254" s="8">
        <f>V254*S254</f>
        <v>0</v>
      </c>
      <c r="X254" s="3">
        <v>1</v>
      </c>
      <c r="Y254" s="8">
        <f>W254*X254</f>
        <v>0</v>
      </c>
      <c r="Z254" s="8">
        <f>IF(M254&gt;0,0,Y254+T254*X254)*X254</f>
        <v>0</v>
      </c>
      <c r="AA254" s="8">
        <f>IF(M254&gt;0,(L254-Y254)/2,IF(AB254&gt;=AE254,(((L254*S254)*X254)-Z254)/2,((((L254*S254)*X254)-Y254)+(((L254*S254)*X254)-Z254))/2))</f>
        <v>0</v>
      </c>
      <c r="AB254" s="7">
        <f>$C254+(($D254-1)/12)</f>
        <v>116.75</v>
      </c>
      <c r="AC254">
        <f>($N$5+1)-($N$2/12)</f>
        <v>119</v>
      </c>
      <c r="AD254" s="7">
        <f>$I254+(($D254-1)/12)</f>
        <v>126.75</v>
      </c>
      <c r="AE254">
        <f>$N$4+($N$3/12)</f>
        <v>118</v>
      </c>
      <c r="AF254" s="16">
        <f>$J254+(($K254-1)/12)</f>
        <v>-0.08333333333333333</v>
      </c>
    </row>
    <row r="255" spans="9:27" ht="15.75">
      <c r="I255" s="4"/>
      <c r="L255" s="8"/>
      <c r="N255" s="8"/>
      <c r="R255" s="8"/>
      <c r="T255" s="9"/>
      <c r="Y255" s="8"/>
      <c r="Z255" s="8"/>
      <c r="AA255" s="9"/>
    </row>
    <row r="256" spans="2:27" ht="16.5" thickBot="1">
      <c r="B256" s="11" t="s">
        <v>163</v>
      </c>
      <c r="I256" s="4"/>
      <c r="L256" s="8">
        <f>SUM(L251:L255)</f>
        <v>49153</v>
      </c>
      <c r="N256" s="8">
        <f>SUM(N251:N255)</f>
        <v>40157.6</v>
      </c>
      <c r="R256" s="8"/>
      <c r="T256" s="18">
        <f>SUM(T251:T255)</f>
        <v>0</v>
      </c>
      <c r="V256" s="8">
        <f>SUM(V251:V255)</f>
        <v>8673.7</v>
      </c>
      <c r="W256" s="8">
        <f>SUM(W251:W255)</f>
        <v>0</v>
      </c>
      <c r="Y256" s="8">
        <f>SUM(Y251:Y255)</f>
        <v>0</v>
      </c>
      <c r="Z256" s="8">
        <f>SUM(Z251:Z255)</f>
        <v>0</v>
      </c>
      <c r="AA256" s="18">
        <f>SUM(AA251:AA255)</f>
        <v>0</v>
      </c>
    </row>
    <row r="257" spans="9:27" ht="16.5" thickTop="1">
      <c r="I257" s="4" t="s">
        <v>56</v>
      </c>
      <c r="L257" s="10">
        <f>SUM(L251:L254)</f>
        <v>49153</v>
      </c>
      <c r="N257" s="8"/>
      <c r="R257" s="8"/>
      <c r="T257" s="9"/>
      <c r="Y257" s="8"/>
      <c r="Z257" s="8"/>
      <c r="AA257" s="9"/>
    </row>
    <row r="258" spans="2:27" ht="15.75">
      <c r="B258" s="11" t="s">
        <v>164</v>
      </c>
      <c r="I258" s="4"/>
      <c r="L258" s="8"/>
      <c r="N258" s="8"/>
      <c r="R258" s="8"/>
      <c r="T258" s="9"/>
      <c r="Y258" s="8"/>
      <c r="Z258" s="8"/>
      <c r="AA258" s="9"/>
    </row>
    <row r="259" spans="2:32" ht="15.75">
      <c r="B259" s="11" t="s">
        <v>165</v>
      </c>
      <c r="C259" s="11">
        <v>87</v>
      </c>
      <c r="D259" s="11">
        <v>11</v>
      </c>
      <c r="E259" s="12">
        <v>0</v>
      </c>
      <c r="G259" s="11" t="s">
        <v>55</v>
      </c>
      <c r="H259" s="11">
        <v>10</v>
      </c>
      <c r="I259" s="19">
        <f aca="true" t="shared" si="150" ref="I259:I277">+C259+H259</f>
        <v>97</v>
      </c>
      <c r="L259" s="13">
        <v>600</v>
      </c>
      <c r="N259" s="8">
        <f aca="true" t="shared" si="151" ref="N259:N277">L259-L259*E259</f>
        <v>600</v>
      </c>
      <c r="O259" s="8">
        <f aca="true" t="shared" si="152" ref="O259:O277">N259/H259/12</f>
        <v>5</v>
      </c>
      <c r="P259" s="8">
        <f aca="true" t="shared" si="153" ref="P259:P277">IF(M259&gt;0,0,IF(OR(AB259&gt;AC259,AD259&lt;AE259),0,IF(AND(AD259&gt;=AE259,AD259&lt;=AC259),O259*((AD259-AE259)*12),IF(AND(AE259&lt;=AB259,AC259&gt;=AB259),((AC259-AB259)*12)*O259,IF(AD259&gt;AC259,12*O259,0)))))</f>
        <v>0</v>
      </c>
      <c r="Q259">
        <f aca="true" t="shared" si="154" ref="Q259:Q277">IF(M259=0,0,IF(AND(AF259&gt;=AE259,AF259&lt;=AD259),((AF259-AE259)*12)*O259,0))</f>
        <v>0</v>
      </c>
      <c r="R259" s="8">
        <f aca="true" t="shared" si="155" ref="R259:R277">IF(Q259&gt;0,Q259,P259)</f>
        <v>0</v>
      </c>
      <c r="S259" s="3">
        <v>1</v>
      </c>
      <c r="T259" s="8">
        <f aca="true" t="shared" si="156" ref="T259:T277">S259*SUM(P259:Q259)</f>
        <v>0</v>
      </c>
      <c r="V259" s="8">
        <f aca="true" t="shared" si="157" ref="V259:V277">IF(AB259&gt;AC259,0,IF(AD259&lt;AE259,N259,IF(AND(AD259&gt;=AE259,AD259&lt;=AC259),(N259-R259),IF(AND(AE259&lt;=AB259,AC259&gt;=AB259),0,IF(AD259&gt;AC259,((AE259-AB259)*12)*O259,0)))))</f>
        <v>600</v>
      </c>
      <c r="W259" s="8">
        <f aca="true" t="shared" si="158" ref="W259:W277">V259*S259</f>
        <v>600</v>
      </c>
      <c r="X259" s="3">
        <v>1</v>
      </c>
      <c r="Y259" s="8">
        <f aca="true" t="shared" si="159" ref="Y259:Y277">W259*X259</f>
        <v>600</v>
      </c>
      <c r="Z259" s="8">
        <f aca="true" t="shared" si="160" ref="Z259:Z277">IF(M259&gt;0,0,Y259+T259*X259)*X259</f>
        <v>600</v>
      </c>
      <c r="AA259" s="8">
        <f aca="true" t="shared" si="161" ref="AA259:AA277">IF(M259&gt;0,(L259-Y259)/2,IF(AB259&gt;=AE259,(((L259*S259)*X259)-Z259)/2,((((L259*S259)*X259)-Y259)+(((L259*S259)*X259)-Z259))/2))</f>
        <v>0</v>
      </c>
      <c r="AB259" s="7">
        <f aca="true" t="shared" si="162" ref="AB259:AB277">$C259+(($D259-1)/12)</f>
        <v>87.83333333333333</v>
      </c>
      <c r="AC259">
        <f aca="true" t="shared" si="163" ref="AC259:AC277">($N$5+1)-($N$2/12)</f>
        <v>119</v>
      </c>
      <c r="AD259" s="7">
        <f aca="true" t="shared" si="164" ref="AD259:AD277">$I259+(($D259-1)/12)</f>
        <v>97.83333333333333</v>
      </c>
      <c r="AE259">
        <f aca="true" t="shared" si="165" ref="AE259:AE277">$N$4+($N$3/12)</f>
        <v>118</v>
      </c>
      <c r="AF259" s="16">
        <f aca="true" t="shared" si="166" ref="AF259:AF277">$J259+(($K259-1)/12)</f>
        <v>-0.08333333333333333</v>
      </c>
    </row>
    <row r="260" spans="2:32" ht="15.75">
      <c r="B260" s="11" t="s">
        <v>166</v>
      </c>
      <c r="C260" s="11">
        <v>91</v>
      </c>
      <c r="D260" s="11">
        <v>10</v>
      </c>
      <c r="E260" s="12">
        <v>0</v>
      </c>
      <c r="G260" s="11" t="s">
        <v>55</v>
      </c>
      <c r="H260" s="11">
        <v>10</v>
      </c>
      <c r="I260" s="19">
        <f t="shared" si="150"/>
        <v>101</v>
      </c>
      <c r="L260" s="13">
        <v>302</v>
      </c>
      <c r="N260" s="8">
        <f t="shared" si="151"/>
        <v>302</v>
      </c>
      <c r="O260" s="8">
        <f t="shared" si="152"/>
        <v>2.5166666666666666</v>
      </c>
      <c r="P260" s="8">
        <f t="shared" si="153"/>
        <v>0</v>
      </c>
      <c r="Q260">
        <f t="shared" si="154"/>
        <v>0</v>
      </c>
      <c r="R260" s="8">
        <f t="shared" si="155"/>
        <v>0</v>
      </c>
      <c r="S260" s="3">
        <v>1</v>
      </c>
      <c r="T260" s="8">
        <f t="shared" si="156"/>
        <v>0</v>
      </c>
      <c r="V260" s="8">
        <f t="shared" si="157"/>
        <v>302</v>
      </c>
      <c r="W260" s="8">
        <f t="shared" si="158"/>
        <v>302</v>
      </c>
      <c r="X260" s="3">
        <v>1</v>
      </c>
      <c r="Y260" s="8">
        <f t="shared" si="159"/>
        <v>302</v>
      </c>
      <c r="Z260" s="8">
        <f t="shared" si="160"/>
        <v>302</v>
      </c>
      <c r="AA260" s="8">
        <f t="shared" si="161"/>
        <v>0</v>
      </c>
      <c r="AB260" s="7">
        <f t="shared" si="162"/>
        <v>91.75</v>
      </c>
      <c r="AC260">
        <f t="shared" si="163"/>
        <v>119</v>
      </c>
      <c r="AD260" s="7">
        <f t="shared" si="164"/>
        <v>101.75</v>
      </c>
      <c r="AE260">
        <f t="shared" si="165"/>
        <v>118</v>
      </c>
      <c r="AF260" s="16">
        <f t="shared" si="166"/>
        <v>-0.08333333333333333</v>
      </c>
    </row>
    <row r="261" spans="2:32" ht="15.75">
      <c r="B261" s="11" t="s">
        <v>168</v>
      </c>
      <c r="C261" s="11">
        <v>99</v>
      </c>
      <c r="D261" s="11">
        <v>1</v>
      </c>
      <c r="E261" s="12">
        <v>0</v>
      </c>
      <c r="G261" s="11" t="s">
        <v>55</v>
      </c>
      <c r="H261" s="11">
        <v>10</v>
      </c>
      <c r="I261" s="19">
        <f t="shared" si="150"/>
        <v>109</v>
      </c>
      <c r="L261" s="13">
        <v>1273</v>
      </c>
      <c r="N261" s="8">
        <f t="shared" si="151"/>
        <v>1273</v>
      </c>
      <c r="O261" s="8">
        <f t="shared" si="152"/>
        <v>10.608333333333333</v>
      </c>
      <c r="P261" s="8">
        <f t="shared" si="153"/>
        <v>0</v>
      </c>
      <c r="Q261">
        <f t="shared" si="154"/>
        <v>0</v>
      </c>
      <c r="R261" s="8">
        <f t="shared" si="155"/>
        <v>0</v>
      </c>
      <c r="S261" s="3">
        <v>1</v>
      </c>
      <c r="T261" s="8">
        <f t="shared" si="156"/>
        <v>0</v>
      </c>
      <c r="V261" s="8">
        <f t="shared" si="157"/>
        <v>1273</v>
      </c>
      <c r="W261" s="8">
        <f t="shared" si="158"/>
        <v>1273</v>
      </c>
      <c r="X261" s="3">
        <v>1</v>
      </c>
      <c r="Y261" s="8">
        <f t="shared" si="159"/>
        <v>1273</v>
      </c>
      <c r="Z261" s="8">
        <f t="shared" si="160"/>
        <v>1273</v>
      </c>
      <c r="AA261" s="8">
        <f t="shared" si="161"/>
        <v>0</v>
      </c>
      <c r="AB261" s="7">
        <f t="shared" si="162"/>
        <v>99</v>
      </c>
      <c r="AC261">
        <f t="shared" si="163"/>
        <v>119</v>
      </c>
      <c r="AD261" s="7">
        <f t="shared" si="164"/>
        <v>109</v>
      </c>
      <c r="AE261">
        <f t="shared" si="165"/>
        <v>118</v>
      </c>
      <c r="AF261" s="16">
        <f t="shared" si="166"/>
        <v>-0.08333333333333333</v>
      </c>
    </row>
    <row r="262" spans="2:32" ht="15.75">
      <c r="B262" s="11" t="s">
        <v>169</v>
      </c>
      <c r="C262" s="11">
        <v>101</v>
      </c>
      <c r="D262" s="11">
        <v>7</v>
      </c>
      <c r="E262" s="12">
        <v>0</v>
      </c>
      <c r="G262" s="11" t="s">
        <v>55</v>
      </c>
      <c r="H262" s="11">
        <v>10</v>
      </c>
      <c r="I262" s="19">
        <f t="shared" si="150"/>
        <v>111</v>
      </c>
      <c r="L262" s="13">
        <v>2190</v>
      </c>
      <c r="N262" s="8">
        <f t="shared" si="151"/>
        <v>2190</v>
      </c>
      <c r="O262" s="8">
        <f t="shared" si="152"/>
        <v>18.25</v>
      </c>
      <c r="P262" s="8">
        <f t="shared" si="153"/>
        <v>0</v>
      </c>
      <c r="Q262">
        <f t="shared" si="154"/>
        <v>0</v>
      </c>
      <c r="R262" s="8">
        <f t="shared" si="155"/>
        <v>0</v>
      </c>
      <c r="S262" s="3">
        <v>1</v>
      </c>
      <c r="T262" s="8">
        <f t="shared" si="156"/>
        <v>0</v>
      </c>
      <c r="V262" s="8">
        <f t="shared" si="157"/>
        <v>2190</v>
      </c>
      <c r="W262" s="8">
        <f t="shared" si="158"/>
        <v>2190</v>
      </c>
      <c r="X262" s="3">
        <v>1</v>
      </c>
      <c r="Y262" s="8">
        <f t="shared" si="159"/>
        <v>2190</v>
      </c>
      <c r="Z262" s="8">
        <f t="shared" si="160"/>
        <v>2190</v>
      </c>
      <c r="AA262" s="8">
        <f t="shared" si="161"/>
        <v>0</v>
      </c>
      <c r="AB262" s="7">
        <f t="shared" si="162"/>
        <v>101.5</v>
      </c>
      <c r="AC262">
        <f t="shared" si="163"/>
        <v>119</v>
      </c>
      <c r="AD262" s="7">
        <f t="shared" si="164"/>
        <v>111.5</v>
      </c>
      <c r="AE262">
        <f t="shared" si="165"/>
        <v>118</v>
      </c>
      <c r="AF262" s="16">
        <f t="shared" si="166"/>
        <v>-0.08333333333333333</v>
      </c>
    </row>
    <row r="263" spans="2:32" ht="15.75">
      <c r="B263" s="11" t="s">
        <v>170</v>
      </c>
      <c r="C263" s="11">
        <v>102</v>
      </c>
      <c r="D263" s="11">
        <v>12</v>
      </c>
      <c r="E263" s="12">
        <v>0</v>
      </c>
      <c r="G263" s="11" t="s">
        <v>55</v>
      </c>
      <c r="H263" s="11">
        <v>10</v>
      </c>
      <c r="I263" s="19">
        <f t="shared" si="150"/>
        <v>112</v>
      </c>
      <c r="L263" s="13">
        <v>1230</v>
      </c>
      <c r="N263" s="8">
        <f t="shared" si="151"/>
        <v>1230</v>
      </c>
      <c r="O263" s="8">
        <f t="shared" si="152"/>
        <v>10.25</v>
      </c>
      <c r="P263" s="8">
        <f t="shared" si="153"/>
        <v>0</v>
      </c>
      <c r="Q263">
        <f t="shared" si="154"/>
        <v>0</v>
      </c>
      <c r="R263" s="8">
        <f t="shared" si="155"/>
        <v>0</v>
      </c>
      <c r="S263" s="3">
        <v>1</v>
      </c>
      <c r="T263" s="8">
        <f t="shared" si="156"/>
        <v>0</v>
      </c>
      <c r="V263" s="8">
        <f t="shared" si="157"/>
        <v>1230</v>
      </c>
      <c r="W263" s="8">
        <f t="shared" si="158"/>
        <v>1230</v>
      </c>
      <c r="X263" s="3">
        <v>1</v>
      </c>
      <c r="Y263" s="8">
        <f t="shared" si="159"/>
        <v>1230</v>
      </c>
      <c r="Z263" s="8">
        <f t="shared" si="160"/>
        <v>1230</v>
      </c>
      <c r="AA263" s="8">
        <f t="shared" si="161"/>
        <v>0</v>
      </c>
      <c r="AB263" s="7">
        <f t="shared" si="162"/>
        <v>102.91666666666667</v>
      </c>
      <c r="AC263">
        <f t="shared" si="163"/>
        <v>119</v>
      </c>
      <c r="AD263" s="7">
        <f t="shared" si="164"/>
        <v>112.91666666666667</v>
      </c>
      <c r="AE263">
        <f t="shared" si="165"/>
        <v>118</v>
      </c>
      <c r="AF263" s="16">
        <f t="shared" si="166"/>
        <v>-0.08333333333333333</v>
      </c>
    </row>
    <row r="264" spans="2:32" ht="15.75">
      <c r="B264" s="11" t="s">
        <v>171</v>
      </c>
      <c r="C264" s="11">
        <v>104</v>
      </c>
      <c r="D264" s="11">
        <v>12</v>
      </c>
      <c r="E264" s="12">
        <v>0</v>
      </c>
      <c r="G264" s="11" t="s">
        <v>55</v>
      </c>
      <c r="H264" s="11">
        <v>10</v>
      </c>
      <c r="I264" s="19">
        <f t="shared" si="150"/>
        <v>114</v>
      </c>
      <c r="L264" s="13">
        <v>3009</v>
      </c>
      <c r="N264" s="8">
        <f t="shared" si="151"/>
        <v>3009</v>
      </c>
      <c r="O264" s="8">
        <f t="shared" si="152"/>
        <v>25.075</v>
      </c>
      <c r="P264" s="8">
        <f t="shared" si="153"/>
        <v>0</v>
      </c>
      <c r="Q264">
        <f t="shared" si="154"/>
        <v>0</v>
      </c>
      <c r="R264" s="8">
        <f t="shared" si="155"/>
        <v>0</v>
      </c>
      <c r="S264" s="3">
        <v>1</v>
      </c>
      <c r="T264" s="8">
        <f t="shared" si="156"/>
        <v>0</v>
      </c>
      <c r="V264" s="8">
        <f t="shared" si="157"/>
        <v>3009</v>
      </c>
      <c r="W264" s="8">
        <f t="shared" si="158"/>
        <v>3009</v>
      </c>
      <c r="X264" s="3">
        <v>1</v>
      </c>
      <c r="Y264" s="8">
        <f t="shared" si="159"/>
        <v>3009</v>
      </c>
      <c r="Z264" s="8">
        <f t="shared" si="160"/>
        <v>3009</v>
      </c>
      <c r="AA264" s="8">
        <f t="shared" si="161"/>
        <v>0</v>
      </c>
      <c r="AB264" s="7">
        <f t="shared" si="162"/>
        <v>104.91666666666667</v>
      </c>
      <c r="AC264">
        <f t="shared" si="163"/>
        <v>119</v>
      </c>
      <c r="AD264" s="7">
        <f t="shared" si="164"/>
        <v>114.91666666666667</v>
      </c>
      <c r="AE264">
        <f t="shared" si="165"/>
        <v>118</v>
      </c>
      <c r="AF264" s="16">
        <f t="shared" si="166"/>
        <v>-0.08333333333333333</v>
      </c>
    </row>
    <row r="265" spans="2:32" ht="15.75">
      <c r="B265" s="11" t="s">
        <v>172</v>
      </c>
      <c r="C265" s="11">
        <v>104</v>
      </c>
      <c r="D265" s="11">
        <v>12</v>
      </c>
      <c r="E265" s="12">
        <v>0</v>
      </c>
      <c r="G265" s="11" t="s">
        <v>55</v>
      </c>
      <c r="H265" s="11">
        <v>10</v>
      </c>
      <c r="I265" s="19">
        <f t="shared" si="150"/>
        <v>114</v>
      </c>
      <c r="L265" s="13">
        <v>3586</v>
      </c>
      <c r="N265" s="8">
        <f t="shared" si="151"/>
        <v>3586</v>
      </c>
      <c r="O265" s="8">
        <f t="shared" si="152"/>
        <v>29.883333333333336</v>
      </c>
      <c r="P265" s="8">
        <f t="shared" si="153"/>
        <v>0</v>
      </c>
      <c r="Q265">
        <f t="shared" si="154"/>
        <v>0</v>
      </c>
      <c r="R265" s="8">
        <f t="shared" si="155"/>
        <v>0</v>
      </c>
      <c r="S265" s="3">
        <v>1</v>
      </c>
      <c r="T265" s="8">
        <f t="shared" si="156"/>
        <v>0</v>
      </c>
      <c r="V265" s="8">
        <f t="shared" si="157"/>
        <v>3586</v>
      </c>
      <c r="W265" s="8">
        <f t="shared" si="158"/>
        <v>3586</v>
      </c>
      <c r="X265" s="3">
        <v>1</v>
      </c>
      <c r="Y265" s="8">
        <f t="shared" si="159"/>
        <v>3586</v>
      </c>
      <c r="Z265" s="8">
        <f t="shared" si="160"/>
        <v>3586</v>
      </c>
      <c r="AA265" s="8">
        <f t="shared" si="161"/>
        <v>0</v>
      </c>
      <c r="AB265" s="7">
        <f t="shared" si="162"/>
        <v>104.91666666666667</v>
      </c>
      <c r="AC265">
        <f t="shared" si="163"/>
        <v>119</v>
      </c>
      <c r="AD265" s="7">
        <f t="shared" si="164"/>
        <v>114.91666666666667</v>
      </c>
      <c r="AE265">
        <f t="shared" si="165"/>
        <v>118</v>
      </c>
      <c r="AF265" s="16">
        <f t="shared" si="166"/>
        <v>-0.08333333333333333</v>
      </c>
    </row>
    <row r="266" spans="2:32" ht="15.75">
      <c r="B266" s="11" t="s">
        <v>173</v>
      </c>
      <c r="C266" s="11">
        <v>105</v>
      </c>
      <c r="D266" s="11">
        <v>1</v>
      </c>
      <c r="E266" s="12">
        <v>0</v>
      </c>
      <c r="G266" s="11" t="s">
        <v>55</v>
      </c>
      <c r="H266" s="11">
        <v>10</v>
      </c>
      <c r="I266" s="19">
        <f t="shared" si="150"/>
        <v>115</v>
      </c>
      <c r="L266" s="13">
        <v>1077</v>
      </c>
      <c r="N266" s="8">
        <f t="shared" si="151"/>
        <v>1077</v>
      </c>
      <c r="O266" s="8">
        <f t="shared" si="152"/>
        <v>8.975</v>
      </c>
      <c r="P266" s="8">
        <f t="shared" si="153"/>
        <v>0</v>
      </c>
      <c r="Q266">
        <f t="shared" si="154"/>
        <v>0</v>
      </c>
      <c r="R266" s="8">
        <f t="shared" si="155"/>
        <v>0</v>
      </c>
      <c r="S266" s="3">
        <v>1</v>
      </c>
      <c r="T266" s="8">
        <f t="shared" si="156"/>
        <v>0</v>
      </c>
      <c r="V266" s="8">
        <f t="shared" si="157"/>
        <v>1077</v>
      </c>
      <c r="W266" s="8">
        <f t="shared" si="158"/>
        <v>1077</v>
      </c>
      <c r="X266" s="3">
        <v>1</v>
      </c>
      <c r="Y266" s="8">
        <f t="shared" si="159"/>
        <v>1077</v>
      </c>
      <c r="Z266" s="8">
        <f t="shared" si="160"/>
        <v>1077</v>
      </c>
      <c r="AA266" s="8">
        <f t="shared" si="161"/>
        <v>0</v>
      </c>
      <c r="AB266" s="7">
        <f t="shared" si="162"/>
        <v>105</v>
      </c>
      <c r="AC266">
        <f t="shared" si="163"/>
        <v>119</v>
      </c>
      <c r="AD266" s="7">
        <f t="shared" si="164"/>
        <v>115</v>
      </c>
      <c r="AE266">
        <f t="shared" si="165"/>
        <v>118</v>
      </c>
      <c r="AF266" s="16">
        <f t="shared" si="166"/>
        <v>-0.08333333333333333</v>
      </c>
    </row>
    <row r="267" spans="2:32" ht="15.75">
      <c r="B267" s="11" t="s">
        <v>174</v>
      </c>
      <c r="C267" s="11">
        <v>105</v>
      </c>
      <c r="D267" s="11">
        <v>3</v>
      </c>
      <c r="E267" s="12">
        <v>0</v>
      </c>
      <c r="G267" s="11" t="s">
        <v>55</v>
      </c>
      <c r="H267" s="11">
        <v>10</v>
      </c>
      <c r="I267" s="19">
        <f t="shared" si="150"/>
        <v>115</v>
      </c>
      <c r="L267" s="13">
        <v>660</v>
      </c>
      <c r="N267" s="8">
        <f t="shared" si="151"/>
        <v>660</v>
      </c>
      <c r="O267" s="8">
        <f t="shared" si="152"/>
        <v>5.5</v>
      </c>
      <c r="P267" s="8">
        <f t="shared" si="153"/>
        <v>0</v>
      </c>
      <c r="Q267">
        <f t="shared" si="154"/>
        <v>0</v>
      </c>
      <c r="R267" s="8">
        <f t="shared" si="155"/>
        <v>0</v>
      </c>
      <c r="S267" s="3">
        <v>1</v>
      </c>
      <c r="T267" s="8">
        <f t="shared" si="156"/>
        <v>0</v>
      </c>
      <c r="V267" s="8">
        <f t="shared" si="157"/>
        <v>660</v>
      </c>
      <c r="W267" s="8">
        <f t="shared" si="158"/>
        <v>660</v>
      </c>
      <c r="X267" s="3">
        <v>1</v>
      </c>
      <c r="Y267" s="8">
        <f t="shared" si="159"/>
        <v>660</v>
      </c>
      <c r="Z267" s="8">
        <f t="shared" si="160"/>
        <v>660</v>
      </c>
      <c r="AA267" s="8">
        <f t="shared" si="161"/>
        <v>0</v>
      </c>
      <c r="AB267" s="7">
        <f t="shared" si="162"/>
        <v>105.16666666666667</v>
      </c>
      <c r="AC267">
        <f t="shared" si="163"/>
        <v>119</v>
      </c>
      <c r="AD267" s="7">
        <f t="shared" si="164"/>
        <v>115.16666666666667</v>
      </c>
      <c r="AE267">
        <f t="shared" si="165"/>
        <v>118</v>
      </c>
      <c r="AF267" s="16">
        <f t="shared" si="166"/>
        <v>-0.08333333333333333</v>
      </c>
    </row>
    <row r="268" spans="2:32" ht="15.75">
      <c r="B268" s="11" t="s">
        <v>175</v>
      </c>
      <c r="C268" s="11">
        <v>105</v>
      </c>
      <c r="D268" s="11">
        <v>6</v>
      </c>
      <c r="E268" s="12">
        <v>0</v>
      </c>
      <c r="G268" s="11" t="s">
        <v>55</v>
      </c>
      <c r="H268" s="11">
        <v>10</v>
      </c>
      <c r="I268" s="19">
        <f t="shared" si="150"/>
        <v>115</v>
      </c>
      <c r="L268" s="13">
        <v>885</v>
      </c>
      <c r="N268" s="8">
        <f t="shared" si="151"/>
        <v>885</v>
      </c>
      <c r="O268" s="8">
        <f t="shared" si="152"/>
        <v>7.375</v>
      </c>
      <c r="P268" s="8">
        <f t="shared" si="153"/>
        <v>0</v>
      </c>
      <c r="Q268">
        <f t="shared" si="154"/>
        <v>0</v>
      </c>
      <c r="R268" s="8">
        <f t="shared" si="155"/>
        <v>0</v>
      </c>
      <c r="S268" s="3">
        <v>1</v>
      </c>
      <c r="T268" s="8">
        <f t="shared" si="156"/>
        <v>0</v>
      </c>
      <c r="V268" s="8">
        <f t="shared" si="157"/>
        <v>885</v>
      </c>
      <c r="W268" s="8">
        <f t="shared" si="158"/>
        <v>885</v>
      </c>
      <c r="X268" s="3">
        <v>1</v>
      </c>
      <c r="Y268" s="8">
        <f t="shared" si="159"/>
        <v>885</v>
      </c>
      <c r="Z268" s="8">
        <f t="shared" si="160"/>
        <v>885</v>
      </c>
      <c r="AA268" s="8">
        <f t="shared" si="161"/>
        <v>0</v>
      </c>
      <c r="AB268" s="7">
        <f t="shared" si="162"/>
        <v>105.41666666666667</v>
      </c>
      <c r="AC268">
        <f t="shared" si="163"/>
        <v>119</v>
      </c>
      <c r="AD268" s="7">
        <f t="shared" si="164"/>
        <v>115.41666666666667</v>
      </c>
      <c r="AE268">
        <f t="shared" si="165"/>
        <v>118</v>
      </c>
      <c r="AF268" s="16">
        <f t="shared" si="166"/>
        <v>-0.08333333333333333</v>
      </c>
    </row>
    <row r="269" spans="2:32" ht="15.75">
      <c r="B269" s="11" t="s">
        <v>176</v>
      </c>
      <c r="C269" s="11">
        <v>106</v>
      </c>
      <c r="D269" s="11">
        <v>4</v>
      </c>
      <c r="E269" s="12">
        <v>0</v>
      </c>
      <c r="G269" s="11" t="s">
        <v>55</v>
      </c>
      <c r="H269" s="11">
        <v>5</v>
      </c>
      <c r="I269" s="19">
        <f t="shared" si="150"/>
        <v>111</v>
      </c>
      <c r="L269" s="13">
        <v>2118</v>
      </c>
      <c r="N269" s="8">
        <f t="shared" si="151"/>
        <v>2118</v>
      </c>
      <c r="O269" s="8">
        <f t="shared" si="152"/>
        <v>35.300000000000004</v>
      </c>
      <c r="P269" s="8">
        <f t="shared" si="153"/>
        <v>0</v>
      </c>
      <c r="Q269">
        <f t="shared" si="154"/>
        <v>0</v>
      </c>
      <c r="R269" s="8">
        <f t="shared" si="155"/>
        <v>0</v>
      </c>
      <c r="S269" s="3">
        <v>1</v>
      </c>
      <c r="T269" s="8">
        <f t="shared" si="156"/>
        <v>0</v>
      </c>
      <c r="V269" s="8">
        <f t="shared" si="157"/>
        <v>2118</v>
      </c>
      <c r="W269" s="8">
        <f t="shared" si="158"/>
        <v>2118</v>
      </c>
      <c r="X269" s="3">
        <v>1</v>
      </c>
      <c r="Y269" s="8">
        <f t="shared" si="159"/>
        <v>2118</v>
      </c>
      <c r="Z269" s="8">
        <f t="shared" si="160"/>
        <v>2118</v>
      </c>
      <c r="AA269" s="8">
        <f t="shared" si="161"/>
        <v>0</v>
      </c>
      <c r="AB269" s="7">
        <f t="shared" si="162"/>
        <v>106.25</v>
      </c>
      <c r="AC269">
        <f t="shared" si="163"/>
        <v>119</v>
      </c>
      <c r="AD269" s="7">
        <f t="shared" si="164"/>
        <v>111.25</v>
      </c>
      <c r="AE269">
        <f t="shared" si="165"/>
        <v>118</v>
      </c>
      <c r="AF269" s="16">
        <f t="shared" si="166"/>
        <v>-0.08333333333333333</v>
      </c>
    </row>
    <row r="270" spans="2:32" ht="15.75">
      <c r="B270" s="11" t="s">
        <v>177</v>
      </c>
      <c r="C270" s="11">
        <v>106</v>
      </c>
      <c r="D270" s="11">
        <v>5</v>
      </c>
      <c r="E270" s="12">
        <v>0</v>
      </c>
      <c r="G270" s="11" t="s">
        <v>55</v>
      </c>
      <c r="H270" s="11">
        <v>5</v>
      </c>
      <c r="I270" s="19">
        <f t="shared" si="150"/>
        <v>111</v>
      </c>
      <c r="L270" s="13">
        <v>982</v>
      </c>
      <c r="N270" s="8">
        <f t="shared" si="151"/>
        <v>982</v>
      </c>
      <c r="O270" s="8">
        <f t="shared" si="152"/>
        <v>16.366666666666667</v>
      </c>
      <c r="P270" s="8">
        <f t="shared" si="153"/>
        <v>0</v>
      </c>
      <c r="Q270">
        <f t="shared" si="154"/>
        <v>0</v>
      </c>
      <c r="R270" s="8">
        <f t="shared" si="155"/>
        <v>0</v>
      </c>
      <c r="S270" s="3">
        <v>1</v>
      </c>
      <c r="T270" s="8">
        <f t="shared" si="156"/>
        <v>0</v>
      </c>
      <c r="V270" s="8">
        <f t="shared" si="157"/>
        <v>982</v>
      </c>
      <c r="W270" s="8">
        <f t="shared" si="158"/>
        <v>982</v>
      </c>
      <c r="X270" s="3">
        <v>1</v>
      </c>
      <c r="Y270" s="8">
        <f t="shared" si="159"/>
        <v>982</v>
      </c>
      <c r="Z270" s="8">
        <f t="shared" si="160"/>
        <v>982</v>
      </c>
      <c r="AA270" s="8">
        <f t="shared" si="161"/>
        <v>0</v>
      </c>
      <c r="AB270" s="7">
        <f t="shared" si="162"/>
        <v>106.33333333333333</v>
      </c>
      <c r="AC270">
        <f t="shared" si="163"/>
        <v>119</v>
      </c>
      <c r="AD270" s="7">
        <f t="shared" si="164"/>
        <v>111.33333333333333</v>
      </c>
      <c r="AE270">
        <f t="shared" si="165"/>
        <v>118</v>
      </c>
      <c r="AF270" s="16">
        <f t="shared" si="166"/>
        <v>-0.08333333333333333</v>
      </c>
    </row>
    <row r="271" spans="2:32" ht="15.75">
      <c r="B271" s="11" t="s">
        <v>178</v>
      </c>
      <c r="C271" s="11">
        <v>106</v>
      </c>
      <c r="D271" s="11">
        <v>10</v>
      </c>
      <c r="E271" s="12">
        <v>0</v>
      </c>
      <c r="G271" s="11" t="s">
        <v>55</v>
      </c>
      <c r="H271" s="11">
        <v>5</v>
      </c>
      <c r="I271" s="19">
        <f t="shared" si="150"/>
        <v>111</v>
      </c>
      <c r="L271" s="13">
        <v>1083</v>
      </c>
      <c r="N271" s="8">
        <f t="shared" si="151"/>
        <v>1083</v>
      </c>
      <c r="O271" s="8">
        <f t="shared" si="152"/>
        <v>18.05</v>
      </c>
      <c r="P271" s="8">
        <f t="shared" si="153"/>
        <v>0</v>
      </c>
      <c r="Q271">
        <f t="shared" si="154"/>
        <v>0</v>
      </c>
      <c r="R271" s="8">
        <f t="shared" si="155"/>
        <v>0</v>
      </c>
      <c r="S271" s="3">
        <v>1</v>
      </c>
      <c r="T271" s="8">
        <f t="shared" si="156"/>
        <v>0</v>
      </c>
      <c r="V271" s="8">
        <f t="shared" si="157"/>
        <v>1083</v>
      </c>
      <c r="W271" s="8">
        <f t="shared" si="158"/>
        <v>1083</v>
      </c>
      <c r="X271" s="3">
        <v>1</v>
      </c>
      <c r="Y271" s="8">
        <f t="shared" si="159"/>
        <v>1083</v>
      </c>
      <c r="Z271" s="8">
        <f t="shared" si="160"/>
        <v>1083</v>
      </c>
      <c r="AA271" s="8">
        <f t="shared" si="161"/>
        <v>0</v>
      </c>
      <c r="AB271" s="7">
        <f t="shared" si="162"/>
        <v>106.75</v>
      </c>
      <c r="AC271">
        <f t="shared" si="163"/>
        <v>119</v>
      </c>
      <c r="AD271" s="7">
        <f t="shared" si="164"/>
        <v>111.75</v>
      </c>
      <c r="AE271">
        <f t="shared" si="165"/>
        <v>118</v>
      </c>
      <c r="AF271" s="16">
        <f t="shared" si="166"/>
        <v>-0.08333333333333333</v>
      </c>
    </row>
    <row r="272" spans="2:32" ht="15.75">
      <c r="B272" s="11" t="s">
        <v>167</v>
      </c>
      <c r="C272" s="11">
        <v>107</v>
      </c>
      <c r="D272" s="11">
        <v>4</v>
      </c>
      <c r="E272" s="12">
        <v>0</v>
      </c>
      <c r="G272" s="11" t="s">
        <v>55</v>
      </c>
      <c r="H272" s="11">
        <v>5</v>
      </c>
      <c r="I272" s="19">
        <f t="shared" si="150"/>
        <v>112</v>
      </c>
      <c r="L272" s="13">
        <v>1100</v>
      </c>
      <c r="N272" s="8">
        <f t="shared" si="151"/>
        <v>1100</v>
      </c>
      <c r="O272" s="8">
        <f t="shared" si="152"/>
        <v>18.333333333333332</v>
      </c>
      <c r="P272" s="8">
        <f t="shared" si="153"/>
        <v>0</v>
      </c>
      <c r="Q272">
        <f t="shared" si="154"/>
        <v>0</v>
      </c>
      <c r="R272" s="8">
        <f t="shared" si="155"/>
        <v>0</v>
      </c>
      <c r="S272" s="3">
        <v>1</v>
      </c>
      <c r="T272" s="8">
        <f t="shared" si="156"/>
        <v>0</v>
      </c>
      <c r="V272" s="8">
        <f t="shared" si="157"/>
        <v>1100</v>
      </c>
      <c r="W272" s="8">
        <f t="shared" si="158"/>
        <v>1100</v>
      </c>
      <c r="X272" s="3">
        <v>1</v>
      </c>
      <c r="Y272" s="8">
        <f t="shared" si="159"/>
        <v>1100</v>
      </c>
      <c r="Z272" s="8">
        <f t="shared" si="160"/>
        <v>1100</v>
      </c>
      <c r="AA272" s="8">
        <f t="shared" si="161"/>
        <v>0</v>
      </c>
      <c r="AB272" s="7">
        <f t="shared" si="162"/>
        <v>107.25</v>
      </c>
      <c r="AC272">
        <f t="shared" si="163"/>
        <v>119</v>
      </c>
      <c r="AD272" s="7">
        <f t="shared" si="164"/>
        <v>112.25</v>
      </c>
      <c r="AE272">
        <f t="shared" si="165"/>
        <v>118</v>
      </c>
      <c r="AF272" s="16">
        <f t="shared" si="166"/>
        <v>-0.08333333333333333</v>
      </c>
    </row>
    <row r="273" spans="2:32" ht="15.75">
      <c r="B273" s="11" t="s">
        <v>179</v>
      </c>
      <c r="C273" s="11">
        <v>107</v>
      </c>
      <c r="D273" s="11">
        <v>9</v>
      </c>
      <c r="E273" s="12">
        <v>0</v>
      </c>
      <c r="G273" s="11" t="s">
        <v>55</v>
      </c>
      <c r="H273" s="11">
        <v>5</v>
      </c>
      <c r="I273" s="19">
        <f t="shared" si="150"/>
        <v>112</v>
      </c>
      <c r="L273" s="13">
        <v>2201</v>
      </c>
      <c r="N273" s="8">
        <f t="shared" si="151"/>
        <v>2201</v>
      </c>
      <c r="O273" s="8">
        <f t="shared" si="152"/>
        <v>36.68333333333333</v>
      </c>
      <c r="P273" s="8">
        <f t="shared" si="153"/>
        <v>0</v>
      </c>
      <c r="Q273">
        <f t="shared" si="154"/>
        <v>0</v>
      </c>
      <c r="R273" s="8">
        <f t="shared" si="155"/>
        <v>0</v>
      </c>
      <c r="S273" s="3">
        <v>1</v>
      </c>
      <c r="T273" s="8">
        <f t="shared" si="156"/>
        <v>0</v>
      </c>
      <c r="V273" s="8">
        <f t="shared" si="157"/>
        <v>2201</v>
      </c>
      <c r="W273" s="8">
        <f t="shared" si="158"/>
        <v>2201</v>
      </c>
      <c r="X273" s="3">
        <v>1</v>
      </c>
      <c r="Y273" s="8">
        <f t="shared" si="159"/>
        <v>2201</v>
      </c>
      <c r="Z273" s="8">
        <f t="shared" si="160"/>
        <v>2201</v>
      </c>
      <c r="AA273" s="8">
        <f t="shared" si="161"/>
        <v>0</v>
      </c>
      <c r="AB273" s="7">
        <f t="shared" si="162"/>
        <v>107.66666666666667</v>
      </c>
      <c r="AC273">
        <f t="shared" si="163"/>
        <v>119</v>
      </c>
      <c r="AD273" s="7">
        <f t="shared" si="164"/>
        <v>112.66666666666667</v>
      </c>
      <c r="AE273">
        <f t="shared" si="165"/>
        <v>118</v>
      </c>
      <c r="AF273" s="16">
        <f t="shared" si="166"/>
        <v>-0.08333333333333333</v>
      </c>
    </row>
    <row r="274" spans="2:32" ht="16.5" customHeight="1">
      <c r="B274" s="11" t="s">
        <v>180</v>
      </c>
      <c r="C274" s="11">
        <v>107</v>
      </c>
      <c r="D274" s="11">
        <v>11</v>
      </c>
      <c r="E274" s="12">
        <v>0</v>
      </c>
      <c r="G274" s="11" t="s">
        <v>55</v>
      </c>
      <c r="H274" s="11">
        <v>5</v>
      </c>
      <c r="I274" s="19">
        <f t="shared" si="150"/>
        <v>112</v>
      </c>
      <c r="L274" s="13">
        <v>235</v>
      </c>
      <c r="N274" s="8">
        <f t="shared" si="151"/>
        <v>235</v>
      </c>
      <c r="O274" s="8">
        <f t="shared" si="152"/>
        <v>3.9166666666666665</v>
      </c>
      <c r="P274" s="8">
        <f t="shared" si="153"/>
        <v>0</v>
      </c>
      <c r="Q274">
        <f t="shared" si="154"/>
        <v>0</v>
      </c>
      <c r="R274" s="8">
        <f t="shared" si="155"/>
        <v>0</v>
      </c>
      <c r="S274" s="3">
        <v>1</v>
      </c>
      <c r="T274" s="8">
        <f t="shared" si="156"/>
        <v>0</v>
      </c>
      <c r="V274" s="8">
        <f t="shared" si="157"/>
        <v>235</v>
      </c>
      <c r="W274" s="8">
        <f t="shared" si="158"/>
        <v>235</v>
      </c>
      <c r="X274" s="3">
        <v>1</v>
      </c>
      <c r="Y274" s="8">
        <f t="shared" si="159"/>
        <v>235</v>
      </c>
      <c r="Z274" s="8">
        <f t="shared" si="160"/>
        <v>235</v>
      </c>
      <c r="AA274" s="8">
        <f t="shared" si="161"/>
        <v>0</v>
      </c>
      <c r="AB274" s="7">
        <f t="shared" si="162"/>
        <v>107.83333333333333</v>
      </c>
      <c r="AC274">
        <f t="shared" si="163"/>
        <v>119</v>
      </c>
      <c r="AD274" s="7">
        <f t="shared" si="164"/>
        <v>112.83333333333333</v>
      </c>
      <c r="AE274">
        <f t="shared" si="165"/>
        <v>118</v>
      </c>
      <c r="AF274" s="16">
        <f t="shared" si="166"/>
        <v>-0.08333333333333333</v>
      </c>
    </row>
    <row r="275" spans="2:32" ht="16.5" customHeight="1">
      <c r="B275" s="11" t="s">
        <v>181</v>
      </c>
      <c r="C275" s="11">
        <v>108</v>
      </c>
      <c r="D275" s="11">
        <v>7</v>
      </c>
      <c r="E275" s="12">
        <v>0</v>
      </c>
      <c r="G275" s="11" t="s">
        <v>55</v>
      </c>
      <c r="H275" s="11">
        <v>5</v>
      </c>
      <c r="I275" s="19">
        <f>+C275+H275</f>
        <v>113</v>
      </c>
      <c r="L275" s="13">
        <v>987</v>
      </c>
      <c r="M275" s="37"/>
      <c r="N275" s="8">
        <f>L275-L275*E275</f>
        <v>987</v>
      </c>
      <c r="O275" s="8">
        <f>N275/H275/12</f>
        <v>16.45</v>
      </c>
      <c r="P275" s="8">
        <f>IF(M275&gt;0,0,IF(OR(AB275&gt;AC275,AD275&lt;AE275),0,IF(AND(AD275&gt;=AE275,AD275&lt;=AC275),O275*((AD275-AE275)*12),IF(AND(AE275&lt;=AB275,AC275&gt;=AB275),((AC275-AB275)*12)*O275,IF(AD275&gt;AC275,12*O275,0)))))</f>
        <v>0</v>
      </c>
      <c r="Q275">
        <f>IF(M275=0,0,IF(AND(AF275&gt;=AE275,AF275&lt;=AD275),((AF275-AE275)*12)*O275,0))</f>
        <v>0</v>
      </c>
      <c r="R275" s="8">
        <f>IF(Q275&gt;0,Q275,P275)</f>
        <v>0</v>
      </c>
      <c r="S275" s="3">
        <v>1</v>
      </c>
      <c r="T275" s="8">
        <f>S275*SUM(P275:Q275)</f>
        <v>0</v>
      </c>
      <c r="V275" s="8">
        <f>IF(AB275&gt;AC275,0,IF(AD275&lt;AE275,N275,IF(AND(AD275&gt;=AE275,AD275&lt;=AC275),(N275-R275),IF(AND(AE275&lt;=AB275,AC275&gt;=AB275),0,IF(AD275&gt;AC275,((AE275-AB275)*12)*O275,0)))))</f>
        <v>987</v>
      </c>
      <c r="W275" s="8">
        <f>V275*S275</f>
        <v>987</v>
      </c>
      <c r="X275" s="3">
        <v>1</v>
      </c>
      <c r="Y275" s="8">
        <f>W275*X275</f>
        <v>987</v>
      </c>
      <c r="Z275" s="8">
        <f>IF(M275&gt;0,0,Y275+T275*X275)*X275</f>
        <v>987</v>
      </c>
      <c r="AA275" s="8">
        <f>IF(M275&gt;0,(L275-Y275)/2,IF(AB275&gt;=AE275,(((L275*S275)*X275)-Z275)/2,((((L275*S275)*X275)-Y275)+(((L275*S275)*X275)-Z275))/2))</f>
        <v>0</v>
      </c>
      <c r="AB275" s="7">
        <f t="shared" si="162"/>
        <v>108.5</v>
      </c>
      <c r="AC275">
        <f t="shared" si="163"/>
        <v>119</v>
      </c>
      <c r="AD275" s="7">
        <f t="shared" si="164"/>
        <v>113.5</v>
      </c>
      <c r="AE275">
        <f t="shared" si="165"/>
        <v>118</v>
      </c>
      <c r="AF275" s="16">
        <f t="shared" si="166"/>
        <v>-0.08333333333333333</v>
      </c>
    </row>
    <row r="276" spans="2:32" ht="15.75">
      <c r="B276" s="11" t="s">
        <v>204</v>
      </c>
      <c r="C276" s="11">
        <v>111</v>
      </c>
      <c r="D276" s="11">
        <v>10</v>
      </c>
      <c r="E276" s="12">
        <v>0</v>
      </c>
      <c r="G276" s="11" t="s">
        <v>55</v>
      </c>
      <c r="H276" s="11">
        <v>10</v>
      </c>
      <c r="I276" s="19">
        <f>+C276+H276</f>
        <v>121</v>
      </c>
      <c r="L276" s="13">
        <v>2580</v>
      </c>
      <c r="M276" s="37"/>
      <c r="N276" s="8">
        <f>L276-L276*E276</f>
        <v>2580</v>
      </c>
      <c r="O276" s="8">
        <f>N276/H276/12</f>
        <v>21.5</v>
      </c>
      <c r="P276" s="8">
        <f>IF(M276&gt;0,0,IF(OR(AB276&gt;AC276,AD276&lt;AE276),0,IF(AND(AD276&gt;=AE276,AD276&lt;=AC276),O276*((AD276-AE276)*12),IF(AND(AE276&lt;=AB276,AC276&gt;=AB276),((AC276-AB276)*12)*O276,IF(AD276&gt;AC276,12*O276,0)))))</f>
        <v>258</v>
      </c>
      <c r="Q276">
        <f>IF(M276=0,0,IF(AND(AF276&gt;=AE276,AF276&lt;=AD276),((AF276-AE276)*12)*O276,0))</f>
        <v>0</v>
      </c>
      <c r="R276" s="8">
        <f>IF(Q276&gt;0,Q276,P276)</f>
        <v>258</v>
      </c>
      <c r="S276" s="3">
        <v>1</v>
      </c>
      <c r="T276" s="8">
        <f>S276*SUM(P276:Q276)</f>
        <v>258</v>
      </c>
      <c r="V276" s="8">
        <f>IF(AB276&gt;AC276,0,IF(AD276&lt;AE276,N276,IF(AND(AD276&gt;=AE276,AD276&lt;=AC276),(N276-R276),IF(AND(AE276&lt;=AB276,AC276&gt;=AB276),0,IF(AD276&gt;AC276,((AE276-AB276)*12)*O276,0)))))</f>
        <v>1612.5</v>
      </c>
      <c r="W276" s="8">
        <f>V276*S276</f>
        <v>1612.5</v>
      </c>
      <c r="X276" s="3">
        <v>1</v>
      </c>
      <c r="Y276" s="8">
        <f>W276*X276</f>
        <v>1612.5</v>
      </c>
      <c r="Z276" s="8">
        <f>IF(M276&gt;0,0,Y276+T276*X276)*X276</f>
        <v>1870.5</v>
      </c>
      <c r="AA276" s="8">
        <f>IF(M276&gt;0,(L276-Y276)/2,IF(AB276&gt;=AE276,(((L276*S276)*X276)-Z276)/2,((((L276*S276)*X276)-Y276)+(((L276*S276)*X276)-Z276))/2))</f>
        <v>838.5</v>
      </c>
      <c r="AB276" s="7">
        <f t="shared" si="162"/>
        <v>111.75</v>
      </c>
      <c r="AC276">
        <f t="shared" si="163"/>
        <v>119</v>
      </c>
      <c r="AD276" s="7">
        <f t="shared" si="164"/>
        <v>121.75</v>
      </c>
      <c r="AE276">
        <f t="shared" si="165"/>
        <v>118</v>
      </c>
      <c r="AF276" s="16">
        <f t="shared" si="166"/>
        <v>-0.08333333333333333</v>
      </c>
    </row>
    <row r="277" spans="2:32" ht="15.75">
      <c r="B277" s="11" t="s">
        <v>217</v>
      </c>
      <c r="C277" s="11">
        <v>114</v>
      </c>
      <c r="D277" s="11">
        <v>11</v>
      </c>
      <c r="E277" s="12">
        <v>0</v>
      </c>
      <c r="G277" s="11" t="s">
        <v>55</v>
      </c>
      <c r="H277" s="11">
        <v>5</v>
      </c>
      <c r="I277" s="19">
        <f t="shared" si="150"/>
        <v>119</v>
      </c>
      <c r="L277" s="13">
        <v>1331</v>
      </c>
      <c r="M277" s="37"/>
      <c r="N277" s="8">
        <f t="shared" si="151"/>
        <v>1331</v>
      </c>
      <c r="O277" s="8">
        <f t="shared" si="152"/>
        <v>22.183333333333334</v>
      </c>
      <c r="P277" s="8">
        <f t="shared" si="153"/>
        <v>266.2</v>
      </c>
      <c r="Q277">
        <f t="shared" si="154"/>
        <v>0</v>
      </c>
      <c r="R277" s="8">
        <f t="shared" si="155"/>
        <v>266.2</v>
      </c>
      <c r="S277" s="3">
        <v>1</v>
      </c>
      <c r="T277" s="8">
        <f t="shared" si="156"/>
        <v>266.2</v>
      </c>
      <c r="V277" s="8">
        <f t="shared" si="157"/>
        <v>842.966666666668</v>
      </c>
      <c r="W277" s="8">
        <f t="shared" si="158"/>
        <v>842.966666666668</v>
      </c>
      <c r="X277" s="3">
        <v>1</v>
      </c>
      <c r="Y277" s="8">
        <f t="shared" si="159"/>
        <v>842.966666666668</v>
      </c>
      <c r="Z277" s="8">
        <f t="shared" si="160"/>
        <v>1109.1666666666679</v>
      </c>
      <c r="AA277" s="8">
        <f t="shared" si="161"/>
        <v>354.9333333333321</v>
      </c>
      <c r="AB277" s="7">
        <f t="shared" si="162"/>
        <v>114.83333333333333</v>
      </c>
      <c r="AC277">
        <f t="shared" si="163"/>
        <v>119</v>
      </c>
      <c r="AD277" s="7">
        <f t="shared" si="164"/>
        <v>119.83333333333333</v>
      </c>
      <c r="AE277">
        <f t="shared" si="165"/>
        <v>118</v>
      </c>
      <c r="AF277" s="16">
        <f t="shared" si="166"/>
        <v>-0.08333333333333333</v>
      </c>
    </row>
    <row r="278" spans="9:27" ht="15.75">
      <c r="I278" s="4"/>
      <c r="L278" s="8"/>
      <c r="M278" s="37"/>
      <c r="N278" s="8"/>
      <c r="R278" s="8"/>
      <c r="T278" s="9"/>
      <c r="Y278" s="8"/>
      <c r="Z278" s="8"/>
      <c r="AA278" s="9"/>
    </row>
    <row r="279" spans="2:27" ht="16.5" thickBot="1">
      <c r="B279" s="11" t="s">
        <v>182</v>
      </c>
      <c r="I279" s="4"/>
      <c r="L279" s="43">
        <f>SUM(L259:L278)</f>
        <v>27429</v>
      </c>
      <c r="M279" s="8">
        <f>SUM(M259:M278)</f>
        <v>0</v>
      </c>
      <c r="N279" s="8">
        <f>SUM(N259:N278)</f>
        <v>27429</v>
      </c>
      <c r="R279" s="8"/>
      <c r="T279" s="18">
        <f>SUM(T259:T278)</f>
        <v>524.2</v>
      </c>
      <c r="V279" s="8">
        <f>SUM(V259:V278)</f>
        <v>25973.466666666667</v>
      </c>
      <c r="W279" s="8">
        <f>SUM(W259:W278)</f>
        <v>25973.466666666667</v>
      </c>
      <c r="Y279" s="8">
        <f>SUM(Y259:Y278)</f>
        <v>25973.466666666667</v>
      </c>
      <c r="Z279" s="8">
        <f>SUM(Z259:Z278)</f>
        <v>26497.666666666668</v>
      </c>
      <c r="AA279" s="18">
        <f>SUM(AA259:AA278)</f>
        <v>1193.433333333332</v>
      </c>
    </row>
    <row r="280" spans="9:27" ht="16.5" thickTop="1">
      <c r="I280" s="4" t="s">
        <v>56</v>
      </c>
      <c r="L280" s="10">
        <f>SUM(L259:L277)</f>
        <v>27429</v>
      </c>
      <c r="N280" s="8"/>
      <c r="R280" s="8"/>
      <c r="T280" s="9"/>
      <c r="Y280" s="8"/>
      <c r="Z280" s="8"/>
      <c r="AA280" s="9"/>
    </row>
    <row r="281" spans="9:27" ht="15.75">
      <c r="I281" s="4"/>
      <c r="L281" s="8"/>
      <c r="N281" s="8"/>
      <c r="R281" s="8"/>
      <c r="T281" s="9"/>
      <c r="Y281" s="8"/>
      <c r="Z281" s="8"/>
      <c r="AA281" s="9"/>
    </row>
    <row r="282" spans="2:37" ht="16.5" thickBot="1">
      <c r="B282" s="11" t="s">
        <v>183</v>
      </c>
      <c r="I282" s="4" t="s">
        <v>199</v>
      </c>
      <c r="L282" s="13">
        <f>+L34+L41+L157+L182+L213+L220+L226+L248+L256+L279</f>
        <v>2813453.83</v>
      </c>
      <c r="M282" s="13">
        <f>+M34+M41</f>
        <v>218</v>
      </c>
      <c r="N282" s="13">
        <f>+N34+N41+N157+N182+N213+N220+N226+N248+N256+N279</f>
        <v>2372515.8150000004</v>
      </c>
      <c r="R282" s="8"/>
      <c r="T282" s="21">
        <f>ROUND(+T34+T41+T157+T182+T213+T220+T226+T248+T256+T279,0)</f>
        <v>193379</v>
      </c>
      <c r="V282" s="13">
        <f>+V34+V41+V157+V182+V213+V220+V226+V248+V256+V279</f>
        <v>1230734.23197619</v>
      </c>
      <c r="W282" s="13">
        <f>+W34+W41+W157+W182+W213+W220+W226+W248+W256+W279</f>
        <v>1222060.5319761902</v>
      </c>
      <c r="Y282" s="13">
        <f>+Y34+Y41+Y157+Y182+Y213+Y220+Y226+Y248+Y256+Y279</f>
        <v>1222060.5319761902</v>
      </c>
      <c r="Z282" s="13">
        <f>+Z34+Z41+Z157+Z182+Z213+Z220+Z226+Z248+Z256+Z279</f>
        <v>1358096.239238095</v>
      </c>
      <c r="AA282" s="21">
        <f>+AA34+AA41+AA157+AA182+AA213+AA220+AA226+AA248+AA256+AA279</f>
        <v>1111130.5293928573</v>
      </c>
      <c r="AH282">
        <f>SUM(AH12:AH279)</f>
        <v>104414</v>
      </c>
      <c r="AI282">
        <f>SUM(AI12:AI279)</f>
        <v>150526</v>
      </c>
      <c r="AJ282">
        <f>SUM(AJ12:AJ279)</f>
        <v>57343</v>
      </c>
      <c r="AK282">
        <f>SUM(AK12:AK279)</f>
        <v>11231</v>
      </c>
    </row>
    <row r="283" spans="9:34" ht="16.5" thickTop="1">
      <c r="I283" s="4" t="s">
        <v>198</v>
      </c>
      <c r="L283" s="13">
        <f>+L35+L42+L158+L183+L214+L221+L227+L249+L257+L280</f>
        <v>2237796</v>
      </c>
      <c r="N283" s="8"/>
      <c r="R283" s="8"/>
      <c r="T283" s="9" t="s">
        <v>231</v>
      </c>
      <c r="Y283" s="8"/>
      <c r="Z283" s="8"/>
      <c r="AA283" s="9" t="s">
        <v>202</v>
      </c>
      <c r="AH283" t="s">
        <v>231</v>
      </c>
    </row>
    <row r="284" spans="9:27" ht="15.75">
      <c r="I284" s="4"/>
      <c r="L284" s="8"/>
      <c r="N284" s="8"/>
      <c r="R284" s="8"/>
      <c r="T284" s="9"/>
      <c r="Y284" s="8"/>
      <c r="Z284" s="8"/>
      <c r="AA284" s="9"/>
    </row>
    <row r="285" spans="9:27" ht="15.75">
      <c r="I285" s="4"/>
      <c r="R285" s="8"/>
      <c r="T285" s="9"/>
      <c r="Y285" s="8"/>
      <c r="Z285" s="8"/>
      <c r="AA285" s="9"/>
    </row>
    <row r="286" spans="9:27" ht="15.75">
      <c r="I286" s="4"/>
      <c r="R286" s="8"/>
      <c r="T286" s="9"/>
      <c r="Y286" s="8"/>
      <c r="Z286" s="8"/>
      <c r="AA286" s="9"/>
    </row>
    <row r="287" spans="18:27" ht="15.75">
      <c r="R287" s="8"/>
      <c r="T287" s="9"/>
      <c r="Y287" s="8"/>
      <c r="Z287" s="8"/>
      <c r="AA287" s="9"/>
    </row>
    <row r="288" spans="18:27" ht="15.75">
      <c r="R288" s="8"/>
      <c r="T288" s="9"/>
      <c r="Y288" s="8"/>
      <c r="Z288" s="8"/>
      <c r="AA288" s="9"/>
    </row>
    <row r="289" spans="18:27" ht="15.75">
      <c r="R289" s="8"/>
      <c r="T289" s="9"/>
      <c r="Y289" s="8"/>
      <c r="Z289" s="8"/>
      <c r="AA289" s="9"/>
    </row>
    <row r="290" spans="9:27" ht="15.75">
      <c r="I290" s="4"/>
      <c r="R290" s="8"/>
      <c r="T290" s="9"/>
      <c r="Y290" s="8"/>
      <c r="Z290" s="8"/>
      <c r="AA290" s="9"/>
    </row>
    <row r="291" spans="9:27" ht="15.75">
      <c r="I291" s="4"/>
      <c r="R291" s="8"/>
      <c r="T291" s="9"/>
      <c r="Y291" s="8"/>
      <c r="Z291" s="8"/>
      <c r="AA291" s="9"/>
    </row>
    <row r="292" spans="9:27" ht="15.75">
      <c r="I292" s="4"/>
      <c r="R292" s="8"/>
      <c r="T292" s="9"/>
      <c r="Y292" s="8"/>
      <c r="Z292" s="8"/>
      <c r="AA292" s="9"/>
    </row>
    <row r="293" spans="9:27" ht="15.75">
      <c r="I293" s="4"/>
      <c r="R293" s="8"/>
      <c r="T293" s="9"/>
      <c r="Y293" s="8"/>
      <c r="Z293" s="8"/>
      <c r="AA293" s="9"/>
    </row>
    <row r="294" spans="9:27" ht="15.75">
      <c r="I294" s="4"/>
      <c r="L294" t="s">
        <v>231</v>
      </c>
      <c r="R294" s="8"/>
      <c r="T294" s="9"/>
      <c r="Y294" s="8"/>
      <c r="Z294" s="8"/>
      <c r="AA294" s="9"/>
    </row>
    <row r="295" spans="9:27" ht="15.75">
      <c r="I295" s="4"/>
      <c r="R295" s="8"/>
      <c r="T295" s="9"/>
      <c r="Y295" s="8"/>
      <c r="Z295" s="8"/>
      <c r="AA295" s="9"/>
    </row>
    <row r="296" spans="9:27" ht="15.75">
      <c r="I296" s="4"/>
      <c r="R296" s="8"/>
      <c r="T296" s="9"/>
      <c r="Y296" s="8"/>
      <c r="Z296" s="8"/>
      <c r="AA296" s="9"/>
    </row>
    <row r="297" spans="9:27" ht="15.75">
      <c r="I297" s="4"/>
      <c r="R297" s="8"/>
      <c r="T297" s="9"/>
      <c r="Y297" s="8"/>
      <c r="Z297" s="8"/>
      <c r="AA297" s="9"/>
    </row>
    <row r="298" spans="9:27" ht="15.75">
      <c r="I298" s="4"/>
      <c r="L298" s="8"/>
      <c r="N298" s="8"/>
      <c r="R298" s="8"/>
      <c r="T298" s="9"/>
      <c r="Y298" s="8"/>
      <c r="Z298" s="8"/>
      <c r="AA298" s="9"/>
    </row>
    <row r="299" spans="9:27" ht="15.75">
      <c r="I299" s="4"/>
      <c r="L299" s="8"/>
      <c r="N299" s="8"/>
      <c r="R299" s="8"/>
      <c r="T299" s="9"/>
      <c r="Y299" s="8"/>
      <c r="Z299" s="8"/>
      <c r="AA299" s="9"/>
    </row>
    <row r="300" spans="9:27" ht="15.75">
      <c r="I300" s="4"/>
      <c r="L300" s="8"/>
      <c r="N300" s="8"/>
      <c r="R300" s="8"/>
      <c r="T300" s="9"/>
      <c r="Y300" s="8"/>
      <c r="Z300" s="8"/>
      <c r="AA300" s="9"/>
    </row>
    <row r="301" spans="9:27" ht="15.75">
      <c r="I301" s="4"/>
      <c r="L301" s="8"/>
      <c r="N301" s="8"/>
      <c r="R301" s="8"/>
      <c r="T301" s="9"/>
      <c r="Y301" s="8"/>
      <c r="Z301" s="8"/>
      <c r="AA301" s="9"/>
    </row>
    <row r="302" spans="9:27" ht="15.75">
      <c r="I302" s="4"/>
      <c r="L302" s="8"/>
      <c r="N302" s="8"/>
      <c r="R302" s="8"/>
      <c r="T302" s="9"/>
      <c r="Y302" s="8"/>
      <c r="Z302" s="8"/>
      <c r="AA302" s="9"/>
    </row>
    <row r="303" spans="9:27" ht="15.75">
      <c r="I303" s="4"/>
      <c r="L303" s="8"/>
      <c r="N303" s="8"/>
      <c r="R303" s="8"/>
      <c r="T303" s="9"/>
      <c r="Y303" s="8"/>
      <c r="Z303" s="8"/>
      <c r="AA303" s="9"/>
    </row>
    <row r="304" spans="9:27" ht="15.75">
      <c r="I304" s="4"/>
      <c r="L304" s="8"/>
      <c r="N304" s="8"/>
      <c r="R304" s="8"/>
      <c r="T304" s="9"/>
      <c r="Y304" s="8"/>
      <c r="Z304" s="8"/>
      <c r="AA304" s="9"/>
    </row>
    <row r="305" spans="9:27" ht="15.75">
      <c r="I305" s="4"/>
      <c r="L305" s="8"/>
      <c r="N305" s="8"/>
      <c r="R305" s="8"/>
      <c r="T305" s="9"/>
      <c r="Y305" s="8"/>
      <c r="Z305" s="8"/>
      <c r="AA305" s="9"/>
    </row>
    <row r="306" spans="9:27" ht="15.75">
      <c r="I306" s="4"/>
      <c r="L306" s="8"/>
      <c r="N306" s="8"/>
      <c r="R306" s="8"/>
      <c r="T306" s="9"/>
      <c r="Y306" s="8"/>
      <c r="Z306" s="8"/>
      <c r="AA306" s="9"/>
    </row>
    <row r="307" spans="9:27" ht="15.75">
      <c r="I307" s="4"/>
      <c r="L307" s="8"/>
      <c r="N307" s="8"/>
      <c r="R307" s="8"/>
      <c r="T307" s="9"/>
      <c r="Y307" s="8"/>
      <c r="Z307" s="8"/>
      <c r="AA307" s="9"/>
    </row>
    <row r="308" spans="9:27" ht="15.75">
      <c r="I308" s="4"/>
      <c r="L308" s="8"/>
      <c r="N308" s="8"/>
      <c r="R308" s="8"/>
      <c r="T308" s="9"/>
      <c r="Y308" s="8"/>
      <c r="Z308" s="8"/>
      <c r="AA308" s="9"/>
    </row>
    <row r="309" spans="12:26" ht="15.75">
      <c r="L309" s="8"/>
      <c r="Y309" s="8"/>
      <c r="Z309" s="8"/>
    </row>
    <row r="310" spans="12:27" ht="15.75">
      <c r="L310" s="8"/>
      <c r="Y310" s="8"/>
      <c r="Z310" s="8"/>
      <c r="AA310" s="8"/>
    </row>
    <row r="311" spans="25:27" ht="15.75">
      <c r="Y311" s="8"/>
      <c r="Z311" s="8"/>
      <c r="AA311" s="8"/>
    </row>
    <row r="312" spans="2:4" ht="19.5">
      <c r="B312" s="2" t="s">
        <v>57</v>
      </c>
      <c r="C312" s="1"/>
      <c r="D312" s="1"/>
    </row>
    <row r="313" spans="2:4" ht="15.75">
      <c r="B313" s="1" t="s">
        <v>58</v>
      </c>
      <c r="C313" s="1"/>
      <c r="D313" s="1"/>
    </row>
    <row r="314" spans="2:4" ht="15.75">
      <c r="B314" s="1"/>
      <c r="C314" s="1" t="s">
        <v>59</v>
      </c>
      <c r="D314" s="1"/>
    </row>
    <row r="315" spans="2:4" ht="15.75">
      <c r="B315" s="1"/>
      <c r="C315" s="1" t="s">
        <v>60</v>
      </c>
      <c r="D315" s="1"/>
    </row>
    <row r="316" spans="2:4" ht="15.75">
      <c r="B316" s="1"/>
      <c r="C316" s="1" t="s">
        <v>63</v>
      </c>
      <c r="D316" s="1" t="s">
        <v>61</v>
      </c>
    </row>
    <row r="317" spans="2:4" ht="15.75">
      <c r="B317" s="1"/>
      <c r="C317" s="1" t="s">
        <v>63</v>
      </c>
      <c r="D317" s="1" t="s">
        <v>62</v>
      </c>
    </row>
  </sheetData>
  <sheetProtection/>
  <printOptions/>
  <pageMargins left="0.17" right="0.17" top="0.5" bottom="0.5" header="0.5" footer="0.5"/>
  <pageSetup fitToHeight="5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Glen</cp:lastModifiedBy>
  <cp:lastPrinted>2019-04-18T02:47:18Z</cp:lastPrinted>
  <dcterms:created xsi:type="dcterms:W3CDTF">2006-07-31T21:27:05Z</dcterms:created>
  <dcterms:modified xsi:type="dcterms:W3CDTF">2019-04-18T22:45:53Z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Zippy Disposal Service, Inc.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190293</vt:lpwstr>
  </property>
  <property fmtid="{D5CDD505-2E9C-101B-9397-08002B2CF9AE}" pid="10" name="Dat">
    <vt:lpwstr>2019-04-18T00:00:00Z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2019-04-18T00:00:00Z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