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sevall\Desktop\Superior Waste Application\"/>
    </mc:Choice>
  </mc:AlternateContent>
  <bookViews>
    <workbookView xWindow="0" yWindow="0" windowWidth="28800" windowHeight="11835"/>
  </bookViews>
  <sheets>
    <sheet name="Staff 12 Month Feasibility" sheetId="4" r:id="rId1"/>
    <sheet name="Company Expenses" sheetId="2" r:id="rId2"/>
    <sheet name="Tariff Rates and Revenue" sheetId="3" r:id="rId3"/>
  </sheets>
  <definedNames>
    <definedName name="_xlnm.Print_Area" localSheetId="0">'Staff 12 Month Feasibility'!$A$1:$H$24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4" l="1"/>
  <c r="G31" i="4"/>
  <c r="F31" i="4"/>
  <c r="E31" i="4"/>
  <c r="C31" i="4"/>
  <c r="D31" i="4"/>
  <c r="D27" i="4"/>
  <c r="D28" i="4"/>
  <c r="D29" i="4"/>
  <c r="D30" i="4"/>
  <c r="D26" i="4"/>
  <c r="A27" i="4"/>
  <c r="B27" i="4"/>
  <c r="C27" i="4"/>
  <c r="A28" i="4"/>
  <c r="B28" i="4"/>
  <c r="C28" i="4"/>
  <c r="A29" i="4"/>
  <c r="B29" i="4"/>
  <c r="C29" i="4"/>
  <c r="A30" i="4"/>
  <c r="B30" i="4"/>
  <c r="C30" i="4"/>
  <c r="A25" i="4"/>
  <c r="A26" i="4"/>
  <c r="B26" i="4"/>
  <c r="C26" i="4"/>
  <c r="C25" i="4"/>
  <c r="H37" i="2"/>
  <c r="H32" i="2"/>
  <c r="H23" i="2"/>
  <c r="H20" i="2"/>
  <c r="H22" i="2"/>
  <c r="A24" i="4" l="1"/>
  <c r="B24" i="4"/>
  <c r="A2" i="2"/>
  <c r="A3" i="2"/>
  <c r="A1" i="2"/>
  <c r="A2" i="3"/>
  <c r="A3" i="3"/>
  <c r="A1" i="3"/>
  <c r="G24" i="4" l="1"/>
  <c r="G22" i="4"/>
  <c r="H33" i="2"/>
  <c r="H36" i="2" s="1"/>
  <c r="H18" i="2"/>
  <c r="H25" i="2" l="1"/>
  <c r="A23" i="4"/>
  <c r="B22" i="4"/>
  <c r="A22" i="4"/>
  <c r="A21" i="4"/>
  <c r="E24" i="2"/>
  <c r="E16" i="3" l="1"/>
  <c r="C24" i="4" s="1"/>
  <c r="D24" i="4" s="1"/>
  <c r="D7" i="3"/>
  <c r="C22" i="4" s="1"/>
  <c r="D22" i="4" s="1"/>
  <c r="E22" i="4"/>
  <c r="E24" i="4"/>
  <c r="F22" i="4" l="1"/>
  <c r="H22" i="4" s="1"/>
  <c r="F24" i="4"/>
  <c r="H24" i="4" s="1"/>
</calcChain>
</file>

<file path=xl/comments1.xml><?xml version="1.0" encoding="utf-8"?>
<comments xmlns="http://schemas.openxmlformats.org/spreadsheetml/2006/main">
  <authors>
    <author>Sevall, Scott (UTC)</author>
  </authors>
  <commentList>
    <comment ref="D13" authorId="0" shapeId="0">
      <text>
        <r>
          <rPr>
            <b/>
            <sz val="9"/>
            <color indexed="81"/>
            <rFont val="Tahoma"/>
            <family val="2"/>
          </rPr>
          <t>Sevall, Scott (UTC):</t>
        </r>
        <r>
          <rPr>
            <sz val="9"/>
            <color indexed="81"/>
            <rFont val="Tahoma"/>
            <family val="2"/>
          </rPr>
          <t xml:space="preserve">
Came from company application.</t>
        </r>
      </text>
    </comment>
    <comment ref="G13" authorId="0" shapeId="0">
      <text>
        <r>
          <rPr>
            <b/>
            <sz val="9"/>
            <color indexed="81"/>
            <rFont val="Tahoma"/>
            <family val="2"/>
          </rPr>
          <t>Sevall, Scott (UTC):</t>
        </r>
        <r>
          <rPr>
            <sz val="9"/>
            <color indexed="81"/>
            <rFont val="Tahoma"/>
            <family val="2"/>
          </rPr>
          <t xml:space="preserve">
Came from company application and meeting with company on 1/18/2019.
</t>
        </r>
      </text>
    </comment>
  </commentList>
</comments>
</file>

<file path=xl/comments2.xml><?xml version="1.0" encoding="utf-8"?>
<comments xmlns="http://schemas.openxmlformats.org/spreadsheetml/2006/main">
  <authors>
    <author>Sevall, Scott (UTC)</author>
  </authors>
  <commentList>
    <comment ref="A4" authorId="0" shapeId="0">
      <text>
        <r>
          <rPr>
            <b/>
            <sz val="9"/>
            <color indexed="81"/>
            <rFont val="Tahoma"/>
            <family val="2"/>
          </rPr>
          <t>Sevall, Scott (UTC):</t>
        </r>
        <r>
          <rPr>
            <sz val="9"/>
            <color indexed="81"/>
            <rFont val="Tahoma"/>
            <family val="2"/>
          </rPr>
          <t xml:space="preserve">
Came from company application.</t>
        </r>
      </text>
    </comment>
    <comment ref="F5" authorId="0" shapeId="0">
      <text>
        <r>
          <rPr>
            <b/>
            <sz val="9"/>
            <color indexed="81"/>
            <rFont val="Tahoma"/>
            <family val="2"/>
          </rPr>
          <t>Sevall, Scott (UTC):</t>
        </r>
        <r>
          <rPr>
            <sz val="9"/>
            <color indexed="81"/>
            <rFont val="Tahoma"/>
            <family val="2"/>
          </rPr>
          <t xml:space="preserve">
Customer Count came from Company during 1/18/19 Meeting.</t>
        </r>
      </text>
    </comment>
  </commentList>
</comments>
</file>

<file path=xl/sharedStrings.xml><?xml version="1.0" encoding="utf-8"?>
<sst xmlns="http://schemas.openxmlformats.org/spreadsheetml/2006/main" count="70" uniqueCount="63">
  <si>
    <t>Prepared by Scott Sevall</t>
  </si>
  <si>
    <t>Year</t>
  </si>
  <si>
    <t>Staff Notes:</t>
  </si>
  <si>
    <t>Company Estimated Operating Expenses</t>
  </si>
  <si>
    <t>Total</t>
  </si>
  <si>
    <t>Staff Conclusion of Operating Expense</t>
  </si>
  <si>
    <t>Company Proposed Rates</t>
  </si>
  <si>
    <t>Yearly Revenue Generated</t>
  </si>
  <si>
    <t>Yearly Operating Expense</t>
  </si>
  <si>
    <t>Net Income/Loss</t>
  </si>
  <si>
    <t>Company Balance Sheet</t>
  </si>
  <si>
    <t>Assets</t>
  </si>
  <si>
    <t>Cash &amp; Securities</t>
  </si>
  <si>
    <t>Accounts Recievable</t>
  </si>
  <si>
    <t>Current Assets</t>
  </si>
  <si>
    <t>Long Term Assets</t>
  </si>
  <si>
    <t>Total Assets</t>
  </si>
  <si>
    <t>Liabilities</t>
  </si>
  <si>
    <t>Accounts Payable</t>
  </si>
  <si>
    <t>Bank LOC</t>
  </si>
  <si>
    <t>Short Term Liabilities</t>
  </si>
  <si>
    <t>Long Term Liabilities</t>
  </si>
  <si>
    <t>Equity</t>
  </si>
  <si>
    <t>Cash on hand</t>
  </si>
  <si>
    <t xml:space="preserve">Coverage </t>
  </si>
  <si>
    <t>Staff 12 Month Coverage Analysis</t>
  </si>
  <si>
    <t>Staff Conclusion:</t>
  </si>
  <si>
    <t>Service</t>
  </si>
  <si>
    <t>Rate</t>
  </si>
  <si>
    <t>EOW Service</t>
  </si>
  <si>
    <t>1 Can</t>
  </si>
  <si>
    <t>2 Can</t>
  </si>
  <si>
    <t>3 Can</t>
  </si>
  <si>
    <t>Weekly service</t>
  </si>
  <si>
    <t>Monthly Rate</t>
  </si>
  <si>
    <t>Truck</t>
  </si>
  <si>
    <t>Trailer</t>
  </si>
  <si>
    <t>Equipment (truck)  Financing</t>
  </si>
  <si>
    <t>Sales Tax</t>
  </si>
  <si>
    <t>trucking</t>
  </si>
  <si>
    <t>tools and clothing</t>
  </si>
  <si>
    <t>Dump fees</t>
  </si>
  <si>
    <t>Licenses/Permits</t>
  </si>
  <si>
    <t>Office</t>
  </si>
  <si>
    <t>Salary</t>
  </si>
  <si>
    <t>Type of Service</t>
  </si>
  <si>
    <t>Test 1</t>
  </si>
  <si>
    <t>Test 2</t>
  </si>
  <si>
    <t>Monthly Customers</t>
  </si>
  <si>
    <t>Number of Monthly Customers</t>
  </si>
  <si>
    <t>Company Actual</t>
  </si>
  <si>
    <t>4 Can</t>
  </si>
  <si>
    <t>5 Can</t>
  </si>
  <si>
    <t>Cans</t>
  </si>
  <si>
    <t>Owner provided capital</t>
  </si>
  <si>
    <t>Total Liabilities and Equity</t>
  </si>
  <si>
    <t>Note: These estimates came from company application and the meeting with the company on January 1/18/2018.</t>
  </si>
  <si>
    <t>Total for actual</t>
  </si>
  <si>
    <t>I conclude that the financial and customer estimates are reasonable and that Superior Waste &amp; Recycle has the financial capacity to provide service for at least 12 months.</t>
  </si>
  <si>
    <t>For this analysis I test the break even point for the cheapest and most expensive service listed in the company's tariff. This test will determine the customer count range that would be acceptable. Then I will use the customer count provided by the company to calculate revenue and determine net revenue/loss.</t>
  </si>
  <si>
    <t>The business plan attached to the company's application provides the detail of how these costs were estimated. Items staff needed to clarify were assets, debt and customer count. The answer to staffs questions was provided in person on Janary 1/18/2019. Staff has no reason to believe that these estimates are not reasonable.</t>
  </si>
  <si>
    <t>Docket TG-181023</t>
  </si>
  <si>
    <t>Date: 1/24/2019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</si>
</sst>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2">
    <xf numFmtId="0" fontId="0" fillId="0" borderId="0" xfId="0"/>
    <xf numFmtId="0" fontId="2" fillId="0" borderId="0" xfId="0" applyFont="1"/>
    <xf numFmtId="0" fontId="2" fillId="0" borderId="1" xfId="0" applyFont="1" applyBorder="1" applyAlignment="1">
      <alignment horizontal="center"/>
    </xf>
    <xf numFmtId="0" fontId="0" fillId="0" borderId="0" xfId="0" applyBorder="1"/>
    <xf numFmtId="0" fontId="2" fillId="0" borderId="1" xfId="0" applyFont="1" applyBorder="1"/>
    <xf numFmtId="0" fontId="0" fillId="0" borderId="0" xfId="0" applyAlignment="1">
      <alignment wrapText="1"/>
    </xf>
    <xf numFmtId="165" fontId="0" fillId="0" borderId="0" xfId="0" applyNumberFormat="1"/>
    <xf numFmtId="0" fontId="0" fillId="0" borderId="0" xfId="0" applyBorder="1" applyAlignment="1">
      <alignment wrapText="1"/>
    </xf>
    <xf numFmtId="0" fontId="2" fillId="3" borderId="0" xfId="0" applyFont="1" applyFill="1" applyAlignment="1"/>
    <xf numFmtId="0" fontId="0" fillId="0" borderId="2" xfId="0" applyBorder="1"/>
    <xf numFmtId="0" fontId="2" fillId="0" borderId="1" xfId="0" applyFont="1" applyFill="1" applyBorder="1" applyAlignment="1">
      <alignment horizontal="center"/>
    </xf>
    <xf numFmtId="0" fontId="2" fillId="0" borderId="3" xfId="0" applyFont="1" applyBorder="1"/>
    <xf numFmtId="0" fontId="0" fillId="0" borderId="4" xfId="0" applyBorder="1"/>
    <xf numFmtId="0" fontId="0" fillId="0" borderId="5" xfId="0" applyBorder="1"/>
    <xf numFmtId="165" fontId="0" fillId="0" borderId="0" xfId="2" applyNumberFormat="1" applyFont="1" applyBorder="1"/>
    <xf numFmtId="165" fontId="0" fillId="0" borderId="0" xfId="0" applyNumberFormat="1" applyBorder="1"/>
    <xf numFmtId="44" fontId="0" fillId="0" borderId="0" xfId="2" applyFont="1" applyBorder="1"/>
    <xf numFmtId="44" fontId="0" fillId="0" borderId="6" xfId="0" applyNumberFormat="1" applyBorder="1"/>
    <xf numFmtId="0" fontId="2" fillId="0" borderId="5" xfId="0" applyFont="1" applyBorder="1"/>
    <xf numFmtId="0" fontId="0" fillId="0" borderId="6" xfId="0" applyBorder="1"/>
    <xf numFmtId="0" fontId="0" fillId="0" borderId="7" xfId="0" applyBorder="1"/>
    <xf numFmtId="165" fontId="0" fillId="0" borderId="1" xfId="2" applyNumberFormat="1" applyFont="1" applyBorder="1"/>
    <xf numFmtId="0" fontId="2" fillId="0" borderId="4" xfId="0" applyFont="1" applyBorder="1"/>
    <xf numFmtId="165" fontId="0" fillId="0" borderId="6" xfId="2" applyNumberFormat="1" applyFont="1" applyBorder="1"/>
    <xf numFmtId="0" fontId="2" fillId="0" borderId="9" xfId="0" applyFont="1" applyBorder="1"/>
    <xf numFmtId="0" fontId="0" fillId="0" borderId="5" xfId="0" applyBorder="1" applyAlignment="1">
      <alignment wrapText="1"/>
    </xf>
    <xf numFmtId="0" fontId="2" fillId="0" borderId="9" xfId="0" applyFont="1" applyBorder="1" applyAlignment="1">
      <alignment wrapText="1"/>
    </xf>
    <xf numFmtId="165" fontId="2" fillId="0" borderId="10" xfId="0" applyNumberFormat="1" applyFont="1" applyBorder="1"/>
    <xf numFmtId="14" fontId="0" fillId="0" borderId="0" xfId="0" applyNumberFormat="1"/>
    <xf numFmtId="0" fontId="2" fillId="0" borderId="0" xfId="0" applyFont="1" applyBorder="1"/>
    <xf numFmtId="44" fontId="0" fillId="0" borderId="6" xfId="2" applyNumberFormat="1" applyFont="1" applyBorder="1"/>
    <xf numFmtId="44" fontId="0" fillId="0" borderId="10" xfId="0" applyNumberFormat="1" applyBorder="1"/>
    <xf numFmtId="0" fontId="0" fillId="0" borderId="1" xfId="0" applyBorder="1"/>
    <xf numFmtId="0" fontId="2" fillId="0" borderId="0" xfId="0" applyFont="1" applyBorder="1" applyAlignment="1">
      <alignment horizontal="center"/>
    </xf>
    <xf numFmtId="0" fontId="2" fillId="0" borderId="2" xfId="0" applyFont="1" applyBorder="1" applyAlignment="1">
      <alignment horizontal="center"/>
    </xf>
    <xf numFmtId="0" fontId="0" fillId="0" borderId="9" xfId="0" applyBorder="1"/>
    <xf numFmtId="165" fontId="0" fillId="0" borderId="10" xfId="0" applyNumberFormat="1" applyBorder="1"/>
    <xf numFmtId="0" fontId="5" fillId="0" borderId="9" xfId="0" applyFont="1" applyBorder="1" applyAlignment="1">
      <alignment wrapText="1"/>
    </xf>
    <xf numFmtId="165" fontId="5" fillId="0" borderId="10" xfId="2" applyNumberFormat="1" applyFont="1" applyBorder="1"/>
    <xf numFmtId="0" fontId="5" fillId="0" borderId="9" xfId="0" applyFont="1" applyBorder="1"/>
    <xf numFmtId="0" fontId="5" fillId="0" borderId="10" xfId="0" applyFont="1" applyBorder="1"/>
    <xf numFmtId="0" fontId="0" fillId="0" borderId="9" xfId="0" applyFont="1" applyBorder="1"/>
    <xf numFmtId="0" fontId="2" fillId="0" borderId="0" xfId="0" applyFont="1" applyAlignment="1">
      <alignment horizontal="center"/>
    </xf>
    <xf numFmtId="44" fontId="0" fillId="0" borderId="0" xfId="0" applyNumberFormat="1"/>
    <xf numFmtId="44" fontId="0" fillId="0" borderId="9" xfId="0" applyNumberFormat="1" applyBorder="1"/>
    <xf numFmtId="44" fontId="0" fillId="0" borderId="11" xfId="2" applyNumberFormat="1" applyFont="1" applyBorder="1"/>
    <xf numFmtId="164" fontId="0" fillId="0" borderId="11" xfId="1" applyNumberFormat="1" applyFont="1" applyBorder="1"/>
    <xf numFmtId="165" fontId="0" fillId="0" borderId="11" xfId="2" applyNumberFormat="1" applyFont="1" applyBorder="1"/>
    <xf numFmtId="165" fontId="0" fillId="0" borderId="11" xfId="0" applyNumberFormat="1" applyBorder="1"/>
    <xf numFmtId="44" fontId="0" fillId="0" borderId="11" xfId="0" applyNumberFormat="1" applyBorder="1"/>
    <xf numFmtId="165" fontId="0" fillId="0" borderId="6" xfId="0" applyNumberFormat="1" applyBorder="1"/>
    <xf numFmtId="165" fontId="0" fillId="0" borderId="8" xfId="0" applyNumberFormat="1" applyBorder="1"/>
    <xf numFmtId="0" fontId="0" fillId="0" borderId="9" xfId="0" applyBorder="1" applyAlignment="1">
      <alignment horizontal="center"/>
    </xf>
    <xf numFmtId="0" fontId="0" fillId="0" borderId="11" xfId="0" applyBorder="1" applyAlignment="1">
      <alignment horizontal="center"/>
    </xf>
    <xf numFmtId="0" fontId="2" fillId="3" borderId="0" xfId="0" applyFont="1" applyFill="1" applyAlignment="1">
      <alignment horizontal="center"/>
    </xf>
    <xf numFmtId="0" fontId="0" fillId="0" borderId="3" xfId="0"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 xfId="0" applyBorder="1" applyAlignment="1">
      <alignment horizontal="center" wrapText="1"/>
    </xf>
    <xf numFmtId="0" fontId="0" fillId="0" borderId="8"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2" fillId="3" borderId="1"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2" borderId="0" xfId="0" applyFont="1" applyFill="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tabSelected="1" zoomScaleNormal="100" workbookViewId="0">
      <selection activeCell="A3" sqref="A3"/>
    </sheetView>
  </sheetViews>
  <sheetFormatPr defaultRowHeight="15" x14ac:dyDescent="0.25"/>
  <cols>
    <col min="1" max="1" width="23.5703125" customWidth="1"/>
    <col min="3" max="3" width="30.5703125" customWidth="1"/>
    <col min="4" max="4" width="24" customWidth="1"/>
    <col min="5" max="5" width="22.42578125" customWidth="1"/>
    <col min="6" max="6" width="15.42578125" customWidth="1"/>
    <col min="7" max="7" width="22.7109375" customWidth="1"/>
    <col min="8" max="8" width="25.7109375" customWidth="1"/>
    <col min="9" max="9" width="30.28515625" customWidth="1"/>
    <col min="10" max="10" width="17.85546875" customWidth="1"/>
    <col min="11" max="11" width="12.7109375" bestFit="1" customWidth="1"/>
    <col min="12" max="12" width="20.140625" customWidth="1"/>
  </cols>
  <sheetData>
    <row r="1" spans="1:4" x14ac:dyDescent="0.25">
      <c r="A1" t="s">
        <v>61</v>
      </c>
    </row>
    <row r="2" spans="1:4" x14ac:dyDescent="0.25">
      <c r="A2" t="s">
        <v>0</v>
      </c>
    </row>
    <row r="3" spans="1:4" x14ac:dyDescent="0.25">
      <c r="A3" s="28" t="s">
        <v>62</v>
      </c>
    </row>
    <row r="4" spans="1:4" x14ac:dyDescent="0.25">
      <c r="A4" s="54" t="s">
        <v>26</v>
      </c>
      <c r="B4" s="54"/>
    </row>
    <row r="5" spans="1:4" x14ac:dyDescent="0.25">
      <c r="A5" s="55" t="s">
        <v>58</v>
      </c>
      <c r="B5" s="57"/>
    </row>
    <row r="6" spans="1:4" x14ac:dyDescent="0.25">
      <c r="A6" s="58"/>
      <c r="B6" s="60"/>
    </row>
    <row r="7" spans="1:4" x14ac:dyDescent="0.25">
      <c r="A7" s="58"/>
      <c r="B7" s="60"/>
    </row>
    <row r="8" spans="1:4" x14ac:dyDescent="0.25">
      <c r="A8" s="58"/>
      <c r="B8" s="60"/>
    </row>
    <row r="9" spans="1:4" x14ac:dyDescent="0.25">
      <c r="A9" s="61"/>
      <c r="B9" s="63"/>
    </row>
    <row r="11" spans="1:4" x14ac:dyDescent="0.25">
      <c r="A11" s="54" t="s">
        <v>2</v>
      </c>
      <c r="B11" s="54"/>
      <c r="C11" s="54"/>
      <c r="D11" s="54"/>
    </row>
    <row r="12" spans="1:4" ht="15" customHeight="1" x14ac:dyDescent="0.25">
      <c r="A12" s="55" t="s">
        <v>59</v>
      </c>
      <c r="B12" s="56"/>
      <c r="C12" s="56"/>
      <c r="D12" s="57"/>
    </row>
    <row r="13" spans="1:4" x14ac:dyDescent="0.25">
      <c r="A13" s="58"/>
      <c r="B13" s="59"/>
      <c r="C13" s="59"/>
      <c r="D13" s="60"/>
    </row>
    <row r="14" spans="1:4" x14ac:dyDescent="0.25">
      <c r="A14" s="58"/>
      <c r="B14" s="59"/>
      <c r="C14" s="59"/>
      <c r="D14" s="60"/>
    </row>
    <row r="15" spans="1:4" x14ac:dyDescent="0.25">
      <c r="A15" s="58"/>
      <c r="B15" s="59"/>
      <c r="C15" s="59"/>
      <c r="D15" s="60"/>
    </row>
    <row r="16" spans="1:4" x14ac:dyDescent="0.25">
      <c r="A16" s="58"/>
      <c r="B16" s="59"/>
      <c r="C16" s="59"/>
      <c r="D16" s="60"/>
    </row>
    <row r="17" spans="1:12" x14ac:dyDescent="0.25">
      <c r="A17" s="61"/>
      <c r="B17" s="62"/>
      <c r="C17" s="62"/>
      <c r="D17" s="63"/>
    </row>
    <row r="19" spans="1:12" x14ac:dyDescent="0.25">
      <c r="A19" s="54" t="s">
        <v>25</v>
      </c>
      <c r="B19" s="54"/>
      <c r="C19" s="54"/>
      <c r="D19" s="54"/>
      <c r="E19" s="54"/>
      <c r="F19" s="54"/>
      <c r="G19" s="54"/>
      <c r="H19" s="54"/>
      <c r="I19" s="54"/>
      <c r="J19" s="54"/>
      <c r="K19" s="54"/>
      <c r="L19" s="54"/>
    </row>
    <row r="20" spans="1:12" x14ac:dyDescent="0.25">
      <c r="A20" s="2" t="s">
        <v>45</v>
      </c>
      <c r="B20" s="2" t="s">
        <v>28</v>
      </c>
      <c r="C20" s="10" t="s">
        <v>49</v>
      </c>
      <c r="D20" s="10" t="s">
        <v>7</v>
      </c>
      <c r="E20" s="10" t="s">
        <v>8</v>
      </c>
      <c r="F20" s="10" t="s">
        <v>9</v>
      </c>
      <c r="G20" s="10" t="s">
        <v>23</v>
      </c>
      <c r="H20" s="10" t="s">
        <v>24</v>
      </c>
    </row>
    <row r="21" spans="1:12" x14ac:dyDescent="0.25">
      <c r="A21" s="11" t="str">
        <f>'Tariff Rates and Revenue'!A6</f>
        <v>EOW Service</v>
      </c>
      <c r="B21" s="9"/>
      <c r="C21" s="34" t="s">
        <v>46</v>
      </c>
      <c r="D21" s="9"/>
      <c r="E21" s="9"/>
      <c r="F21" s="9"/>
      <c r="G21" s="9"/>
      <c r="H21" s="12"/>
    </row>
    <row r="22" spans="1:12" x14ac:dyDescent="0.25">
      <c r="A22" s="35" t="str">
        <f>'Tariff Rates and Revenue'!A7</f>
        <v>1 Can</v>
      </c>
      <c r="B22" s="45">
        <f>'Tariff Rates and Revenue'!B7</f>
        <v>28</v>
      </c>
      <c r="C22" s="46">
        <f>'Tariff Rates and Revenue'!D7</f>
        <v>65.310803571428565</v>
      </c>
      <c r="D22" s="47">
        <f>B22*C22*12</f>
        <v>21944.43</v>
      </c>
      <c r="E22" s="47">
        <f>'Company Expenses'!$E$24</f>
        <v>21944.429999999997</v>
      </c>
      <c r="F22" s="48">
        <f>D22-E22</f>
        <v>0</v>
      </c>
      <c r="G22" s="47">
        <f>'Company Expenses'!$H$16</f>
        <v>8000</v>
      </c>
      <c r="H22" s="36">
        <f>G22+F22</f>
        <v>8000</v>
      </c>
    </row>
    <row r="23" spans="1:12" x14ac:dyDescent="0.25">
      <c r="A23" s="18" t="str">
        <f>'Tariff Rates and Revenue'!A13</f>
        <v>Weekly service</v>
      </c>
      <c r="B23" s="3"/>
      <c r="C23" s="33" t="s">
        <v>47</v>
      </c>
      <c r="D23" s="3"/>
      <c r="E23" s="3"/>
      <c r="F23" s="3"/>
      <c r="G23" s="15"/>
      <c r="H23" s="50"/>
    </row>
    <row r="24" spans="1:12" x14ac:dyDescent="0.25">
      <c r="A24" s="44" t="str">
        <f>'Tariff Rates and Revenue'!A16</f>
        <v>3 Can</v>
      </c>
      <c r="B24" s="45">
        <f>'Tariff Rates and Revenue'!B16</f>
        <v>96</v>
      </c>
      <c r="C24" s="46">
        <f>'Tariff Rates and Revenue'!E16</f>
        <v>19.048984374999996</v>
      </c>
      <c r="D24" s="47">
        <f>B24*C24*12</f>
        <v>21944.429999999997</v>
      </c>
      <c r="E24" s="47">
        <f>'Company Expenses'!$E$24</f>
        <v>21944.429999999997</v>
      </c>
      <c r="F24" s="48">
        <f>D24-E24</f>
        <v>0</v>
      </c>
      <c r="G24" s="47">
        <f>'Company Expenses'!$H$16</f>
        <v>8000</v>
      </c>
      <c r="H24" s="36">
        <f>G24+F24</f>
        <v>8000</v>
      </c>
    </row>
    <row r="25" spans="1:12" x14ac:dyDescent="0.25">
      <c r="A25" t="str">
        <f>'Tariff Rates and Revenue'!A6</f>
        <v>EOW Service</v>
      </c>
      <c r="C25" s="42" t="str">
        <f>'Tariff Rates and Revenue'!F5</f>
        <v>Company Actual</v>
      </c>
      <c r="G25" s="6"/>
      <c r="H25" s="50"/>
    </row>
    <row r="26" spans="1:12" x14ac:dyDescent="0.25">
      <c r="A26" t="str">
        <f>'Tariff Rates and Revenue'!A7</f>
        <v>1 Can</v>
      </c>
      <c r="B26" s="43">
        <f>'Tariff Rates and Revenue'!B7</f>
        <v>28</v>
      </c>
      <c r="C26">
        <f>'Tariff Rates and Revenue'!F7</f>
        <v>9</v>
      </c>
      <c r="D26" s="43">
        <f>C26*B26*12</f>
        <v>3024</v>
      </c>
      <c r="G26" s="6"/>
      <c r="H26" s="50"/>
    </row>
    <row r="27" spans="1:12" x14ac:dyDescent="0.25">
      <c r="A27" t="str">
        <f>'Tariff Rates and Revenue'!A8</f>
        <v>2 Can</v>
      </c>
      <c r="B27" s="43">
        <f>'Tariff Rates and Revenue'!B8</f>
        <v>38</v>
      </c>
      <c r="C27">
        <f>'Tariff Rates and Revenue'!F8</f>
        <v>15</v>
      </c>
      <c r="D27" s="43">
        <f t="shared" ref="D27:D30" si="0">C27*B27*12</f>
        <v>6840</v>
      </c>
      <c r="G27" s="6"/>
      <c r="H27" s="50"/>
    </row>
    <row r="28" spans="1:12" x14ac:dyDescent="0.25">
      <c r="A28" t="str">
        <f>'Tariff Rates and Revenue'!A9</f>
        <v>3 Can</v>
      </c>
      <c r="B28" s="43">
        <f>'Tariff Rates and Revenue'!B9</f>
        <v>48</v>
      </c>
      <c r="C28">
        <f>'Tariff Rates and Revenue'!F9</f>
        <v>21</v>
      </c>
      <c r="D28" s="43">
        <f t="shared" si="0"/>
        <v>12096</v>
      </c>
      <c r="G28" s="6"/>
      <c r="H28" s="50"/>
    </row>
    <row r="29" spans="1:12" x14ac:dyDescent="0.25">
      <c r="A29" t="str">
        <f>'Tariff Rates and Revenue'!A10</f>
        <v>4 Can</v>
      </c>
      <c r="B29" s="43">
        <f>'Tariff Rates and Revenue'!B10</f>
        <v>58</v>
      </c>
      <c r="C29">
        <f>'Tariff Rates and Revenue'!F10</f>
        <v>3</v>
      </c>
      <c r="D29" s="43">
        <f t="shared" si="0"/>
        <v>2088</v>
      </c>
      <c r="G29" s="6"/>
      <c r="H29" s="50"/>
    </row>
    <row r="30" spans="1:12" x14ac:dyDescent="0.25">
      <c r="A30" t="str">
        <f>'Tariff Rates and Revenue'!A11</f>
        <v>5 Can</v>
      </c>
      <c r="B30" s="43">
        <f>'Tariff Rates and Revenue'!B11</f>
        <v>68</v>
      </c>
      <c r="C30">
        <f>'Tariff Rates and Revenue'!F11</f>
        <v>1</v>
      </c>
      <c r="D30" s="43">
        <f t="shared" si="0"/>
        <v>816</v>
      </c>
      <c r="G30" s="6"/>
      <c r="H30" s="51"/>
    </row>
    <row r="31" spans="1:12" x14ac:dyDescent="0.25">
      <c r="A31" s="52" t="s">
        <v>57</v>
      </c>
      <c r="B31" s="53"/>
      <c r="C31" s="46">
        <f>SUM(C26:C30)</f>
        <v>49</v>
      </c>
      <c r="D31" s="49">
        <f>SUM(D26:D30)</f>
        <v>24864</v>
      </c>
      <c r="E31" s="47">
        <f>'Company Expenses'!$E$24</f>
        <v>21944.429999999997</v>
      </c>
      <c r="F31" s="48">
        <f>D31-E31</f>
        <v>2919.5700000000033</v>
      </c>
      <c r="G31" s="47">
        <f>'Company Expenses'!$H$16</f>
        <v>8000</v>
      </c>
      <c r="H31" s="36">
        <f>F31+G31</f>
        <v>10919.570000000003</v>
      </c>
    </row>
  </sheetData>
  <mergeCells count="6">
    <mergeCell ref="A31:B31"/>
    <mergeCell ref="A11:D11"/>
    <mergeCell ref="A19:L19"/>
    <mergeCell ref="A12:D17"/>
    <mergeCell ref="A4:B4"/>
    <mergeCell ref="A5:B9"/>
  </mergeCells>
  <pageMargins left="0.7" right="0.7" top="0.75" bottom="0.75" header="0.3" footer="0.3"/>
  <pageSetup scale="70" orientation="landscape" r:id="rId1"/>
  <colBreaks count="1" manualBreakCount="1">
    <brk id="8" max="2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7"/>
  <sheetViews>
    <sheetView zoomScaleNormal="100" workbookViewId="0">
      <selection activeCell="A3" sqref="A3"/>
    </sheetView>
  </sheetViews>
  <sheetFormatPr defaultRowHeight="15" x14ac:dyDescent="0.25"/>
  <cols>
    <col min="1" max="1" width="18.85546875" customWidth="1"/>
    <col min="2" max="2" width="21.140625" customWidth="1"/>
    <col min="4" max="4" width="20.28515625" customWidth="1"/>
    <col min="5" max="5" width="18.28515625" customWidth="1"/>
    <col min="7" max="7" width="32.5703125" customWidth="1"/>
    <col min="8" max="8" width="22.85546875" customWidth="1"/>
  </cols>
  <sheetData>
    <row r="1" spans="1:8" x14ac:dyDescent="0.25">
      <c r="A1" t="str">
        <f>'Staff 12 Month Feasibility'!A1</f>
        <v>Docket TG-181023</v>
      </c>
    </row>
    <row r="2" spans="1:8" x14ac:dyDescent="0.25">
      <c r="A2" t="str">
        <f>'Staff 12 Month Feasibility'!A2</f>
        <v>Prepared by Scott Sevall</v>
      </c>
    </row>
    <row r="3" spans="1:8" x14ac:dyDescent="0.25">
      <c r="A3" t="str">
        <f>'Staff 12 Month Feasibility'!A3</f>
        <v>Date: 1/24/2019</v>
      </c>
    </row>
    <row r="4" spans="1:8" x14ac:dyDescent="0.25">
      <c r="A4" s="66" t="s">
        <v>5</v>
      </c>
      <c r="B4" s="66"/>
    </row>
    <row r="5" spans="1:8" x14ac:dyDescent="0.25">
      <c r="A5" s="55" t="s">
        <v>60</v>
      </c>
      <c r="B5" s="57"/>
    </row>
    <row r="6" spans="1:8" x14ac:dyDescent="0.25">
      <c r="A6" s="58"/>
      <c r="B6" s="60"/>
    </row>
    <row r="7" spans="1:8" x14ac:dyDescent="0.25">
      <c r="A7" s="58"/>
      <c r="B7" s="60"/>
    </row>
    <row r="8" spans="1:8" x14ac:dyDescent="0.25">
      <c r="A8" s="58"/>
      <c r="B8" s="60"/>
    </row>
    <row r="9" spans="1:8" x14ac:dyDescent="0.25">
      <c r="A9" s="58"/>
      <c r="B9" s="60"/>
    </row>
    <row r="10" spans="1:8" x14ac:dyDescent="0.25">
      <c r="A10" s="58"/>
      <c r="B10" s="60"/>
    </row>
    <row r="11" spans="1:8" x14ac:dyDescent="0.25">
      <c r="A11" s="61"/>
      <c r="B11" s="63"/>
    </row>
    <row r="13" spans="1:8" x14ac:dyDescent="0.25">
      <c r="A13" s="8" t="s">
        <v>2</v>
      </c>
      <c r="B13" s="8"/>
      <c r="D13" s="67" t="s">
        <v>3</v>
      </c>
      <c r="E13" s="68"/>
      <c r="G13" s="67" t="s">
        <v>10</v>
      </c>
      <c r="H13" s="68"/>
    </row>
    <row r="14" spans="1:8" ht="15" customHeight="1" x14ac:dyDescent="0.25">
      <c r="A14" s="55" t="s">
        <v>56</v>
      </c>
      <c r="B14" s="57"/>
      <c r="D14" s="11" t="s">
        <v>1</v>
      </c>
      <c r="E14" s="22">
        <v>2019</v>
      </c>
      <c r="G14" s="11" t="s">
        <v>1</v>
      </c>
      <c r="H14" s="22">
        <v>2019</v>
      </c>
    </row>
    <row r="15" spans="1:8" ht="15" customHeight="1" x14ac:dyDescent="0.25">
      <c r="A15" s="58"/>
      <c r="B15" s="60"/>
      <c r="D15" s="18" t="s">
        <v>38</v>
      </c>
      <c r="E15" s="30">
        <v>2172.96</v>
      </c>
      <c r="F15" s="5"/>
      <c r="G15" s="69" t="s">
        <v>11</v>
      </c>
      <c r="H15" s="70"/>
    </row>
    <row r="16" spans="1:8" x14ac:dyDescent="0.25">
      <c r="A16" s="58"/>
      <c r="B16" s="60"/>
      <c r="D16" s="18" t="s">
        <v>39</v>
      </c>
      <c r="E16" s="30">
        <v>10361</v>
      </c>
      <c r="F16" s="5"/>
      <c r="G16" s="25" t="s">
        <v>12</v>
      </c>
      <c r="H16" s="23">
        <v>8000</v>
      </c>
    </row>
    <row r="17" spans="1:8" x14ac:dyDescent="0.25">
      <c r="A17" s="58"/>
      <c r="B17" s="60"/>
      <c r="D17" s="18" t="s">
        <v>40</v>
      </c>
      <c r="E17" s="30">
        <v>485</v>
      </c>
      <c r="F17" s="5"/>
      <c r="G17" s="25" t="s">
        <v>13</v>
      </c>
      <c r="H17" s="23">
        <v>0</v>
      </c>
    </row>
    <row r="18" spans="1:8" x14ac:dyDescent="0.25">
      <c r="A18" s="58"/>
      <c r="B18" s="60"/>
      <c r="D18" s="18" t="s">
        <v>41</v>
      </c>
      <c r="E18" s="30">
        <v>3900</v>
      </c>
      <c r="F18" s="5"/>
      <c r="G18" s="37" t="s">
        <v>14</v>
      </c>
      <c r="H18" s="38">
        <f>SUM(H16:H17)</f>
        <v>8000</v>
      </c>
    </row>
    <row r="19" spans="1:8" x14ac:dyDescent="0.25">
      <c r="A19" s="61"/>
      <c r="B19" s="63"/>
      <c r="D19" s="18" t="s">
        <v>42</v>
      </c>
      <c r="E19" s="30">
        <v>933.87</v>
      </c>
      <c r="F19" s="5"/>
      <c r="G19" s="25"/>
      <c r="H19" s="19"/>
    </row>
    <row r="20" spans="1:8" x14ac:dyDescent="0.25">
      <c r="A20" s="5"/>
      <c r="B20" s="5"/>
      <c r="D20" s="18" t="s">
        <v>43</v>
      </c>
      <c r="E20" s="30">
        <v>591.6</v>
      </c>
      <c r="F20" s="5"/>
      <c r="G20" s="25" t="s">
        <v>35</v>
      </c>
      <c r="H20" s="23">
        <f>6600*5</f>
        <v>33000</v>
      </c>
    </row>
    <row r="21" spans="1:8" x14ac:dyDescent="0.25">
      <c r="A21" s="5"/>
      <c r="B21" s="5"/>
      <c r="D21" s="18" t="s">
        <v>44</v>
      </c>
      <c r="E21" s="30">
        <v>3500</v>
      </c>
      <c r="F21" s="5"/>
      <c r="G21" s="25" t="s">
        <v>36</v>
      </c>
      <c r="H21" s="23">
        <v>1500</v>
      </c>
    </row>
    <row r="22" spans="1:8" x14ac:dyDescent="0.25">
      <c r="A22" s="5"/>
      <c r="B22" s="5"/>
      <c r="D22" s="18"/>
      <c r="E22" s="30"/>
      <c r="G22" s="25" t="s">
        <v>53</v>
      </c>
      <c r="H22" s="23">
        <f>32.99*116*1.09</f>
        <v>4171.2556000000004</v>
      </c>
    </row>
    <row r="23" spans="1:8" x14ac:dyDescent="0.25">
      <c r="D23" s="13"/>
      <c r="E23" s="17"/>
      <c r="G23" s="37" t="s">
        <v>15</v>
      </c>
      <c r="H23" s="38">
        <f>SUM(H20:H22)</f>
        <v>38671.255600000004</v>
      </c>
    </row>
    <row r="24" spans="1:8" x14ac:dyDescent="0.25">
      <c r="A24" s="1"/>
      <c r="B24" s="6"/>
      <c r="D24" s="24" t="s">
        <v>4</v>
      </c>
      <c r="E24" s="31">
        <f>SUM(E15:E22)</f>
        <v>21944.429999999997</v>
      </c>
      <c r="G24" s="13"/>
      <c r="H24" s="19"/>
    </row>
    <row r="25" spans="1:8" x14ac:dyDescent="0.25">
      <c r="G25" s="26" t="s">
        <v>16</v>
      </c>
      <c r="H25" s="27">
        <f>H23+H18</f>
        <v>46671.255600000004</v>
      </c>
    </row>
    <row r="26" spans="1:8" x14ac:dyDescent="0.25">
      <c r="G26" s="13"/>
      <c r="H26" s="19"/>
    </row>
    <row r="27" spans="1:8" x14ac:dyDescent="0.25">
      <c r="A27" s="7"/>
      <c r="B27" s="7"/>
      <c r="G27" s="64" t="s">
        <v>17</v>
      </c>
      <c r="H27" s="65"/>
    </row>
    <row r="28" spans="1:8" ht="15" customHeight="1" x14ac:dyDescent="0.25">
      <c r="G28" s="13" t="s">
        <v>18</v>
      </c>
      <c r="H28" s="23">
        <v>0</v>
      </c>
    </row>
    <row r="29" spans="1:8" x14ac:dyDescent="0.25">
      <c r="G29" s="13" t="s">
        <v>19</v>
      </c>
      <c r="H29" s="23">
        <v>0</v>
      </c>
    </row>
    <row r="30" spans="1:8" x14ac:dyDescent="0.25">
      <c r="G30" s="39" t="s">
        <v>20</v>
      </c>
      <c r="H30" s="40"/>
    </row>
    <row r="31" spans="1:8" x14ac:dyDescent="0.25">
      <c r="G31" s="13"/>
      <c r="H31" s="19"/>
    </row>
    <row r="32" spans="1:8" x14ac:dyDescent="0.25">
      <c r="G32" s="13" t="s">
        <v>37</v>
      </c>
      <c r="H32" s="23">
        <f>H20</f>
        <v>33000</v>
      </c>
    </row>
    <row r="33" spans="7:8" x14ac:dyDescent="0.25">
      <c r="G33" s="41" t="s">
        <v>21</v>
      </c>
      <c r="H33" s="38">
        <f>SUM(H32)</f>
        <v>33000</v>
      </c>
    </row>
    <row r="34" spans="7:8" x14ac:dyDescent="0.25">
      <c r="G34" s="13"/>
      <c r="H34" s="19"/>
    </row>
    <row r="35" spans="7:8" x14ac:dyDescent="0.25">
      <c r="G35" s="64" t="s">
        <v>22</v>
      </c>
      <c r="H35" s="65"/>
    </row>
    <row r="36" spans="7:8" x14ac:dyDescent="0.25">
      <c r="G36" s="39" t="s">
        <v>54</v>
      </c>
      <c r="H36" s="38">
        <f>H25-H33</f>
        <v>13671.255600000004</v>
      </c>
    </row>
    <row r="37" spans="7:8" x14ac:dyDescent="0.25">
      <c r="G37" s="24" t="s">
        <v>55</v>
      </c>
      <c r="H37" s="27">
        <f>H36+H33</f>
        <v>46671.255600000004</v>
      </c>
    </row>
  </sheetData>
  <mergeCells count="8">
    <mergeCell ref="G27:H27"/>
    <mergeCell ref="G35:H35"/>
    <mergeCell ref="A4:B4"/>
    <mergeCell ref="A5:B11"/>
    <mergeCell ref="A14:B19"/>
    <mergeCell ref="D13:E13"/>
    <mergeCell ref="G13:H13"/>
    <mergeCell ref="G15:H15"/>
  </mergeCells>
  <pageMargins left="0.7" right="0.7" top="0.75" bottom="0.75" header="0.3" footer="0.3"/>
  <pageSetup scale="8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5"/>
  <sheetViews>
    <sheetView zoomScaleNormal="100" workbookViewId="0">
      <selection activeCell="D17" sqref="D17:F17"/>
    </sheetView>
  </sheetViews>
  <sheetFormatPr defaultRowHeight="15" x14ac:dyDescent="0.25"/>
  <cols>
    <col min="1" max="1" width="24.140625" customWidth="1"/>
    <col min="2" max="2" width="13.42578125" customWidth="1"/>
    <col min="3" max="3" width="18.85546875" customWidth="1"/>
    <col min="6" max="6" width="18.42578125" customWidth="1"/>
  </cols>
  <sheetData>
    <row r="1" spans="1:6" x14ac:dyDescent="0.25">
      <c r="A1" t="str">
        <f>'Staff 12 Month Feasibility'!A1</f>
        <v>Docket TG-181023</v>
      </c>
    </row>
    <row r="2" spans="1:6" x14ac:dyDescent="0.25">
      <c r="A2" t="str">
        <f>'Staff 12 Month Feasibility'!A2</f>
        <v>Prepared by Scott Sevall</v>
      </c>
    </row>
    <row r="3" spans="1:6" x14ac:dyDescent="0.25">
      <c r="A3" t="str">
        <f>'Staff 12 Month Feasibility'!A3</f>
        <v>Date: 1/24/2019</v>
      </c>
    </row>
    <row r="4" spans="1:6" x14ac:dyDescent="0.25">
      <c r="A4" s="71" t="s">
        <v>6</v>
      </c>
      <c r="B4" s="71"/>
    </row>
    <row r="5" spans="1:6" x14ac:dyDescent="0.25">
      <c r="A5" s="4" t="s">
        <v>27</v>
      </c>
      <c r="B5" s="4" t="s">
        <v>34</v>
      </c>
      <c r="C5" s="1" t="s">
        <v>48</v>
      </c>
      <c r="D5" s="4" t="s">
        <v>46</v>
      </c>
      <c r="E5" s="4" t="s">
        <v>47</v>
      </c>
      <c r="F5" s="4" t="s">
        <v>50</v>
      </c>
    </row>
    <row r="6" spans="1:6" x14ac:dyDescent="0.25">
      <c r="A6" s="11" t="s">
        <v>29</v>
      </c>
      <c r="B6" s="9"/>
      <c r="C6" s="9"/>
      <c r="D6" s="3"/>
    </row>
    <row r="7" spans="1:6" x14ac:dyDescent="0.25">
      <c r="A7" s="13" t="s">
        <v>30</v>
      </c>
      <c r="B7" s="16">
        <v>28</v>
      </c>
      <c r="C7" s="3"/>
      <c r="D7" s="3">
        <f>'Company Expenses'!E24/'Tariff Rates and Revenue'!B7/12</f>
        <v>65.310803571428565</v>
      </c>
      <c r="F7">
        <v>9</v>
      </c>
    </row>
    <row r="8" spans="1:6" x14ac:dyDescent="0.25">
      <c r="A8" s="13" t="s">
        <v>31</v>
      </c>
      <c r="B8" s="16">
        <v>38</v>
      </c>
      <c r="C8" s="3"/>
      <c r="D8" s="3"/>
      <c r="F8">
        <v>15</v>
      </c>
    </row>
    <row r="9" spans="1:6" x14ac:dyDescent="0.25">
      <c r="A9" s="13" t="s">
        <v>32</v>
      </c>
      <c r="B9" s="16">
        <v>48</v>
      </c>
      <c r="C9" s="3"/>
      <c r="D9" s="3"/>
      <c r="F9">
        <v>21</v>
      </c>
    </row>
    <row r="10" spans="1:6" x14ac:dyDescent="0.25">
      <c r="A10" s="13" t="s">
        <v>51</v>
      </c>
      <c r="B10" s="16">
        <v>58</v>
      </c>
      <c r="C10" s="3"/>
      <c r="D10" s="3"/>
      <c r="F10">
        <v>3</v>
      </c>
    </row>
    <row r="11" spans="1:6" x14ac:dyDescent="0.25">
      <c r="A11" s="13" t="s">
        <v>52</v>
      </c>
      <c r="B11" s="16">
        <v>68</v>
      </c>
      <c r="C11" s="3"/>
      <c r="D11" s="3"/>
      <c r="F11">
        <v>1</v>
      </c>
    </row>
    <row r="12" spans="1:6" x14ac:dyDescent="0.25">
      <c r="A12" s="13"/>
      <c r="B12" s="14"/>
      <c r="C12" s="3"/>
      <c r="D12" s="3"/>
    </row>
    <row r="13" spans="1:6" x14ac:dyDescent="0.25">
      <c r="A13" s="18" t="s">
        <v>33</v>
      </c>
      <c r="B13" s="14"/>
      <c r="C13" s="3"/>
      <c r="D13" s="3"/>
    </row>
    <row r="14" spans="1:6" x14ac:dyDescent="0.25">
      <c r="A14" s="13" t="s">
        <v>30</v>
      </c>
      <c r="B14" s="16">
        <v>56</v>
      </c>
      <c r="C14" s="3"/>
      <c r="D14" s="3"/>
    </row>
    <row r="15" spans="1:6" x14ac:dyDescent="0.25">
      <c r="A15" s="13" t="s">
        <v>31</v>
      </c>
      <c r="B15" s="16">
        <v>76</v>
      </c>
      <c r="C15" s="3"/>
      <c r="D15" s="3"/>
    </row>
    <row r="16" spans="1:6" x14ac:dyDescent="0.25">
      <c r="A16" s="13" t="s">
        <v>32</v>
      </c>
      <c r="B16" s="16">
        <v>96</v>
      </c>
      <c r="C16" s="3"/>
      <c r="D16" s="3"/>
      <c r="E16">
        <f>'Company Expenses'!E24/'Tariff Rates and Revenue'!B16/12</f>
        <v>19.048984374999996</v>
      </c>
    </row>
    <row r="17" spans="1:6" x14ac:dyDescent="0.25">
      <c r="A17" s="20"/>
      <c r="B17" s="21"/>
      <c r="C17" s="32"/>
      <c r="D17" s="32"/>
      <c r="E17" s="32"/>
      <c r="F17" s="32"/>
    </row>
    <row r="18" spans="1:6" x14ac:dyDescent="0.25">
      <c r="A18" s="29"/>
      <c r="B18" s="14"/>
      <c r="C18" s="3"/>
    </row>
    <row r="19" spans="1:6" x14ac:dyDescent="0.25">
      <c r="A19" s="3"/>
      <c r="B19" s="14"/>
      <c r="C19" s="3"/>
    </row>
    <row r="20" spans="1:6" x14ac:dyDescent="0.25">
      <c r="A20" s="3"/>
      <c r="B20" s="14"/>
      <c r="C20" s="3"/>
    </row>
    <row r="21" spans="1:6" x14ac:dyDescent="0.25">
      <c r="A21" s="3"/>
      <c r="B21" s="14"/>
      <c r="C21" s="3"/>
    </row>
    <row r="22" spans="1:6" x14ac:dyDescent="0.25">
      <c r="A22" s="3"/>
      <c r="B22" s="14"/>
      <c r="C22" s="3"/>
    </row>
    <row r="23" spans="1:6" x14ac:dyDescent="0.25">
      <c r="A23" s="29"/>
      <c r="B23" s="14"/>
      <c r="C23" s="3"/>
    </row>
    <row r="24" spans="1:6" x14ac:dyDescent="0.25">
      <c r="A24" s="3"/>
      <c r="B24" s="14"/>
      <c r="C24" s="3"/>
    </row>
    <row r="25" spans="1:6" x14ac:dyDescent="0.25">
      <c r="A25" s="3"/>
      <c r="B25" s="3"/>
      <c r="C25" s="3"/>
    </row>
  </sheetData>
  <mergeCells count="1">
    <mergeCell ref="A4:B4"/>
  </mergeCells>
  <pageMargins left="0.7" right="0.7" top="0.75" bottom="0.75" header="0.3" footer="0.3"/>
  <pageSetup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Memorandum</DocumentSetType>
    <Visibility xmlns="dc463f71-b30c-4ab2-9473-d307f9d35888">Full Visibility</Visibility>
    <IsConfidential xmlns="dc463f71-b30c-4ab2-9473-d307f9d35888">false</IsConfidential>
    <AgendaOrder xmlns="dc463f71-b30c-4ab2-9473-d307f9d35888">false</AgendaOrder>
    <CaseType xmlns="dc463f71-b30c-4ab2-9473-d307f9d35888">Certificate</CaseType>
    <IndustryCode xmlns="dc463f71-b30c-4ab2-9473-d307f9d35888">227</IndustryCode>
    <CaseStatus xmlns="dc463f71-b30c-4ab2-9473-d307f9d35888">Closed</CaseStatus>
    <OpenedDate xmlns="dc463f71-b30c-4ab2-9473-d307f9d35888">2018-12-13T08:00:00+00:00</OpenedDate>
    <SignificantOrder xmlns="dc463f71-b30c-4ab2-9473-d307f9d35888">false</SignificantOrder>
    <Date1 xmlns="dc463f71-b30c-4ab2-9473-d307f9d35888">2019-01-25T08:00:00+00:00</Date1>
    <IsDocumentOrder xmlns="dc463f71-b30c-4ab2-9473-d307f9d35888">false</IsDocumentOrder>
    <IsHighlyConfidential xmlns="dc463f71-b30c-4ab2-9473-d307f9d35888">false</IsHighlyConfidential>
    <CaseCompanyNames xmlns="dc463f71-b30c-4ab2-9473-d307f9d35888">Superior Waste &amp; Recycle LLC</CaseCompanyNames>
    <Nickname xmlns="http://schemas.microsoft.com/sharepoint/v3" xsi:nil="true"/>
    <DocketNumber xmlns="dc463f71-b30c-4ab2-9473-d307f9d35888">181023</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A24C7CF87498B4EBF8C5FA434BC5D94" ma:contentTypeVersion="68" ma:contentTypeDescription="" ma:contentTypeScope="" ma:versionID="4894f13855c32addef442ccd68cd4d0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69A01F-C66E-4C6B-9D5A-B3B4F07B323D}">
  <ds:schemaRefs>
    <ds:schemaRef ds:uri="http://schemas.microsoft.com/office/2006/documentManagement/types"/>
    <ds:schemaRef ds:uri="dd505c63-389f-4c50-b250-8880f70a2ae8"/>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cbb60f30-5457-4fe2-8643-83400c4de494"/>
    <ds:schemaRef ds:uri="http://www.w3.org/XML/1998/namespace"/>
    <ds:schemaRef ds:uri="http://purl.org/dc/dcmitype/"/>
  </ds:schemaRefs>
</ds:datastoreItem>
</file>

<file path=customXml/itemProps2.xml><?xml version="1.0" encoding="utf-8"?>
<ds:datastoreItem xmlns:ds="http://schemas.openxmlformats.org/officeDocument/2006/customXml" ds:itemID="{E5B20162-CFDD-4C5B-A1DB-3E04E7BFB064}">
  <ds:schemaRefs>
    <ds:schemaRef ds:uri="http://schemas.microsoft.com/sharepoint/v3/contenttype/forms"/>
  </ds:schemaRefs>
</ds:datastoreItem>
</file>

<file path=customXml/itemProps3.xml><?xml version="1.0" encoding="utf-8"?>
<ds:datastoreItem xmlns:ds="http://schemas.openxmlformats.org/officeDocument/2006/customXml" ds:itemID="{18C4A5AB-8B0F-4CB0-AA07-2AD0E815C635}"/>
</file>

<file path=customXml/itemProps4.xml><?xml version="1.0" encoding="utf-8"?>
<ds:datastoreItem xmlns:ds="http://schemas.openxmlformats.org/officeDocument/2006/customXml" ds:itemID="{94C59F6F-662F-42F2-8FE3-0EBAE65CD7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Staff 12 Month Feasibility</vt:lpstr>
      <vt:lpstr>Company Expenses</vt:lpstr>
      <vt:lpstr>Tariff Rates and Revenue</vt:lpstr>
      <vt:lpstr>'Staff 12 Month Feasibility'!Print_Area</vt:lpstr>
    </vt:vector>
  </TitlesOfParts>
  <Company>Washington Utilities and Transportation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Other</dc:subject>
  <dc:creator>Sevall, Scott (UTC)</dc:creator>
  <cp:lastModifiedBy>Sevall, Scott (UTC)</cp:lastModifiedBy>
  <cp:lastPrinted>2019-01-18T16:51:11Z</cp:lastPrinted>
  <dcterms:created xsi:type="dcterms:W3CDTF">2018-04-10T15:28:06Z</dcterms:created>
  <dcterms:modified xsi:type="dcterms:W3CDTF">2019-01-25T23:57:48Z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0x0101006E56B4D1795A2E4DB2F0B01679ED314A002A24C7CF87498B4EBF8C5FA434BC5D94</vt:lpwstr>
  </property>
  <property fmtid="{D5CDD505-2E9C-101B-9397-08002B2CF9AE}" pid="3" name="Industry">
    <vt:lpwstr>12;#216 - Commerical Ferries|09fa7a01-ba11-4e83-89b6-ed2725447462</vt:lpwstr>
  </property>
  <property fmtid="{D5CDD505-2E9C-101B-9397-08002B2CF9AE}" pid="4" name="_docset_NoMedatataSyncRequired">
    <vt:lpwstr>False</vt:lpwstr>
  </property>
  <property fmtid="{D5CDD505-2E9C-101B-9397-08002B2CF9AE}" pid="5" name="IsEFSEC">
    <vt:bool>false</vt:bool>
  </property>
</Properties>
</file>