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 activeTab="2"/>
  </bookViews>
  <sheets>
    <sheet name="Norm 10-31 P&amp;L" sheetId="1" r:id="rId1"/>
    <sheet name="Norm-Detail 10-31" sheetId="6" r:id="rId2"/>
    <sheet name="Norm 10-31 50% Refund" sheetId="5" r:id="rId3"/>
  </sheets>
  <calcPr calcId="152511"/>
</workbook>
</file>

<file path=xl/calcChain.xml><?xml version="1.0" encoding="utf-8"?>
<calcChain xmlns="http://schemas.openxmlformats.org/spreadsheetml/2006/main">
  <c r="F36" i="5" l="1"/>
  <c r="F27" i="5"/>
  <c r="F16" i="1"/>
  <c r="F21" i="1" s="1"/>
  <c r="F12" i="1"/>
  <c r="F12" i="5"/>
  <c r="F16" i="5" s="1"/>
  <c r="F21" i="5" s="1"/>
  <c r="F23" i="5" s="1"/>
  <c r="B37" i="6"/>
  <c r="D37" i="6" s="1"/>
  <c r="B32" i="6"/>
  <c r="B31" i="6"/>
  <c r="B30" i="6"/>
  <c r="B29" i="6"/>
  <c r="B25" i="6"/>
  <c r="D20" i="6"/>
  <c r="B19" i="6"/>
  <c r="D19" i="6" s="1"/>
  <c r="B18" i="6"/>
  <c r="D18" i="6" s="1"/>
  <c r="B17" i="6"/>
  <c r="D17" i="6" s="1"/>
  <c r="D15" i="6"/>
  <c r="B11" i="6"/>
  <c r="D9" i="6"/>
  <c r="D11" i="6" s="1"/>
  <c r="B9" i="6"/>
  <c r="F34" i="5" l="1"/>
  <c r="C34" i="5"/>
  <c r="E34" i="5"/>
  <c r="B34" i="5"/>
  <c r="D34" i="5"/>
  <c r="D30" i="6"/>
  <c r="C34" i="6"/>
  <c r="D34" i="6" s="1"/>
  <c r="C33" i="6"/>
  <c r="D33" i="6" s="1"/>
  <c r="C32" i="6"/>
  <c r="D32" i="6" s="1"/>
  <c r="C30" i="6"/>
  <c r="C28" i="6"/>
  <c r="D28" i="6" s="1"/>
  <c r="C27" i="6"/>
  <c r="D27" i="6" s="1"/>
  <c r="C26" i="6"/>
  <c r="D26" i="6" s="1"/>
  <c r="C25" i="6"/>
  <c r="D25" i="6" s="1"/>
  <c r="C21" i="6"/>
  <c r="D21" i="6" s="1"/>
  <c r="C31" i="6"/>
  <c r="C29" i="6"/>
  <c r="C24" i="6"/>
  <c r="D24" i="6" s="1"/>
  <c r="C16" i="6"/>
  <c r="D16" i="6" s="1"/>
  <c r="D22" i="6" s="1"/>
  <c r="D29" i="6"/>
  <c r="D31" i="6"/>
  <c r="F38" i="5" l="1"/>
  <c r="D35" i="6"/>
  <c r="F23" i="1" l="1"/>
</calcChain>
</file>

<file path=xl/sharedStrings.xml><?xml version="1.0" encoding="utf-8"?>
<sst xmlns="http://schemas.openxmlformats.org/spreadsheetml/2006/main" count="79" uniqueCount="65">
  <si>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</si>
  <si>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</si>
  <si>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</si>
  <si>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</si>
  <si>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</si>
  <si>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</si>
  <si>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</si>
  <si>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</si>
  <si>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</si>
  <si>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</si>
  <si>
    <t>Allocated G &amp; A</t>
  </si>
  <si>
    <t>OTHER EXPENSES</t>
  </si>
  <si>
    <t>Bank Fees, Interest, and Penalties</t>
  </si>
  <si>
    <t>Bad Debt</t>
  </si>
  <si>
    <t>Miscellaneous</t>
  </si>
  <si>
    <t>Janitorial and Security</t>
  </si>
  <si>
    <t>Building Lease/Rent</t>
  </si>
  <si>
    <t>Communications</t>
  </si>
  <si>
    <t>Postage/ Overnight/ Freight</t>
  </si>
  <si>
    <t>Office Supplies &amp; Expense</t>
  </si>
  <si>
    <t>Office Maintenance Expense</t>
  </si>
  <si>
    <t>Utilities</t>
  </si>
  <si>
    <t>Labor</t>
  </si>
  <si>
    <t>Permits/ Licenses/ Fees &amp; Taxes</t>
  </si>
  <si>
    <t>Permits/ Licenses/ Fees &amp; Taxes-Norm</t>
  </si>
  <si>
    <t>County Surcharge (per cu. ft.)</t>
  </si>
  <si>
    <t>Site Surveillance (per cu. ft.)</t>
  </si>
  <si>
    <t>Perpetual Care &amp; Maint. (per cu. ft.)</t>
  </si>
  <si>
    <t>Tools &amp; Supplies - Other</t>
  </si>
  <si>
    <t>Tools &amp; Supplies-ECBs, Etc. (Norm)</t>
  </si>
  <si>
    <t>DIRECT COSTS</t>
  </si>
  <si>
    <t>NORM/NARM EXPENSES:</t>
  </si>
  <si>
    <t>Total of all Revenue:</t>
  </si>
  <si>
    <t>Calculation of Revenue %:</t>
  </si>
  <si>
    <t>Comments</t>
  </si>
  <si>
    <t>Amount</t>
  </si>
  <si>
    <t>Invoice #</t>
  </si>
  <si>
    <t>Volume</t>
  </si>
  <si>
    <t>Generator/Broker</t>
  </si>
  <si>
    <t>NORM/NARM REVENUE:</t>
  </si>
  <si>
    <t>Generators' Share of Norm/Narm Net Revenue (50%)</t>
  </si>
  <si>
    <t>Site Availability</t>
  </si>
  <si>
    <t>Shipment</t>
  </si>
  <si>
    <t>Container</t>
  </si>
  <si>
    <t>Exposure</t>
  </si>
  <si>
    <t>Refund</t>
  </si>
  <si>
    <t>Red. Rev.Req.</t>
  </si>
  <si>
    <t>Total to be refunded directly to generators (components over revenue req.)</t>
  </si>
  <si>
    <t>Less amount recognized in February:</t>
  </si>
  <si>
    <t>Total to reduce the 2018 Revenue Requirement (components under revenue req.)</t>
  </si>
  <si>
    <t>Northwest NARM Services (Seadrift Pipeline)</t>
  </si>
  <si>
    <t>N000959</t>
  </si>
  <si>
    <t>$2,586.84 B&amp;O not incl.</t>
  </si>
  <si>
    <t>Northwest NARM Services (Chevron Phillips)</t>
  </si>
  <si>
    <t>INV-036211</t>
  </si>
  <si>
    <t>$467.93 B&amp;O not incl.</t>
  </si>
  <si>
    <t>Northwest NARM Services (Valero)</t>
  </si>
  <si>
    <t>INV-061425</t>
  </si>
  <si>
    <t>$150.40 B&amp;O not incl.</t>
  </si>
  <si>
    <t>Expect to be under in Revenue Requirement</t>
  </si>
  <si>
    <t>Amount to recognize in Oct.</t>
  </si>
  <si>
    <t>Amount to recognize in Nov.</t>
  </si>
  <si>
    <t>Amount to recognize in Dec.</t>
  </si>
  <si>
    <t>Allocators for 2018:</t>
  </si>
  <si>
    <t>For the Period 01/01/2018 Through 10/31/2018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</si>
</sst>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sz val="7"/>
      <color indexed="12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44" fontId="3" fillId="0" borderId="0" xfId="2" applyFont="1"/>
    <xf numFmtId="43" fontId="3" fillId="0" borderId="0" xfId="1" applyFont="1"/>
    <xf numFmtId="0" fontId="5" fillId="0" borderId="0" xfId="0" applyFont="1"/>
    <xf numFmtId="165" fontId="4" fillId="0" borderId="0" xfId="1" applyNumberFormat="1" applyFont="1"/>
    <xf numFmtId="164" fontId="3" fillId="0" borderId="0" xfId="3" applyNumberFormat="1" applyFont="1"/>
    <xf numFmtId="165" fontId="4" fillId="0" borderId="1" xfId="1" applyNumberFormat="1" applyFont="1" applyBorder="1"/>
    <xf numFmtId="0" fontId="4" fillId="0" borderId="0" xfId="0" applyFont="1"/>
    <xf numFmtId="165" fontId="4" fillId="0" borderId="2" xfId="1" applyNumberFormat="1" applyFont="1" applyBorder="1"/>
    <xf numFmtId="44" fontId="1" fillId="0" borderId="0" xfId="2"/>
    <xf numFmtId="43" fontId="1" fillId="0" borderId="0" xfId="1"/>
    <xf numFmtId="43" fontId="1" fillId="0" borderId="3" xfId="1" applyBorder="1"/>
    <xf numFmtId="10" fontId="1" fillId="0" borderId="0" xfId="3" applyNumberFormat="1"/>
    <xf numFmtId="43" fontId="1" fillId="0" borderId="0" xfId="1" applyNumberFormat="1" applyFont="1"/>
    <xf numFmtId="43" fontId="1" fillId="0" borderId="0" xfId="1" applyFont="1"/>
    <xf numFmtId="43" fontId="7" fillId="0" borderId="0" xfId="1" applyFont="1"/>
    <xf numFmtId="10" fontId="6" fillId="0" borderId="0" xfId="3" applyNumberFormat="1" applyFont="1"/>
    <xf numFmtId="43" fontId="6" fillId="0" borderId="3" xfId="1" applyFont="1" applyBorder="1"/>
    <xf numFmtId="43" fontId="1" fillId="0" borderId="0" xfId="1" applyBorder="1"/>
    <xf numFmtId="44" fontId="1" fillId="0" borderId="0" xfId="2" applyFont="1"/>
    <xf numFmtId="43" fontId="6" fillId="0" borderId="0" xfId="1" applyFont="1" applyAlignment="1">
      <alignment horizontal="center"/>
    </xf>
    <xf numFmtId="165" fontId="4" fillId="0" borderId="0" xfId="1" applyNumberFormat="1" applyFont="1" applyBorder="1"/>
    <xf numFmtId="44" fontId="7" fillId="0" borderId="0" xfId="2" applyFont="1" applyAlignment="1">
      <alignment horizontal="center"/>
    </xf>
    <xf numFmtId="43" fontId="7" fillId="0" borderId="0" xfId="1" applyFont="1" applyAlignment="1">
      <alignment horizontal="center"/>
    </xf>
    <xf numFmtId="166" fontId="7" fillId="0" borderId="0" xfId="3" applyNumberFormat="1" applyFont="1" applyAlignment="1">
      <alignment horizontal="center"/>
    </xf>
    <xf numFmtId="44" fontId="7" fillId="0" borderId="0" xfId="2" applyFont="1"/>
    <xf numFmtId="44" fontId="12" fillId="0" borderId="0" xfId="2" applyFont="1"/>
    <xf numFmtId="0" fontId="1" fillId="0" borderId="0" xfId="4"/>
    <xf numFmtId="10" fontId="1" fillId="0" borderId="0" xfId="3" applyNumberFormat="1" applyFont="1"/>
    <xf numFmtId="43" fontId="0" fillId="0" borderId="0" xfId="0" applyNumberFormat="1"/>
    <xf numFmtId="0" fontId="4" fillId="0" borderId="0" xfId="0" applyFont="1" applyAlignment="1">
      <alignment horizontal="center"/>
    </xf>
    <xf numFmtId="0" fontId="6" fillId="0" borderId="0" xfId="4" applyFont="1"/>
    <xf numFmtId="0" fontId="9" fillId="0" borderId="0" xfId="4" applyFont="1"/>
    <xf numFmtId="0" fontId="6" fillId="0" borderId="0" xfId="4" applyFont="1" applyAlignment="1">
      <alignment horizontal="center"/>
    </xf>
    <xf numFmtId="0" fontId="1" fillId="0" borderId="0" xfId="4" applyFont="1"/>
    <xf numFmtId="0" fontId="2" fillId="0" borderId="0" xfId="4" applyFont="1"/>
    <xf numFmtId="0" fontId="1" fillId="0" borderId="0" xfId="4" applyAlignment="1">
      <alignment horizontal="right"/>
    </xf>
    <xf numFmtId="0" fontId="7" fillId="0" borderId="0" xfId="4" applyFont="1"/>
    <xf numFmtId="0" fontId="8" fillId="0" borderId="0" xfId="4" applyFont="1"/>
    <xf numFmtId="0" fontId="3" fillId="0" borderId="0" xfId="4" applyFont="1"/>
    <xf numFmtId="0" fontId="4" fillId="0" borderId="0" xfId="4" applyFont="1"/>
    <xf numFmtId="0" fontId="7" fillId="0" borderId="0" xfId="4" applyFont="1" applyAlignment="1">
      <alignment horizontal="center"/>
    </xf>
    <xf numFmtId="0" fontId="10" fillId="0" borderId="0" xfId="4" applyFont="1"/>
    <xf numFmtId="0" fontId="11" fillId="0" borderId="0" xfId="4" applyFont="1"/>
    <xf numFmtId="44" fontId="7" fillId="0" borderId="0" xfId="4" applyNumberFormat="1" applyFont="1"/>
    <xf numFmtId="44" fontId="13" fillId="0" borderId="0" xfId="4" applyNumberFormat="1" applyFont="1"/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3" sqref="E13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0" customWidth="1"/>
    <col min="5" max="5" width="15.7109375" style="11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7" t="s">
        <v>0</v>
      </c>
      <c r="B2" s="47"/>
      <c r="C2" s="47"/>
      <c r="D2" s="47"/>
      <c r="E2" s="47"/>
      <c r="F2" s="47"/>
    </row>
    <row r="3" spans="1:6" ht="15.75" x14ac:dyDescent="0.25">
      <c r="A3" s="47" t="s">
        <v>1</v>
      </c>
      <c r="B3" s="47"/>
      <c r="C3" s="47"/>
      <c r="D3" s="47"/>
      <c r="E3" s="47"/>
      <c r="F3" s="47"/>
    </row>
    <row r="4" spans="1:6" ht="15.75" x14ac:dyDescent="0.25">
      <c r="A4" s="47" t="s">
        <v>64</v>
      </c>
      <c r="B4" s="47"/>
      <c r="C4" s="47"/>
      <c r="D4" s="47"/>
      <c r="E4" s="47"/>
      <c r="F4" s="47"/>
    </row>
    <row r="5" spans="1:6" ht="15.75" x14ac:dyDescent="0.25">
      <c r="A5" s="31"/>
      <c r="B5" s="31"/>
      <c r="C5" s="31"/>
      <c r="D5" s="31"/>
      <c r="E5" s="31"/>
      <c r="F5" s="31"/>
    </row>
    <row r="6" spans="1:6" ht="15.75" x14ac:dyDescent="0.25">
      <c r="A6" s="31"/>
      <c r="B6" s="31"/>
      <c r="C6" s="31"/>
      <c r="D6" s="31"/>
      <c r="E6" s="31"/>
      <c r="F6" s="31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v>152662.83000000002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58262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94400.830000000016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4390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F12-F14-0.13</f>
        <v>90010.700000000012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v>29757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</f>
        <v>60253.700000000012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40</v>
      </c>
      <c r="F23" s="22">
        <f>ROUND(F21*50%,0)</f>
        <v>30127</v>
      </c>
    </row>
    <row r="24" spans="1:6" ht="15.75" x14ac:dyDescent="0.25">
      <c r="A24" s="8"/>
      <c r="F24" s="22"/>
    </row>
  </sheetData>
  <mergeCells count="3">
    <mergeCell ref="A2:F2"/>
    <mergeCell ref="A3:F3"/>
    <mergeCell ref="A4:F4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2019 PRELIMINARY RATES
EXHIBIT 3
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16" zoomScaleNormal="100" workbookViewId="0">
      <selection activeCell="D43" sqref="D43"/>
    </sheetView>
  </sheetViews>
  <sheetFormatPr defaultRowHeight="12.75" x14ac:dyDescent="0.2"/>
  <cols>
    <col min="1" max="1" width="34" customWidth="1"/>
    <col min="2" max="2" width="14" style="11" bestFit="1" customWidth="1"/>
    <col min="3" max="3" width="9.28515625" bestFit="1" customWidth="1"/>
    <col min="4" max="4" width="12.7109375" style="11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32" t="s">
        <v>39</v>
      </c>
      <c r="C1" s="28"/>
      <c r="E1" s="28"/>
    </row>
    <row r="2" spans="1:5" x14ac:dyDescent="0.2">
      <c r="A2" s="33"/>
      <c r="C2" s="28"/>
      <c r="E2" s="28"/>
    </row>
    <row r="3" spans="1:5" x14ac:dyDescent="0.2">
      <c r="A3" s="32" t="s">
        <v>38</v>
      </c>
      <c r="B3" s="21" t="s">
        <v>37</v>
      </c>
      <c r="C3" s="34" t="s">
        <v>36</v>
      </c>
      <c r="D3" s="21" t="s">
        <v>35</v>
      </c>
      <c r="E3" s="34" t="s">
        <v>34</v>
      </c>
    </row>
    <row r="4" spans="1:5" x14ac:dyDescent="0.2">
      <c r="A4" s="32"/>
      <c r="B4" s="21"/>
      <c r="C4" s="34"/>
      <c r="D4" s="21"/>
      <c r="E4" s="34"/>
    </row>
    <row r="5" spans="1:5" x14ac:dyDescent="0.2">
      <c r="A5" s="35" t="s">
        <v>50</v>
      </c>
      <c r="B5" s="11">
        <v>1344</v>
      </c>
      <c r="C5" s="35" t="s">
        <v>51</v>
      </c>
      <c r="D5" s="20">
        <v>124421.16</v>
      </c>
      <c r="E5" s="35" t="s">
        <v>52</v>
      </c>
    </row>
    <row r="6" spans="1:5" x14ac:dyDescent="0.2">
      <c r="A6" s="35" t="s">
        <v>53</v>
      </c>
      <c r="B6" s="11">
        <v>210</v>
      </c>
      <c r="C6" s="35" t="s">
        <v>54</v>
      </c>
      <c r="D6" s="20">
        <v>21372.07</v>
      </c>
      <c r="E6" s="35" t="s">
        <v>55</v>
      </c>
    </row>
    <row r="7" spans="1:5" x14ac:dyDescent="0.2">
      <c r="A7" s="35" t="s">
        <v>56</v>
      </c>
      <c r="B7" s="11">
        <v>67.5</v>
      </c>
      <c r="C7" s="35" t="s">
        <v>57</v>
      </c>
      <c r="D7" s="20">
        <v>6869.6</v>
      </c>
      <c r="E7" s="35" t="s">
        <v>58</v>
      </c>
    </row>
    <row r="8" spans="1:5" x14ac:dyDescent="0.2">
      <c r="A8" s="28"/>
      <c r="C8" s="28"/>
      <c r="D8" s="19"/>
      <c r="E8" s="36"/>
    </row>
    <row r="9" spans="1:5" ht="13.5" thickBot="1" x14ac:dyDescent="0.25">
      <c r="A9" s="28"/>
      <c r="B9" s="18">
        <f>SUM(B5:B8)</f>
        <v>1621.5</v>
      </c>
      <c r="C9" s="28"/>
      <c r="D9" s="18">
        <f>SUM(D5:D8)</f>
        <v>152662.83000000002</v>
      </c>
      <c r="E9" s="28"/>
    </row>
    <row r="10" spans="1:5" ht="13.5" thickTop="1" x14ac:dyDescent="0.2">
      <c r="A10" s="28" t="s">
        <v>33</v>
      </c>
      <c r="C10" s="28"/>
      <c r="E10" s="28"/>
    </row>
    <row r="11" spans="1:5" x14ac:dyDescent="0.2">
      <c r="A11" s="37" t="s">
        <v>32</v>
      </c>
      <c r="B11" s="15">
        <f>152662.83+60453.04+10925</f>
        <v>224040.87</v>
      </c>
      <c r="C11" s="38"/>
      <c r="D11" s="17">
        <f>D9/B11</f>
        <v>0.6814061648662586</v>
      </c>
      <c r="E11" s="28"/>
    </row>
    <row r="12" spans="1:5" x14ac:dyDescent="0.2">
      <c r="A12" s="37"/>
      <c r="B12" s="15"/>
      <c r="C12" s="28"/>
      <c r="E12" s="28"/>
    </row>
    <row r="13" spans="1:5" x14ac:dyDescent="0.2">
      <c r="A13" s="32" t="s">
        <v>31</v>
      </c>
      <c r="C13" s="28"/>
      <c r="E13" s="28"/>
    </row>
    <row r="14" spans="1:5" x14ac:dyDescent="0.2">
      <c r="A14" s="32" t="s">
        <v>30</v>
      </c>
      <c r="B14" s="16"/>
      <c r="C14" s="28"/>
      <c r="E14" s="38"/>
    </row>
    <row r="15" spans="1:5" x14ac:dyDescent="0.2">
      <c r="A15" s="28" t="s">
        <v>29</v>
      </c>
      <c r="B15" s="11">
        <v>0</v>
      </c>
      <c r="C15" s="13">
        <v>1</v>
      </c>
      <c r="D15" s="11">
        <f t="shared" ref="D15:D21" si="0">B15*C15</f>
        <v>0</v>
      </c>
      <c r="E15" s="38"/>
    </row>
    <row r="16" spans="1:5" x14ac:dyDescent="0.2">
      <c r="A16" s="28" t="s">
        <v>28</v>
      </c>
      <c r="B16" s="11">
        <v>0</v>
      </c>
      <c r="C16" s="13">
        <f>$D$11</f>
        <v>0.6814061648662586</v>
      </c>
      <c r="D16" s="11">
        <f t="shared" si="0"/>
        <v>0</v>
      </c>
      <c r="E16" s="38"/>
    </row>
    <row r="17" spans="1:6" x14ac:dyDescent="0.2">
      <c r="A17" s="28" t="s">
        <v>27</v>
      </c>
      <c r="B17" s="11">
        <f>$B$9</f>
        <v>1621.5</v>
      </c>
      <c r="C17" s="11">
        <v>1.75</v>
      </c>
      <c r="D17" s="11">
        <f t="shared" si="0"/>
        <v>2837.625</v>
      </c>
      <c r="E17" s="28"/>
    </row>
    <row r="18" spans="1:6" x14ac:dyDescent="0.2">
      <c r="A18" s="28" t="s">
        <v>26</v>
      </c>
      <c r="B18" s="11">
        <f>$B$9</f>
        <v>1621.5</v>
      </c>
      <c r="C18" s="11">
        <v>26</v>
      </c>
      <c r="D18" s="11">
        <f t="shared" si="0"/>
        <v>42159</v>
      </c>
      <c r="E18" s="28"/>
    </row>
    <row r="19" spans="1:6" x14ac:dyDescent="0.2">
      <c r="A19" s="28" t="s">
        <v>25</v>
      </c>
      <c r="B19" s="11">
        <f>$B$9</f>
        <v>1621.5</v>
      </c>
      <c r="C19" s="11">
        <v>6.5</v>
      </c>
      <c r="D19" s="11">
        <f t="shared" si="0"/>
        <v>10539.75</v>
      </c>
      <c r="E19" s="28"/>
    </row>
    <row r="20" spans="1:6" x14ac:dyDescent="0.2">
      <c r="A20" s="28" t="s">
        <v>24</v>
      </c>
      <c r="B20" s="11">
        <v>0</v>
      </c>
      <c r="C20" s="13">
        <v>1</v>
      </c>
      <c r="D20" s="11">
        <f t="shared" si="0"/>
        <v>0</v>
      </c>
      <c r="E20" s="28"/>
    </row>
    <row r="21" spans="1:6" x14ac:dyDescent="0.2">
      <c r="A21" s="28" t="s">
        <v>23</v>
      </c>
      <c r="B21" s="15">
        <v>4000</v>
      </c>
      <c r="C21" s="13">
        <f>$D$11</f>
        <v>0.6814061648662586</v>
      </c>
      <c r="D21" s="11">
        <f t="shared" si="0"/>
        <v>2725.6246594650343</v>
      </c>
      <c r="E21" s="39"/>
    </row>
    <row r="22" spans="1:6" ht="13.5" thickBot="1" x14ac:dyDescent="0.25">
      <c r="A22" s="32"/>
      <c r="C22" s="28"/>
      <c r="D22" s="12">
        <f>SUM(D15:D21)</f>
        <v>58261.999659465037</v>
      </c>
      <c r="E22" s="28"/>
    </row>
    <row r="23" spans="1:6" ht="13.5" thickTop="1" x14ac:dyDescent="0.2">
      <c r="A23" s="32" t="s">
        <v>5</v>
      </c>
      <c r="B23" s="16"/>
      <c r="C23" s="28"/>
      <c r="E23" s="28"/>
      <c r="F23" s="11"/>
    </row>
    <row r="24" spans="1:6" x14ac:dyDescent="0.2">
      <c r="A24" s="28" t="s">
        <v>22</v>
      </c>
      <c r="B24" s="15"/>
      <c r="C24" s="13">
        <f t="shared" ref="C24:C34" si="1">$D$11</f>
        <v>0.6814061648662586</v>
      </c>
      <c r="D24" s="11">
        <f t="shared" ref="D24:D34" si="2">B24*C24</f>
        <v>0</v>
      </c>
      <c r="E24" s="28"/>
    </row>
    <row r="25" spans="1:6" x14ac:dyDescent="0.2">
      <c r="A25" s="28" t="s">
        <v>21</v>
      </c>
      <c r="B25" s="15">
        <f>417.53+198.23</f>
        <v>615.76</v>
      </c>
      <c r="C25" s="13">
        <f t="shared" si="1"/>
        <v>0.6814061648662586</v>
      </c>
      <c r="D25" s="11">
        <f t="shared" si="2"/>
        <v>419.58266007804741</v>
      </c>
      <c r="E25" s="28"/>
    </row>
    <row r="26" spans="1:6" x14ac:dyDescent="0.2">
      <c r="A26" s="28" t="s">
        <v>20</v>
      </c>
      <c r="B26" s="15">
        <v>90</v>
      </c>
      <c r="C26" s="13">
        <f t="shared" si="1"/>
        <v>0.6814061648662586</v>
      </c>
      <c r="D26" s="11">
        <f t="shared" si="2"/>
        <v>61.326554837963272</v>
      </c>
      <c r="E26" s="28"/>
    </row>
    <row r="27" spans="1:6" x14ac:dyDescent="0.2">
      <c r="A27" s="28" t="s">
        <v>19</v>
      </c>
      <c r="B27" s="15"/>
      <c r="C27" s="13">
        <f t="shared" si="1"/>
        <v>0.6814061648662586</v>
      </c>
      <c r="D27" s="11">
        <f t="shared" si="2"/>
        <v>0</v>
      </c>
      <c r="E27" s="28"/>
    </row>
    <row r="28" spans="1:6" x14ac:dyDescent="0.2">
      <c r="A28" s="28" t="s">
        <v>18</v>
      </c>
      <c r="B28" s="15"/>
      <c r="C28" s="13">
        <f t="shared" si="1"/>
        <v>0.6814061648662586</v>
      </c>
      <c r="D28" s="11">
        <f t="shared" si="2"/>
        <v>0</v>
      </c>
      <c r="E28" s="28"/>
    </row>
    <row r="29" spans="1:6" x14ac:dyDescent="0.2">
      <c r="A29" s="28" t="s">
        <v>17</v>
      </c>
      <c r="B29" s="15">
        <f>260.63+359.74</f>
        <v>620.37</v>
      </c>
      <c r="C29" s="13">
        <f t="shared" si="1"/>
        <v>0.6814061648662586</v>
      </c>
      <c r="D29" s="11">
        <f t="shared" si="2"/>
        <v>422.72394249808087</v>
      </c>
      <c r="E29" s="28"/>
    </row>
    <row r="30" spans="1:6" x14ac:dyDescent="0.2">
      <c r="A30" s="28" t="s">
        <v>16</v>
      </c>
      <c r="B30" s="15">
        <f>2450+2260.18</f>
        <v>4710.18</v>
      </c>
      <c r="C30" s="13">
        <f t="shared" si="1"/>
        <v>0.6814061648662586</v>
      </c>
      <c r="D30" s="11">
        <f t="shared" si="2"/>
        <v>3209.5456896297542</v>
      </c>
      <c r="E30" s="28"/>
    </row>
    <row r="31" spans="1:6" x14ac:dyDescent="0.2">
      <c r="A31" s="28" t="s">
        <v>15</v>
      </c>
      <c r="B31" s="15">
        <f>303.21+512.85+56.4+14.1</f>
        <v>886.56</v>
      </c>
      <c r="C31" s="13">
        <f t="shared" si="1"/>
        <v>0.6814061648662586</v>
      </c>
      <c r="D31" s="11">
        <f t="shared" si="2"/>
        <v>604.10744952383016</v>
      </c>
      <c r="E31" s="28"/>
    </row>
    <row r="32" spans="1:6" x14ac:dyDescent="0.2">
      <c r="A32" s="28" t="s">
        <v>14</v>
      </c>
      <c r="B32" s="15">
        <f>-54.28+-255.04</f>
        <v>-309.32</v>
      </c>
      <c r="C32" s="13">
        <f t="shared" si="1"/>
        <v>0.6814061648662586</v>
      </c>
      <c r="D32" s="11">
        <f t="shared" si="2"/>
        <v>-210.77255491643112</v>
      </c>
      <c r="E32" s="28"/>
    </row>
    <row r="33" spans="1:7" x14ac:dyDescent="0.2">
      <c r="A33" s="28" t="s">
        <v>13</v>
      </c>
      <c r="B33" s="11">
        <v>-170.3</v>
      </c>
      <c r="C33" s="13">
        <f t="shared" si="1"/>
        <v>0.6814061648662586</v>
      </c>
      <c r="D33" s="11">
        <f t="shared" si="2"/>
        <v>-116.04346987672385</v>
      </c>
      <c r="E33" s="28"/>
    </row>
    <row r="34" spans="1:7" x14ac:dyDescent="0.2">
      <c r="A34" s="28" t="s">
        <v>12</v>
      </c>
      <c r="C34" s="13">
        <f t="shared" si="1"/>
        <v>0.6814061648662586</v>
      </c>
      <c r="D34" s="11">
        <f t="shared" si="2"/>
        <v>0</v>
      </c>
      <c r="E34" s="28"/>
    </row>
    <row r="35" spans="1:7" ht="13.5" thickBot="1" x14ac:dyDescent="0.25">
      <c r="A35" s="28"/>
      <c r="C35" s="28"/>
      <c r="D35" s="12">
        <f>SUM(D24:D34)</f>
        <v>4390.4702717745204</v>
      </c>
      <c r="E35" s="28"/>
      <c r="F35" s="11"/>
      <c r="G35" s="30"/>
    </row>
    <row r="36" spans="1:7" ht="13.5" thickTop="1" x14ac:dyDescent="0.2">
      <c r="A36" s="32" t="s">
        <v>11</v>
      </c>
      <c r="C36" s="28"/>
      <c r="E36" s="28"/>
    </row>
    <row r="37" spans="1:7" ht="13.5" thickBot="1" x14ac:dyDescent="0.25">
      <c r="A37" s="28" t="s">
        <v>10</v>
      </c>
      <c r="B37" s="14">
        <f>51012844.36/12*10</f>
        <v>42510703.633333333</v>
      </c>
      <c r="C37" s="29">
        <v>6.9999999999999999E-4</v>
      </c>
      <c r="D37" s="12">
        <f>B37*C37</f>
        <v>29757.492543333334</v>
      </c>
      <c r="E37" s="28"/>
      <c r="F37" s="11"/>
    </row>
    <row r="38" spans="1:7" ht="13.5" thickTop="1" x14ac:dyDescent="0.2">
      <c r="A38" s="28"/>
      <c r="C38" s="28"/>
      <c r="E38" s="28"/>
    </row>
    <row r="39" spans="1:7" x14ac:dyDescent="0.2">
      <c r="A39" s="28"/>
      <c r="C39" s="28"/>
      <c r="E39" s="28"/>
    </row>
    <row r="40" spans="1:7" x14ac:dyDescent="0.2">
      <c r="A40" s="28"/>
      <c r="C40" s="28"/>
      <c r="E40" s="28"/>
    </row>
    <row r="41" spans="1:7" x14ac:dyDescent="0.2">
      <c r="F41" s="11"/>
    </row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B35" sqref="B35"/>
    </sheetView>
  </sheetViews>
  <sheetFormatPr defaultColWidth="9.140625" defaultRowHeight="12.75" x14ac:dyDescent="0.2"/>
  <cols>
    <col min="1" max="1" width="9.140625" style="28"/>
    <col min="2" max="2" width="13.7109375" style="28" customWidth="1"/>
    <col min="3" max="3" width="15.7109375" style="28" customWidth="1"/>
    <col min="4" max="4" width="16.7109375" style="10" customWidth="1"/>
    <col min="5" max="5" width="15.7109375" style="11" customWidth="1"/>
    <col min="6" max="6" width="14.7109375" style="28" customWidth="1"/>
    <col min="7" max="16384" width="9.140625" style="28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7" t="s">
        <v>0</v>
      </c>
      <c r="B2" s="47"/>
      <c r="C2" s="47"/>
      <c r="D2" s="47"/>
      <c r="E2" s="47"/>
      <c r="F2" s="47"/>
    </row>
    <row r="3" spans="1:6" ht="15.75" x14ac:dyDescent="0.25">
      <c r="A3" s="47" t="s">
        <v>1</v>
      </c>
      <c r="B3" s="47"/>
      <c r="C3" s="47"/>
      <c r="D3" s="47"/>
      <c r="E3" s="47"/>
      <c r="F3" s="47"/>
    </row>
    <row r="4" spans="1:6" ht="15.75" x14ac:dyDescent="0.25">
      <c r="A4" s="47" t="s">
        <v>64</v>
      </c>
      <c r="B4" s="47"/>
      <c r="C4" s="47"/>
      <c r="D4" s="47"/>
      <c r="E4" s="47"/>
      <c r="F4" s="47"/>
    </row>
    <row r="5" spans="1:6" ht="15.75" x14ac:dyDescent="0.25">
      <c r="A5" s="31"/>
      <c r="B5" s="31"/>
      <c r="C5" s="31"/>
      <c r="D5" s="31"/>
      <c r="E5" s="31"/>
      <c r="F5" s="31"/>
    </row>
    <row r="6" spans="1:6" ht="15.75" x14ac:dyDescent="0.25">
      <c r="A6" s="31"/>
      <c r="B6" s="31"/>
      <c r="C6" s="31"/>
      <c r="D6" s="31"/>
      <c r="E6" s="31"/>
      <c r="F6" s="31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v>152662.83000000002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58262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94400.830000000016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4390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F12-F14-0.13</f>
        <v>90010.700000000012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v>29757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</f>
        <v>60253.700000000012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41" t="s">
        <v>40</v>
      </c>
      <c r="F23" s="22">
        <f>ROUND(F21*50%,0)</f>
        <v>30127</v>
      </c>
    </row>
    <row r="24" spans="1:6" ht="15.75" x14ac:dyDescent="0.25">
      <c r="A24" s="41"/>
      <c r="F24" s="22"/>
    </row>
    <row r="25" spans="1:6" ht="15.75" x14ac:dyDescent="0.25">
      <c r="A25" s="41" t="s">
        <v>48</v>
      </c>
      <c r="F25" s="22">
        <v>-33973</v>
      </c>
    </row>
    <row r="26" spans="1:6" ht="15.75" x14ac:dyDescent="0.25">
      <c r="A26" s="41" t="s">
        <v>59</v>
      </c>
      <c r="F26" s="22"/>
    </row>
    <row r="27" spans="1:6" ht="15.75" x14ac:dyDescent="0.25">
      <c r="A27" s="41" t="s">
        <v>60</v>
      </c>
      <c r="F27" s="22">
        <f>-F25/3</f>
        <v>11324.333333333334</v>
      </c>
    </row>
    <row r="28" spans="1:6" ht="15.75" x14ac:dyDescent="0.25">
      <c r="A28" s="41" t="s">
        <v>61</v>
      </c>
      <c r="F28" s="22">
        <v>11324</v>
      </c>
    </row>
    <row r="29" spans="1:6" ht="15.75" x14ac:dyDescent="0.25">
      <c r="A29" s="41" t="s">
        <v>62</v>
      </c>
      <c r="F29" s="22">
        <v>11325</v>
      </c>
    </row>
    <row r="30" spans="1:6" ht="15.75" x14ac:dyDescent="0.25">
      <c r="A30" s="41" t="s">
        <v>63</v>
      </c>
    </row>
    <row r="31" spans="1:6" ht="15" x14ac:dyDescent="0.2">
      <c r="A31" s="40"/>
      <c r="B31" s="42" t="s">
        <v>41</v>
      </c>
      <c r="C31" s="42" t="s">
        <v>37</v>
      </c>
      <c r="D31" s="23" t="s">
        <v>42</v>
      </c>
      <c r="E31" s="24" t="s">
        <v>43</v>
      </c>
      <c r="F31" s="42" t="s">
        <v>44</v>
      </c>
    </row>
    <row r="32" spans="1:6" ht="15" x14ac:dyDescent="0.2">
      <c r="A32" s="40"/>
      <c r="B32" s="25">
        <v>0.22</v>
      </c>
      <c r="C32" s="25">
        <v>0.316</v>
      </c>
      <c r="D32" s="25">
        <v>0.107</v>
      </c>
      <c r="E32" s="25">
        <v>0.215</v>
      </c>
      <c r="F32" s="25">
        <v>0.14199999999999999</v>
      </c>
    </row>
    <row r="33" spans="1:7" ht="15" x14ac:dyDescent="0.2">
      <c r="A33" s="43" t="s">
        <v>45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</row>
    <row r="34" spans="1:7" x14ac:dyDescent="0.2">
      <c r="A34" s="44" t="s">
        <v>46</v>
      </c>
      <c r="B34" s="27">
        <f>F23*B32</f>
        <v>6627.94</v>
      </c>
      <c r="C34" s="27">
        <f>F23*C32</f>
        <v>9520.1319999999996</v>
      </c>
      <c r="D34" s="27">
        <f>F23*D32</f>
        <v>3223.5889999999999</v>
      </c>
      <c r="E34" s="27">
        <f>F23*E32</f>
        <v>6477.3050000000003</v>
      </c>
      <c r="F34" s="27">
        <f>F23*F32</f>
        <v>4278.0339999999997</v>
      </c>
    </row>
    <row r="36" spans="1:7" x14ac:dyDescent="0.2">
      <c r="A36" s="28" t="s">
        <v>47</v>
      </c>
      <c r="F36" s="45">
        <f>B33+C33+D33+E33+F33</f>
        <v>0</v>
      </c>
    </row>
    <row r="37" spans="1:7" x14ac:dyDescent="0.2">
      <c r="F37" s="45"/>
    </row>
    <row r="38" spans="1:7" x14ac:dyDescent="0.2">
      <c r="A38" s="35" t="s">
        <v>49</v>
      </c>
      <c r="F38" s="46">
        <f>B34+C34+D34+E34+F34</f>
        <v>30127</v>
      </c>
    </row>
    <row r="41" spans="1:7" x14ac:dyDescent="0.2">
      <c r="A41"/>
      <c r="B41"/>
      <c r="C41"/>
      <c r="F41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6A5630BD4D3E4E97058618E9FEF913" ma:contentTypeVersion="76" ma:contentTypeDescription="" ma:contentTypeScope="" ma:versionID="c8dd979b7ed553de1b30b87687e71a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180974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4BBB35-E729-4372-8989-79FF95D8518F}"/>
</file>

<file path=customXml/itemProps2.xml><?xml version="1.0" encoding="utf-8"?>
<ds:datastoreItem xmlns:ds="http://schemas.openxmlformats.org/officeDocument/2006/customXml" ds:itemID="{7ECEAD97-B344-49F9-B37A-285F28DFF7BA}"/>
</file>

<file path=customXml/itemProps3.xml><?xml version="1.0" encoding="utf-8"?>
<ds:datastoreItem xmlns:ds="http://schemas.openxmlformats.org/officeDocument/2006/customXml" ds:itemID="{97AF2910-F271-4F9E-8DC0-7AD718167342}"/>
</file>

<file path=customXml/itemProps4.xml><?xml version="1.0" encoding="utf-8"?>
<ds:datastoreItem xmlns:ds="http://schemas.openxmlformats.org/officeDocument/2006/customXml" ds:itemID="{7170407F-3DEB-410E-9DC6-35DC48C03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 10-31 P&amp;L</vt:lpstr>
      <vt:lpstr>Norm-Detail 10-31</vt:lpstr>
      <vt:lpstr>Norm 10-31 50% Refund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2018-11-17T00:29:05Z</cp:lastPrinted>
  <dcterms:created xsi:type="dcterms:W3CDTF">2008-12-02T21:17:14Z</dcterms:created>
  <dcterms:modified xsi:type="dcterms:W3CDTF">2018-11-20T16:14:42Z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0x0101006E56B4D1795A2E4DB2F0B01679ED314A00CF6A5630BD4D3E4E97058618E9FEF913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