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ERM-1" sheetId="1" r:id="rId1"/>
    <sheet name="REC-1" sheetId="2" r:id="rId2"/>
    <sheet name="SUP-1" sheetId="3" r:id="rId3"/>
    <sheet name="SUP-2" sheetId="4" r:id="rId4"/>
  </sheets>
  <externalReferences>
    <externalReference r:id="rId7"/>
  </externalReferences>
  <definedNames>
    <definedName name="_xlnm.Print_Area" localSheetId="0">'ERM-1'!$A$1:$H$78</definedName>
    <definedName name="_xlnm.Print_Area" localSheetId="1">'REC-1'!$A$1:$I$50</definedName>
    <definedName name="_xlnm.Print_Area" localSheetId="2">'SUP-1'!$A$1:$K$229</definedName>
    <definedName name="_xlnm.Print_Titles" localSheetId="2">'SUP-1'!$6:$6</definedName>
  </definedNames>
  <calcPr fullCalcOnLoad="1" fullPrecision="0"/>
</workbook>
</file>

<file path=xl/comments1.xml><?xml version="1.0" encoding="utf-8"?>
<comments xmlns="http://schemas.openxmlformats.org/spreadsheetml/2006/main">
  <authors>
    <author>annette brandon</author>
  </authors>
  <commentList>
    <comment ref="B8" authorId="0">
      <text>
        <r>
          <rPr>
            <b/>
            <sz val="9"/>
            <rFont val="Tahoma"/>
            <family val="2"/>
          </rPr>
          <t>annette brandon:</t>
        </r>
        <r>
          <rPr>
            <sz val="9"/>
            <rFont val="Tahoma"/>
            <family val="2"/>
          </rPr>
          <t xml:space="preserve">
From 2013 Case. Would stay with the Case that approved the amortization</t>
        </r>
      </text>
    </comment>
  </commentList>
</comments>
</file>

<file path=xl/sharedStrings.xml><?xml version="1.0" encoding="utf-8"?>
<sst xmlns="http://schemas.openxmlformats.org/spreadsheetml/2006/main" count="668" uniqueCount="183">
  <si>
    <t>Avista Corporation</t>
  </si>
  <si>
    <t>Account 557</t>
  </si>
  <si>
    <t>Deferrals</t>
  </si>
  <si>
    <t>Amortizations</t>
  </si>
  <si>
    <t xml:space="preserve">   Net</t>
  </si>
  <si>
    <t>Credit</t>
  </si>
  <si>
    <t>Debit</t>
  </si>
  <si>
    <t>Revenue</t>
  </si>
  <si>
    <t>Amortization</t>
  </si>
  <si>
    <t>Uncollectibles</t>
  </si>
  <si>
    <t>Total</t>
  </si>
  <si>
    <t>FIT</t>
  </si>
  <si>
    <t>Account 557 as Recorded</t>
  </si>
  <si>
    <t>Adjustment ($000)</t>
  </si>
  <si>
    <t>Net income before income taxes</t>
  </si>
  <si>
    <t>Net income</t>
  </si>
  <si>
    <t>Remove</t>
  </si>
  <si>
    <t>Deferral &amp;</t>
  </si>
  <si>
    <t>Amort.</t>
  </si>
  <si>
    <t>Uncollect.</t>
  </si>
  <si>
    <t>Account 410.10</t>
  </si>
  <si>
    <t>Excise tax</t>
  </si>
  <si>
    <t>Commission Fee</t>
  </si>
  <si>
    <t>Excise Tax</t>
  </si>
  <si>
    <t>Other (commission fees)</t>
  </si>
  <si>
    <t xml:space="preserve">   Total expenses</t>
  </si>
  <si>
    <t>Adjustment</t>
  </si>
  <si>
    <t>Rebate</t>
  </si>
  <si>
    <t>Add Back</t>
  </si>
  <si>
    <t>ERM</t>
  </si>
  <si>
    <t>Eliminate Washington ERM/REC</t>
  </si>
  <si>
    <t>Deferral</t>
  </si>
  <si>
    <t>DFIT</t>
  </si>
  <si>
    <t>Interest</t>
  </si>
  <si>
    <t>ERM - Colstrip</t>
  </si>
  <si>
    <t>(DFIT included with ERM)</t>
  </si>
  <si>
    <t>Crebit</t>
  </si>
  <si>
    <t>REC</t>
  </si>
  <si>
    <t>Eliminate Washington REC</t>
  </si>
  <si>
    <t>Adjust</t>
  </si>
  <si>
    <t>ERM Adjustment</t>
  </si>
  <si>
    <t>REC Adjustment</t>
  </si>
  <si>
    <t>NET ERM/REC Adjustment</t>
  </si>
  <si>
    <t>check</t>
  </si>
  <si>
    <t>TOTAL</t>
  </si>
  <si>
    <t>12 Months Ended September 30, 2016</t>
  </si>
  <si>
    <t>Source Id:GL</t>
  </si>
  <si>
    <t>Service:ED</t>
  </si>
  <si>
    <t>Jurisdiction:WA</t>
  </si>
  <si>
    <t>Ferc Acct</t>
  </si>
  <si>
    <t>Accounting Period</t>
  </si>
  <si>
    <t>Transaction Desc</t>
  </si>
  <si>
    <t>Journal Name</t>
  </si>
  <si>
    <t>Transaction Amt SUM</t>
  </si>
  <si>
    <t>Transfer</t>
  </si>
  <si>
    <t>182350</t>
  </si>
  <si>
    <t>201609</t>
  </si>
  <si>
    <t>Interest Accrual for Amortizat</t>
  </si>
  <si>
    <t>481-WA ERM 201609 DJ USD</t>
  </si>
  <si>
    <t>201608</t>
  </si>
  <si>
    <t>481-WA ERM 201608 DJ USD</t>
  </si>
  <si>
    <t>201607</t>
  </si>
  <si>
    <t>Prudency Approval Received in</t>
  </si>
  <si>
    <t>481-WA ERM 201607 DJ USD</t>
  </si>
  <si>
    <t>201606</t>
  </si>
  <si>
    <t>481-WA ERM 201606 DJ USD</t>
  </si>
  <si>
    <t>201605</t>
  </si>
  <si>
    <t>481-WA ERM 201605 DJ USD</t>
  </si>
  <si>
    <t>201604</t>
  </si>
  <si>
    <t>481-WA ERM 201604 DJ USD</t>
  </si>
  <si>
    <t>201603</t>
  </si>
  <si>
    <t>481-WA ERM 201603 DJ USD</t>
  </si>
  <si>
    <t>201602</t>
  </si>
  <si>
    <t>481-WA ERM 201602 DJ USD</t>
  </si>
  <si>
    <t>Current Amortization</t>
  </si>
  <si>
    <t>201601</t>
  </si>
  <si>
    <t>481-WA ERM 201601 DJ USD</t>
  </si>
  <si>
    <t>201512</t>
  </si>
  <si>
    <t>201511</t>
  </si>
  <si>
    <t>201510</t>
  </si>
  <si>
    <t>186280</t>
  </si>
  <si>
    <t>Current Year ERM (2016)</t>
  </si>
  <si>
    <t>Current Year ERM Interest Accr</t>
  </si>
  <si>
    <t>Int Transfer for January from</t>
  </si>
  <si>
    <t>2015 Balance Transfer from 186</t>
  </si>
  <si>
    <t>186290</t>
  </si>
  <si>
    <t>Int Accrual for 2015 Pending B</t>
  </si>
  <si>
    <t>186322</t>
  </si>
  <si>
    <t>July correction related to NSJ</t>
  </si>
  <si>
    <t>475-WASHINGTION REC DEFERRAL 201609 DJ U</t>
  </si>
  <si>
    <t>2012-2014 WA REC Deferral Inte</t>
  </si>
  <si>
    <t>2012-2014 WA REC Deferral Amor</t>
  </si>
  <si>
    <t>475-WASHINGTION REC DEFERRAL 201608 DJ U</t>
  </si>
  <si>
    <t>Journal Import Created</t>
  </si>
  <si>
    <t>475-WASHINGTION REC DEFERRAL 201607 DJ U</t>
  </si>
  <si>
    <t>475-WASHINGTION REC DEFERRAL 201606 DJ U</t>
  </si>
  <si>
    <t>475-WASHINGTION REC DEFERRAL 201605 DJ U</t>
  </si>
  <si>
    <t>Prior Year (2012-2014) WA REC</t>
  </si>
  <si>
    <t>475-WASHINGTION REC DEFERRAL 201510 DJ U</t>
  </si>
  <si>
    <t>475-WASHINGTION REC DEFERRAL 201511 DJ U</t>
  </si>
  <si>
    <t>475-WASHINGTION REC DEFERRAL 201512 DJ U</t>
  </si>
  <si>
    <t>475-WASHINGTION REC DEFERRAL 201601 DJ U</t>
  </si>
  <si>
    <t>475-WASHINGTION REC DEFERRAL 201602 DJ U</t>
  </si>
  <si>
    <t>475-WASHINGTION REC DEFERRAL 201603 DJ U</t>
  </si>
  <si>
    <t>475-WASHINGTION REC DEFERRAL 201604 DJ U</t>
  </si>
  <si>
    <t>186323</t>
  </si>
  <si>
    <t>WA I-937 Compliance-Foregone I</t>
  </si>
  <si>
    <t>NSJ004 - RPS Compliance - Foregone REC R</t>
  </si>
  <si>
    <t>2015 WA REC Interest Liability</t>
  </si>
  <si>
    <t>186324</t>
  </si>
  <si>
    <t>2016 WA REC Interest Liability</t>
  </si>
  <si>
    <t>2016 WA REC Deferred Liability</t>
  </si>
  <si>
    <t>283280</t>
  </si>
  <si>
    <t>WA ERM</t>
  </si>
  <si>
    <t>114-DFIT MISC 201609 DJ USD</t>
  </si>
  <si>
    <t>114-DFIT MISC 201608 DJ USD</t>
  </si>
  <si>
    <t>114-DFIT MISC 201607 DJ USD</t>
  </si>
  <si>
    <t>114-DFIT MISC 201606 DJ USD</t>
  </si>
  <si>
    <t>114-DFIT MISC 201605 DJ USD</t>
  </si>
  <si>
    <t>114-DFIT MISC 201604 DJ USD</t>
  </si>
  <si>
    <t>114-DFIT MISC 201603 DJ USD</t>
  </si>
  <si>
    <t>114-DFIT MISC 201602 DJ USD</t>
  </si>
  <si>
    <t>114-DFIT MISC 201601 DJ USD</t>
  </si>
  <si>
    <t>283305</t>
  </si>
  <si>
    <t>Wa Rec Def Amort</t>
  </si>
  <si>
    <t>WA Rec Interest</t>
  </si>
  <si>
    <t>Wa Rec Def</t>
  </si>
  <si>
    <t>Wa Rec Def-2016 Catch Up</t>
  </si>
  <si>
    <t>DFIT- WA REC DEF</t>
  </si>
  <si>
    <t>NSJ001 - 2015 Return to Accrual 201609 N</t>
  </si>
  <si>
    <t>557280</t>
  </si>
  <si>
    <t>Current Year ERM Deferral Expe</t>
  </si>
  <si>
    <t>557290</t>
  </si>
  <si>
    <t>Current Amortization Expense</t>
  </si>
  <si>
    <t>557322</t>
  </si>
  <si>
    <t>2016 WA REC Deferral Expense</t>
  </si>
  <si>
    <t>557324</t>
  </si>
  <si>
    <t>Sum: -4,734,714.00</t>
  </si>
  <si>
    <t>ERM-1</t>
  </si>
  <si>
    <t>SUP-1</t>
  </si>
  <si>
    <t>REC-1</t>
  </si>
  <si>
    <t>AVISTA UTILITIES</t>
  </si>
  <si>
    <t>REVENUE CONVERSION FACTOR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</si>
  <si>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</si>
  <si>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</si>
  <si>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</si>
  <si>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</si>
  <si>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</si>
  <si>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</si>
  <si>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</si>
  <si>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</si>
  <si>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</si>
  <si>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</si>
  <si>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</si>
  <si>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</si>
  <si>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DISCOVERER DOWNLOAD FOR ERM/REC ACCOUNTS</t>
  </si>
  <si>
    <t>(Conf Factor in effect)</t>
  </si>
  <si>
    <t>Revenue Related Expenses - from GRC</t>
  </si>
  <si>
    <t>Conv Factor in Effect</t>
  </si>
  <si>
    <t>Revenue Conversion Factor</t>
  </si>
  <si>
    <t>Washington - Electric System</t>
  </si>
  <si>
    <t>SUP-2</t>
  </si>
  <si>
    <t>12 Months Ended December 31, 2016</t>
  </si>
  <si>
    <t>TWELVE MONTHS ENDED DECEMBER 31, 2016</t>
  </si>
  <si>
    <t>481-WA ERM 201610 DJ USD</t>
  </si>
  <si>
    <t>201610</t>
  </si>
  <si>
    <t>481-WA ERM 201611 DJ USD</t>
  </si>
  <si>
    <t>201611</t>
  </si>
  <si>
    <t>481-WA ERM 201612 DJ USD</t>
  </si>
  <si>
    <t>201612</t>
  </si>
  <si>
    <t>Sum</t>
  </si>
  <si>
    <t>Nov Int Correction</t>
  </si>
  <si>
    <t>November Correction</t>
  </si>
  <si>
    <t>NSJ016 - WA ERM &amp; ID PCA Adjustment for</t>
  </si>
  <si>
    <t>Addl amt from Chelan Refund -</t>
  </si>
  <si>
    <t>Int from Addl Amt - ERM</t>
  </si>
  <si>
    <t>475-WASHINGTION REC DEFERRAL 201610 DJ U</t>
  </si>
  <si>
    <t>475-WASHINGTION REC DEFERRAL 201611 DJ U</t>
  </si>
  <si>
    <t>475-WASHINGTION REC DEFERRAL 201612 DJ U</t>
  </si>
  <si>
    <t>114-DFIT MISC 201610 DJ USD</t>
  </si>
  <si>
    <t>114-DFIT MISC 201611 DJ USD</t>
  </si>
  <si>
    <t>114-DFIT MISC 201612 DJ USD</t>
  </si>
  <si>
    <t>Revised for Uncollectible Service Correction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</si>
</sst>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"/>
    <numFmt numFmtId="166" formatCode="&quot;$&quot;#,##0.000000"/>
    <numFmt numFmtId="167" formatCode="&quot;$&quot;#,##0.00"/>
    <numFmt numFmtId="168" formatCode="&quot;$&quot;#,##0.0"/>
    <numFmt numFmtId="169" formatCode="_(* #,##0.0_);_(* \(#,##0.0\);_(* &quot;-&quot;??_);_(@_)"/>
    <numFmt numFmtId="170" formatCode="_(* #,##0_);_(* \(#,##0\);_(* &quot;-&quot;??_);_(@_)"/>
    <numFmt numFmtId="171" formatCode="&quot;$&quot;#,##0.000"/>
    <numFmt numFmtId="172" formatCode="#,##0.000"/>
    <numFmt numFmtId="173" formatCode="_(* #,##0.000000_);_(* \(#,##0.000000\);_(* &quot;-&quot;??????_);_(@_)"/>
    <numFmt numFmtId="174" formatCode="_(&quot;$&quot;* #,##0_);_(&quot;$&quot;* \(#,##0\);_(&quot;$&quot;* &quot;-&quot;??_);_(@_)"/>
    <numFmt numFmtId="175" formatCode="_(&quot;$&quot;* #,##0.0_);_(&quot;$&quot;* \(#,##0.0\);_(&quot;$&quot;* &quot;-&quot;??_);_(@_)"/>
    <numFmt numFmtId="176" formatCode="0.00000"/>
    <numFmt numFmtId="177" formatCode="&quot;$&quot;#,##0.0000"/>
    <numFmt numFmtId="178" formatCode="&quot;$&quot;#,##0.00000"/>
    <numFmt numFmtId="179" formatCode="###,###,###,##0.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48"/>
      <name val="Calibri"/>
      <family val="2"/>
    </font>
    <font>
      <sz val="10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174" fontId="23" fillId="0" borderId="0" xfId="44" applyNumberFormat="1" applyFont="1" applyFill="1" applyAlignment="1">
      <alignment/>
    </xf>
    <xf numFmtId="0" fontId="22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179" fontId="22" fillId="0" borderId="10" xfId="0" applyNumberFormat="1" applyFont="1" applyFill="1" applyBorder="1" applyAlignment="1">
      <alignment horizontal="right" vertical="top"/>
    </xf>
    <xf numFmtId="0" fontId="22" fillId="33" borderId="10" xfId="0" applyFont="1" applyFill="1" applyBorder="1" applyAlignment="1">
      <alignment horizontal="right" vertical="top"/>
    </xf>
    <xf numFmtId="179" fontId="22" fillId="33" borderId="10" xfId="0" applyNumberFormat="1" applyFont="1" applyFill="1" applyBorder="1" applyAlignment="1">
      <alignment horizontal="right" vertical="top"/>
    </xf>
    <xf numFmtId="0" fontId="23" fillId="33" borderId="0" xfId="0" applyFont="1" applyFill="1" applyAlignment="1">
      <alignment/>
    </xf>
    <xf numFmtId="174" fontId="23" fillId="33" borderId="0" xfId="44" applyNumberFormat="1" applyFont="1" applyFill="1" applyAlignment="1">
      <alignment/>
    </xf>
    <xf numFmtId="174" fontId="23" fillId="0" borderId="0" xfId="0" applyNumberFormat="1" applyFont="1" applyFill="1" applyAlignment="1">
      <alignment/>
    </xf>
    <xf numFmtId="43" fontId="23" fillId="0" borderId="0" xfId="42" applyFont="1" applyFill="1" applyAlignment="1">
      <alignment/>
    </xf>
    <xf numFmtId="0" fontId="22" fillId="0" borderId="12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17" fontId="23" fillId="0" borderId="0" xfId="0" applyNumberFormat="1" applyFont="1" applyAlignment="1">
      <alignment/>
    </xf>
    <xf numFmtId="170" fontId="23" fillId="0" borderId="0" xfId="42" applyNumberFormat="1" applyFont="1" applyFill="1" applyAlignment="1">
      <alignment/>
    </xf>
    <xf numFmtId="170" fontId="23" fillId="0" borderId="0" xfId="42" applyNumberFormat="1" applyFont="1" applyAlignment="1">
      <alignment/>
    </xf>
    <xf numFmtId="0" fontId="51" fillId="0" borderId="0" xfId="0" applyFont="1" applyAlignment="1">
      <alignment/>
    </xf>
    <xf numFmtId="170" fontId="23" fillId="0" borderId="14" xfId="42" applyNumberFormat="1" applyFont="1" applyFill="1" applyBorder="1" applyAlignment="1">
      <alignment/>
    </xf>
    <xf numFmtId="170" fontId="23" fillId="0" borderId="14" xfId="42" applyNumberFormat="1" applyFont="1" applyBorder="1" applyAlignment="1">
      <alignment/>
    </xf>
    <xf numFmtId="17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/>
    </xf>
    <xf numFmtId="170" fontId="23" fillId="0" borderId="0" xfId="42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165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65" fontId="23" fillId="0" borderId="14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70" fontId="23" fillId="0" borderId="15" xfId="42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64" fontId="23" fillId="0" borderId="18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center"/>
    </xf>
    <xf numFmtId="164" fontId="23" fillId="0" borderId="20" xfId="0" applyNumberFormat="1" applyFont="1" applyBorder="1" applyAlignment="1">
      <alignment/>
    </xf>
    <xf numFmtId="0" fontId="23" fillId="0" borderId="20" xfId="0" applyFont="1" applyBorder="1" applyAlignment="1">
      <alignment/>
    </xf>
    <xf numFmtId="3" fontId="23" fillId="0" borderId="20" xfId="0" applyNumberFormat="1" applyFont="1" applyBorder="1" applyAlignment="1">
      <alignment/>
    </xf>
    <xf numFmtId="170" fontId="23" fillId="0" borderId="17" xfId="42" applyNumberFormat="1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22" xfId="0" applyFont="1" applyBorder="1" applyAlignment="1">
      <alignment/>
    </xf>
    <xf numFmtId="0" fontId="26" fillId="0" borderId="0" xfId="0" applyFont="1" applyAlignment="1">
      <alignment/>
    </xf>
    <xf numFmtId="170" fontId="23" fillId="0" borderId="23" xfId="42" applyNumberFormat="1" applyFont="1" applyBorder="1" applyAlignment="1">
      <alignment/>
    </xf>
    <xf numFmtId="164" fontId="23" fillId="0" borderId="24" xfId="0" applyNumberFormat="1" applyFont="1" applyBorder="1" applyAlignment="1">
      <alignment horizontal="center"/>
    </xf>
    <xf numFmtId="170" fontId="23" fillId="0" borderId="20" xfId="0" applyNumberFormat="1" applyFont="1" applyBorder="1" applyAlignment="1">
      <alignment/>
    </xf>
    <xf numFmtId="170" fontId="23" fillId="0" borderId="22" xfId="0" applyNumberFormat="1" applyFont="1" applyBorder="1" applyAlignment="1">
      <alignment/>
    </xf>
    <xf numFmtId="164" fontId="51" fillId="0" borderId="0" xfId="0" applyNumberFormat="1" applyFont="1" applyAlignment="1">
      <alignment horizontal="center"/>
    </xf>
    <xf numFmtId="178" fontId="23" fillId="0" borderId="0" xfId="0" applyNumberFormat="1" applyFont="1" applyAlignment="1">
      <alignment/>
    </xf>
    <xf numFmtId="0" fontId="23" fillId="0" borderId="14" xfId="0" applyFont="1" applyBorder="1" applyAlignment="1">
      <alignment horizontal="center" wrapText="1"/>
    </xf>
    <xf numFmtId="164" fontId="23" fillId="0" borderId="14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4" xfId="0" applyFont="1" applyBorder="1" applyAlignment="1">
      <alignment horizontal="center"/>
    </xf>
    <xf numFmtId="164" fontId="23" fillId="0" borderId="22" xfId="0" applyNumberFormat="1" applyFont="1" applyBorder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65" fontId="28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165" fontId="28" fillId="0" borderId="0" xfId="0" applyNumberFormat="1" applyFont="1" applyBorder="1" applyAlignment="1">
      <alignment/>
    </xf>
    <xf numFmtId="10" fontId="29" fillId="0" borderId="0" xfId="0" applyNumberFormat="1" applyFont="1" applyAlignment="1">
      <alignment/>
    </xf>
    <xf numFmtId="165" fontId="28" fillId="0" borderId="14" xfId="0" applyNumberFormat="1" applyFont="1" applyBorder="1" applyAlignment="1">
      <alignment/>
    </xf>
    <xf numFmtId="165" fontId="28" fillId="0" borderId="25" xfId="0" applyNumberFormat="1" applyFont="1" applyBorder="1" applyAlignment="1">
      <alignment/>
    </xf>
    <xf numFmtId="0" fontId="52" fillId="0" borderId="0" xfId="0" applyFont="1" applyAlignment="1">
      <alignment horizontal="center"/>
    </xf>
    <xf numFmtId="165" fontId="53" fillId="0" borderId="26" xfId="0" applyNumberFormat="1" applyFont="1" applyBorder="1" applyAlignment="1">
      <alignment/>
    </xf>
    <xf numFmtId="170" fontId="23" fillId="0" borderId="27" xfId="42" applyNumberFormat="1" applyFont="1" applyBorder="1" applyAlignment="1">
      <alignment/>
    </xf>
    <xf numFmtId="170" fontId="23" fillId="0" borderId="28" xfId="42" applyNumberFormat="1" applyFont="1" applyBorder="1" applyAlignment="1">
      <alignment/>
    </xf>
    <xf numFmtId="170" fontId="23" fillId="0" borderId="29" xfId="42" applyNumberFormat="1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174" fontId="26" fillId="0" borderId="31" xfId="44" applyNumberFormat="1" applyFont="1" applyFill="1" applyBorder="1" applyAlignment="1">
      <alignment horizontal="center" vertical="center" wrapText="1"/>
    </xf>
    <xf numFmtId="174" fontId="26" fillId="0" borderId="32" xfId="44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/>
    </xf>
    <xf numFmtId="165" fontId="54" fillId="0" borderId="0" xfId="0" applyNumberFormat="1" applyFont="1" applyAlignment="1">
      <alignment/>
    </xf>
    <xf numFmtId="170" fontId="23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top"/>
    </xf>
    <xf numFmtId="179" fontId="22" fillId="0" borderId="0" xfId="0" applyNumberFormat="1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right" vertical="top"/>
    </xf>
    <xf numFmtId="179" fontId="22" fillId="33" borderId="0" xfId="0" applyNumberFormat="1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left" vertical="top" wrapText="1"/>
    </xf>
    <xf numFmtId="174" fontId="22" fillId="33" borderId="0" xfId="44" applyNumberFormat="1" applyFont="1" applyFill="1" applyBorder="1" applyAlignment="1">
      <alignment horizontal="right" vertical="top"/>
    </xf>
    <xf numFmtId="174" fontId="22" fillId="33" borderId="33" xfId="44" applyNumberFormat="1" applyFont="1" applyFill="1" applyBorder="1" applyAlignment="1">
      <alignment horizontal="right" vertical="top"/>
    </xf>
    <xf numFmtId="174" fontId="51" fillId="33" borderId="34" xfId="44" applyNumberFormat="1" applyFont="1" applyFill="1" applyBorder="1" applyAlignment="1">
      <alignment horizontal="center" vertical="top"/>
    </xf>
    <xf numFmtId="0" fontId="54" fillId="0" borderId="0" xfId="0" applyFont="1" applyBorder="1" applyAlignment="1">
      <alignment/>
    </xf>
    <xf numFmtId="164" fontId="54" fillId="0" borderId="0" xfId="0" applyNumberFormat="1" applyFont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zhkw6\AppData\Roaming\Microsoft\AddIns\e4awand_oracl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46">
      <selection activeCell="B26" sqref="B26"/>
    </sheetView>
  </sheetViews>
  <sheetFormatPr defaultColWidth="9.140625" defaultRowHeight="12.75"/>
  <cols>
    <col min="1" max="1" width="21.00390625" style="15" customWidth="1"/>
    <col min="2" max="4" width="11.7109375" style="15" customWidth="1"/>
    <col min="5" max="5" width="13.7109375" style="15" customWidth="1"/>
    <col min="6" max="6" width="11.7109375" style="15" customWidth="1"/>
    <col min="7" max="7" width="2.00390625" style="15" customWidth="1"/>
    <col min="8" max="8" width="13.7109375" style="15" customWidth="1"/>
    <col min="9" max="16384" width="9.140625" style="15" customWidth="1"/>
  </cols>
  <sheetData>
    <row r="1" ht="15">
      <c r="A1" s="54" t="s">
        <v>0</v>
      </c>
    </row>
    <row r="2" ht="15">
      <c r="A2" s="54" t="s">
        <v>30</v>
      </c>
    </row>
    <row r="3" ht="15">
      <c r="A3" s="54" t="s">
        <v>162</v>
      </c>
    </row>
    <row r="4" ht="15.75" thickBot="1"/>
    <row r="5" spans="3:8" ht="15.75" thickBot="1">
      <c r="C5" s="110" t="s">
        <v>29</v>
      </c>
      <c r="D5" s="111"/>
      <c r="E5" s="111"/>
      <c r="F5" s="112"/>
      <c r="H5" s="16"/>
    </row>
    <row r="6" spans="3:8" ht="15">
      <c r="C6" s="17" t="s">
        <v>27</v>
      </c>
      <c r="D6" s="18">
        <v>557.29</v>
      </c>
      <c r="E6" s="18">
        <v>557.28</v>
      </c>
      <c r="F6" s="17">
        <v>410.1</v>
      </c>
      <c r="H6" s="19"/>
    </row>
    <row r="7" spans="2:8" ht="45">
      <c r="B7" s="95" t="s">
        <v>158</v>
      </c>
      <c r="C7" s="20" t="s">
        <v>7</v>
      </c>
      <c r="D7" s="20" t="s">
        <v>8</v>
      </c>
      <c r="E7" s="20" t="s">
        <v>2</v>
      </c>
      <c r="F7" s="20" t="s">
        <v>32</v>
      </c>
      <c r="H7" s="21"/>
    </row>
    <row r="8" spans="1:9" ht="15">
      <c r="A8" s="22">
        <v>42370</v>
      </c>
      <c r="B8" s="96">
        <v>0.954989</v>
      </c>
      <c r="C8" s="23">
        <f>D8/(B8)</f>
        <v>-624991</v>
      </c>
      <c r="D8" s="24">
        <v>-596860</v>
      </c>
      <c r="E8" s="24">
        <v>0</v>
      </c>
      <c r="F8" s="23">
        <f aca="true" t="shared" si="0" ref="F8:F16">-0.35*(D8+E8)</f>
        <v>208901</v>
      </c>
      <c r="H8" s="25"/>
      <c r="I8" s="15">
        <v>0.951954</v>
      </c>
    </row>
    <row r="9" spans="1:8" ht="15">
      <c r="A9" s="22">
        <v>42401</v>
      </c>
      <c r="B9" s="96">
        <v>0.954989</v>
      </c>
      <c r="C9" s="23">
        <f aca="true" t="shared" si="1" ref="C9:C16">D9/(B9)</f>
        <v>-46047</v>
      </c>
      <c r="D9" s="24">
        <v>-43974</v>
      </c>
      <c r="E9" s="24">
        <v>0</v>
      </c>
      <c r="F9" s="23">
        <f t="shared" si="0"/>
        <v>15391</v>
      </c>
      <c r="H9" s="25"/>
    </row>
    <row r="10" spans="1:8" ht="15">
      <c r="A10" s="22">
        <v>42430</v>
      </c>
      <c r="B10" s="96">
        <v>0.954989</v>
      </c>
      <c r="C10" s="23">
        <f t="shared" si="1"/>
        <v>0</v>
      </c>
      <c r="D10" s="24">
        <v>0</v>
      </c>
      <c r="E10" s="24">
        <v>1157969</v>
      </c>
      <c r="F10" s="23">
        <f t="shared" si="0"/>
        <v>-405289</v>
      </c>
      <c r="H10" s="25"/>
    </row>
    <row r="11" spans="1:8" ht="15">
      <c r="A11" s="22">
        <v>42461</v>
      </c>
      <c r="B11" s="96">
        <v>0.954989</v>
      </c>
      <c r="C11" s="23">
        <f t="shared" si="1"/>
        <v>0</v>
      </c>
      <c r="D11" s="24">
        <v>0</v>
      </c>
      <c r="E11" s="24">
        <v>27519</v>
      </c>
      <c r="F11" s="23">
        <f t="shared" si="0"/>
        <v>-9632</v>
      </c>
      <c r="H11" s="25"/>
    </row>
    <row r="12" spans="1:8" ht="14.25">
      <c r="A12" s="22">
        <v>42491</v>
      </c>
      <c r="B12" s="96">
        <v>0.954989</v>
      </c>
      <c r="C12" s="23">
        <f t="shared" si="1"/>
        <v>0</v>
      </c>
      <c r="D12" s="24">
        <v>0</v>
      </c>
      <c r="E12" s="24">
        <v>151389</v>
      </c>
      <c r="F12" s="23">
        <f t="shared" si="0"/>
        <v>-52986</v>
      </c>
      <c r="H12" s="25"/>
    </row>
    <row r="13" spans="1:8" ht="14.25">
      <c r="A13" s="22">
        <v>42522</v>
      </c>
      <c r="B13" s="96">
        <v>0.954989</v>
      </c>
      <c r="C13" s="23">
        <f t="shared" si="1"/>
        <v>0</v>
      </c>
      <c r="D13" s="24">
        <v>0</v>
      </c>
      <c r="E13" s="24">
        <v>-642593</v>
      </c>
      <c r="F13" s="23">
        <f t="shared" si="0"/>
        <v>224908</v>
      </c>
      <c r="H13" s="25"/>
    </row>
    <row r="14" spans="1:8" ht="14.25">
      <c r="A14" s="22">
        <v>42552</v>
      </c>
      <c r="B14" s="96">
        <v>0.954989</v>
      </c>
      <c r="C14" s="23">
        <f t="shared" si="1"/>
        <v>0</v>
      </c>
      <c r="D14" s="24">
        <v>0</v>
      </c>
      <c r="E14" s="24">
        <v>-694284</v>
      </c>
      <c r="F14" s="23">
        <f t="shared" si="0"/>
        <v>242999</v>
      </c>
      <c r="H14" s="25"/>
    </row>
    <row r="15" spans="1:8" ht="14.25">
      <c r="A15" s="22">
        <v>42583</v>
      </c>
      <c r="B15" s="96">
        <v>0.954989</v>
      </c>
      <c r="C15" s="23">
        <f t="shared" si="1"/>
        <v>0</v>
      </c>
      <c r="D15" s="24">
        <v>0</v>
      </c>
      <c r="E15" s="24">
        <v>0</v>
      </c>
      <c r="F15" s="23">
        <f t="shared" si="0"/>
        <v>0</v>
      </c>
      <c r="H15" s="25"/>
    </row>
    <row r="16" spans="1:8" ht="14.25">
      <c r="A16" s="22">
        <v>42614</v>
      </c>
      <c r="B16" s="108">
        <v>0.954989</v>
      </c>
      <c r="C16" s="98">
        <f t="shared" si="1"/>
        <v>0</v>
      </c>
      <c r="D16" s="30">
        <v>0</v>
      </c>
      <c r="E16" s="30">
        <v>0</v>
      </c>
      <c r="F16" s="98">
        <f t="shared" si="0"/>
        <v>0</v>
      </c>
      <c r="H16" s="25"/>
    </row>
    <row r="17" spans="1:8" ht="14.25">
      <c r="A17" s="22">
        <v>42644</v>
      </c>
      <c r="B17" s="108">
        <f>B16</f>
        <v>0.954989</v>
      </c>
      <c r="C17" s="98">
        <f>D17/(B17)</f>
        <v>0</v>
      </c>
      <c r="D17" s="30">
        <v>0</v>
      </c>
      <c r="E17" s="30">
        <v>0</v>
      </c>
      <c r="F17" s="98">
        <f>-0.35*(D17+E17)</f>
        <v>0</v>
      </c>
      <c r="H17" s="25"/>
    </row>
    <row r="18" spans="1:8" ht="14.25">
      <c r="A18" s="22">
        <v>42675</v>
      </c>
      <c r="B18" s="108">
        <f>B17</f>
        <v>0.954989</v>
      </c>
      <c r="C18" s="98">
        <f>D18/(B18)</f>
        <v>0</v>
      </c>
      <c r="D18" s="30">
        <v>0</v>
      </c>
      <c r="E18" s="30">
        <v>1905391</v>
      </c>
      <c r="F18" s="98">
        <f>-0.35*(D18+E18)</f>
        <v>-666887</v>
      </c>
      <c r="H18" s="25"/>
    </row>
    <row r="19" spans="1:8" ht="14.25">
      <c r="A19" s="22">
        <v>42705</v>
      </c>
      <c r="B19" s="108">
        <f>B17</f>
        <v>0.954989</v>
      </c>
      <c r="C19" s="26">
        <f>D19/(B19)</f>
        <v>0</v>
      </c>
      <c r="D19" s="27">
        <v>0</v>
      </c>
      <c r="E19" s="27">
        <v>1414625</v>
      </c>
      <c r="F19" s="26">
        <f>-0.35*(D19+E19)</f>
        <v>-495119</v>
      </c>
      <c r="H19" s="25"/>
    </row>
    <row r="20" spans="1:8" ht="14.25">
      <c r="A20" s="28" t="s">
        <v>10</v>
      </c>
      <c r="B20" s="109"/>
      <c r="C20" s="23">
        <f>SUM(C8:C19)</f>
        <v>-671038</v>
      </c>
      <c r="D20" s="23">
        <f>SUM(D8:D19)</f>
        <v>-640834</v>
      </c>
      <c r="E20" s="23">
        <f>SUM(E8:E19)</f>
        <v>3320016</v>
      </c>
      <c r="F20" s="23">
        <f>SUM(F8:F19)</f>
        <v>-937714</v>
      </c>
      <c r="G20" s="29"/>
      <c r="H20" s="30"/>
    </row>
    <row r="21" spans="1:8" ht="14.25">
      <c r="A21" s="22"/>
      <c r="B21" s="25"/>
      <c r="C21" s="31"/>
      <c r="D21" s="59" t="s">
        <v>139</v>
      </c>
      <c r="E21" s="59" t="s">
        <v>139</v>
      </c>
      <c r="F21" s="31"/>
      <c r="G21" s="31"/>
      <c r="H21" s="32"/>
    </row>
    <row r="22" spans="1:8" ht="14.25">
      <c r="A22" s="22"/>
      <c r="B22" s="25"/>
      <c r="C22" s="31"/>
      <c r="D22" s="31"/>
      <c r="E22" s="31"/>
      <c r="F22" s="31"/>
      <c r="G22" s="31"/>
      <c r="H22" s="32"/>
    </row>
    <row r="23" spans="1:8" ht="14.25">
      <c r="A23" s="22" t="s">
        <v>157</v>
      </c>
      <c r="C23" s="31"/>
      <c r="D23" s="31"/>
      <c r="E23" s="31"/>
      <c r="H23" s="31"/>
    </row>
    <row r="24" spans="1:8" ht="14.25">
      <c r="A24" s="15" t="s">
        <v>23</v>
      </c>
      <c r="B24" s="33">
        <f>'SUP-2'!E16</f>
        <v>0.038495</v>
      </c>
      <c r="C24" s="24">
        <f>C$20*B24</f>
        <v>-25832</v>
      </c>
      <c r="E24" s="31"/>
      <c r="H24" s="31"/>
    </row>
    <row r="25" spans="1:5" ht="14.25">
      <c r="A25" s="15" t="s">
        <v>19</v>
      </c>
      <c r="B25" s="33">
        <f>'SUP-2'!E12</f>
        <v>0.006183</v>
      </c>
      <c r="C25" s="24">
        <f>C$20*B25</f>
        <v>-4149</v>
      </c>
      <c r="E25" s="34"/>
    </row>
    <row r="26" spans="1:8" ht="14.25">
      <c r="A26" s="15" t="s">
        <v>22</v>
      </c>
      <c r="B26" s="35">
        <f>'SUP-2'!E14</f>
        <v>0.002</v>
      </c>
      <c r="C26" s="24">
        <f>C$20*B26</f>
        <v>-1342</v>
      </c>
      <c r="E26" s="36"/>
      <c r="G26" s="31"/>
      <c r="H26" s="31"/>
    </row>
    <row r="27" spans="1:5" ht="14.25">
      <c r="A27" s="15" t="s">
        <v>10</v>
      </c>
      <c r="B27" s="33">
        <f>SUM(B24:B26)</f>
        <v>0.046678</v>
      </c>
      <c r="C27" s="37">
        <f>SUM(C24:C26)</f>
        <v>-31323</v>
      </c>
      <c r="D27" s="31"/>
      <c r="E27" s="31"/>
    </row>
    <row r="28" ht="14.25">
      <c r="B28" s="59" t="s">
        <v>161</v>
      </c>
    </row>
    <row r="29" spans="1:6" ht="14.25">
      <c r="A29" s="38" t="s">
        <v>12</v>
      </c>
      <c r="D29" s="20" t="s">
        <v>29</v>
      </c>
      <c r="E29" s="20" t="s">
        <v>39</v>
      </c>
      <c r="F29" s="20" t="s">
        <v>10</v>
      </c>
    </row>
    <row r="30" spans="1:8" ht="14.25">
      <c r="A30" s="15" t="s">
        <v>2</v>
      </c>
      <c r="D30" s="24">
        <f>E20</f>
        <v>3320016</v>
      </c>
      <c r="E30" s="24">
        <f>H20</f>
        <v>0</v>
      </c>
      <c r="F30" s="24">
        <f>SUM(D30:E30)</f>
        <v>3320016</v>
      </c>
      <c r="H30" s="15" t="s">
        <v>6</v>
      </c>
    </row>
    <row r="31" spans="1:8" ht="14.25">
      <c r="A31" s="15" t="s">
        <v>3</v>
      </c>
      <c r="D31" s="27">
        <f>D20</f>
        <v>-640834</v>
      </c>
      <c r="E31" s="24">
        <v>0</v>
      </c>
      <c r="F31" s="24">
        <f>SUM(D31:E31)</f>
        <v>-640834</v>
      </c>
      <c r="H31" s="15" t="s">
        <v>5</v>
      </c>
    </row>
    <row r="32" spans="1:8" ht="14.25">
      <c r="A32" s="15" t="s">
        <v>4</v>
      </c>
      <c r="D32" s="24">
        <f>SUM(D30:D31)</f>
        <v>2679182</v>
      </c>
      <c r="E32" s="37">
        <f>SUM(E30:E31)</f>
        <v>0</v>
      </c>
      <c r="F32" s="37">
        <f>SUM(F30:F31)</f>
        <v>2679182</v>
      </c>
      <c r="H32" s="15" t="s">
        <v>36</v>
      </c>
    </row>
    <row r="33" spans="4:6" ht="14.25">
      <c r="D33" s="24"/>
      <c r="E33" s="24"/>
      <c r="F33" s="24"/>
    </row>
    <row r="34" spans="1:8" ht="14.25">
      <c r="A34" s="15" t="s">
        <v>20</v>
      </c>
      <c r="D34" s="24">
        <f>F20</f>
        <v>-937714</v>
      </c>
      <c r="E34" s="24">
        <v>0</v>
      </c>
      <c r="F34" s="24">
        <f>SUM(D34:E34)</f>
        <v>-937714</v>
      </c>
      <c r="G34" s="31"/>
      <c r="H34" s="15" t="s">
        <v>6</v>
      </c>
    </row>
    <row r="35" spans="1:8" ht="14.25">
      <c r="A35" s="39"/>
      <c r="B35" s="40"/>
      <c r="C35" s="40"/>
      <c r="D35" s="40"/>
      <c r="E35" s="40"/>
      <c r="F35" s="41"/>
      <c r="G35" s="32"/>
      <c r="H35" s="32"/>
    </row>
    <row r="36" spans="1:6" ht="14.25">
      <c r="A36" s="42" t="s">
        <v>40</v>
      </c>
      <c r="B36" s="32"/>
      <c r="C36" s="32"/>
      <c r="D36" s="32"/>
      <c r="E36" s="32"/>
      <c r="F36" s="43"/>
    </row>
    <row r="37" spans="1:6" ht="14.25">
      <c r="A37" s="42"/>
      <c r="B37" s="32"/>
      <c r="C37" s="44"/>
      <c r="D37" s="44" t="s">
        <v>16</v>
      </c>
      <c r="E37" s="44"/>
      <c r="F37" s="43"/>
    </row>
    <row r="38" spans="1:6" ht="14.25">
      <c r="A38" s="42"/>
      <c r="B38" s="32"/>
      <c r="C38" s="44" t="s">
        <v>28</v>
      </c>
      <c r="D38" s="44" t="s">
        <v>17</v>
      </c>
      <c r="E38" s="44" t="s">
        <v>10</v>
      </c>
      <c r="F38" s="43"/>
    </row>
    <row r="39" spans="1:6" ht="14.25">
      <c r="A39" s="45" t="s">
        <v>13</v>
      </c>
      <c r="B39" s="32"/>
      <c r="C39" s="21" t="s">
        <v>7</v>
      </c>
      <c r="D39" s="21" t="s">
        <v>18</v>
      </c>
      <c r="E39" s="21" t="s">
        <v>26</v>
      </c>
      <c r="F39" s="46"/>
    </row>
    <row r="40" spans="1:6" ht="14.25">
      <c r="A40" s="42" t="s">
        <v>7</v>
      </c>
      <c r="B40" s="32"/>
      <c r="C40" s="30">
        <f>-C20/1000</f>
        <v>671</v>
      </c>
      <c r="D40" s="30"/>
      <c r="E40" s="30">
        <f>C40+D40</f>
        <v>671</v>
      </c>
      <c r="F40" s="47"/>
    </row>
    <row r="41" spans="1:6" ht="14.25">
      <c r="A41" s="42"/>
      <c r="B41" s="32"/>
      <c r="C41" s="30"/>
      <c r="D41" s="30"/>
      <c r="E41" s="30"/>
      <c r="F41" s="48"/>
    </row>
    <row r="42" spans="1:6" ht="14.25">
      <c r="A42" s="42" t="s">
        <v>1</v>
      </c>
      <c r="B42" s="32"/>
      <c r="C42" s="30"/>
      <c r="D42" s="30">
        <f>-F32/1000</f>
        <v>-2679</v>
      </c>
      <c r="E42" s="30">
        <f>C42+D42</f>
        <v>-2679</v>
      </c>
      <c r="F42" s="49"/>
    </row>
    <row r="43" spans="1:6" ht="14.25">
      <c r="A43" s="42" t="s">
        <v>21</v>
      </c>
      <c r="B43" s="32"/>
      <c r="C43" s="30">
        <f>-C24/1000</f>
        <v>26</v>
      </c>
      <c r="D43" s="30"/>
      <c r="E43" s="30">
        <f>C43+D43</f>
        <v>26</v>
      </c>
      <c r="F43" s="49"/>
    </row>
    <row r="44" spans="1:6" ht="14.25">
      <c r="A44" s="42" t="s">
        <v>9</v>
      </c>
      <c r="B44" s="32"/>
      <c r="C44" s="30">
        <f>-C25/1000</f>
        <v>4</v>
      </c>
      <c r="D44" s="30"/>
      <c r="E44" s="30">
        <f>C44+D44</f>
        <v>4</v>
      </c>
      <c r="F44" s="49"/>
    </row>
    <row r="45" spans="1:6" ht="14.25">
      <c r="A45" s="42" t="s">
        <v>24</v>
      </c>
      <c r="B45" s="32"/>
      <c r="C45" s="27">
        <f>-C26/1000</f>
        <v>1</v>
      </c>
      <c r="D45" s="27"/>
      <c r="E45" s="27">
        <f>C45+D45</f>
        <v>1</v>
      </c>
      <c r="F45" s="49"/>
    </row>
    <row r="46" spans="1:6" ht="14.25">
      <c r="A46" s="42" t="s">
        <v>25</v>
      </c>
      <c r="B46" s="32"/>
      <c r="C46" s="50">
        <f>SUM(C42:C45)</f>
        <v>31</v>
      </c>
      <c r="D46" s="50">
        <f>SUM(D42:D45)</f>
        <v>-2679</v>
      </c>
      <c r="E46" s="50">
        <f>SUM(E42:E45)</f>
        <v>-2648</v>
      </c>
      <c r="F46" s="49"/>
    </row>
    <row r="47" spans="1:6" ht="14.25">
      <c r="A47" s="42" t="s">
        <v>14</v>
      </c>
      <c r="B47" s="32"/>
      <c r="C47" s="30">
        <f>C40-C46</f>
        <v>640</v>
      </c>
      <c r="D47" s="30">
        <f>D40-D46</f>
        <v>2679</v>
      </c>
      <c r="E47" s="30">
        <f>E40-E46</f>
        <v>3319</v>
      </c>
      <c r="F47" s="49"/>
    </row>
    <row r="48" spans="1:6" ht="15" thickBot="1">
      <c r="A48" s="42" t="s">
        <v>11</v>
      </c>
      <c r="B48" s="32">
        <v>0.35</v>
      </c>
      <c r="C48" s="27">
        <f>ROUND(C47*B48,0)</f>
        <v>224</v>
      </c>
      <c r="D48" s="27">
        <f>ROUND(D47*B48,0)</f>
        <v>938</v>
      </c>
      <c r="E48" s="27">
        <f>C48+D48</f>
        <v>1162</v>
      </c>
      <c r="F48" s="49"/>
    </row>
    <row r="49" spans="1:6" ht="15" thickBot="1">
      <c r="A49" s="42" t="s">
        <v>15</v>
      </c>
      <c r="B49" s="32"/>
      <c r="C49" s="83">
        <f>C47-C48</f>
        <v>416</v>
      </c>
      <c r="D49" s="84">
        <f>D47-D48</f>
        <v>1741</v>
      </c>
      <c r="E49" s="85">
        <f>E47-E48</f>
        <v>2157</v>
      </c>
      <c r="F49" s="47"/>
    </row>
    <row r="50" spans="1:6" ht="14.25">
      <c r="A50" s="51"/>
      <c r="B50" s="52"/>
      <c r="C50" s="52"/>
      <c r="D50" s="52"/>
      <c r="E50" s="52"/>
      <c r="F50" s="53"/>
    </row>
    <row r="51" spans="1:6" ht="14.25">
      <c r="A51" s="32"/>
      <c r="B51" s="32"/>
      <c r="C51" s="32"/>
      <c r="D51" s="32"/>
      <c r="E51" s="32"/>
      <c r="F51" s="32"/>
    </row>
    <row r="52" spans="1:6" ht="14.25">
      <c r="A52" s="32"/>
      <c r="B52" s="32"/>
      <c r="C52" s="32"/>
      <c r="D52" s="32"/>
      <c r="E52" s="32"/>
      <c r="F52" s="32"/>
    </row>
    <row r="53" spans="1:6" ht="14.25">
      <c r="A53" s="32"/>
      <c r="B53" s="32"/>
      <c r="C53" s="32"/>
      <c r="D53" s="32"/>
      <c r="E53" s="32"/>
      <c r="F53" s="32"/>
    </row>
    <row r="54" ht="14.25">
      <c r="A54" s="54" t="s">
        <v>0</v>
      </c>
    </row>
    <row r="55" ht="14.25">
      <c r="A55" s="54" t="s">
        <v>30</v>
      </c>
    </row>
    <row r="56" ht="14.25">
      <c r="A56" s="54" t="s">
        <v>45</v>
      </c>
    </row>
    <row r="58" spans="1:6" ht="14.25">
      <c r="A58" s="113" t="s">
        <v>42</v>
      </c>
      <c r="B58" s="114"/>
      <c r="C58" s="114"/>
      <c r="D58" s="114"/>
      <c r="E58" s="114"/>
      <c r="F58" s="115"/>
    </row>
    <row r="59" spans="1:6" ht="14.25">
      <c r="A59" s="86"/>
      <c r="B59" s="73"/>
      <c r="C59" s="73"/>
      <c r="D59" s="73"/>
      <c r="E59" s="73"/>
      <c r="F59" s="87"/>
    </row>
    <row r="60" spans="1:6" ht="14.25">
      <c r="A60" s="42"/>
      <c r="B60" s="32"/>
      <c r="C60" s="44"/>
      <c r="D60" s="44" t="s">
        <v>16</v>
      </c>
      <c r="E60" s="44"/>
      <c r="F60" s="43"/>
    </row>
    <row r="61" spans="1:6" ht="14.25">
      <c r="A61" s="42"/>
      <c r="B61" s="32"/>
      <c r="C61" s="44" t="s">
        <v>28</v>
      </c>
      <c r="D61" s="44" t="s">
        <v>17</v>
      </c>
      <c r="E61" s="44" t="s">
        <v>10</v>
      </c>
      <c r="F61" s="43"/>
    </row>
    <row r="62" spans="1:6" ht="14.25">
      <c r="A62" s="45" t="s">
        <v>13</v>
      </c>
      <c r="B62" s="32"/>
      <c r="C62" s="21" t="s">
        <v>7</v>
      </c>
      <c r="D62" s="21" t="s">
        <v>18</v>
      </c>
      <c r="E62" s="21" t="s">
        <v>26</v>
      </c>
      <c r="F62" s="46"/>
    </row>
    <row r="63" spans="1:6" ht="14.25">
      <c r="A63" s="42" t="s">
        <v>7</v>
      </c>
      <c r="B63" s="32"/>
      <c r="C63" s="30">
        <f>C40+'REC-1'!C40</f>
        <v>4698</v>
      </c>
      <c r="D63" s="30">
        <f>D40+'REC-1'!D40</f>
        <v>0</v>
      </c>
      <c r="E63" s="30">
        <f>E40+'REC-1'!E40</f>
        <v>4698</v>
      </c>
      <c r="F63" s="47"/>
    </row>
    <row r="64" spans="1:6" ht="14.25">
      <c r="A64" s="42"/>
      <c r="B64" s="32"/>
      <c r="C64" s="30">
        <f>C41+'REC-1'!C41</f>
        <v>0</v>
      </c>
      <c r="D64" s="30">
        <f>D41+'REC-1'!D41</f>
        <v>0</v>
      </c>
      <c r="E64" s="30">
        <f>E41+'REC-1'!E41</f>
        <v>0</v>
      </c>
      <c r="F64" s="48"/>
    </row>
    <row r="65" spans="1:6" ht="14.25">
      <c r="A65" s="42" t="s">
        <v>1</v>
      </c>
      <c r="B65" s="32"/>
      <c r="C65" s="30">
        <f>C42+'REC-1'!C42</f>
        <v>0</v>
      </c>
      <c r="D65" s="30">
        <f>D42+'REC-1'!D42</f>
        <v>-2270</v>
      </c>
      <c r="E65" s="30">
        <f>E42+'REC-1'!E42</f>
        <v>-2270</v>
      </c>
      <c r="F65" s="49"/>
    </row>
    <row r="66" spans="1:6" ht="14.25">
      <c r="A66" s="42" t="s">
        <v>21</v>
      </c>
      <c r="B66" s="32"/>
      <c r="C66" s="30">
        <f>C43+'REC-1'!C43</f>
        <v>181</v>
      </c>
      <c r="D66" s="30">
        <f>D43+'REC-1'!D43</f>
        <v>0</v>
      </c>
      <c r="E66" s="30">
        <f>E43+'REC-1'!E43</f>
        <v>181</v>
      </c>
      <c r="F66" s="49"/>
    </row>
    <row r="67" spans="1:6" ht="14.25">
      <c r="A67" s="42" t="s">
        <v>9</v>
      </c>
      <c r="B67" s="32"/>
      <c r="C67" s="30">
        <f>C44+'REC-1'!C44</f>
        <v>29</v>
      </c>
      <c r="D67" s="30">
        <f>D44+'REC-1'!D44</f>
        <v>0</v>
      </c>
      <c r="E67" s="30">
        <f>E44+'REC-1'!E44</f>
        <v>29</v>
      </c>
      <c r="F67" s="49"/>
    </row>
    <row r="68" spans="1:6" ht="14.25">
      <c r="A68" s="42" t="s">
        <v>24</v>
      </c>
      <c r="B68" s="32"/>
      <c r="C68" s="27">
        <f>C45+'REC-1'!C45</f>
        <v>9</v>
      </c>
      <c r="D68" s="27">
        <f>D45+'REC-1'!D45</f>
        <v>0</v>
      </c>
      <c r="E68" s="27">
        <f>E45+'REC-1'!E45</f>
        <v>9</v>
      </c>
      <c r="F68" s="49"/>
    </row>
    <row r="69" spans="1:6" ht="14.25">
      <c r="A69" s="42" t="s">
        <v>25</v>
      </c>
      <c r="B69" s="32"/>
      <c r="C69" s="50">
        <f>SUM(C65:C68)</f>
        <v>219</v>
      </c>
      <c r="D69" s="50">
        <f>SUM(D65:D68)</f>
        <v>-2270</v>
      </c>
      <c r="E69" s="50">
        <f>SUM(E65:E68)</f>
        <v>-2051</v>
      </c>
      <c r="F69" s="49"/>
    </row>
    <row r="70" spans="1:6" ht="14.25">
      <c r="A70" s="42" t="s">
        <v>14</v>
      </c>
      <c r="B70" s="32"/>
      <c r="C70" s="30">
        <f>C63-C69</f>
        <v>4479</v>
      </c>
      <c r="D70" s="30">
        <f>D63-D69</f>
        <v>2270</v>
      </c>
      <c r="E70" s="30">
        <f>E63-E69</f>
        <v>6749</v>
      </c>
      <c r="F70" s="49"/>
    </row>
    <row r="71" spans="1:6" ht="15" thickBot="1">
      <c r="A71" s="42" t="s">
        <v>11</v>
      </c>
      <c r="B71" s="32">
        <v>0.35</v>
      </c>
      <c r="C71" s="27">
        <f>ROUND(C70*B71,0)</f>
        <v>1568</v>
      </c>
      <c r="D71" s="27">
        <f>ROUND(D70*B71,0)</f>
        <v>795</v>
      </c>
      <c r="E71" s="27">
        <f>C71+D71</f>
        <v>2363</v>
      </c>
      <c r="F71" s="49"/>
    </row>
    <row r="72" spans="1:6" ht="15" thickBot="1">
      <c r="A72" s="42" t="s">
        <v>15</v>
      </c>
      <c r="B72" s="32"/>
      <c r="C72" s="83">
        <f>C70-C71</f>
        <v>2911</v>
      </c>
      <c r="D72" s="84">
        <f>D70-D71</f>
        <v>1475</v>
      </c>
      <c r="E72" s="85">
        <f>E70-E71</f>
        <v>4386</v>
      </c>
      <c r="F72" s="47"/>
    </row>
    <row r="73" spans="1:6" ht="14.25">
      <c r="A73" s="42"/>
      <c r="B73" s="32"/>
      <c r="C73" s="30"/>
      <c r="D73" s="30"/>
      <c r="E73" s="55"/>
      <c r="F73" s="56" t="s">
        <v>43</v>
      </c>
    </row>
    <row r="74" spans="1:6" ht="14.25">
      <c r="A74" s="42"/>
      <c r="B74" s="32"/>
      <c r="C74" s="32"/>
      <c r="D74" s="32"/>
      <c r="E74" s="42" t="s">
        <v>29</v>
      </c>
      <c r="F74" s="57">
        <f>E49</f>
        <v>2157</v>
      </c>
    </row>
    <row r="75" spans="1:6" ht="14.25">
      <c r="A75" s="42"/>
      <c r="B75" s="32"/>
      <c r="C75" s="32"/>
      <c r="D75" s="32"/>
      <c r="E75" s="42" t="s">
        <v>37</v>
      </c>
      <c r="F75" s="57">
        <f>'REC-1'!E49</f>
        <v>2229</v>
      </c>
    </row>
    <row r="76" spans="1:6" ht="14.25">
      <c r="A76" s="51"/>
      <c r="B76" s="52"/>
      <c r="C76" s="52"/>
      <c r="D76" s="52"/>
      <c r="E76" s="51" t="s">
        <v>44</v>
      </c>
      <c r="F76" s="58">
        <f>F74+F75</f>
        <v>4386</v>
      </c>
    </row>
  </sheetData>
  <sheetProtection/>
  <mergeCells count="2">
    <mergeCell ref="C5:F5"/>
    <mergeCell ref="A58:F58"/>
  </mergeCells>
  <printOptions/>
  <pageMargins left="1.01" right="0.21" top="1" bottom="1" header="0.5" footer="0.5"/>
  <pageSetup horizontalDpi="600" verticalDpi="600" orientation="portrait" scale="75" r:id="rId3"/>
  <headerFooter alignWithMargins="0">
    <oddHeader>&amp;RA&amp;"-,Regular"&amp;9djustment No: 2.13 E-EWPC
Workpaper Ref: &amp;A</oddHeader>
    <oddFooter>&amp;R&amp;"-,Regular"&amp;9Prep By:  AB
Date:  &amp;D
Mgr. Review:______________
</oddFooter>
  </headerFooter>
  <rowBreaks count="1" manualBreakCount="1">
    <brk id="52" max="8" man="1"/>
  </rowBreaks>
  <customProperties>
    <customPr name="xxe4aPID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28">
      <selection activeCell="G32" sqref="G32"/>
    </sheetView>
  </sheetViews>
  <sheetFormatPr defaultColWidth="9.140625" defaultRowHeight="12.75"/>
  <cols>
    <col min="1" max="1" width="19.7109375" style="15" customWidth="1"/>
    <col min="2" max="2" width="9.8515625" style="15" customWidth="1"/>
    <col min="3" max="4" width="11.7109375" style="15" customWidth="1"/>
    <col min="5" max="5" width="13.8515625" style="15" bestFit="1" customWidth="1"/>
    <col min="6" max="6" width="13.8515625" style="15" hidden="1" customWidth="1"/>
    <col min="7" max="7" width="11.7109375" style="15" customWidth="1"/>
    <col min="8" max="8" width="0.71875" style="15" customWidth="1"/>
    <col min="9" max="9" width="13.7109375" style="15" customWidth="1"/>
    <col min="10" max="16384" width="9.140625" style="15" customWidth="1"/>
  </cols>
  <sheetData>
    <row r="1" ht="14.25">
      <c r="A1" s="54" t="s">
        <v>0</v>
      </c>
    </row>
    <row r="2" ht="14.25">
      <c r="A2" s="54" t="s">
        <v>38</v>
      </c>
    </row>
    <row r="3" ht="14.25">
      <c r="A3" s="54" t="s">
        <v>45</v>
      </c>
    </row>
    <row r="4" ht="15" thickBot="1">
      <c r="A4" s="54"/>
    </row>
    <row r="5" spans="3:7" ht="15" thickBot="1">
      <c r="C5" s="110" t="s">
        <v>37</v>
      </c>
      <c r="D5" s="111"/>
      <c r="E5" s="111"/>
      <c r="F5" s="111"/>
      <c r="G5" s="112"/>
    </row>
    <row r="6" spans="3:7" ht="14.25">
      <c r="C6" s="17" t="s">
        <v>27</v>
      </c>
      <c r="D6" s="18">
        <v>557.324</v>
      </c>
      <c r="E6" s="18">
        <v>557.322</v>
      </c>
      <c r="F6" s="18">
        <v>407.32</v>
      </c>
      <c r="G6" s="17">
        <v>410.1</v>
      </c>
    </row>
    <row r="7" spans="2:7" ht="42.75">
      <c r="B7" s="95" t="s">
        <v>156</v>
      </c>
      <c r="C7" s="20" t="s">
        <v>7</v>
      </c>
      <c r="D7" s="20" t="s">
        <v>8</v>
      </c>
      <c r="E7" s="20" t="s">
        <v>2</v>
      </c>
      <c r="F7" s="20" t="s">
        <v>31</v>
      </c>
      <c r="G7" s="20" t="s">
        <v>32</v>
      </c>
    </row>
    <row r="8" spans="1:7" ht="14.25">
      <c r="A8" s="22">
        <v>42370</v>
      </c>
      <c r="B8" s="97">
        <v>0.954989</v>
      </c>
      <c r="C8" s="23">
        <f aca="true" t="shared" si="0" ref="C8:C19">D8/(B8)</f>
        <v>-591898</v>
      </c>
      <c r="D8" s="24">
        <v>-565256</v>
      </c>
      <c r="E8" s="24">
        <v>194244</v>
      </c>
      <c r="F8" s="24"/>
      <c r="G8" s="23">
        <f>-0.35*(D8+E8+F8)</f>
        <v>129854</v>
      </c>
    </row>
    <row r="9" spans="1:7" ht="14.25">
      <c r="A9" s="22">
        <v>42401</v>
      </c>
      <c r="B9" s="97">
        <v>0.954989</v>
      </c>
      <c r="C9" s="23">
        <f t="shared" si="0"/>
        <v>-514283</v>
      </c>
      <c r="D9" s="24">
        <v>-491135</v>
      </c>
      <c r="E9" s="24">
        <v>263626</v>
      </c>
      <c r="F9" s="24"/>
      <c r="G9" s="23">
        <f aca="true" t="shared" si="1" ref="G9:G19">-0.35*(D9+E9+F9)</f>
        <v>79628</v>
      </c>
    </row>
    <row r="10" spans="1:7" ht="14.25">
      <c r="A10" s="22">
        <v>42430</v>
      </c>
      <c r="B10" s="97">
        <v>0.954989</v>
      </c>
      <c r="C10" s="23">
        <f t="shared" si="0"/>
        <v>-474223</v>
      </c>
      <c r="D10" s="24">
        <v>-452878</v>
      </c>
      <c r="E10" s="24">
        <v>286119</v>
      </c>
      <c r="F10" s="24"/>
      <c r="G10" s="23">
        <f>-0.35*(D10+E10+F10)</f>
        <v>58366</v>
      </c>
    </row>
    <row r="11" spans="1:7" ht="14.25">
      <c r="A11" s="22">
        <v>42461</v>
      </c>
      <c r="B11" s="97">
        <v>0.954989</v>
      </c>
      <c r="C11" s="23">
        <f t="shared" si="0"/>
        <v>-442679</v>
      </c>
      <c r="D11" s="24">
        <v>-422754</v>
      </c>
      <c r="E11" s="24">
        <v>380759</v>
      </c>
      <c r="F11" s="24"/>
      <c r="G11" s="24">
        <f t="shared" si="1"/>
        <v>14698</v>
      </c>
    </row>
    <row r="12" spans="1:7" ht="14.25">
      <c r="A12" s="22">
        <v>42491</v>
      </c>
      <c r="B12" s="97">
        <v>0.954989</v>
      </c>
      <c r="C12" s="23">
        <f t="shared" si="0"/>
        <v>-437502</v>
      </c>
      <c r="D12" s="24">
        <v>-417810</v>
      </c>
      <c r="E12" s="24">
        <v>335684</v>
      </c>
      <c r="F12" s="24"/>
      <c r="G12" s="24">
        <f t="shared" si="1"/>
        <v>28744</v>
      </c>
    </row>
    <row r="13" spans="1:7" ht="14.25">
      <c r="A13" s="22">
        <v>42522</v>
      </c>
      <c r="B13" s="97">
        <v>0.954989</v>
      </c>
      <c r="C13" s="23">
        <f t="shared" si="0"/>
        <v>-412326</v>
      </c>
      <c r="D13" s="24">
        <v>-393767</v>
      </c>
      <c r="E13" s="24">
        <v>311435</v>
      </c>
      <c r="F13" s="24"/>
      <c r="G13" s="24">
        <f t="shared" si="1"/>
        <v>28816</v>
      </c>
    </row>
    <row r="14" spans="1:7" ht="14.25">
      <c r="A14" s="22">
        <v>42552</v>
      </c>
      <c r="B14" s="97">
        <v>0.953638</v>
      </c>
      <c r="C14" s="23">
        <f t="shared" si="0"/>
        <v>-338808</v>
      </c>
      <c r="D14" s="24">
        <v>-323100</v>
      </c>
      <c r="E14" s="24">
        <f>330925-36414</f>
        <v>294511</v>
      </c>
      <c r="F14" s="24"/>
      <c r="G14" s="24">
        <f t="shared" si="1"/>
        <v>10006</v>
      </c>
    </row>
    <row r="15" spans="1:7" ht="14.25">
      <c r="A15" s="22">
        <v>42583</v>
      </c>
      <c r="B15" s="97">
        <v>0.953638</v>
      </c>
      <c r="C15" s="23">
        <f t="shared" si="0"/>
        <v>-171113</v>
      </c>
      <c r="D15" s="24">
        <v>-163180</v>
      </c>
      <c r="E15" s="24">
        <v>249281</v>
      </c>
      <c r="F15" s="24"/>
      <c r="G15" s="24">
        <f t="shared" si="1"/>
        <v>-30135</v>
      </c>
    </row>
    <row r="16" spans="1:7" ht="14.25">
      <c r="A16" s="22">
        <v>42614</v>
      </c>
      <c r="B16" s="97">
        <v>0.953638</v>
      </c>
      <c r="C16" s="98">
        <f t="shared" si="0"/>
        <v>-164813</v>
      </c>
      <c r="D16" s="30">
        <v>-157172</v>
      </c>
      <c r="E16" s="30">
        <v>289563</v>
      </c>
      <c r="F16" s="30"/>
      <c r="G16" s="30">
        <f t="shared" si="1"/>
        <v>-46337</v>
      </c>
    </row>
    <row r="17" spans="1:7" ht="14.25">
      <c r="A17" s="22">
        <v>42644</v>
      </c>
      <c r="B17" s="97">
        <f>B16</f>
        <v>0.953638</v>
      </c>
      <c r="C17" s="98">
        <f t="shared" si="0"/>
        <v>-145126</v>
      </c>
      <c r="D17" s="30">
        <v>-138398</v>
      </c>
      <c r="E17" s="30">
        <v>290618</v>
      </c>
      <c r="F17" s="24"/>
      <c r="G17" s="30">
        <f t="shared" si="1"/>
        <v>-53277</v>
      </c>
    </row>
    <row r="18" spans="1:7" ht="14.25">
      <c r="A18" s="22">
        <v>42675</v>
      </c>
      <c r="B18" s="97">
        <f>B17</f>
        <v>0.953638</v>
      </c>
      <c r="C18" s="98">
        <f t="shared" si="0"/>
        <v>-148310</v>
      </c>
      <c r="D18" s="30">
        <v>-141434</v>
      </c>
      <c r="E18" s="30">
        <v>281080</v>
      </c>
      <c r="F18" s="24"/>
      <c r="G18" s="30">
        <f t="shared" si="1"/>
        <v>-48876</v>
      </c>
    </row>
    <row r="19" spans="1:7" ht="14.25">
      <c r="A19" s="22">
        <v>42705</v>
      </c>
      <c r="B19" s="97">
        <f>B18</f>
        <v>0.953638</v>
      </c>
      <c r="C19" s="26">
        <f t="shared" si="0"/>
        <v>-185864</v>
      </c>
      <c r="D19" s="27">
        <v>-177247</v>
      </c>
      <c r="E19" s="27">
        <v>258263</v>
      </c>
      <c r="F19" s="24"/>
      <c r="G19" s="27">
        <f t="shared" si="1"/>
        <v>-28356</v>
      </c>
    </row>
    <row r="20" spans="1:8" ht="14.25">
      <c r="A20" s="28" t="s">
        <v>10</v>
      </c>
      <c r="B20" s="59"/>
      <c r="C20" s="24">
        <f aca="true" t="shared" si="2" ref="C20:H20">SUM(C8:C19)</f>
        <v>-4026945</v>
      </c>
      <c r="D20" s="24">
        <f t="shared" si="2"/>
        <v>-3844131</v>
      </c>
      <c r="E20" s="24">
        <f t="shared" si="2"/>
        <v>3435183</v>
      </c>
      <c r="F20" s="24">
        <f t="shared" si="2"/>
        <v>0</v>
      </c>
      <c r="G20" s="24">
        <f t="shared" si="2"/>
        <v>143131</v>
      </c>
      <c r="H20" s="24">
        <f t="shared" si="2"/>
        <v>0</v>
      </c>
    </row>
    <row r="21" spans="1:9" ht="14.25">
      <c r="A21" s="22"/>
      <c r="B21" s="59"/>
      <c r="C21" s="31"/>
      <c r="D21" s="59" t="s">
        <v>139</v>
      </c>
      <c r="E21" s="59" t="s">
        <v>139</v>
      </c>
      <c r="F21" s="31"/>
      <c r="G21" s="31"/>
      <c r="H21" s="31"/>
      <c r="I21" s="32"/>
    </row>
    <row r="22" spans="1:9" ht="14.25">
      <c r="A22" s="22"/>
      <c r="C22" s="31"/>
      <c r="D22" s="31"/>
      <c r="E22" s="31"/>
      <c r="F22" s="31"/>
      <c r="G22" s="31"/>
      <c r="H22" s="31"/>
      <c r="I22" s="32"/>
    </row>
    <row r="23" spans="1:9" ht="14.25">
      <c r="A23" s="22" t="s">
        <v>157</v>
      </c>
      <c r="C23" s="31"/>
      <c r="D23" s="31"/>
      <c r="E23" s="31"/>
      <c r="F23" s="31"/>
      <c r="I23" s="31"/>
    </row>
    <row r="24" spans="1:9" ht="14.25">
      <c r="A24" s="15" t="s">
        <v>23</v>
      </c>
      <c r="B24" s="33">
        <f>'ERM-1'!B24</f>
        <v>0.038495</v>
      </c>
      <c r="C24" s="24">
        <f>C$20*B24</f>
        <v>-155017</v>
      </c>
      <c r="E24" s="31"/>
      <c r="F24" s="31"/>
      <c r="I24" s="31"/>
    </row>
    <row r="25" spans="1:6" ht="14.25">
      <c r="A25" s="15" t="s">
        <v>19</v>
      </c>
      <c r="B25" s="33">
        <f>'ERM-1'!B25</f>
        <v>0.006183</v>
      </c>
      <c r="C25" s="24">
        <f>C$20*B25</f>
        <v>-24899</v>
      </c>
      <c r="E25" s="34"/>
      <c r="F25" s="34"/>
    </row>
    <row r="26" spans="1:9" ht="14.25">
      <c r="A26" s="15" t="s">
        <v>22</v>
      </c>
      <c r="B26" s="33">
        <f>'ERM-1'!B26</f>
        <v>0.002</v>
      </c>
      <c r="C26" s="24">
        <f>C$20*B26</f>
        <v>-8054</v>
      </c>
      <c r="E26" s="36"/>
      <c r="F26" s="36"/>
      <c r="H26" s="31"/>
      <c r="I26" s="31"/>
    </row>
    <row r="27" spans="1:6" ht="14.25">
      <c r="A27" s="15" t="s">
        <v>10</v>
      </c>
      <c r="B27" s="33">
        <f>SUM(B24:B26)</f>
        <v>0.046678</v>
      </c>
      <c r="C27" s="37">
        <f>SUM(C24:C26)</f>
        <v>-187970</v>
      </c>
      <c r="D27" s="31"/>
      <c r="E27" s="60"/>
      <c r="F27" s="31"/>
    </row>
    <row r="28" ht="14.25">
      <c r="B28" s="59" t="s">
        <v>161</v>
      </c>
    </row>
    <row r="29" spans="1:7" ht="14.25">
      <c r="A29" s="38" t="s">
        <v>12</v>
      </c>
      <c r="D29" s="20" t="s">
        <v>37</v>
      </c>
      <c r="E29" s="20" t="s">
        <v>39</v>
      </c>
      <c r="F29" s="20" t="s">
        <v>34</v>
      </c>
      <c r="G29" s="20" t="s">
        <v>10</v>
      </c>
    </row>
    <row r="30" spans="1:9" ht="14.25">
      <c r="A30" s="15" t="s">
        <v>2</v>
      </c>
      <c r="D30" s="24">
        <f>E20</f>
        <v>3435183</v>
      </c>
      <c r="E30" s="24">
        <v>0</v>
      </c>
      <c r="F30" s="24">
        <f>F20</f>
        <v>0</v>
      </c>
      <c r="G30" s="24">
        <f>SUM(D30:F30)</f>
        <v>3435183</v>
      </c>
      <c r="I30" s="15" t="s">
        <v>6</v>
      </c>
    </row>
    <row r="31" spans="1:9" ht="14.25">
      <c r="A31" s="15" t="s">
        <v>3</v>
      </c>
      <c r="D31" s="27">
        <f>D20</f>
        <v>-3844131</v>
      </c>
      <c r="E31" s="24">
        <v>0</v>
      </c>
      <c r="F31" s="24"/>
      <c r="G31" s="24">
        <f>SUM(D31:E31)</f>
        <v>-3844131</v>
      </c>
      <c r="I31" s="15" t="s">
        <v>5</v>
      </c>
    </row>
    <row r="32" spans="1:9" ht="14.25">
      <c r="A32" s="15" t="s">
        <v>4</v>
      </c>
      <c r="D32" s="24">
        <f>SUM(D30:D31)</f>
        <v>-408948</v>
      </c>
      <c r="E32" s="37">
        <f>SUM(E30:E31)</f>
        <v>0</v>
      </c>
      <c r="F32" s="37">
        <f>SUM(F30:F31)</f>
        <v>0</v>
      </c>
      <c r="G32" s="37">
        <f>SUM(G30:G31)</f>
        <v>-408948</v>
      </c>
      <c r="I32" s="15" t="s">
        <v>36</v>
      </c>
    </row>
    <row r="33" spans="4:7" ht="14.25">
      <c r="D33" s="24"/>
      <c r="E33" s="24"/>
      <c r="F33" s="24"/>
      <c r="G33" s="24"/>
    </row>
    <row r="34" spans="1:9" ht="14.25">
      <c r="A34" s="15" t="s">
        <v>20</v>
      </c>
      <c r="D34" s="24">
        <f>G20</f>
        <v>143131</v>
      </c>
      <c r="E34" s="24">
        <v>0</v>
      </c>
      <c r="F34" s="24" t="e">
        <f>#REF!</f>
        <v>#REF!</v>
      </c>
      <c r="G34" s="24">
        <f>SUM(D34:E34)</f>
        <v>143131</v>
      </c>
      <c r="H34" s="31"/>
      <c r="I34" s="15" t="s">
        <v>6</v>
      </c>
    </row>
    <row r="35" spans="1:9" ht="28.5">
      <c r="A35" s="52"/>
      <c r="B35" s="52"/>
      <c r="C35" s="52"/>
      <c r="D35" s="52"/>
      <c r="E35" s="52"/>
      <c r="F35" s="61" t="s">
        <v>35</v>
      </c>
      <c r="G35" s="62"/>
      <c r="H35" s="32"/>
      <c r="I35" s="32"/>
    </row>
    <row r="36" spans="1:7" ht="14.25">
      <c r="A36" s="63" t="s">
        <v>41</v>
      </c>
      <c r="B36" s="64"/>
      <c r="C36" s="64"/>
      <c r="D36" s="64"/>
      <c r="E36" s="64"/>
      <c r="F36" s="64"/>
      <c r="G36" s="65"/>
    </row>
    <row r="37" spans="1:7" ht="14.25">
      <c r="A37" s="42"/>
      <c r="B37" s="32"/>
      <c r="C37" s="44"/>
      <c r="D37" s="44" t="s">
        <v>16</v>
      </c>
      <c r="E37" s="44"/>
      <c r="F37" s="44"/>
      <c r="G37" s="43"/>
    </row>
    <row r="38" spans="1:7" ht="14.25">
      <c r="A38" s="42"/>
      <c r="B38" s="32"/>
      <c r="C38" s="44" t="s">
        <v>28</v>
      </c>
      <c r="D38" s="44" t="s">
        <v>17</v>
      </c>
      <c r="E38" s="44" t="s">
        <v>10</v>
      </c>
      <c r="F38" s="44"/>
      <c r="G38" s="43"/>
    </row>
    <row r="39" spans="1:7" ht="14.25">
      <c r="A39" s="45" t="s">
        <v>13</v>
      </c>
      <c r="B39" s="32"/>
      <c r="C39" s="21" t="s">
        <v>7</v>
      </c>
      <c r="D39" s="21" t="s">
        <v>18</v>
      </c>
      <c r="E39" s="21" t="s">
        <v>26</v>
      </c>
      <c r="F39" s="21"/>
      <c r="G39" s="46"/>
    </row>
    <row r="40" spans="1:7" ht="14.25">
      <c r="A40" s="42" t="s">
        <v>7</v>
      </c>
      <c r="B40" s="32"/>
      <c r="C40" s="30">
        <f>-C20/1000</f>
        <v>4027</v>
      </c>
      <c r="D40" s="30"/>
      <c r="E40" s="30">
        <f>C40+D40</f>
        <v>4027</v>
      </c>
      <c r="F40" s="30"/>
      <c r="G40" s="47"/>
    </row>
    <row r="41" spans="1:7" ht="14.25">
      <c r="A41" s="42"/>
      <c r="B41" s="32"/>
      <c r="C41" s="30"/>
      <c r="D41" s="30"/>
      <c r="E41" s="30"/>
      <c r="F41" s="30"/>
      <c r="G41" s="48"/>
    </row>
    <row r="42" spans="1:7" ht="14.25">
      <c r="A42" s="42" t="s">
        <v>1</v>
      </c>
      <c r="B42" s="32"/>
      <c r="C42" s="30"/>
      <c r="D42" s="30">
        <f>-G32/1000</f>
        <v>409</v>
      </c>
      <c r="E42" s="30">
        <f>C42+D42</f>
        <v>409</v>
      </c>
      <c r="F42" s="30"/>
      <c r="G42" s="49"/>
    </row>
    <row r="43" spans="1:7" ht="14.25">
      <c r="A43" s="42" t="s">
        <v>21</v>
      </c>
      <c r="B43" s="32"/>
      <c r="C43" s="30">
        <f>-C24/1000</f>
        <v>155</v>
      </c>
      <c r="D43" s="30"/>
      <c r="E43" s="30">
        <f>C43+D43</f>
        <v>155</v>
      </c>
      <c r="F43" s="30"/>
      <c r="G43" s="49"/>
    </row>
    <row r="44" spans="1:7" ht="14.25">
      <c r="A44" s="42" t="s">
        <v>9</v>
      </c>
      <c r="B44" s="32"/>
      <c r="C44" s="30">
        <f>-C25/1000</f>
        <v>25</v>
      </c>
      <c r="D44" s="30"/>
      <c r="E44" s="30">
        <f>C44+D44</f>
        <v>25</v>
      </c>
      <c r="F44" s="30"/>
      <c r="G44" s="49"/>
    </row>
    <row r="45" spans="1:7" ht="14.25">
      <c r="A45" s="42" t="s">
        <v>24</v>
      </c>
      <c r="B45" s="32"/>
      <c r="C45" s="27">
        <f>-C26/1000</f>
        <v>8</v>
      </c>
      <c r="D45" s="27"/>
      <c r="E45" s="27">
        <f>C45+D45</f>
        <v>8</v>
      </c>
      <c r="F45" s="30"/>
      <c r="G45" s="49"/>
    </row>
    <row r="46" spans="1:7" ht="14.25">
      <c r="A46" s="42" t="s">
        <v>25</v>
      </c>
      <c r="B46" s="32"/>
      <c r="C46" s="50">
        <f>SUM(C42:C45)</f>
        <v>188</v>
      </c>
      <c r="D46" s="50">
        <f>SUM(D42:D45)</f>
        <v>409</v>
      </c>
      <c r="E46" s="50">
        <f>SUM(E42:E45)</f>
        <v>597</v>
      </c>
      <c r="F46" s="30"/>
      <c r="G46" s="49"/>
    </row>
    <row r="47" spans="1:7" ht="14.25">
      <c r="A47" s="42" t="s">
        <v>14</v>
      </c>
      <c r="B47" s="32"/>
      <c r="C47" s="30">
        <f>C40-C46</f>
        <v>3839</v>
      </c>
      <c r="D47" s="30">
        <f>D40-D46</f>
        <v>-409</v>
      </c>
      <c r="E47" s="30">
        <f>E40-E46</f>
        <v>3430</v>
      </c>
      <c r="F47" s="30"/>
      <c r="G47" s="49"/>
    </row>
    <row r="48" spans="1:7" ht="15" thickBot="1">
      <c r="A48" s="42" t="s">
        <v>11</v>
      </c>
      <c r="B48" s="32">
        <v>0.35</v>
      </c>
      <c r="C48" s="30">
        <f>ROUND(C47*B48,0)</f>
        <v>1344</v>
      </c>
      <c r="D48" s="30">
        <f>ROUND(D47*B48,0)</f>
        <v>-143</v>
      </c>
      <c r="E48" s="30">
        <f>C48+D48</f>
        <v>1201</v>
      </c>
      <c r="F48" s="30"/>
      <c r="G48" s="49"/>
    </row>
    <row r="49" spans="1:7" ht="15" thickBot="1">
      <c r="A49" s="51" t="s">
        <v>15</v>
      </c>
      <c r="B49" s="52"/>
      <c r="C49" s="83">
        <f>C47-C48</f>
        <v>2495</v>
      </c>
      <c r="D49" s="84">
        <f>D47-D48</f>
        <v>-266</v>
      </c>
      <c r="E49" s="85">
        <f>E47-E48</f>
        <v>2229</v>
      </c>
      <c r="F49" s="27"/>
      <c r="G49" s="66"/>
    </row>
  </sheetData>
  <sheetProtection/>
  <mergeCells count="1">
    <mergeCell ref="C5:G5"/>
  </mergeCells>
  <printOptions/>
  <pageMargins left="1.01" right="0.21" top="1" bottom="1" header="0.5" footer="0.5"/>
  <pageSetup fitToHeight="1" fitToWidth="1" horizontalDpi="600" verticalDpi="600" orientation="portrait" scale="83" r:id="rId1"/>
  <headerFooter alignWithMargins="0">
    <oddHeader>&amp;RA&amp;"-,Regular"&amp;9djustment No: 2.13 E-EWPC
Workpaper Ref: &amp;A</oddHeader>
    <oddFooter>&amp;R&amp;"-,Regular"&amp;9Prep By:  AB
Date:  &amp;D
Mgr. Review:______________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6"/>
  <sheetViews>
    <sheetView view="pageBreakPreview" zoomScale="60" zoomScalePageLayoutView="0" workbookViewId="0" topLeftCell="A112">
      <selection activeCell="J116" sqref="J116"/>
    </sheetView>
  </sheetViews>
  <sheetFormatPr defaultColWidth="9.140625" defaultRowHeight="12.75"/>
  <cols>
    <col min="1" max="1" width="10.8515625" style="2" bestFit="1" customWidth="1"/>
    <col min="2" max="2" width="37.421875" style="2" customWidth="1"/>
    <col min="3" max="3" width="18.421875" style="2" customWidth="1"/>
    <col min="4" max="4" width="39.00390625" style="2" customWidth="1"/>
    <col min="5" max="5" width="16.421875" style="2" customWidth="1"/>
    <col min="6" max="6" width="5.140625" style="2" customWidth="1"/>
    <col min="7" max="8" width="14.8515625" style="3" customWidth="1"/>
    <col min="9" max="9" width="15.421875" style="3" customWidth="1"/>
    <col min="10" max="10" width="15.00390625" style="3" customWidth="1"/>
    <col min="11" max="11" width="14.8515625" style="3" customWidth="1"/>
    <col min="12" max="12" width="9.140625" style="2" customWidth="1"/>
    <col min="13" max="13" width="13.28125" style="2" bestFit="1" customWidth="1"/>
    <col min="14" max="16384" width="9.140625" style="2" customWidth="1"/>
  </cols>
  <sheetData>
    <row r="1" ht="14.25">
      <c r="A1" s="88" t="s">
        <v>155</v>
      </c>
    </row>
    <row r="2" ht="14.25">
      <c r="A2" s="88" t="s">
        <v>163</v>
      </c>
    </row>
    <row r="4" spans="1:3" ht="14.25">
      <c r="A4" s="1" t="s">
        <v>46</v>
      </c>
      <c r="B4" s="1" t="s">
        <v>47</v>
      </c>
      <c r="C4" s="1" t="s">
        <v>48</v>
      </c>
    </row>
    <row r="5" ht="15" thickBot="1"/>
    <row r="6" spans="1:11" s="89" customFormat="1" ht="29.25" thickBot="1">
      <c r="A6" s="90" t="s">
        <v>49</v>
      </c>
      <c r="B6" s="91" t="s">
        <v>50</v>
      </c>
      <c r="C6" s="91" t="s">
        <v>51</v>
      </c>
      <c r="D6" s="91" t="s">
        <v>52</v>
      </c>
      <c r="E6" s="91" t="s">
        <v>53</v>
      </c>
      <c r="F6" s="92"/>
      <c r="G6" s="93" t="s">
        <v>31</v>
      </c>
      <c r="H6" s="93" t="s">
        <v>8</v>
      </c>
      <c r="I6" s="93" t="s">
        <v>33</v>
      </c>
      <c r="J6" s="93" t="s">
        <v>54</v>
      </c>
      <c r="K6" s="94" t="s">
        <v>10</v>
      </c>
    </row>
    <row r="7" spans="1:11" ht="14.25">
      <c r="A7" s="100" t="s">
        <v>55</v>
      </c>
      <c r="B7" s="99" t="s">
        <v>76</v>
      </c>
      <c r="C7" s="99" t="s">
        <v>75</v>
      </c>
      <c r="D7" s="100" t="s">
        <v>74</v>
      </c>
      <c r="E7" s="101">
        <v>596860</v>
      </c>
      <c r="H7" s="3">
        <f>E7</f>
        <v>596860</v>
      </c>
      <c r="K7" s="3">
        <f>SUM(G7:J7)</f>
        <v>596860</v>
      </c>
    </row>
    <row r="8" spans="1:11" ht="14.25">
      <c r="A8" s="100"/>
      <c r="B8" s="99"/>
      <c r="C8" s="99"/>
      <c r="D8" s="100" t="s">
        <v>57</v>
      </c>
      <c r="E8" s="101">
        <v>-17515</v>
      </c>
      <c r="I8" s="3">
        <f>E8</f>
        <v>-17515</v>
      </c>
      <c r="K8" s="3">
        <f aca="true" t="shared" si="0" ref="K8:K21">SUM(G8:J8)</f>
        <v>-17515</v>
      </c>
    </row>
    <row r="9" spans="1:11" ht="14.25">
      <c r="A9" s="100"/>
      <c r="B9" s="99" t="s">
        <v>73</v>
      </c>
      <c r="C9" s="99" t="s">
        <v>72</v>
      </c>
      <c r="D9" s="100" t="s">
        <v>74</v>
      </c>
      <c r="E9" s="101">
        <v>43974</v>
      </c>
      <c r="H9" s="3">
        <f>E9</f>
        <v>43974</v>
      </c>
      <c r="K9" s="3">
        <f t="shared" si="0"/>
        <v>43974</v>
      </c>
    </row>
    <row r="10" spans="1:11" ht="14.25">
      <c r="A10" s="100"/>
      <c r="B10" s="99"/>
      <c r="C10" s="99"/>
      <c r="D10" s="100" t="s">
        <v>57</v>
      </c>
      <c r="E10" s="101">
        <v>-16603</v>
      </c>
      <c r="I10" s="3">
        <f aca="true" t="shared" si="1" ref="I10:I15">E10</f>
        <v>-16603</v>
      </c>
      <c r="K10" s="3">
        <f t="shared" si="0"/>
        <v>-16603</v>
      </c>
    </row>
    <row r="11" spans="1:11" ht="14.25">
      <c r="A11" s="100"/>
      <c r="B11" s="99" t="s">
        <v>71</v>
      </c>
      <c r="C11" s="99" t="s">
        <v>70</v>
      </c>
      <c r="D11" s="100" t="s">
        <v>57</v>
      </c>
      <c r="E11" s="101">
        <v>-16541</v>
      </c>
      <c r="I11" s="3">
        <f t="shared" si="1"/>
        <v>-16541</v>
      </c>
      <c r="K11" s="3">
        <f t="shared" si="0"/>
        <v>-16541</v>
      </c>
    </row>
    <row r="12" spans="1:11" ht="14.25">
      <c r="A12" s="100"/>
      <c r="B12" s="99" t="s">
        <v>69</v>
      </c>
      <c r="C12" s="99" t="s">
        <v>68</v>
      </c>
      <c r="D12" s="100" t="s">
        <v>57</v>
      </c>
      <c r="E12" s="101">
        <v>-16541</v>
      </c>
      <c r="I12" s="3">
        <f t="shared" si="1"/>
        <v>-16541</v>
      </c>
      <c r="K12" s="3">
        <f t="shared" si="0"/>
        <v>-16541</v>
      </c>
    </row>
    <row r="13" spans="1:11" ht="14.25">
      <c r="A13" s="100"/>
      <c r="B13" s="99" t="s">
        <v>67</v>
      </c>
      <c r="C13" s="99" t="s">
        <v>66</v>
      </c>
      <c r="D13" s="100" t="s">
        <v>57</v>
      </c>
      <c r="E13" s="101">
        <v>-16541</v>
      </c>
      <c r="I13" s="3">
        <f t="shared" si="1"/>
        <v>-16541</v>
      </c>
      <c r="K13" s="3">
        <f t="shared" si="0"/>
        <v>-16541</v>
      </c>
    </row>
    <row r="14" spans="1:11" ht="14.25">
      <c r="A14" s="100"/>
      <c r="B14" s="99" t="s">
        <v>65</v>
      </c>
      <c r="C14" s="99" t="s">
        <v>64</v>
      </c>
      <c r="D14" s="100" t="s">
        <v>57</v>
      </c>
      <c r="E14" s="101">
        <v>-16541</v>
      </c>
      <c r="I14" s="3">
        <f t="shared" si="1"/>
        <v>-16541</v>
      </c>
      <c r="K14" s="3">
        <f t="shared" si="0"/>
        <v>-16541</v>
      </c>
    </row>
    <row r="15" spans="1:11" ht="14.25">
      <c r="A15" s="100"/>
      <c r="B15" s="99" t="s">
        <v>63</v>
      </c>
      <c r="C15" s="99" t="s">
        <v>61</v>
      </c>
      <c r="D15" s="100" t="s">
        <v>57</v>
      </c>
      <c r="E15" s="101">
        <v>-49824</v>
      </c>
      <c r="I15" s="3">
        <f t="shared" si="1"/>
        <v>-49824</v>
      </c>
      <c r="K15" s="3">
        <f t="shared" si="0"/>
        <v>-49824</v>
      </c>
    </row>
    <row r="16" spans="1:11" ht="14.25">
      <c r="A16" s="100"/>
      <c r="B16" s="99"/>
      <c r="C16" s="99"/>
      <c r="D16" s="100" t="s">
        <v>62</v>
      </c>
      <c r="E16" s="101">
        <v>-11732007</v>
      </c>
      <c r="J16" s="3">
        <f>E16</f>
        <v>-11732007</v>
      </c>
      <c r="K16" s="3">
        <f t="shared" si="0"/>
        <v>-11732007</v>
      </c>
    </row>
    <row r="17" spans="1:11" ht="14.25">
      <c r="A17" s="100"/>
      <c r="B17" s="99" t="s">
        <v>60</v>
      </c>
      <c r="C17" s="99" t="s">
        <v>59</v>
      </c>
      <c r="D17" s="100" t="s">
        <v>57</v>
      </c>
      <c r="E17" s="101">
        <v>-49824</v>
      </c>
      <c r="I17" s="3">
        <f>E17</f>
        <v>-49824</v>
      </c>
      <c r="K17" s="3">
        <f t="shared" si="0"/>
        <v>-49824</v>
      </c>
    </row>
    <row r="18" spans="1:11" ht="14.25">
      <c r="A18" s="100"/>
      <c r="B18" s="99" t="s">
        <v>58</v>
      </c>
      <c r="C18" s="99" t="s">
        <v>56</v>
      </c>
      <c r="D18" s="100" t="s">
        <v>57</v>
      </c>
      <c r="E18" s="101">
        <v>-49824</v>
      </c>
      <c r="I18" s="3">
        <f>E18</f>
        <v>-49824</v>
      </c>
      <c r="K18" s="3">
        <f t="shared" si="0"/>
        <v>-49824</v>
      </c>
    </row>
    <row r="19" spans="1:11" ht="14.25">
      <c r="A19" s="100"/>
      <c r="B19" s="99" t="s">
        <v>164</v>
      </c>
      <c r="C19" s="99" t="s">
        <v>165</v>
      </c>
      <c r="D19" s="100" t="s">
        <v>57</v>
      </c>
      <c r="E19" s="101">
        <v>-49824</v>
      </c>
      <c r="I19" s="3">
        <f>E19</f>
        <v>-49824</v>
      </c>
      <c r="K19" s="3">
        <f t="shared" si="0"/>
        <v>-49824</v>
      </c>
    </row>
    <row r="20" spans="1:11" ht="14.25">
      <c r="A20" s="100"/>
      <c r="B20" s="99" t="s">
        <v>166</v>
      </c>
      <c r="C20" s="99" t="s">
        <v>167</v>
      </c>
      <c r="D20" s="100" t="s">
        <v>57</v>
      </c>
      <c r="E20" s="101">
        <v>-49824</v>
      </c>
      <c r="I20" s="3">
        <f>E20</f>
        <v>-49824</v>
      </c>
      <c r="K20" s="3">
        <f t="shared" si="0"/>
        <v>-49824</v>
      </c>
    </row>
    <row r="21" spans="1:11" ht="14.25">
      <c r="A21" s="100"/>
      <c r="B21" s="99" t="s">
        <v>168</v>
      </c>
      <c r="C21" s="99" t="s">
        <v>169</v>
      </c>
      <c r="D21" s="100" t="s">
        <v>57</v>
      </c>
      <c r="E21" s="101">
        <v>-49824</v>
      </c>
      <c r="I21" s="3">
        <f>E21</f>
        <v>-49824</v>
      </c>
      <c r="K21" s="3">
        <f t="shared" si="0"/>
        <v>-49824</v>
      </c>
    </row>
    <row r="22" spans="1:11" ht="14.25">
      <c r="A22" s="100"/>
      <c r="B22" s="102" t="s">
        <v>170</v>
      </c>
      <c r="C22" s="102"/>
      <c r="D22" s="102"/>
      <c r="E22" s="103">
        <v>-11490399</v>
      </c>
      <c r="G22" s="10">
        <f>SUM(G7:G21)</f>
        <v>0</v>
      </c>
      <c r="H22" s="10">
        <f>SUM(H7:H21)</f>
        <v>640834</v>
      </c>
      <c r="I22" s="10">
        <f>SUM(I7:I21)</f>
        <v>-399226</v>
      </c>
      <c r="J22" s="10">
        <f>SUM(J7:J21)</f>
        <v>-11732007</v>
      </c>
      <c r="K22" s="10">
        <f>SUM(K7:K21)</f>
        <v>-11490399</v>
      </c>
    </row>
    <row r="23" spans="1:11" ht="14.25">
      <c r="A23" s="100"/>
      <c r="B23" s="104" t="s">
        <v>170</v>
      </c>
      <c r="C23" s="104"/>
      <c r="D23" s="104"/>
      <c r="E23" s="103">
        <v>-11490399</v>
      </c>
      <c r="G23" s="10"/>
      <c r="H23" s="10"/>
      <c r="I23" s="10"/>
      <c r="J23" s="10"/>
      <c r="K23" s="10"/>
    </row>
    <row r="24" spans="1:11" ht="14.25">
      <c r="A24" s="100" t="s">
        <v>80</v>
      </c>
      <c r="B24" s="99" t="s">
        <v>76</v>
      </c>
      <c r="C24" s="99" t="s">
        <v>75</v>
      </c>
      <c r="D24" s="100" t="s">
        <v>82</v>
      </c>
      <c r="E24" s="101">
        <v>-32804</v>
      </c>
      <c r="I24" s="3">
        <f>E24</f>
        <v>-32804</v>
      </c>
      <c r="K24" s="3">
        <f>SUM(G24:J24)</f>
        <v>-32804</v>
      </c>
    </row>
    <row r="25" spans="1:13" ht="14.25">
      <c r="A25" s="100"/>
      <c r="B25" s="99" t="s">
        <v>73</v>
      </c>
      <c r="C25" s="99" t="s">
        <v>72</v>
      </c>
      <c r="D25" s="100" t="s">
        <v>84</v>
      </c>
      <c r="E25" s="101">
        <v>11535183</v>
      </c>
      <c r="J25" s="3">
        <f>E25</f>
        <v>11535183</v>
      </c>
      <c r="K25" s="3">
        <f aca="true" t="shared" si="2" ref="K25:K47">SUM(G25:J25)</f>
        <v>11535183</v>
      </c>
      <c r="M25" s="11"/>
    </row>
    <row r="26" spans="1:11" ht="14.25">
      <c r="A26" s="100"/>
      <c r="B26" s="99"/>
      <c r="C26" s="99"/>
      <c r="D26" s="100" t="s">
        <v>83</v>
      </c>
      <c r="E26" s="101">
        <v>32804</v>
      </c>
      <c r="J26" s="3">
        <f>E26</f>
        <v>32804</v>
      </c>
      <c r="K26" s="3">
        <f t="shared" si="2"/>
        <v>32804</v>
      </c>
    </row>
    <row r="27" spans="1:11" ht="14.25">
      <c r="A27" s="100"/>
      <c r="B27" s="99" t="s">
        <v>71</v>
      </c>
      <c r="C27" s="99" t="s">
        <v>70</v>
      </c>
      <c r="D27" s="100" t="s">
        <v>81</v>
      </c>
      <c r="E27" s="101">
        <v>-1157969</v>
      </c>
      <c r="G27" s="3">
        <f>E27</f>
        <v>-1157969</v>
      </c>
      <c r="K27" s="3">
        <f t="shared" si="2"/>
        <v>-1157969</v>
      </c>
    </row>
    <row r="28" spans="1:11" ht="14.25">
      <c r="A28" s="100"/>
      <c r="B28" s="99"/>
      <c r="C28" s="99"/>
      <c r="D28" s="100" t="s">
        <v>82</v>
      </c>
      <c r="E28" s="101">
        <v>-1647</v>
      </c>
      <c r="I28" s="3">
        <f>E28</f>
        <v>-1647</v>
      </c>
      <c r="K28" s="3">
        <f t="shared" si="2"/>
        <v>-1647</v>
      </c>
    </row>
    <row r="29" spans="1:11" ht="14.25">
      <c r="A29" s="100"/>
      <c r="B29" s="99" t="s">
        <v>69</v>
      </c>
      <c r="C29" s="99" t="s">
        <v>68</v>
      </c>
      <c r="D29" s="100" t="s">
        <v>81</v>
      </c>
      <c r="E29" s="101">
        <v>-27519</v>
      </c>
      <c r="G29" s="3">
        <f>E29</f>
        <v>-27519</v>
      </c>
      <c r="K29" s="3">
        <f t="shared" si="2"/>
        <v>-27519</v>
      </c>
    </row>
    <row r="30" spans="1:11" ht="14.25">
      <c r="A30" s="100"/>
      <c r="B30" s="99"/>
      <c r="C30" s="99"/>
      <c r="D30" s="100" t="s">
        <v>82</v>
      </c>
      <c r="E30" s="101">
        <v>-3332</v>
      </c>
      <c r="I30" s="3">
        <f>E30</f>
        <v>-3332</v>
      </c>
      <c r="K30" s="3">
        <f t="shared" si="2"/>
        <v>-3332</v>
      </c>
    </row>
    <row r="31" spans="1:13" ht="14.25">
      <c r="A31" s="100"/>
      <c r="B31" s="99" t="s">
        <v>67</v>
      </c>
      <c r="C31" s="99" t="s">
        <v>66</v>
      </c>
      <c r="D31" s="100" t="s">
        <v>81</v>
      </c>
      <c r="E31" s="101">
        <v>-151389</v>
      </c>
      <c r="G31" s="3">
        <f>E31</f>
        <v>-151389</v>
      </c>
      <c r="K31" s="3">
        <f t="shared" si="2"/>
        <v>-151389</v>
      </c>
      <c r="M31" s="12"/>
    </row>
    <row r="32" spans="1:13" ht="14.25">
      <c r="A32" s="100"/>
      <c r="B32" s="99"/>
      <c r="C32" s="99"/>
      <c r="D32" s="100" t="s">
        <v>82</v>
      </c>
      <c r="E32" s="101">
        <v>-3587</v>
      </c>
      <c r="I32" s="3">
        <f>E32</f>
        <v>-3587</v>
      </c>
      <c r="K32" s="3">
        <f t="shared" si="2"/>
        <v>-3587</v>
      </c>
      <c r="M32" s="12"/>
    </row>
    <row r="33" spans="1:13" ht="14.25">
      <c r="A33" s="100"/>
      <c r="B33" s="99" t="s">
        <v>65</v>
      </c>
      <c r="C33" s="99" t="s">
        <v>64</v>
      </c>
      <c r="D33" s="100" t="s">
        <v>81</v>
      </c>
      <c r="E33" s="101">
        <v>642593</v>
      </c>
      <c r="G33" s="3">
        <f>E33</f>
        <v>642593</v>
      </c>
      <c r="K33" s="3">
        <f t="shared" si="2"/>
        <v>642593</v>
      </c>
      <c r="M33" s="12"/>
    </row>
    <row r="34" spans="1:13" ht="14.25">
      <c r="A34" s="100"/>
      <c r="B34" s="99"/>
      <c r="C34" s="99"/>
      <c r="D34" s="100" t="s">
        <v>82</v>
      </c>
      <c r="E34" s="101">
        <v>-2888</v>
      </c>
      <c r="I34" s="3">
        <f>E34</f>
        <v>-2888</v>
      </c>
      <c r="K34" s="3">
        <f t="shared" si="2"/>
        <v>-2888</v>
      </c>
      <c r="M34" s="12"/>
    </row>
    <row r="35" spans="1:13" ht="14.25">
      <c r="A35" s="100"/>
      <c r="B35" s="99" t="s">
        <v>63</v>
      </c>
      <c r="C35" s="99" t="s">
        <v>61</v>
      </c>
      <c r="D35" s="100" t="s">
        <v>81</v>
      </c>
      <c r="E35" s="101">
        <v>694284</v>
      </c>
      <c r="G35" s="3">
        <f>E35</f>
        <v>694284</v>
      </c>
      <c r="K35" s="3">
        <f t="shared" si="2"/>
        <v>694284</v>
      </c>
      <c r="M35" s="12"/>
    </row>
    <row r="36" spans="1:13" ht="14.25">
      <c r="A36" s="100"/>
      <c r="B36" s="99"/>
      <c r="C36" s="99"/>
      <c r="D36" s="100" t="s">
        <v>82</v>
      </c>
      <c r="E36" s="101">
        <v>-1012</v>
      </c>
      <c r="I36" s="3">
        <f>E36</f>
        <v>-1012</v>
      </c>
      <c r="K36" s="3">
        <f t="shared" si="2"/>
        <v>-1012</v>
      </c>
      <c r="M36" s="12"/>
    </row>
    <row r="37" spans="1:13" ht="14.25">
      <c r="A37" s="100"/>
      <c r="B37" s="99" t="s">
        <v>60</v>
      </c>
      <c r="C37" s="99" t="s">
        <v>59</v>
      </c>
      <c r="D37" s="100" t="s">
        <v>82</v>
      </c>
      <c r="E37" s="101">
        <v>-32</v>
      </c>
      <c r="I37" s="3">
        <f>E37</f>
        <v>-32</v>
      </c>
      <c r="K37" s="3">
        <f t="shared" si="2"/>
        <v>-32</v>
      </c>
      <c r="M37" s="12"/>
    </row>
    <row r="38" spans="1:13" ht="14.25">
      <c r="A38" s="100"/>
      <c r="B38" s="99" t="s">
        <v>58</v>
      </c>
      <c r="C38" s="99" t="s">
        <v>56</v>
      </c>
      <c r="D38" s="100" t="s">
        <v>82</v>
      </c>
      <c r="E38" s="101">
        <v>-32</v>
      </c>
      <c r="I38" s="3">
        <f>E38</f>
        <v>-32</v>
      </c>
      <c r="K38" s="3">
        <f t="shared" si="2"/>
        <v>-32</v>
      </c>
      <c r="M38" s="12"/>
    </row>
    <row r="39" spans="1:13" ht="14.25">
      <c r="A39" s="100"/>
      <c r="B39" s="99" t="s">
        <v>164</v>
      </c>
      <c r="C39" s="99" t="s">
        <v>165</v>
      </c>
      <c r="D39" s="100" t="s">
        <v>82</v>
      </c>
      <c r="E39" s="101">
        <v>-32</v>
      </c>
      <c r="I39" s="3">
        <f>E39</f>
        <v>-32</v>
      </c>
      <c r="K39" s="3">
        <f t="shared" si="2"/>
        <v>-32</v>
      </c>
      <c r="M39" s="12"/>
    </row>
    <row r="40" spans="1:11" ht="14.25">
      <c r="A40" s="100"/>
      <c r="B40" s="99" t="s">
        <v>166</v>
      </c>
      <c r="C40" s="99" t="s">
        <v>167</v>
      </c>
      <c r="D40" s="100" t="s">
        <v>81</v>
      </c>
      <c r="E40" s="101">
        <v>-1905391</v>
      </c>
      <c r="G40" s="3">
        <f>E40</f>
        <v>-1905391</v>
      </c>
      <c r="K40" s="3">
        <f t="shared" si="2"/>
        <v>-1905391</v>
      </c>
    </row>
    <row r="41" spans="1:11" ht="14.25">
      <c r="A41" s="100"/>
      <c r="B41" s="99"/>
      <c r="C41" s="99"/>
      <c r="D41" s="100" t="s">
        <v>82</v>
      </c>
      <c r="E41" s="101">
        <v>-2722</v>
      </c>
      <c r="I41" s="3">
        <f>E41</f>
        <v>-2722</v>
      </c>
      <c r="K41" s="3">
        <f t="shared" si="2"/>
        <v>-2722</v>
      </c>
    </row>
    <row r="42" spans="1:11" ht="14.25">
      <c r="A42" s="100"/>
      <c r="B42" s="99" t="s">
        <v>168</v>
      </c>
      <c r="C42" s="99" t="s">
        <v>169</v>
      </c>
      <c r="D42" s="100" t="s">
        <v>81</v>
      </c>
      <c r="E42" s="101">
        <v>-1243144</v>
      </c>
      <c r="G42" s="3">
        <f>E42</f>
        <v>-1243144</v>
      </c>
      <c r="K42" s="3">
        <f t="shared" si="2"/>
        <v>-1243144</v>
      </c>
    </row>
    <row r="43" spans="1:11" ht="14.25">
      <c r="A43" s="100"/>
      <c r="B43" s="99"/>
      <c r="C43" s="99"/>
      <c r="D43" s="100" t="s">
        <v>82</v>
      </c>
      <c r="E43" s="101">
        <v>-7155</v>
      </c>
      <c r="I43" s="3">
        <f>E43</f>
        <v>-7155</v>
      </c>
      <c r="K43" s="3">
        <f t="shared" si="2"/>
        <v>-7155</v>
      </c>
    </row>
    <row r="44" spans="1:11" ht="14.25">
      <c r="A44" s="100"/>
      <c r="B44" s="99"/>
      <c r="C44" s="99"/>
      <c r="D44" s="100" t="s">
        <v>171</v>
      </c>
      <c r="E44" s="101">
        <v>11</v>
      </c>
      <c r="I44" s="3">
        <f>E44</f>
        <v>11</v>
      </c>
      <c r="K44" s="3">
        <f t="shared" si="2"/>
        <v>11</v>
      </c>
    </row>
    <row r="45" spans="1:11" ht="14.25">
      <c r="A45" s="100"/>
      <c r="B45" s="99"/>
      <c r="C45" s="99"/>
      <c r="D45" s="100" t="s">
        <v>172</v>
      </c>
      <c r="E45" s="101">
        <v>7694</v>
      </c>
      <c r="G45" s="3">
        <f>E45</f>
        <v>7694</v>
      </c>
      <c r="K45" s="3">
        <f t="shared" si="2"/>
        <v>7694</v>
      </c>
    </row>
    <row r="46" spans="1:11" ht="14.25">
      <c r="A46" s="100"/>
      <c r="B46" s="99" t="s">
        <v>173</v>
      </c>
      <c r="C46" s="99" t="s">
        <v>169</v>
      </c>
      <c r="D46" s="100" t="s">
        <v>174</v>
      </c>
      <c r="E46" s="101">
        <v>-179175</v>
      </c>
      <c r="G46" s="3">
        <f>E46</f>
        <v>-179175</v>
      </c>
      <c r="K46" s="3">
        <f t="shared" si="2"/>
        <v>-179175</v>
      </c>
    </row>
    <row r="47" spans="1:11" ht="14.25">
      <c r="A47" s="100"/>
      <c r="B47" s="99"/>
      <c r="C47" s="99"/>
      <c r="D47" s="100" t="s">
        <v>175</v>
      </c>
      <c r="E47" s="101">
        <v>-539</v>
      </c>
      <c r="I47" s="3">
        <f>E47</f>
        <v>-539</v>
      </c>
      <c r="K47" s="3">
        <f t="shared" si="2"/>
        <v>-539</v>
      </c>
    </row>
    <row r="48" spans="1:11" ht="14.25">
      <c r="A48" s="100"/>
      <c r="B48" s="102" t="s">
        <v>170</v>
      </c>
      <c r="C48" s="102"/>
      <c r="D48" s="102"/>
      <c r="E48" s="103">
        <v>8192200</v>
      </c>
      <c r="G48" s="105">
        <f>SUM(G24:G47)</f>
        <v>-3320016</v>
      </c>
      <c r="H48" s="105">
        <f>SUM(H24:H47)</f>
        <v>0</v>
      </c>
      <c r="I48" s="105">
        <f>SUM(I24:I47)</f>
        <v>-55771</v>
      </c>
      <c r="J48" s="105">
        <f>SUM(J24:J47)</f>
        <v>11567987</v>
      </c>
      <c r="K48" s="105">
        <f>SUM(K24:K47)</f>
        <v>8192200</v>
      </c>
    </row>
    <row r="49" spans="1:11" ht="14.25">
      <c r="A49" s="100"/>
      <c r="B49" s="104" t="s">
        <v>170</v>
      </c>
      <c r="C49" s="104"/>
      <c r="D49" s="104"/>
      <c r="E49" s="103">
        <v>8192200</v>
      </c>
      <c r="G49" s="105"/>
      <c r="H49" s="105"/>
      <c r="I49" s="105"/>
      <c r="J49" s="105"/>
      <c r="K49" s="105"/>
    </row>
    <row r="50" spans="1:11" ht="14.25">
      <c r="A50" s="100" t="s">
        <v>85</v>
      </c>
      <c r="B50" s="99" t="s">
        <v>73</v>
      </c>
      <c r="C50" s="99" t="s">
        <v>72</v>
      </c>
      <c r="D50" s="100" t="s">
        <v>84</v>
      </c>
      <c r="E50" s="101">
        <v>-11535183</v>
      </c>
      <c r="J50" s="3">
        <f>E50</f>
        <v>-11535183</v>
      </c>
      <c r="K50" s="3">
        <f>SUM(G50:J50)</f>
        <v>-11535183</v>
      </c>
    </row>
    <row r="51" spans="1:11" ht="14.25">
      <c r="A51" s="100"/>
      <c r="B51" s="99"/>
      <c r="C51" s="99"/>
      <c r="D51" s="100" t="s">
        <v>86</v>
      </c>
      <c r="E51" s="101">
        <v>-32804</v>
      </c>
      <c r="I51" s="3">
        <f aca="true" t="shared" si="3" ref="I51:I56">E51</f>
        <v>-32804</v>
      </c>
      <c r="K51" s="3">
        <f aca="true" t="shared" si="4" ref="K51:K57">SUM(G51:J51)</f>
        <v>-32804</v>
      </c>
    </row>
    <row r="52" spans="1:11" ht="14.25">
      <c r="A52" s="100"/>
      <c r="B52" s="99"/>
      <c r="C52" s="99"/>
      <c r="D52" s="100" t="s">
        <v>83</v>
      </c>
      <c r="E52" s="101">
        <v>-32804</v>
      </c>
      <c r="I52" s="3">
        <f t="shared" si="3"/>
        <v>-32804</v>
      </c>
      <c r="K52" s="3">
        <f t="shared" si="4"/>
        <v>-32804</v>
      </c>
    </row>
    <row r="53" spans="1:11" ht="14.25">
      <c r="A53" s="100"/>
      <c r="B53" s="99" t="s">
        <v>71</v>
      </c>
      <c r="C53" s="99" t="s">
        <v>70</v>
      </c>
      <c r="D53" s="100" t="s">
        <v>86</v>
      </c>
      <c r="E53" s="101">
        <v>-32804</v>
      </c>
      <c r="I53" s="3">
        <f t="shared" si="3"/>
        <v>-32804</v>
      </c>
      <c r="K53" s="3">
        <f t="shared" si="4"/>
        <v>-32804</v>
      </c>
    </row>
    <row r="54" spans="1:11" ht="14.25">
      <c r="A54" s="100"/>
      <c r="B54" s="99" t="s">
        <v>69</v>
      </c>
      <c r="C54" s="99" t="s">
        <v>68</v>
      </c>
      <c r="D54" s="100" t="s">
        <v>86</v>
      </c>
      <c r="E54" s="101">
        <v>-32804</v>
      </c>
      <c r="I54" s="3">
        <f t="shared" si="3"/>
        <v>-32804</v>
      </c>
      <c r="K54" s="3">
        <f t="shared" si="4"/>
        <v>-32804</v>
      </c>
    </row>
    <row r="55" spans="1:11" ht="14.25">
      <c r="A55" s="100"/>
      <c r="B55" s="99" t="s">
        <v>67</v>
      </c>
      <c r="C55" s="99" t="s">
        <v>66</v>
      </c>
      <c r="D55" s="100" t="s">
        <v>86</v>
      </c>
      <c r="E55" s="101">
        <v>-32804</v>
      </c>
      <c r="I55" s="3">
        <f t="shared" si="3"/>
        <v>-32804</v>
      </c>
      <c r="K55" s="3">
        <f t="shared" si="4"/>
        <v>-32804</v>
      </c>
    </row>
    <row r="56" spans="1:11" ht="14.25">
      <c r="A56" s="100"/>
      <c r="B56" s="99" t="s">
        <v>65</v>
      </c>
      <c r="C56" s="99" t="s">
        <v>64</v>
      </c>
      <c r="D56" s="100" t="s">
        <v>86</v>
      </c>
      <c r="E56" s="101">
        <v>-32804</v>
      </c>
      <c r="I56" s="3">
        <f t="shared" si="3"/>
        <v>-32804</v>
      </c>
      <c r="K56" s="3">
        <f t="shared" si="4"/>
        <v>-32804</v>
      </c>
    </row>
    <row r="57" spans="1:11" ht="14.25">
      <c r="A57" s="100"/>
      <c r="B57" s="99" t="s">
        <v>63</v>
      </c>
      <c r="C57" s="99" t="s">
        <v>61</v>
      </c>
      <c r="D57" s="100" t="s">
        <v>62</v>
      </c>
      <c r="E57" s="101">
        <v>11732007</v>
      </c>
      <c r="J57" s="3">
        <f>E57</f>
        <v>11732007</v>
      </c>
      <c r="K57" s="3">
        <f t="shared" si="4"/>
        <v>11732007</v>
      </c>
    </row>
    <row r="58" spans="1:11" ht="14.25">
      <c r="A58" s="100"/>
      <c r="B58" s="102" t="s">
        <v>170</v>
      </c>
      <c r="C58" s="102"/>
      <c r="D58" s="102"/>
      <c r="E58" s="103">
        <v>0</v>
      </c>
      <c r="G58" s="105">
        <f>SUM(G50:G57)</f>
        <v>0</v>
      </c>
      <c r="H58" s="105">
        <f>SUM(H50:H57)</f>
        <v>0</v>
      </c>
      <c r="I58" s="105">
        <f>SUM(I50:I57)</f>
        <v>-196824</v>
      </c>
      <c r="J58" s="105">
        <f>SUM(J50:J57)</f>
        <v>196824</v>
      </c>
      <c r="K58" s="105">
        <f>SUM(K50:K57)</f>
        <v>0</v>
      </c>
    </row>
    <row r="59" spans="1:11" ht="14.25">
      <c r="A59" s="100"/>
      <c r="B59" s="104" t="s">
        <v>170</v>
      </c>
      <c r="C59" s="104"/>
      <c r="D59" s="104"/>
      <c r="E59" s="103">
        <v>0</v>
      </c>
      <c r="G59" s="105"/>
      <c r="H59" s="105"/>
      <c r="I59" s="105"/>
      <c r="J59" s="105"/>
      <c r="K59" s="105"/>
    </row>
    <row r="60" spans="1:11" ht="14.25">
      <c r="A60" s="100" t="s">
        <v>87</v>
      </c>
      <c r="B60" s="99" t="s">
        <v>101</v>
      </c>
      <c r="C60" s="99" t="s">
        <v>75</v>
      </c>
      <c r="D60" s="100" t="s">
        <v>91</v>
      </c>
      <c r="E60" s="101">
        <v>565256</v>
      </c>
      <c r="G60" s="3">
        <f>E60</f>
        <v>565256</v>
      </c>
      <c r="K60" s="3">
        <f>SUM(G60:J60)</f>
        <v>565256</v>
      </c>
    </row>
    <row r="61" spans="1:11" ht="14.25">
      <c r="A61" s="100"/>
      <c r="B61" s="99"/>
      <c r="C61" s="99"/>
      <c r="D61" s="100" t="s">
        <v>90</v>
      </c>
      <c r="E61" s="101">
        <v>12265</v>
      </c>
      <c r="I61" s="3">
        <f>E61</f>
        <v>12265</v>
      </c>
      <c r="K61" s="3">
        <f aca="true" t="shared" si="5" ref="K61:K85">SUM(G61:J61)</f>
        <v>12265</v>
      </c>
    </row>
    <row r="62" spans="1:11" ht="14.25">
      <c r="A62" s="100"/>
      <c r="B62" s="99" t="s">
        <v>102</v>
      </c>
      <c r="C62" s="99" t="s">
        <v>72</v>
      </c>
      <c r="D62" s="100" t="s">
        <v>91</v>
      </c>
      <c r="E62" s="101">
        <v>491135</v>
      </c>
      <c r="G62" s="3">
        <f>E62</f>
        <v>491135</v>
      </c>
      <c r="K62" s="3">
        <f t="shared" si="5"/>
        <v>491135</v>
      </c>
    </row>
    <row r="63" spans="1:11" ht="14.25">
      <c r="A63" s="100"/>
      <c r="B63" s="99"/>
      <c r="C63" s="99"/>
      <c r="D63" s="100" t="s">
        <v>90</v>
      </c>
      <c r="E63" s="101">
        <v>15056</v>
      </c>
      <c r="I63" s="3">
        <f>E63</f>
        <v>15056</v>
      </c>
      <c r="K63" s="3">
        <f t="shared" si="5"/>
        <v>15056</v>
      </c>
    </row>
    <row r="64" spans="1:11" ht="14.25">
      <c r="A64" s="100"/>
      <c r="B64" s="99" t="s">
        <v>103</v>
      </c>
      <c r="C64" s="99" t="s">
        <v>70</v>
      </c>
      <c r="D64" s="100" t="s">
        <v>91</v>
      </c>
      <c r="E64" s="101">
        <v>452878</v>
      </c>
      <c r="G64" s="3">
        <f>E64</f>
        <v>452878</v>
      </c>
      <c r="K64" s="3">
        <f t="shared" si="5"/>
        <v>452878</v>
      </c>
    </row>
    <row r="65" spans="1:11" ht="14.25">
      <c r="A65" s="100"/>
      <c r="B65" s="99"/>
      <c r="C65" s="99"/>
      <c r="D65" s="100" t="s">
        <v>90</v>
      </c>
      <c r="E65" s="101">
        <v>17550</v>
      </c>
      <c r="I65" s="3">
        <f>E65</f>
        <v>17550</v>
      </c>
      <c r="K65" s="3">
        <f t="shared" si="5"/>
        <v>17550</v>
      </c>
    </row>
    <row r="66" spans="1:11" ht="14.25">
      <c r="A66" s="100"/>
      <c r="B66" s="99" t="s">
        <v>104</v>
      </c>
      <c r="C66" s="99" t="s">
        <v>68</v>
      </c>
      <c r="D66" s="100" t="s">
        <v>91</v>
      </c>
      <c r="E66" s="101">
        <v>422754</v>
      </c>
      <c r="G66" s="3">
        <f>E66</f>
        <v>422754</v>
      </c>
      <c r="K66" s="3">
        <f t="shared" si="5"/>
        <v>422754</v>
      </c>
    </row>
    <row r="67" spans="1:11" ht="14.25">
      <c r="A67" s="100"/>
      <c r="B67" s="99"/>
      <c r="C67" s="99"/>
      <c r="D67" s="100" t="s">
        <v>90</v>
      </c>
      <c r="E67" s="101">
        <v>19863</v>
      </c>
      <c r="I67" s="3">
        <f>E67</f>
        <v>19863</v>
      </c>
      <c r="K67" s="3">
        <f t="shared" si="5"/>
        <v>19863</v>
      </c>
    </row>
    <row r="68" spans="1:11" ht="14.25">
      <c r="A68" s="100"/>
      <c r="B68" s="99" t="s">
        <v>96</v>
      </c>
      <c r="C68" s="99" t="s">
        <v>66</v>
      </c>
      <c r="D68" s="100" t="s">
        <v>91</v>
      </c>
      <c r="E68" s="101">
        <v>417810</v>
      </c>
      <c r="G68" s="3">
        <f>E68</f>
        <v>417810</v>
      </c>
      <c r="K68" s="3">
        <f t="shared" si="5"/>
        <v>417810</v>
      </c>
    </row>
    <row r="69" spans="1:11" ht="14.25">
      <c r="A69" s="100"/>
      <c r="B69" s="99"/>
      <c r="C69" s="99"/>
      <c r="D69" s="100" t="s">
        <v>90</v>
      </c>
      <c r="E69" s="101">
        <v>22083</v>
      </c>
      <c r="I69" s="3">
        <f>E69</f>
        <v>22083</v>
      </c>
      <c r="K69" s="3">
        <f t="shared" si="5"/>
        <v>22083</v>
      </c>
    </row>
    <row r="70" spans="1:11" ht="14.25">
      <c r="A70" s="100"/>
      <c r="B70" s="99" t="s">
        <v>95</v>
      </c>
      <c r="C70" s="99" t="s">
        <v>64</v>
      </c>
      <c r="D70" s="100" t="s">
        <v>91</v>
      </c>
      <c r="E70" s="101">
        <v>393767</v>
      </c>
      <c r="G70" s="3">
        <f>E70</f>
        <v>393767</v>
      </c>
      <c r="K70" s="3">
        <f t="shared" si="5"/>
        <v>393767</v>
      </c>
    </row>
    <row r="71" spans="1:11" ht="14.25">
      <c r="A71" s="100"/>
      <c r="B71" s="99"/>
      <c r="C71" s="99"/>
      <c r="D71" s="100" t="s">
        <v>90</v>
      </c>
      <c r="E71" s="101">
        <v>24227</v>
      </c>
      <c r="I71" s="3">
        <f>E71</f>
        <v>24227</v>
      </c>
      <c r="K71" s="3">
        <f t="shared" si="5"/>
        <v>24227</v>
      </c>
    </row>
    <row r="72" spans="1:11" ht="14.25">
      <c r="A72" s="100"/>
      <c r="B72" s="99" t="s">
        <v>94</v>
      </c>
      <c r="C72" s="99" t="s">
        <v>61</v>
      </c>
      <c r="D72" s="100" t="s">
        <v>91</v>
      </c>
      <c r="E72" s="101">
        <v>323100</v>
      </c>
      <c r="G72" s="3">
        <f>E72</f>
        <v>323100</v>
      </c>
      <c r="K72" s="3">
        <f t="shared" si="5"/>
        <v>323100</v>
      </c>
    </row>
    <row r="73" spans="1:11" ht="14.25">
      <c r="A73" s="100"/>
      <c r="B73" s="99"/>
      <c r="C73" s="99"/>
      <c r="D73" s="100" t="s">
        <v>90</v>
      </c>
      <c r="E73" s="101">
        <v>15902</v>
      </c>
      <c r="I73" s="3">
        <f>E73</f>
        <v>15902</v>
      </c>
      <c r="K73" s="3">
        <f t="shared" si="5"/>
        <v>15902</v>
      </c>
    </row>
    <row r="74" spans="1:11" ht="14.25">
      <c r="A74" s="100"/>
      <c r="B74" s="99"/>
      <c r="C74" s="99"/>
      <c r="D74" s="100" t="s">
        <v>93</v>
      </c>
      <c r="E74" s="101">
        <v>-2050047.01</v>
      </c>
      <c r="J74" s="3">
        <f>E74</f>
        <v>-2050047</v>
      </c>
      <c r="K74" s="3">
        <f t="shared" si="5"/>
        <v>-2050047</v>
      </c>
    </row>
    <row r="75" spans="1:11" ht="14.25">
      <c r="A75" s="100"/>
      <c r="B75" s="99" t="s">
        <v>92</v>
      </c>
      <c r="C75" s="99" t="s">
        <v>59</v>
      </c>
      <c r="D75" s="100" t="s">
        <v>91</v>
      </c>
      <c r="E75" s="101">
        <v>163180</v>
      </c>
      <c r="G75" s="3">
        <f>E75</f>
        <v>163180</v>
      </c>
      <c r="K75" s="3">
        <f t="shared" si="5"/>
        <v>163180</v>
      </c>
    </row>
    <row r="76" spans="1:11" ht="14.25">
      <c r="A76" s="100"/>
      <c r="B76" s="99"/>
      <c r="C76" s="99"/>
      <c r="D76" s="100" t="s">
        <v>90</v>
      </c>
      <c r="E76" s="101">
        <v>17189</v>
      </c>
      <c r="I76" s="3">
        <f>E76</f>
        <v>17189</v>
      </c>
      <c r="K76" s="3">
        <f t="shared" si="5"/>
        <v>17189</v>
      </c>
    </row>
    <row r="77" spans="1:11" ht="14.25">
      <c r="A77" s="100"/>
      <c r="B77" s="99" t="s">
        <v>89</v>
      </c>
      <c r="C77" s="99" t="s">
        <v>56</v>
      </c>
      <c r="D77" s="100" t="s">
        <v>91</v>
      </c>
      <c r="E77" s="101">
        <v>157172</v>
      </c>
      <c r="G77" s="3">
        <f>E77</f>
        <v>157172</v>
      </c>
      <c r="K77" s="3">
        <f t="shared" si="5"/>
        <v>157172</v>
      </c>
    </row>
    <row r="78" spans="1:11" ht="14.25">
      <c r="A78" s="100"/>
      <c r="B78" s="99"/>
      <c r="C78" s="99"/>
      <c r="D78" s="100" t="s">
        <v>90</v>
      </c>
      <c r="E78" s="101">
        <v>17457</v>
      </c>
      <c r="I78" s="3">
        <f>E78</f>
        <v>17457</v>
      </c>
      <c r="K78" s="3">
        <f t="shared" si="5"/>
        <v>17457</v>
      </c>
    </row>
    <row r="79" spans="1:11" ht="14.25">
      <c r="A79" s="100"/>
      <c r="B79" s="99"/>
      <c r="C79" s="99"/>
      <c r="D79" s="100" t="s">
        <v>88</v>
      </c>
      <c r="E79" s="101">
        <v>-36414.12</v>
      </c>
      <c r="J79" s="3">
        <f>E79</f>
        <v>-36414</v>
      </c>
      <c r="K79" s="3">
        <f t="shared" si="5"/>
        <v>-36414</v>
      </c>
    </row>
    <row r="80" spans="1:11" ht="14.25">
      <c r="A80" s="100"/>
      <c r="B80" s="99" t="s">
        <v>176</v>
      </c>
      <c r="C80" s="99" t="s">
        <v>165</v>
      </c>
      <c r="D80" s="100" t="s">
        <v>91</v>
      </c>
      <c r="E80" s="101">
        <v>138398</v>
      </c>
      <c r="G80" s="3">
        <f>E80</f>
        <v>138398</v>
      </c>
      <c r="K80" s="3">
        <f t="shared" si="5"/>
        <v>138398</v>
      </c>
    </row>
    <row r="81" spans="1:11" ht="14.25">
      <c r="A81" s="100"/>
      <c r="B81" s="99"/>
      <c r="C81" s="99"/>
      <c r="D81" s="100" t="s">
        <v>90</v>
      </c>
      <c r="E81" s="101">
        <v>18625</v>
      </c>
      <c r="I81" s="3">
        <f>E81</f>
        <v>18625</v>
      </c>
      <c r="K81" s="3">
        <f t="shared" si="5"/>
        <v>18625</v>
      </c>
    </row>
    <row r="82" spans="1:11" ht="14.25">
      <c r="A82" s="100"/>
      <c r="B82" s="99" t="s">
        <v>177</v>
      </c>
      <c r="C82" s="99" t="s">
        <v>167</v>
      </c>
      <c r="D82" s="100" t="s">
        <v>91</v>
      </c>
      <c r="E82" s="101">
        <v>141434</v>
      </c>
      <c r="G82" s="3">
        <f>E82</f>
        <v>141434</v>
      </c>
      <c r="K82" s="3">
        <f t="shared" si="5"/>
        <v>141434</v>
      </c>
    </row>
    <row r="83" spans="1:11" ht="14.25">
      <c r="A83" s="100"/>
      <c r="B83" s="99"/>
      <c r="C83" s="99"/>
      <c r="D83" s="100" t="s">
        <v>90</v>
      </c>
      <c r="E83" s="101">
        <v>19366</v>
      </c>
      <c r="I83" s="3">
        <f>E83</f>
        <v>19366</v>
      </c>
      <c r="K83" s="3">
        <f t="shared" si="5"/>
        <v>19366</v>
      </c>
    </row>
    <row r="84" spans="1:11" ht="14.25">
      <c r="A84" s="100"/>
      <c r="B84" s="99" t="s">
        <v>178</v>
      </c>
      <c r="C84" s="99" t="s">
        <v>169</v>
      </c>
      <c r="D84" s="100" t="s">
        <v>91</v>
      </c>
      <c r="E84" s="101">
        <v>177247</v>
      </c>
      <c r="G84" s="3">
        <f>E84</f>
        <v>177247</v>
      </c>
      <c r="K84" s="3">
        <f t="shared" si="5"/>
        <v>177247</v>
      </c>
    </row>
    <row r="85" spans="1:11" ht="15" thickBot="1">
      <c r="A85" s="100"/>
      <c r="B85" s="99"/>
      <c r="C85" s="99"/>
      <c r="D85" s="100" t="s">
        <v>90</v>
      </c>
      <c r="E85" s="101">
        <v>20209</v>
      </c>
      <c r="I85" s="3">
        <f>E85</f>
        <v>20209</v>
      </c>
      <c r="K85" s="3">
        <f t="shared" si="5"/>
        <v>20209</v>
      </c>
    </row>
    <row r="86" spans="1:11" ht="14.25">
      <c r="A86" s="100"/>
      <c r="B86" s="102" t="s">
        <v>170</v>
      </c>
      <c r="C86" s="102"/>
      <c r="D86" s="102"/>
      <c r="E86" s="103">
        <v>1977461.87</v>
      </c>
      <c r="G86" s="106">
        <f>SUM(G60:G85)</f>
        <v>3844131</v>
      </c>
      <c r="H86" s="105">
        <f>SUM(H60:H85)</f>
        <v>0</v>
      </c>
      <c r="I86" s="105">
        <f>SUM(I60:I85)</f>
        <v>219792</v>
      </c>
      <c r="J86" s="105">
        <f>SUM(J60:J85)</f>
        <v>-2086461</v>
      </c>
      <c r="K86" s="105">
        <f>SUM(K60:K85)</f>
        <v>1977462</v>
      </c>
    </row>
    <row r="87" spans="1:11" ht="15" thickBot="1">
      <c r="A87" s="100"/>
      <c r="B87" s="104" t="s">
        <v>170</v>
      </c>
      <c r="C87" s="104"/>
      <c r="D87" s="104"/>
      <c r="E87" s="103">
        <v>1977461.87</v>
      </c>
      <c r="G87" s="107" t="s">
        <v>140</v>
      </c>
      <c r="H87" s="105"/>
      <c r="I87" s="105"/>
      <c r="J87" s="105"/>
      <c r="K87" s="105"/>
    </row>
    <row r="88" spans="1:11" ht="14.25">
      <c r="A88" s="100" t="s">
        <v>105</v>
      </c>
      <c r="B88" s="99" t="s">
        <v>101</v>
      </c>
      <c r="C88" s="99" t="s">
        <v>75</v>
      </c>
      <c r="D88" s="100" t="s">
        <v>108</v>
      </c>
      <c r="E88" s="101">
        <v>-10685</v>
      </c>
      <c r="I88" s="3">
        <f aca="true" t="shared" si="6" ref="I88:I93">E88</f>
        <v>-10685</v>
      </c>
      <c r="K88" s="3">
        <f>SUM(I88:J88)</f>
        <v>-10685</v>
      </c>
    </row>
    <row r="89" spans="1:11" ht="14.25">
      <c r="A89" s="100"/>
      <c r="B89" s="99" t="s">
        <v>102</v>
      </c>
      <c r="C89" s="99" t="s">
        <v>72</v>
      </c>
      <c r="D89" s="100" t="s">
        <v>108</v>
      </c>
      <c r="E89" s="101">
        <v>-10685</v>
      </c>
      <c r="I89" s="3">
        <f t="shared" si="6"/>
        <v>-10685</v>
      </c>
      <c r="K89" s="3">
        <f aca="true" t="shared" si="7" ref="K89:K95">SUM(I89:J89)</f>
        <v>-10685</v>
      </c>
    </row>
    <row r="90" spans="1:11" ht="14.25">
      <c r="A90" s="100"/>
      <c r="B90" s="99" t="s">
        <v>103</v>
      </c>
      <c r="C90" s="99" t="s">
        <v>70</v>
      </c>
      <c r="D90" s="100" t="s">
        <v>108</v>
      </c>
      <c r="E90" s="101">
        <v>-10685</v>
      </c>
      <c r="I90" s="3">
        <f t="shared" si="6"/>
        <v>-10685</v>
      </c>
      <c r="K90" s="3">
        <f t="shared" si="7"/>
        <v>-10685</v>
      </c>
    </row>
    <row r="91" spans="1:11" ht="14.25">
      <c r="A91" s="100"/>
      <c r="B91" s="99" t="s">
        <v>104</v>
      </c>
      <c r="C91" s="99" t="s">
        <v>68</v>
      </c>
      <c r="D91" s="100" t="s">
        <v>108</v>
      </c>
      <c r="E91" s="101">
        <v>-10685</v>
      </c>
      <c r="I91" s="3">
        <f t="shared" si="6"/>
        <v>-10685</v>
      </c>
      <c r="K91" s="3">
        <f t="shared" si="7"/>
        <v>-10685</v>
      </c>
    </row>
    <row r="92" spans="1:11" ht="14.25">
      <c r="A92" s="100"/>
      <c r="B92" s="99" t="s">
        <v>96</v>
      </c>
      <c r="C92" s="99" t="s">
        <v>66</v>
      </c>
      <c r="D92" s="100" t="s">
        <v>108</v>
      </c>
      <c r="E92" s="101">
        <v>-10685</v>
      </c>
      <c r="I92" s="3">
        <f t="shared" si="6"/>
        <v>-10685</v>
      </c>
      <c r="K92" s="3">
        <f t="shared" si="7"/>
        <v>-10685</v>
      </c>
    </row>
    <row r="93" spans="1:11" ht="14.25">
      <c r="A93" s="100"/>
      <c r="B93" s="99" t="s">
        <v>95</v>
      </c>
      <c r="C93" s="99" t="s">
        <v>64</v>
      </c>
      <c r="D93" s="100" t="s">
        <v>108</v>
      </c>
      <c r="E93" s="101">
        <v>-10685</v>
      </c>
      <c r="I93" s="3">
        <f t="shared" si="6"/>
        <v>-10685</v>
      </c>
      <c r="K93" s="3">
        <f t="shared" si="7"/>
        <v>-10685</v>
      </c>
    </row>
    <row r="94" spans="1:11" ht="14.25">
      <c r="A94" s="100"/>
      <c r="B94" s="99" t="s">
        <v>94</v>
      </c>
      <c r="C94" s="99" t="s">
        <v>61</v>
      </c>
      <c r="D94" s="100" t="s">
        <v>93</v>
      </c>
      <c r="E94" s="101">
        <v>2050047.01</v>
      </c>
      <c r="J94" s="3">
        <f>E94</f>
        <v>2050047</v>
      </c>
      <c r="K94" s="3">
        <f t="shared" si="7"/>
        <v>2050047</v>
      </c>
    </row>
    <row r="95" spans="1:11" ht="14.25">
      <c r="A95" s="100"/>
      <c r="B95" s="99" t="s">
        <v>107</v>
      </c>
      <c r="C95" s="99" t="s">
        <v>61</v>
      </c>
      <c r="D95" s="100" t="s">
        <v>106</v>
      </c>
      <c r="E95" s="101">
        <v>36414.12</v>
      </c>
      <c r="J95" s="3">
        <f>E95</f>
        <v>36414</v>
      </c>
      <c r="K95" s="3">
        <f t="shared" si="7"/>
        <v>36414</v>
      </c>
    </row>
    <row r="96" spans="1:13" ht="14.25">
      <c r="A96" s="100"/>
      <c r="B96" s="102" t="s">
        <v>170</v>
      </c>
      <c r="C96" s="102"/>
      <c r="D96" s="102"/>
      <c r="E96" s="103">
        <v>2022351.13</v>
      </c>
      <c r="G96" s="105">
        <f>SUM(G88:G95)</f>
        <v>0</v>
      </c>
      <c r="H96" s="105">
        <f>SUM(H88:H95)</f>
        <v>0</v>
      </c>
      <c r="I96" s="105">
        <f>SUM(I88:I95)</f>
        <v>-64110</v>
      </c>
      <c r="J96" s="105">
        <f>SUM(J88:J95)</f>
        <v>2086461</v>
      </c>
      <c r="K96" s="105">
        <f>SUM(K88:K95)</f>
        <v>2022351</v>
      </c>
      <c r="M96" s="12"/>
    </row>
    <row r="97" spans="1:13" ht="14.25">
      <c r="A97" s="100"/>
      <c r="B97" s="104" t="s">
        <v>170</v>
      </c>
      <c r="C97" s="104"/>
      <c r="D97" s="104"/>
      <c r="E97" s="103">
        <v>2022351.13</v>
      </c>
      <c r="G97" s="105"/>
      <c r="H97" s="105"/>
      <c r="I97" s="105"/>
      <c r="J97" s="105"/>
      <c r="K97" s="105"/>
      <c r="M97" s="12"/>
    </row>
    <row r="98" spans="1:13" ht="14.25">
      <c r="A98" s="100" t="s">
        <v>109</v>
      </c>
      <c r="B98" s="99" t="s">
        <v>101</v>
      </c>
      <c r="C98" s="99" t="s">
        <v>75</v>
      </c>
      <c r="D98" s="100" t="s">
        <v>111</v>
      </c>
      <c r="E98" s="101">
        <v>-194244</v>
      </c>
      <c r="G98" s="3">
        <f>E98</f>
        <v>-194244</v>
      </c>
      <c r="K98" s="3">
        <f>SUM(G98:J98)</f>
        <v>-194244</v>
      </c>
      <c r="M98" s="12"/>
    </row>
    <row r="99" spans="1:13" ht="14.25">
      <c r="A99" s="100"/>
      <c r="B99" s="99"/>
      <c r="C99" s="99"/>
      <c r="D99" s="100" t="s">
        <v>110</v>
      </c>
      <c r="E99" s="101">
        <v>-513</v>
      </c>
      <c r="I99" s="3">
        <f>E99</f>
        <v>-513</v>
      </c>
      <c r="K99" s="3">
        <f aca="true" t="shared" si="8" ref="K99:K122">SUM(G99:J99)</f>
        <v>-513</v>
      </c>
      <c r="M99" s="12"/>
    </row>
    <row r="100" spans="1:13" ht="14.25">
      <c r="A100" s="100"/>
      <c r="B100" s="99" t="s">
        <v>102</v>
      </c>
      <c r="C100" s="99" t="s">
        <v>72</v>
      </c>
      <c r="D100" s="100" t="s">
        <v>111</v>
      </c>
      <c r="E100" s="101">
        <v>-263626</v>
      </c>
      <c r="G100" s="3">
        <f>E100</f>
        <v>-263626</v>
      </c>
      <c r="K100" s="3">
        <f t="shared" si="8"/>
        <v>-263626</v>
      </c>
      <c r="M100" s="12"/>
    </row>
    <row r="101" spans="1:13" ht="14.25">
      <c r="A101" s="100"/>
      <c r="B101" s="99"/>
      <c r="C101" s="99"/>
      <c r="D101" s="100" t="s">
        <v>110</v>
      </c>
      <c r="E101" s="101">
        <v>-1723</v>
      </c>
      <c r="I101" s="3">
        <f>E101</f>
        <v>-1723</v>
      </c>
      <c r="K101" s="3">
        <f t="shared" si="8"/>
        <v>-1723</v>
      </c>
      <c r="M101" s="12"/>
    </row>
    <row r="102" spans="1:13" ht="14.25">
      <c r="A102" s="100"/>
      <c r="B102" s="99" t="s">
        <v>103</v>
      </c>
      <c r="C102" s="99" t="s">
        <v>70</v>
      </c>
      <c r="D102" s="100" t="s">
        <v>111</v>
      </c>
      <c r="E102" s="101">
        <v>-286119</v>
      </c>
      <c r="G102" s="3">
        <f>E102</f>
        <v>-286119</v>
      </c>
      <c r="K102" s="3">
        <f t="shared" si="8"/>
        <v>-286119</v>
      </c>
      <c r="M102" s="12"/>
    </row>
    <row r="103" spans="1:13" ht="14.25">
      <c r="A103" s="100"/>
      <c r="B103" s="99"/>
      <c r="C103" s="99"/>
      <c r="D103" s="100" t="s">
        <v>110</v>
      </c>
      <c r="E103" s="101">
        <v>-3175</v>
      </c>
      <c r="I103" s="3">
        <f>E103</f>
        <v>-3175</v>
      </c>
      <c r="K103" s="3">
        <f t="shared" si="8"/>
        <v>-3175</v>
      </c>
      <c r="M103" s="12"/>
    </row>
    <row r="104" spans="1:13" ht="14.25">
      <c r="A104" s="100"/>
      <c r="B104" s="99" t="s">
        <v>104</v>
      </c>
      <c r="C104" s="99" t="s">
        <v>68</v>
      </c>
      <c r="D104" s="100" t="s">
        <v>111</v>
      </c>
      <c r="E104" s="101">
        <v>-380759</v>
      </c>
      <c r="G104" s="3">
        <f>E104</f>
        <v>-380759</v>
      </c>
      <c r="K104" s="3">
        <f t="shared" si="8"/>
        <v>-380759</v>
      </c>
      <c r="M104" s="12"/>
    </row>
    <row r="105" spans="1:13" ht="14.25">
      <c r="A105" s="100"/>
      <c r="B105" s="99"/>
      <c r="C105" s="99"/>
      <c r="D105" s="100" t="s">
        <v>110</v>
      </c>
      <c r="E105" s="101">
        <v>-4937</v>
      </c>
      <c r="I105" s="3">
        <f>E105</f>
        <v>-4937</v>
      </c>
      <c r="K105" s="3">
        <f t="shared" si="8"/>
        <v>-4937</v>
      </c>
      <c r="M105" s="12"/>
    </row>
    <row r="106" spans="1:13" ht="14.25">
      <c r="A106" s="100"/>
      <c r="B106" s="99" t="s">
        <v>96</v>
      </c>
      <c r="C106" s="99" t="s">
        <v>66</v>
      </c>
      <c r="D106" s="100" t="s">
        <v>111</v>
      </c>
      <c r="E106" s="101">
        <v>-335684</v>
      </c>
      <c r="G106" s="3">
        <f>E106</f>
        <v>-335684</v>
      </c>
      <c r="K106" s="3">
        <f t="shared" si="8"/>
        <v>-335684</v>
      </c>
      <c r="M106" s="12"/>
    </row>
    <row r="107" spans="1:13" ht="14.25">
      <c r="A107" s="100"/>
      <c r="B107" s="99"/>
      <c r="C107" s="99"/>
      <c r="D107" s="100" t="s">
        <v>110</v>
      </c>
      <c r="E107" s="101">
        <v>-6829</v>
      </c>
      <c r="I107" s="3">
        <f>E107</f>
        <v>-6829</v>
      </c>
      <c r="K107" s="3">
        <f t="shared" si="8"/>
        <v>-6829</v>
      </c>
      <c r="M107" s="12"/>
    </row>
    <row r="108" spans="1:13" ht="14.25">
      <c r="A108" s="100"/>
      <c r="B108" s="99" t="s">
        <v>95</v>
      </c>
      <c r="C108" s="99" t="s">
        <v>64</v>
      </c>
      <c r="D108" s="100" t="s">
        <v>111</v>
      </c>
      <c r="E108" s="101">
        <v>-311435</v>
      </c>
      <c r="G108" s="3">
        <f>E108</f>
        <v>-311435</v>
      </c>
      <c r="K108" s="3">
        <f t="shared" si="8"/>
        <v>-311435</v>
      </c>
      <c r="M108" s="12"/>
    </row>
    <row r="109" spans="1:13" ht="14.25">
      <c r="A109" s="100"/>
      <c r="B109" s="99"/>
      <c r="C109" s="99"/>
      <c r="D109" s="100" t="s">
        <v>110</v>
      </c>
      <c r="E109" s="101">
        <v>-8539</v>
      </c>
      <c r="I109" s="3">
        <f>E109</f>
        <v>-8539</v>
      </c>
      <c r="K109" s="3">
        <f t="shared" si="8"/>
        <v>-8539</v>
      </c>
      <c r="M109" s="12"/>
    </row>
    <row r="110" spans="1:13" ht="14.25">
      <c r="A110" s="100"/>
      <c r="B110" s="99" t="s">
        <v>94</v>
      </c>
      <c r="C110" s="99" t="s">
        <v>61</v>
      </c>
      <c r="D110" s="100" t="s">
        <v>111</v>
      </c>
      <c r="E110" s="101">
        <v>-330925</v>
      </c>
      <c r="G110" s="3">
        <f>E110</f>
        <v>-330925</v>
      </c>
      <c r="K110" s="3">
        <f t="shared" si="8"/>
        <v>-330925</v>
      </c>
      <c r="M110" s="12"/>
    </row>
    <row r="111" spans="1:11" ht="14.25">
      <c r="A111" s="100"/>
      <c r="B111" s="99"/>
      <c r="C111" s="99"/>
      <c r="D111" s="100" t="s">
        <v>110</v>
      </c>
      <c r="E111" s="101">
        <v>-10388</v>
      </c>
      <c r="I111" s="3">
        <f>E111</f>
        <v>-10388</v>
      </c>
      <c r="K111" s="3">
        <f t="shared" si="8"/>
        <v>-10388</v>
      </c>
    </row>
    <row r="112" spans="1:11" ht="14.25">
      <c r="A112" s="100"/>
      <c r="B112" s="99" t="s">
        <v>92</v>
      </c>
      <c r="C112" s="99" t="s">
        <v>59</v>
      </c>
      <c r="D112" s="100" t="s">
        <v>111</v>
      </c>
      <c r="E112" s="101">
        <v>-249281</v>
      </c>
      <c r="G112" s="3">
        <f>E112</f>
        <v>-249281</v>
      </c>
      <c r="K112" s="3">
        <f t="shared" si="8"/>
        <v>-249281</v>
      </c>
    </row>
    <row r="113" spans="1:11" ht="14.25">
      <c r="A113" s="100"/>
      <c r="B113" s="99"/>
      <c r="C113" s="99"/>
      <c r="D113" s="100" t="s">
        <v>110</v>
      </c>
      <c r="E113" s="101">
        <v>-11923</v>
      </c>
      <c r="I113" s="3">
        <f>E113</f>
        <v>-11923</v>
      </c>
      <c r="K113" s="3">
        <f t="shared" si="8"/>
        <v>-11923</v>
      </c>
    </row>
    <row r="114" spans="1:11" ht="14.25">
      <c r="A114" s="100"/>
      <c r="B114" s="99" t="s">
        <v>89</v>
      </c>
      <c r="C114" s="99" t="s">
        <v>56</v>
      </c>
      <c r="D114" s="100" t="s">
        <v>111</v>
      </c>
      <c r="E114" s="101">
        <v>-289563</v>
      </c>
      <c r="G114" s="3">
        <f>E114</f>
        <v>-289563</v>
      </c>
      <c r="K114" s="3">
        <f t="shared" si="8"/>
        <v>-289563</v>
      </c>
    </row>
    <row r="115" spans="1:11" ht="14.25">
      <c r="A115" s="100"/>
      <c r="B115" s="99"/>
      <c r="C115" s="99"/>
      <c r="D115" s="100" t="s">
        <v>110</v>
      </c>
      <c r="E115" s="101">
        <v>-12770</v>
      </c>
      <c r="I115" s="3">
        <f>E115</f>
        <v>-12770</v>
      </c>
      <c r="K115" s="3">
        <f t="shared" si="8"/>
        <v>-12770</v>
      </c>
    </row>
    <row r="116" spans="1:11" ht="14.25">
      <c r="A116" s="100"/>
      <c r="B116" s="99"/>
      <c r="C116" s="99"/>
      <c r="D116" s="100" t="s">
        <v>88</v>
      </c>
      <c r="E116" s="101">
        <v>36414.12</v>
      </c>
      <c r="G116" s="3">
        <f>E116</f>
        <v>36414</v>
      </c>
      <c r="K116" s="3">
        <f t="shared" si="8"/>
        <v>36414</v>
      </c>
    </row>
    <row r="117" spans="1:11" ht="14.25">
      <c r="A117" s="100"/>
      <c r="B117" s="99" t="s">
        <v>176</v>
      </c>
      <c r="C117" s="99" t="s">
        <v>165</v>
      </c>
      <c r="D117" s="100" t="s">
        <v>111</v>
      </c>
      <c r="E117" s="101">
        <v>-290618</v>
      </c>
      <c r="G117" s="3">
        <f>E117</f>
        <v>-290618</v>
      </c>
      <c r="K117" s="3">
        <f t="shared" si="8"/>
        <v>-290618</v>
      </c>
    </row>
    <row r="118" spans="1:11" ht="14.25">
      <c r="A118" s="100"/>
      <c r="B118" s="99"/>
      <c r="C118" s="99"/>
      <c r="D118" s="100" t="s">
        <v>110</v>
      </c>
      <c r="E118" s="101">
        <v>-14691</v>
      </c>
      <c r="I118" s="3">
        <f>E118</f>
        <v>-14691</v>
      </c>
      <c r="K118" s="3">
        <f t="shared" si="8"/>
        <v>-14691</v>
      </c>
    </row>
    <row r="119" spans="1:11" ht="14.25">
      <c r="A119" s="100"/>
      <c r="B119" s="99" t="s">
        <v>177</v>
      </c>
      <c r="C119" s="99" t="s">
        <v>167</v>
      </c>
      <c r="D119" s="100" t="s">
        <v>111</v>
      </c>
      <c r="E119" s="101">
        <v>-281080</v>
      </c>
      <c r="G119" s="3">
        <f>E119</f>
        <v>-281080</v>
      </c>
      <c r="K119" s="3">
        <f t="shared" si="8"/>
        <v>-281080</v>
      </c>
    </row>
    <row r="120" spans="1:11" ht="14.25">
      <c r="A120" s="100"/>
      <c r="B120" s="99"/>
      <c r="C120" s="99"/>
      <c r="D120" s="100" t="s">
        <v>110</v>
      </c>
      <c r="E120" s="101">
        <v>-16204</v>
      </c>
      <c r="I120" s="3">
        <f>E120</f>
        <v>-16204</v>
      </c>
      <c r="K120" s="3">
        <f t="shared" si="8"/>
        <v>-16204</v>
      </c>
    </row>
    <row r="121" spans="1:11" ht="14.25">
      <c r="A121" s="100"/>
      <c r="B121" s="99" t="s">
        <v>178</v>
      </c>
      <c r="C121" s="99" t="s">
        <v>169</v>
      </c>
      <c r="D121" s="100" t="s">
        <v>111</v>
      </c>
      <c r="E121" s="101">
        <v>-258263</v>
      </c>
      <c r="G121" s="3">
        <f>E121</f>
        <v>-258263</v>
      </c>
      <c r="K121" s="3">
        <f t="shared" si="8"/>
        <v>-258263</v>
      </c>
    </row>
    <row r="122" spans="1:11" ht="14.25">
      <c r="A122" s="100"/>
      <c r="B122" s="99"/>
      <c r="C122" s="99"/>
      <c r="D122" s="100" t="s">
        <v>110</v>
      </c>
      <c r="E122" s="101">
        <v>-17631</v>
      </c>
      <c r="I122" s="3">
        <f>E122</f>
        <v>-17631</v>
      </c>
      <c r="K122" s="3">
        <f t="shared" si="8"/>
        <v>-17631</v>
      </c>
    </row>
    <row r="123" spans="1:11" ht="14.25">
      <c r="A123" s="100"/>
      <c r="B123" s="102" t="s">
        <v>170</v>
      </c>
      <c r="C123" s="102"/>
      <c r="D123" s="102"/>
      <c r="E123" s="103">
        <v>-3544505.88</v>
      </c>
      <c r="G123" s="105">
        <f>SUM(G98:G122)</f>
        <v>-3435183</v>
      </c>
      <c r="H123" s="105">
        <f>SUM(H98:H122)</f>
        <v>0</v>
      </c>
      <c r="I123" s="105">
        <f>SUM(I98:I122)</f>
        <v>-109323</v>
      </c>
      <c r="J123" s="105">
        <f>SUM(J98:J122)</f>
        <v>0</v>
      </c>
      <c r="K123" s="105">
        <f>SUM(K98:K122)</f>
        <v>-3544506</v>
      </c>
    </row>
    <row r="124" spans="1:11" ht="14.25">
      <c r="A124" s="100"/>
      <c r="B124" s="104" t="s">
        <v>170</v>
      </c>
      <c r="C124" s="104"/>
      <c r="D124" s="104"/>
      <c r="E124" s="103">
        <v>-3544505.88</v>
      </c>
      <c r="G124" s="105"/>
      <c r="H124" s="105"/>
      <c r="I124" s="105"/>
      <c r="J124" s="105"/>
      <c r="K124" s="105"/>
    </row>
    <row r="125" spans="1:5" ht="14.25">
      <c r="A125" s="100" t="s">
        <v>112</v>
      </c>
      <c r="B125" s="99" t="s">
        <v>122</v>
      </c>
      <c r="C125" s="99" t="s">
        <v>75</v>
      </c>
      <c r="D125" s="100" t="s">
        <v>113</v>
      </c>
      <c r="E125" s="101">
        <v>-191289.35</v>
      </c>
    </row>
    <row r="126" spans="1:5" ht="14.25">
      <c r="A126" s="100"/>
      <c r="B126" s="99" t="s">
        <v>121</v>
      </c>
      <c r="C126" s="99" t="s">
        <v>72</v>
      </c>
      <c r="D126" s="100" t="s">
        <v>113</v>
      </c>
      <c r="E126" s="101">
        <v>1901.55</v>
      </c>
    </row>
    <row r="127" spans="1:5" ht="14.25">
      <c r="A127" s="100"/>
      <c r="B127" s="99" t="s">
        <v>120</v>
      </c>
      <c r="C127" s="99" t="s">
        <v>70</v>
      </c>
      <c r="D127" s="100" t="s">
        <v>113</v>
      </c>
      <c r="E127" s="101">
        <v>423136.35</v>
      </c>
    </row>
    <row r="128" spans="1:5" ht="14.25">
      <c r="A128" s="100"/>
      <c r="B128" s="99" t="s">
        <v>119</v>
      </c>
      <c r="C128" s="99" t="s">
        <v>68</v>
      </c>
      <c r="D128" s="100" t="s">
        <v>113</v>
      </c>
      <c r="E128" s="101">
        <v>28068.6</v>
      </c>
    </row>
    <row r="129" spans="1:5" ht="14.25">
      <c r="A129" s="100"/>
      <c r="B129" s="99" t="s">
        <v>118</v>
      </c>
      <c r="C129" s="99" t="s">
        <v>66</v>
      </c>
      <c r="D129" s="100" t="s">
        <v>113</v>
      </c>
      <c r="E129" s="101">
        <v>71512.35</v>
      </c>
    </row>
    <row r="130" spans="1:5" ht="14.25">
      <c r="A130" s="100"/>
      <c r="B130" s="99" t="s">
        <v>117</v>
      </c>
      <c r="C130" s="99" t="s">
        <v>64</v>
      </c>
      <c r="D130" s="100" t="s">
        <v>113</v>
      </c>
      <c r="E130" s="101">
        <v>-206626</v>
      </c>
    </row>
    <row r="131" spans="1:5" ht="14.25">
      <c r="A131" s="100"/>
      <c r="B131" s="99" t="s">
        <v>116</v>
      </c>
      <c r="C131" s="99" t="s">
        <v>61</v>
      </c>
      <c r="D131" s="100" t="s">
        <v>113</v>
      </c>
      <c r="E131" s="101">
        <v>-225206.8</v>
      </c>
    </row>
    <row r="132" spans="1:5" ht="14.25">
      <c r="A132" s="100"/>
      <c r="B132" s="99" t="s">
        <v>115</v>
      </c>
      <c r="C132" s="99" t="s">
        <v>59</v>
      </c>
      <c r="D132" s="100" t="s">
        <v>113</v>
      </c>
      <c r="E132" s="101">
        <v>17449.6</v>
      </c>
    </row>
    <row r="133" spans="1:5" ht="14.25">
      <c r="A133" s="100"/>
      <c r="B133" s="99" t="s">
        <v>114</v>
      </c>
      <c r="C133" s="99" t="s">
        <v>56</v>
      </c>
      <c r="D133" s="100" t="s">
        <v>113</v>
      </c>
      <c r="E133" s="101">
        <v>17449.6</v>
      </c>
    </row>
    <row r="134" spans="1:5" ht="14.25">
      <c r="A134" s="100"/>
      <c r="B134" s="99" t="s">
        <v>179</v>
      </c>
      <c r="C134" s="99" t="s">
        <v>165</v>
      </c>
      <c r="D134" s="100" t="s">
        <v>113</v>
      </c>
      <c r="E134" s="101">
        <v>17449.6</v>
      </c>
    </row>
    <row r="135" spans="1:5" ht="14.25">
      <c r="A135" s="100"/>
      <c r="B135" s="99" t="s">
        <v>180</v>
      </c>
      <c r="C135" s="99" t="s">
        <v>167</v>
      </c>
      <c r="D135" s="100" t="s">
        <v>113</v>
      </c>
      <c r="E135" s="101">
        <v>685277.95</v>
      </c>
    </row>
    <row r="136" spans="1:5" ht="14.25">
      <c r="A136" s="100"/>
      <c r="B136" s="99" t="s">
        <v>181</v>
      </c>
      <c r="C136" s="99" t="s">
        <v>169</v>
      </c>
      <c r="D136" s="100" t="s">
        <v>113</v>
      </c>
      <c r="E136" s="101">
        <v>515246.2</v>
      </c>
    </row>
    <row r="137" spans="1:11" ht="14.25">
      <c r="A137" s="100"/>
      <c r="B137" s="102" t="s">
        <v>170</v>
      </c>
      <c r="C137" s="102"/>
      <c r="D137" s="102"/>
      <c r="E137" s="103">
        <v>1154369.65</v>
      </c>
      <c r="G137" s="105"/>
      <c r="H137" s="105"/>
      <c r="I137" s="105"/>
      <c r="J137" s="105"/>
      <c r="K137" s="105"/>
    </row>
    <row r="138" spans="1:11" ht="14.25">
      <c r="A138" s="100"/>
      <c r="B138" s="104" t="s">
        <v>170</v>
      </c>
      <c r="C138" s="104"/>
      <c r="D138" s="104"/>
      <c r="E138" s="103">
        <v>1154369.65</v>
      </c>
      <c r="G138" s="105"/>
      <c r="H138" s="105"/>
      <c r="I138" s="105"/>
      <c r="J138" s="105"/>
      <c r="K138" s="105"/>
    </row>
    <row r="139" spans="1:5" ht="14.25">
      <c r="A139" s="100" t="s">
        <v>123</v>
      </c>
      <c r="B139" s="99" t="s">
        <v>122</v>
      </c>
      <c r="C139" s="99" t="s">
        <v>75</v>
      </c>
      <c r="D139" s="100" t="s">
        <v>125</v>
      </c>
      <c r="E139" s="101">
        <v>-4292.75</v>
      </c>
    </row>
    <row r="140" spans="1:5" ht="14.25">
      <c r="A140" s="100"/>
      <c r="B140" s="99"/>
      <c r="C140" s="99"/>
      <c r="D140" s="100" t="s">
        <v>126</v>
      </c>
      <c r="E140" s="101">
        <v>-197839.6</v>
      </c>
    </row>
    <row r="141" spans="1:5" ht="14.25">
      <c r="A141" s="100"/>
      <c r="B141" s="99"/>
      <c r="C141" s="99"/>
      <c r="D141" s="100" t="s">
        <v>124</v>
      </c>
      <c r="E141" s="101">
        <v>3739.75</v>
      </c>
    </row>
    <row r="142" spans="1:5" ht="14.25">
      <c r="A142" s="100"/>
      <c r="B142" s="99" t="s">
        <v>121</v>
      </c>
      <c r="C142" s="99" t="s">
        <v>72</v>
      </c>
      <c r="D142" s="100" t="s">
        <v>125</v>
      </c>
      <c r="E142" s="101">
        <v>-5269.6</v>
      </c>
    </row>
    <row r="143" spans="1:5" ht="14.25">
      <c r="A143" s="100"/>
      <c r="B143" s="99"/>
      <c r="C143" s="99"/>
      <c r="D143" s="100" t="s">
        <v>126</v>
      </c>
      <c r="E143" s="101">
        <v>-171897.25</v>
      </c>
    </row>
    <row r="144" spans="1:5" ht="14.25">
      <c r="A144" s="100"/>
      <c r="B144" s="99"/>
      <c r="C144" s="99"/>
      <c r="D144" s="100" t="s">
        <v>124</v>
      </c>
      <c r="E144" s="101">
        <v>3739.75</v>
      </c>
    </row>
    <row r="145" spans="1:5" ht="14.25">
      <c r="A145" s="100"/>
      <c r="B145" s="99" t="s">
        <v>120</v>
      </c>
      <c r="C145" s="99" t="s">
        <v>70</v>
      </c>
      <c r="D145" s="100" t="s">
        <v>125</v>
      </c>
      <c r="E145" s="101">
        <v>4851</v>
      </c>
    </row>
    <row r="146" spans="1:5" ht="14.25">
      <c r="A146" s="100"/>
      <c r="B146" s="99"/>
      <c r="C146" s="99"/>
      <c r="D146" s="100" t="s">
        <v>126</v>
      </c>
      <c r="E146" s="101">
        <v>-64508.15</v>
      </c>
    </row>
    <row r="147" spans="1:5" ht="14.25">
      <c r="A147" s="100"/>
      <c r="B147" s="99"/>
      <c r="C147" s="99"/>
      <c r="D147" s="100" t="s">
        <v>127</v>
      </c>
      <c r="E147" s="101">
        <v>161037.1</v>
      </c>
    </row>
    <row r="148" spans="1:5" ht="14.25">
      <c r="A148" s="100"/>
      <c r="B148" s="99" t="s">
        <v>119</v>
      </c>
      <c r="C148" s="99" t="s">
        <v>68</v>
      </c>
      <c r="D148" s="100" t="s">
        <v>125</v>
      </c>
      <c r="E148" s="101">
        <v>5467.7</v>
      </c>
    </row>
    <row r="149" spans="1:5" ht="14.25">
      <c r="A149" s="100"/>
      <c r="B149" s="99"/>
      <c r="C149" s="99"/>
      <c r="D149" s="100" t="s">
        <v>126</v>
      </c>
      <c r="E149" s="101">
        <v>-21650.3</v>
      </c>
    </row>
    <row r="150" spans="1:5" ht="14.25">
      <c r="A150" s="100"/>
      <c r="B150" s="99" t="s">
        <v>118</v>
      </c>
      <c r="C150" s="99" t="s">
        <v>66</v>
      </c>
      <c r="D150" s="100" t="s">
        <v>125</v>
      </c>
      <c r="E150" s="101">
        <v>6129.9</v>
      </c>
    </row>
    <row r="151" spans="1:5" ht="14.25">
      <c r="A151" s="100"/>
      <c r="B151" s="99"/>
      <c r="C151" s="99"/>
      <c r="D151" s="100" t="s">
        <v>126</v>
      </c>
      <c r="E151" s="101">
        <v>-36473.15</v>
      </c>
    </row>
    <row r="152" spans="1:5" ht="14.25">
      <c r="A152" s="100"/>
      <c r="B152" s="99" t="s">
        <v>117</v>
      </c>
      <c r="C152" s="99" t="s">
        <v>64</v>
      </c>
      <c r="D152" s="100" t="s">
        <v>125</v>
      </c>
      <c r="E152" s="101">
        <v>6728.4</v>
      </c>
    </row>
    <row r="153" spans="1:5" ht="14.25">
      <c r="A153" s="100"/>
      <c r="B153" s="99"/>
      <c r="C153" s="99"/>
      <c r="D153" s="100" t="s">
        <v>126</v>
      </c>
      <c r="E153" s="101">
        <v>-37295.65</v>
      </c>
    </row>
    <row r="154" spans="1:5" ht="14.25">
      <c r="A154" s="100"/>
      <c r="B154" s="99" t="s">
        <v>116</v>
      </c>
      <c r="C154" s="99" t="s">
        <v>61</v>
      </c>
      <c r="D154" s="100" t="s">
        <v>125</v>
      </c>
      <c r="E154" s="101">
        <v>3635.8</v>
      </c>
    </row>
    <row r="155" spans="1:5" ht="14.25">
      <c r="A155" s="100"/>
      <c r="B155" s="99"/>
      <c r="C155" s="99"/>
      <c r="D155" s="100" t="s">
        <v>126</v>
      </c>
      <c r="E155" s="101">
        <v>-15571.89</v>
      </c>
    </row>
    <row r="156" spans="1:5" ht="14.25">
      <c r="A156" s="100"/>
      <c r="B156" s="99" t="s">
        <v>115</v>
      </c>
      <c r="C156" s="99" t="s">
        <v>59</v>
      </c>
      <c r="D156" s="100" t="s">
        <v>125</v>
      </c>
      <c r="E156" s="101">
        <v>4173.05</v>
      </c>
    </row>
    <row r="157" spans="1:5" ht="14.25">
      <c r="A157" s="100"/>
      <c r="B157" s="99"/>
      <c r="C157" s="99"/>
      <c r="D157" s="100" t="s">
        <v>126</v>
      </c>
      <c r="E157" s="101">
        <v>24119.2</v>
      </c>
    </row>
    <row r="158" spans="1:5" ht="14.25">
      <c r="A158" s="100"/>
      <c r="B158" s="99" t="s">
        <v>114</v>
      </c>
      <c r="C158" s="99" t="s">
        <v>56</v>
      </c>
      <c r="D158" s="100" t="s">
        <v>125</v>
      </c>
      <c r="E158" s="101">
        <v>4469.5</v>
      </c>
    </row>
    <row r="159" spans="1:5" ht="14.25">
      <c r="A159" s="100"/>
      <c r="B159" s="99"/>
      <c r="C159" s="99"/>
      <c r="D159" s="100" t="s">
        <v>126</v>
      </c>
      <c r="E159" s="101">
        <v>40226.9</v>
      </c>
    </row>
    <row r="160" spans="1:5" ht="14.25">
      <c r="A160" s="100"/>
      <c r="B160" s="99" t="s">
        <v>179</v>
      </c>
      <c r="C160" s="99" t="s">
        <v>165</v>
      </c>
      <c r="D160" s="100" t="s">
        <v>125</v>
      </c>
      <c r="E160" s="101">
        <v>5141.85</v>
      </c>
    </row>
    <row r="161" spans="1:5" ht="14.25">
      <c r="A161" s="100"/>
      <c r="B161" s="99"/>
      <c r="C161" s="99"/>
      <c r="D161" s="100" t="s">
        <v>126</v>
      </c>
      <c r="E161" s="101">
        <v>46758.25</v>
      </c>
    </row>
    <row r="162" spans="1:5" ht="14.25">
      <c r="A162" s="100"/>
      <c r="B162" s="99" t="s">
        <v>180</v>
      </c>
      <c r="C162" s="99" t="s">
        <v>167</v>
      </c>
      <c r="D162" s="100" t="s">
        <v>125</v>
      </c>
      <c r="E162" s="101">
        <v>5671.4</v>
      </c>
    </row>
    <row r="163" spans="1:5" ht="14.25">
      <c r="A163" s="100"/>
      <c r="B163" s="99"/>
      <c r="C163" s="99"/>
      <c r="D163" s="100" t="s">
        <v>126</v>
      </c>
      <c r="E163" s="101">
        <v>42098</v>
      </c>
    </row>
    <row r="164" spans="1:5" ht="14.25">
      <c r="A164" s="100"/>
      <c r="B164" s="99" t="s">
        <v>181</v>
      </c>
      <c r="C164" s="99" t="s">
        <v>169</v>
      </c>
      <c r="D164" s="100" t="s">
        <v>125</v>
      </c>
      <c r="E164" s="101">
        <v>6170.85</v>
      </c>
    </row>
    <row r="165" spans="1:5" ht="14.25">
      <c r="A165" s="100"/>
      <c r="B165" s="99"/>
      <c r="C165" s="99"/>
      <c r="D165" s="100" t="s">
        <v>126</v>
      </c>
      <c r="E165" s="101">
        <v>21282.45</v>
      </c>
    </row>
    <row r="166" spans="1:5" ht="14.25">
      <c r="A166" s="100"/>
      <c r="B166" s="99" t="s">
        <v>129</v>
      </c>
      <c r="C166" s="99" t="s">
        <v>56</v>
      </c>
      <c r="D166" s="100" t="s">
        <v>128</v>
      </c>
      <c r="E166" s="101">
        <v>-8082</v>
      </c>
    </row>
    <row r="167" spans="1:11" ht="14.25">
      <c r="A167" s="100"/>
      <c r="B167" s="102" t="s">
        <v>170</v>
      </c>
      <c r="C167" s="102"/>
      <c r="D167" s="102"/>
      <c r="E167" s="103">
        <v>-167439.49</v>
      </c>
      <c r="G167" s="105"/>
      <c r="H167" s="105"/>
      <c r="I167" s="105"/>
      <c r="J167" s="105"/>
      <c r="K167" s="105"/>
    </row>
    <row r="168" spans="1:11" ht="14.25">
      <c r="A168" s="100"/>
      <c r="B168" s="104" t="s">
        <v>170</v>
      </c>
      <c r="C168" s="104"/>
      <c r="D168" s="104"/>
      <c r="E168" s="103">
        <v>-167439.49</v>
      </c>
      <c r="G168" s="105"/>
      <c r="H168" s="105"/>
      <c r="I168" s="105"/>
      <c r="J168" s="105"/>
      <c r="K168" s="105"/>
    </row>
    <row r="169" spans="1:11" ht="14.25">
      <c r="A169" s="100" t="s">
        <v>130</v>
      </c>
      <c r="B169" s="99" t="s">
        <v>71</v>
      </c>
      <c r="C169" s="99" t="s">
        <v>70</v>
      </c>
      <c r="D169" s="100" t="s">
        <v>131</v>
      </c>
      <c r="E169" s="101">
        <v>1157969</v>
      </c>
      <c r="G169" s="3">
        <f>E169</f>
        <v>1157969</v>
      </c>
      <c r="K169" s="3">
        <f>SUM(G169:J169)</f>
        <v>1157969</v>
      </c>
    </row>
    <row r="170" spans="1:11" ht="14.25">
      <c r="A170" s="100"/>
      <c r="B170" s="99" t="s">
        <v>69</v>
      </c>
      <c r="C170" s="99" t="s">
        <v>68</v>
      </c>
      <c r="D170" s="100" t="s">
        <v>131</v>
      </c>
      <c r="E170" s="101">
        <v>27519</v>
      </c>
      <c r="G170" s="3">
        <f aca="true" t="shared" si="9" ref="G170:G177">E170</f>
        <v>27519</v>
      </c>
      <c r="K170" s="3">
        <f aca="true" t="shared" si="10" ref="K170:K177">SUM(G170:J170)</f>
        <v>27519</v>
      </c>
    </row>
    <row r="171" spans="1:11" ht="14.25">
      <c r="A171" s="100"/>
      <c r="B171" s="99" t="s">
        <v>67</v>
      </c>
      <c r="C171" s="99" t="s">
        <v>66</v>
      </c>
      <c r="D171" s="100" t="s">
        <v>131</v>
      </c>
      <c r="E171" s="101">
        <v>151389</v>
      </c>
      <c r="G171" s="3">
        <f t="shared" si="9"/>
        <v>151389</v>
      </c>
      <c r="K171" s="3">
        <f t="shared" si="10"/>
        <v>151389</v>
      </c>
    </row>
    <row r="172" spans="1:11" ht="14.25">
      <c r="A172" s="100"/>
      <c r="B172" s="99" t="s">
        <v>65</v>
      </c>
      <c r="C172" s="99" t="s">
        <v>64</v>
      </c>
      <c r="D172" s="100" t="s">
        <v>131</v>
      </c>
      <c r="E172" s="101">
        <v>-642593</v>
      </c>
      <c r="G172" s="3">
        <f t="shared" si="9"/>
        <v>-642593</v>
      </c>
      <c r="K172" s="3">
        <f t="shared" si="10"/>
        <v>-642593</v>
      </c>
    </row>
    <row r="173" spans="1:11" ht="14.25">
      <c r="A173" s="100"/>
      <c r="B173" s="99" t="s">
        <v>63</v>
      </c>
      <c r="C173" s="99" t="s">
        <v>61</v>
      </c>
      <c r="D173" s="100" t="s">
        <v>131</v>
      </c>
      <c r="E173" s="101">
        <v>-694284</v>
      </c>
      <c r="G173" s="3">
        <f t="shared" si="9"/>
        <v>-694284</v>
      </c>
      <c r="K173" s="3">
        <f t="shared" si="10"/>
        <v>-694284</v>
      </c>
    </row>
    <row r="174" spans="1:11" ht="14.25">
      <c r="A174" s="100"/>
      <c r="B174" s="99" t="s">
        <v>166</v>
      </c>
      <c r="C174" s="99" t="s">
        <v>167</v>
      </c>
      <c r="D174" s="100" t="s">
        <v>131</v>
      </c>
      <c r="E174" s="101">
        <v>1905391</v>
      </c>
      <c r="G174" s="3">
        <f t="shared" si="9"/>
        <v>1905391</v>
      </c>
      <c r="K174" s="3">
        <f t="shared" si="10"/>
        <v>1905391</v>
      </c>
    </row>
    <row r="175" spans="1:11" ht="14.25">
      <c r="A175" s="100"/>
      <c r="B175" s="99" t="s">
        <v>168</v>
      </c>
      <c r="C175" s="99" t="s">
        <v>169</v>
      </c>
      <c r="D175" s="100" t="s">
        <v>131</v>
      </c>
      <c r="E175" s="101">
        <v>1243144</v>
      </c>
      <c r="G175" s="3">
        <f t="shared" si="9"/>
        <v>1243144</v>
      </c>
      <c r="K175" s="3">
        <f t="shared" si="10"/>
        <v>1243144</v>
      </c>
    </row>
    <row r="176" spans="1:11" ht="14.25">
      <c r="A176" s="100"/>
      <c r="B176" s="99"/>
      <c r="C176" s="99"/>
      <c r="D176" s="100" t="s">
        <v>172</v>
      </c>
      <c r="E176" s="101">
        <v>-7694</v>
      </c>
      <c r="G176" s="3">
        <f t="shared" si="9"/>
        <v>-7694</v>
      </c>
      <c r="K176" s="3">
        <f t="shared" si="10"/>
        <v>-7694</v>
      </c>
    </row>
    <row r="177" spans="1:11" ht="15" thickBot="1">
      <c r="A177" s="100"/>
      <c r="B177" s="99" t="s">
        <v>173</v>
      </c>
      <c r="C177" s="99" t="s">
        <v>169</v>
      </c>
      <c r="D177" s="100" t="s">
        <v>174</v>
      </c>
      <c r="E177" s="101">
        <v>179175</v>
      </c>
      <c r="G177" s="3">
        <f t="shared" si="9"/>
        <v>179175</v>
      </c>
      <c r="K177" s="3">
        <f t="shared" si="10"/>
        <v>179175</v>
      </c>
    </row>
    <row r="178" spans="1:11" ht="14.25">
      <c r="A178" s="100"/>
      <c r="B178" s="102" t="s">
        <v>170</v>
      </c>
      <c r="C178" s="102"/>
      <c r="D178" s="102"/>
      <c r="E178" s="103">
        <v>3320016</v>
      </c>
      <c r="G178" s="106">
        <f>SUM(G169:G177)</f>
        <v>3320016</v>
      </c>
      <c r="H178" s="105"/>
      <c r="I178" s="105"/>
      <c r="J178" s="105"/>
      <c r="K178" s="105">
        <f>SUM(K169:K177)</f>
        <v>3320016</v>
      </c>
    </row>
    <row r="179" spans="1:11" ht="15" thickBot="1">
      <c r="A179" s="100"/>
      <c r="B179" s="104" t="s">
        <v>170</v>
      </c>
      <c r="C179" s="104"/>
      <c r="D179" s="104"/>
      <c r="E179" s="103">
        <v>3320016</v>
      </c>
      <c r="G179" s="107" t="s">
        <v>138</v>
      </c>
      <c r="H179" s="105"/>
      <c r="I179" s="105"/>
      <c r="J179" s="105"/>
      <c r="K179" s="105"/>
    </row>
    <row r="180" spans="1:11" ht="14.25">
      <c r="A180" s="100" t="s">
        <v>132</v>
      </c>
      <c r="B180" s="99" t="s">
        <v>76</v>
      </c>
      <c r="C180" s="99" t="s">
        <v>75</v>
      </c>
      <c r="D180" s="100" t="s">
        <v>133</v>
      </c>
      <c r="E180" s="101">
        <v>-596860</v>
      </c>
      <c r="H180" s="3">
        <f>E180</f>
        <v>-596860</v>
      </c>
      <c r="K180" s="3">
        <f>SUM(H180:J180)</f>
        <v>-596860</v>
      </c>
    </row>
    <row r="181" spans="1:11" ht="15" thickBot="1">
      <c r="A181" s="100"/>
      <c r="B181" s="99" t="s">
        <v>73</v>
      </c>
      <c r="C181" s="99" t="s">
        <v>72</v>
      </c>
      <c r="D181" s="100" t="s">
        <v>133</v>
      </c>
      <c r="E181" s="101">
        <v>-43974</v>
      </c>
      <c r="H181" s="3">
        <f>E181</f>
        <v>-43974</v>
      </c>
      <c r="K181" s="3">
        <f>SUM(H181:J181)</f>
        <v>-43974</v>
      </c>
    </row>
    <row r="182" spans="1:11" ht="14.25">
      <c r="A182" s="100"/>
      <c r="B182" s="102" t="s">
        <v>170</v>
      </c>
      <c r="C182" s="102"/>
      <c r="D182" s="102"/>
      <c r="E182" s="103">
        <v>-640834</v>
      </c>
      <c r="G182" s="105">
        <f>SUM(G180:G181)</f>
        <v>0</v>
      </c>
      <c r="H182" s="106">
        <f>SUM(H180:H181)</f>
        <v>-640834</v>
      </c>
      <c r="I182" s="105">
        <f>SUM(I180:I181)</f>
        <v>0</v>
      </c>
      <c r="J182" s="105">
        <f>SUM(J180:J181)</f>
        <v>0</v>
      </c>
      <c r="K182" s="105">
        <f>SUM(K180:K181)</f>
        <v>-640834</v>
      </c>
    </row>
    <row r="183" spans="1:11" ht="15" thickBot="1">
      <c r="A183" s="100"/>
      <c r="B183" s="104" t="s">
        <v>170</v>
      </c>
      <c r="C183" s="104"/>
      <c r="D183" s="104"/>
      <c r="E183" s="103">
        <v>-640834</v>
      </c>
      <c r="G183" s="105"/>
      <c r="H183" s="107" t="s">
        <v>138</v>
      </c>
      <c r="I183" s="105"/>
      <c r="J183" s="105"/>
      <c r="K183" s="105"/>
    </row>
    <row r="184" spans="1:11" ht="14.25">
      <c r="A184" s="100" t="s">
        <v>134</v>
      </c>
      <c r="B184" s="99" t="s">
        <v>101</v>
      </c>
      <c r="C184" s="99" t="s">
        <v>75</v>
      </c>
      <c r="D184" s="100" t="s">
        <v>135</v>
      </c>
      <c r="E184" s="101">
        <v>194244</v>
      </c>
      <c r="G184" s="3">
        <f>E184</f>
        <v>194244</v>
      </c>
      <c r="K184" s="3">
        <f>SUM(G184:J184)</f>
        <v>194244</v>
      </c>
    </row>
    <row r="185" spans="1:11" ht="14.25">
      <c r="A185" s="100"/>
      <c r="B185" s="99" t="s">
        <v>102</v>
      </c>
      <c r="C185" s="99" t="s">
        <v>72</v>
      </c>
      <c r="D185" s="100" t="s">
        <v>135</v>
      </c>
      <c r="E185" s="101">
        <v>263626</v>
      </c>
      <c r="G185" s="3">
        <f aca="true" t="shared" si="11" ref="G185:G195">E185</f>
        <v>263626</v>
      </c>
      <c r="K185" s="3">
        <f aca="true" t="shared" si="12" ref="K185:K196">SUM(G185:J185)</f>
        <v>263626</v>
      </c>
    </row>
    <row r="186" spans="1:11" ht="14.25">
      <c r="A186" s="100"/>
      <c r="B186" s="99" t="s">
        <v>103</v>
      </c>
      <c r="C186" s="99" t="s">
        <v>70</v>
      </c>
      <c r="D186" s="100" t="s">
        <v>135</v>
      </c>
      <c r="E186" s="101">
        <v>286119</v>
      </c>
      <c r="G186" s="3">
        <f t="shared" si="11"/>
        <v>286119</v>
      </c>
      <c r="K186" s="3">
        <f t="shared" si="12"/>
        <v>286119</v>
      </c>
    </row>
    <row r="187" spans="1:11" ht="14.25">
      <c r="A187" s="100"/>
      <c r="B187" s="99" t="s">
        <v>104</v>
      </c>
      <c r="C187" s="99" t="s">
        <v>68</v>
      </c>
      <c r="D187" s="100" t="s">
        <v>135</v>
      </c>
      <c r="E187" s="101">
        <v>380759</v>
      </c>
      <c r="G187" s="3">
        <f t="shared" si="11"/>
        <v>380759</v>
      </c>
      <c r="K187" s="3">
        <f t="shared" si="12"/>
        <v>380759</v>
      </c>
    </row>
    <row r="188" spans="1:11" ht="14.25">
      <c r="A188" s="100"/>
      <c r="B188" s="99" t="s">
        <v>96</v>
      </c>
      <c r="C188" s="99" t="s">
        <v>66</v>
      </c>
      <c r="D188" s="100" t="s">
        <v>135</v>
      </c>
      <c r="E188" s="101">
        <v>335684</v>
      </c>
      <c r="G188" s="3">
        <f t="shared" si="11"/>
        <v>335684</v>
      </c>
      <c r="K188" s="3">
        <f t="shared" si="12"/>
        <v>335684</v>
      </c>
    </row>
    <row r="189" spans="1:11" ht="14.25">
      <c r="A189" s="100"/>
      <c r="B189" s="99" t="s">
        <v>95</v>
      </c>
      <c r="C189" s="99" t="s">
        <v>64</v>
      </c>
      <c r="D189" s="100" t="s">
        <v>135</v>
      </c>
      <c r="E189" s="101">
        <v>311435</v>
      </c>
      <c r="G189" s="3">
        <f t="shared" si="11"/>
        <v>311435</v>
      </c>
      <c r="K189" s="3">
        <f t="shared" si="12"/>
        <v>311435</v>
      </c>
    </row>
    <row r="190" spans="1:11" ht="14.25">
      <c r="A190" s="100"/>
      <c r="B190" s="99" t="s">
        <v>94</v>
      </c>
      <c r="C190" s="99" t="s">
        <v>61</v>
      </c>
      <c r="D190" s="100" t="s">
        <v>135</v>
      </c>
      <c r="E190" s="101">
        <v>330925</v>
      </c>
      <c r="G190" s="3">
        <f t="shared" si="11"/>
        <v>330925</v>
      </c>
      <c r="K190" s="3">
        <f t="shared" si="12"/>
        <v>330925</v>
      </c>
    </row>
    <row r="191" spans="1:11" ht="14.25">
      <c r="A191" s="100"/>
      <c r="B191" s="99" t="s">
        <v>92</v>
      </c>
      <c r="C191" s="99" t="s">
        <v>59</v>
      </c>
      <c r="D191" s="100" t="s">
        <v>135</v>
      </c>
      <c r="E191" s="101">
        <v>249281</v>
      </c>
      <c r="G191" s="3">
        <f t="shared" si="11"/>
        <v>249281</v>
      </c>
      <c r="K191" s="3">
        <f t="shared" si="12"/>
        <v>249281</v>
      </c>
    </row>
    <row r="192" spans="1:11" ht="14.25">
      <c r="A192" s="100"/>
      <c r="B192" s="99" t="s">
        <v>89</v>
      </c>
      <c r="C192" s="99" t="s">
        <v>56</v>
      </c>
      <c r="D192" s="100" t="s">
        <v>135</v>
      </c>
      <c r="E192" s="101">
        <v>289563</v>
      </c>
      <c r="G192" s="3">
        <f t="shared" si="11"/>
        <v>289563</v>
      </c>
      <c r="K192" s="3">
        <f t="shared" si="12"/>
        <v>289563</v>
      </c>
    </row>
    <row r="193" spans="1:11" ht="14.25">
      <c r="A193" s="100"/>
      <c r="B193" s="99" t="s">
        <v>176</v>
      </c>
      <c r="C193" s="99" t="s">
        <v>165</v>
      </c>
      <c r="D193" s="100" t="s">
        <v>135</v>
      </c>
      <c r="E193" s="101">
        <v>290618</v>
      </c>
      <c r="G193" s="3">
        <f t="shared" si="11"/>
        <v>290618</v>
      </c>
      <c r="K193" s="3">
        <f t="shared" si="12"/>
        <v>290618</v>
      </c>
    </row>
    <row r="194" spans="1:11" ht="14.25">
      <c r="A194" s="100"/>
      <c r="B194" s="99" t="s">
        <v>177</v>
      </c>
      <c r="C194" s="99" t="s">
        <v>167</v>
      </c>
      <c r="D194" s="100" t="s">
        <v>135</v>
      </c>
      <c r="E194" s="101">
        <v>281080</v>
      </c>
      <c r="G194" s="3">
        <f t="shared" si="11"/>
        <v>281080</v>
      </c>
      <c r="K194" s="3">
        <f t="shared" si="12"/>
        <v>281080</v>
      </c>
    </row>
    <row r="195" spans="1:11" ht="14.25">
      <c r="A195" s="100"/>
      <c r="B195" s="99" t="s">
        <v>178</v>
      </c>
      <c r="C195" s="99" t="s">
        <v>169</v>
      </c>
      <c r="D195" s="100" t="s">
        <v>135</v>
      </c>
      <c r="E195" s="101">
        <v>258263</v>
      </c>
      <c r="G195" s="3">
        <f t="shared" si="11"/>
        <v>258263</v>
      </c>
      <c r="K195" s="3">
        <f t="shared" si="12"/>
        <v>258263</v>
      </c>
    </row>
    <row r="196" spans="1:11" ht="15" thickBot="1">
      <c r="A196" s="100"/>
      <c r="B196" s="99" t="s">
        <v>107</v>
      </c>
      <c r="C196" s="99" t="s">
        <v>61</v>
      </c>
      <c r="D196" s="100" t="s">
        <v>106</v>
      </c>
      <c r="E196" s="101">
        <v>-36414.12</v>
      </c>
      <c r="G196" s="3">
        <f>E196</f>
        <v>-36414</v>
      </c>
      <c r="K196" s="3">
        <f t="shared" si="12"/>
        <v>-36414</v>
      </c>
    </row>
    <row r="197" spans="1:11" ht="14.25">
      <c r="A197" s="100"/>
      <c r="B197" s="102" t="s">
        <v>170</v>
      </c>
      <c r="C197" s="102"/>
      <c r="D197" s="102"/>
      <c r="E197" s="103">
        <v>3435182.88</v>
      </c>
      <c r="G197" s="106">
        <f>SUM(G184:G196)</f>
        <v>3435183</v>
      </c>
      <c r="H197" s="105">
        <f>SUM(H184:H196)</f>
        <v>0</v>
      </c>
      <c r="I197" s="105">
        <f>SUM(I184:I196)</f>
        <v>0</v>
      </c>
      <c r="J197" s="105">
        <f>SUM(J184:J196)</f>
        <v>0</v>
      </c>
      <c r="K197" s="105">
        <f>SUM(K184:K196)</f>
        <v>3435183</v>
      </c>
    </row>
    <row r="198" spans="1:11" ht="15" thickBot="1">
      <c r="A198" s="100"/>
      <c r="B198" s="104" t="s">
        <v>170</v>
      </c>
      <c r="C198" s="104"/>
      <c r="D198" s="104"/>
      <c r="E198" s="103">
        <v>3435182.88</v>
      </c>
      <c r="G198" s="107" t="s">
        <v>140</v>
      </c>
      <c r="H198" s="105"/>
      <c r="I198" s="105"/>
      <c r="J198" s="105"/>
      <c r="K198" s="105"/>
    </row>
    <row r="199" spans="1:11" ht="14.25">
      <c r="A199" s="100" t="s">
        <v>136</v>
      </c>
      <c r="B199" s="99" t="s">
        <v>101</v>
      </c>
      <c r="C199" s="99" t="s">
        <v>75</v>
      </c>
      <c r="D199" s="100" t="s">
        <v>91</v>
      </c>
      <c r="E199" s="101">
        <v>-565256</v>
      </c>
      <c r="H199" s="3">
        <f>E199</f>
        <v>-565256</v>
      </c>
      <c r="K199" s="3">
        <f>SUM(H199:J199)</f>
        <v>-565256</v>
      </c>
    </row>
    <row r="200" spans="1:11" ht="14.25">
      <c r="A200" s="100"/>
      <c r="B200" s="99" t="s">
        <v>102</v>
      </c>
      <c r="C200" s="99" t="s">
        <v>72</v>
      </c>
      <c r="D200" s="100" t="s">
        <v>91</v>
      </c>
      <c r="E200" s="101">
        <v>-491135</v>
      </c>
      <c r="H200" s="3">
        <f aca="true" t="shared" si="13" ref="H200:H210">E200</f>
        <v>-491135</v>
      </c>
      <c r="K200" s="3">
        <f aca="true" t="shared" si="14" ref="K200:K210">SUM(H200:J200)</f>
        <v>-491135</v>
      </c>
    </row>
    <row r="201" spans="1:11" ht="14.25">
      <c r="A201" s="100"/>
      <c r="B201" s="99" t="s">
        <v>103</v>
      </c>
      <c r="C201" s="99" t="s">
        <v>70</v>
      </c>
      <c r="D201" s="100" t="s">
        <v>91</v>
      </c>
      <c r="E201" s="101">
        <v>-452878</v>
      </c>
      <c r="H201" s="3">
        <f t="shared" si="13"/>
        <v>-452878</v>
      </c>
      <c r="K201" s="3">
        <f t="shared" si="14"/>
        <v>-452878</v>
      </c>
    </row>
    <row r="202" spans="1:11" ht="14.25">
      <c r="A202" s="100"/>
      <c r="B202" s="99" t="s">
        <v>104</v>
      </c>
      <c r="C202" s="99" t="s">
        <v>68</v>
      </c>
      <c r="D202" s="100" t="s">
        <v>91</v>
      </c>
      <c r="E202" s="101">
        <v>-422754</v>
      </c>
      <c r="H202" s="3">
        <f t="shared" si="13"/>
        <v>-422754</v>
      </c>
      <c r="K202" s="3">
        <f t="shared" si="14"/>
        <v>-422754</v>
      </c>
    </row>
    <row r="203" spans="1:11" ht="14.25">
      <c r="A203" s="100"/>
      <c r="B203" s="99" t="s">
        <v>96</v>
      </c>
      <c r="C203" s="99" t="s">
        <v>66</v>
      </c>
      <c r="D203" s="100" t="s">
        <v>91</v>
      </c>
      <c r="E203" s="101">
        <v>-417810</v>
      </c>
      <c r="H203" s="3">
        <f t="shared" si="13"/>
        <v>-417810</v>
      </c>
      <c r="K203" s="3">
        <f t="shared" si="14"/>
        <v>-417810</v>
      </c>
    </row>
    <row r="204" spans="1:11" ht="14.25">
      <c r="A204" s="100"/>
      <c r="B204" s="99" t="s">
        <v>95</v>
      </c>
      <c r="C204" s="99" t="s">
        <v>64</v>
      </c>
      <c r="D204" s="100" t="s">
        <v>91</v>
      </c>
      <c r="E204" s="101">
        <v>-393767</v>
      </c>
      <c r="H204" s="3">
        <f t="shared" si="13"/>
        <v>-393767</v>
      </c>
      <c r="K204" s="3">
        <f t="shared" si="14"/>
        <v>-393767</v>
      </c>
    </row>
    <row r="205" spans="1:11" ht="14.25">
      <c r="A205" s="100"/>
      <c r="B205" s="99" t="s">
        <v>94</v>
      </c>
      <c r="C205" s="99" t="s">
        <v>61</v>
      </c>
      <c r="D205" s="100" t="s">
        <v>91</v>
      </c>
      <c r="E205" s="101">
        <v>-323100</v>
      </c>
      <c r="H205" s="3">
        <f t="shared" si="13"/>
        <v>-323100</v>
      </c>
      <c r="K205" s="3">
        <f t="shared" si="14"/>
        <v>-323100</v>
      </c>
    </row>
    <row r="206" spans="1:11" ht="14.25">
      <c r="A206" s="100"/>
      <c r="B206" s="99" t="s">
        <v>92</v>
      </c>
      <c r="C206" s="99" t="s">
        <v>59</v>
      </c>
      <c r="D206" s="100" t="s">
        <v>91</v>
      </c>
      <c r="E206" s="101">
        <v>-163180</v>
      </c>
      <c r="H206" s="3">
        <f t="shared" si="13"/>
        <v>-163180</v>
      </c>
      <c r="K206" s="3">
        <f t="shared" si="14"/>
        <v>-163180</v>
      </c>
    </row>
    <row r="207" spans="1:11" ht="14.25">
      <c r="A207" s="100"/>
      <c r="B207" s="99" t="s">
        <v>89</v>
      </c>
      <c r="C207" s="99" t="s">
        <v>56</v>
      </c>
      <c r="D207" s="100" t="s">
        <v>91</v>
      </c>
      <c r="E207" s="101">
        <v>-157172</v>
      </c>
      <c r="H207" s="3">
        <f t="shared" si="13"/>
        <v>-157172</v>
      </c>
      <c r="K207" s="3">
        <f t="shared" si="14"/>
        <v>-157172</v>
      </c>
    </row>
    <row r="208" spans="1:11" ht="14.25">
      <c r="A208" s="100"/>
      <c r="B208" s="99" t="s">
        <v>176</v>
      </c>
      <c r="C208" s="99" t="s">
        <v>165</v>
      </c>
      <c r="D208" s="100" t="s">
        <v>91</v>
      </c>
      <c r="E208" s="101">
        <v>-138398</v>
      </c>
      <c r="H208" s="3">
        <f t="shared" si="13"/>
        <v>-138398</v>
      </c>
      <c r="K208" s="3">
        <f t="shared" si="14"/>
        <v>-138398</v>
      </c>
    </row>
    <row r="209" spans="1:11" ht="14.25">
      <c r="A209" s="100"/>
      <c r="B209" s="99" t="s">
        <v>177</v>
      </c>
      <c r="C209" s="99" t="s">
        <v>167</v>
      </c>
      <c r="D209" s="100" t="s">
        <v>91</v>
      </c>
      <c r="E209" s="101">
        <v>-141434</v>
      </c>
      <c r="H209" s="3">
        <f t="shared" si="13"/>
        <v>-141434</v>
      </c>
      <c r="K209" s="3">
        <f t="shared" si="14"/>
        <v>-141434</v>
      </c>
    </row>
    <row r="210" spans="1:11" ht="14.25">
      <c r="A210" s="100"/>
      <c r="B210" s="99" t="s">
        <v>178</v>
      </c>
      <c r="C210" s="99" t="s">
        <v>169</v>
      </c>
      <c r="D210" s="100" t="s">
        <v>91</v>
      </c>
      <c r="E210" s="101">
        <v>-177247</v>
      </c>
      <c r="H210" s="3">
        <f t="shared" si="13"/>
        <v>-177247</v>
      </c>
      <c r="K210" s="3">
        <f t="shared" si="14"/>
        <v>-177247</v>
      </c>
    </row>
    <row r="211" spans="1:11" ht="14.25">
      <c r="A211" s="100"/>
      <c r="B211" s="102" t="s">
        <v>170</v>
      </c>
      <c r="C211" s="102"/>
      <c r="D211" s="102"/>
      <c r="E211" s="103">
        <v>-3844131</v>
      </c>
      <c r="G211" s="105"/>
      <c r="H211" s="105">
        <f>SUM(H199:H210)</f>
        <v>-3844131</v>
      </c>
      <c r="I211" s="105"/>
      <c r="J211" s="105"/>
      <c r="K211" s="105">
        <f>SUM(K199:K210)</f>
        <v>-3844131</v>
      </c>
    </row>
    <row r="212" spans="1:11" ht="14.25">
      <c r="A212" s="100"/>
      <c r="B212" s="104" t="s">
        <v>170</v>
      </c>
      <c r="C212" s="104"/>
      <c r="D212" s="104"/>
      <c r="E212" s="103">
        <v>-3844131</v>
      </c>
      <c r="G212" s="105"/>
      <c r="H212" s="105"/>
      <c r="I212" s="105"/>
      <c r="J212" s="105"/>
      <c r="K212" s="105"/>
    </row>
    <row r="213" spans="1:11" ht="14.25">
      <c r="A213" s="5" t="s">
        <v>136</v>
      </c>
      <c r="B213" s="4" t="s">
        <v>56</v>
      </c>
      <c r="C213" s="4" t="s">
        <v>91</v>
      </c>
      <c r="D213" s="4" t="s">
        <v>89</v>
      </c>
      <c r="E213" s="6">
        <v>-157172</v>
      </c>
      <c r="H213" s="3">
        <f>E213</f>
        <v>-157172</v>
      </c>
      <c r="K213" s="3">
        <f>SUM(H213:J213)</f>
        <v>-157172</v>
      </c>
    </row>
    <row r="214" spans="1:11" ht="14.25">
      <c r="A214" s="13"/>
      <c r="B214" s="4" t="s">
        <v>59</v>
      </c>
      <c r="C214" s="4" t="s">
        <v>91</v>
      </c>
      <c r="D214" s="4" t="s">
        <v>92</v>
      </c>
      <c r="E214" s="6">
        <v>-163180</v>
      </c>
      <c r="H214" s="3">
        <f aca="true" t="shared" si="15" ref="H214:H224">E214</f>
        <v>-163180</v>
      </c>
      <c r="K214" s="3">
        <f aca="true" t="shared" si="16" ref="K214:K224">SUM(H214:J214)</f>
        <v>-163180</v>
      </c>
    </row>
    <row r="215" spans="1:11" ht="14.25">
      <c r="A215" s="13"/>
      <c r="B215" s="4" t="s">
        <v>61</v>
      </c>
      <c r="C215" s="4" t="s">
        <v>91</v>
      </c>
      <c r="D215" s="4" t="s">
        <v>94</v>
      </c>
      <c r="E215" s="6">
        <v>-323100</v>
      </c>
      <c r="H215" s="3">
        <f t="shared" si="15"/>
        <v>-323100</v>
      </c>
      <c r="K215" s="3">
        <f t="shared" si="16"/>
        <v>-323100</v>
      </c>
    </row>
    <row r="216" spans="1:11" ht="14.25">
      <c r="A216" s="13"/>
      <c r="B216" s="4" t="s">
        <v>64</v>
      </c>
      <c r="C216" s="4" t="s">
        <v>91</v>
      </c>
      <c r="D216" s="4" t="s">
        <v>95</v>
      </c>
      <c r="E216" s="6">
        <v>-393767</v>
      </c>
      <c r="H216" s="3">
        <f t="shared" si="15"/>
        <v>-393767</v>
      </c>
      <c r="K216" s="3">
        <f t="shared" si="16"/>
        <v>-393767</v>
      </c>
    </row>
    <row r="217" spans="1:11" ht="14.25">
      <c r="A217" s="13"/>
      <c r="B217" s="4" t="s">
        <v>66</v>
      </c>
      <c r="C217" s="4" t="s">
        <v>91</v>
      </c>
      <c r="D217" s="4" t="s">
        <v>96</v>
      </c>
      <c r="E217" s="6">
        <v>-417810</v>
      </c>
      <c r="H217" s="3">
        <f t="shared" si="15"/>
        <v>-417810</v>
      </c>
      <c r="K217" s="3">
        <f t="shared" si="16"/>
        <v>-417810</v>
      </c>
    </row>
    <row r="218" spans="1:11" ht="14.25">
      <c r="A218" s="13"/>
      <c r="B218" s="4" t="s">
        <v>68</v>
      </c>
      <c r="C218" s="4" t="s">
        <v>91</v>
      </c>
      <c r="D218" s="4" t="s">
        <v>104</v>
      </c>
      <c r="E218" s="6">
        <v>-422754</v>
      </c>
      <c r="H218" s="3">
        <f t="shared" si="15"/>
        <v>-422754</v>
      </c>
      <c r="K218" s="3">
        <f t="shared" si="16"/>
        <v>-422754</v>
      </c>
    </row>
    <row r="219" spans="1:11" ht="14.25">
      <c r="A219" s="13"/>
      <c r="B219" s="4" t="s">
        <v>70</v>
      </c>
      <c r="C219" s="4" t="s">
        <v>91</v>
      </c>
      <c r="D219" s="4" t="s">
        <v>103</v>
      </c>
      <c r="E219" s="6">
        <v>-452878</v>
      </c>
      <c r="H219" s="3">
        <f t="shared" si="15"/>
        <v>-452878</v>
      </c>
      <c r="K219" s="3">
        <f t="shared" si="16"/>
        <v>-452878</v>
      </c>
    </row>
    <row r="220" spans="1:11" ht="14.25">
      <c r="A220" s="13"/>
      <c r="B220" s="4" t="s">
        <v>72</v>
      </c>
      <c r="C220" s="4" t="s">
        <v>91</v>
      </c>
      <c r="D220" s="4" t="s">
        <v>102</v>
      </c>
      <c r="E220" s="6">
        <v>-491135</v>
      </c>
      <c r="H220" s="3">
        <f t="shared" si="15"/>
        <v>-491135</v>
      </c>
      <c r="K220" s="3">
        <f t="shared" si="16"/>
        <v>-491135</v>
      </c>
    </row>
    <row r="221" spans="1:11" ht="14.25">
      <c r="A221" s="13"/>
      <c r="B221" s="4" t="s">
        <v>75</v>
      </c>
      <c r="C221" s="4" t="s">
        <v>91</v>
      </c>
      <c r="D221" s="4" t="s">
        <v>101</v>
      </c>
      <c r="E221" s="6">
        <v>-565256</v>
      </c>
      <c r="H221" s="3">
        <f t="shared" si="15"/>
        <v>-565256</v>
      </c>
      <c r="K221" s="3">
        <f t="shared" si="16"/>
        <v>-565256</v>
      </c>
    </row>
    <row r="222" spans="1:11" ht="14.25">
      <c r="A222" s="13"/>
      <c r="B222" s="4" t="s">
        <v>77</v>
      </c>
      <c r="C222" s="4" t="s">
        <v>97</v>
      </c>
      <c r="D222" s="4" t="s">
        <v>100</v>
      </c>
      <c r="E222" s="6">
        <v>-517507</v>
      </c>
      <c r="H222" s="3">
        <f t="shared" si="15"/>
        <v>-517507</v>
      </c>
      <c r="K222" s="3">
        <f t="shared" si="16"/>
        <v>-517507</v>
      </c>
    </row>
    <row r="223" spans="1:11" ht="14.25">
      <c r="A223" s="13"/>
      <c r="B223" s="4" t="s">
        <v>78</v>
      </c>
      <c r="C223" s="4" t="s">
        <v>97</v>
      </c>
      <c r="D223" s="4" t="s">
        <v>99</v>
      </c>
      <c r="E223" s="6">
        <v>-428427</v>
      </c>
      <c r="H223" s="3">
        <f t="shared" si="15"/>
        <v>-428427</v>
      </c>
      <c r="K223" s="3">
        <f t="shared" si="16"/>
        <v>-428427</v>
      </c>
    </row>
    <row r="224" spans="1:11" ht="14.25">
      <c r="A224" s="14"/>
      <c r="B224" s="4" t="s">
        <v>79</v>
      </c>
      <c r="C224" s="4" t="s">
        <v>97</v>
      </c>
      <c r="D224" s="4" t="s">
        <v>98</v>
      </c>
      <c r="E224" s="6">
        <v>-401728</v>
      </c>
      <c r="H224" s="3">
        <f t="shared" si="15"/>
        <v>-401728</v>
      </c>
      <c r="K224" s="3">
        <f t="shared" si="16"/>
        <v>-401728</v>
      </c>
    </row>
    <row r="225" spans="1:11" ht="14.25">
      <c r="A225" s="7"/>
      <c r="B225" s="7"/>
      <c r="C225" s="7"/>
      <c r="D225" s="7"/>
      <c r="E225" s="8" t="s">
        <v>137</v>
      </c>
      <c r="F225" s="9"/>
      <c r="G225" s="10"/>
      <c r="H225" s="10">
        <f>SUM(H213:H224)</f>
        <v>-4734714</v>
      </c>
      <c r="I225" s="10"/>
      <c r="J225" s="10"/>
      <c r="K225" s="10">
        <f>SUM(K213:K224)</f>
        <v>-4734714</v>
      </c>
    </row>
    <row r="226" spans="1:11" ht="14.25">
      <c r="A226" s="7"/>
      <c r="B226" s="7"/>
      <c r="C226" s="7"/>
      <c r="D226" s="7"/>
      <c r="E226" s="8" t="s">
        <v>137</v>
      </c>
      <c r="F226" s="9"/>
      <c r="G226" s="10"/>
      <c r="H226" s="10"/>
      <c r="I226" s="10"/>
      <c r="J226" s="10"/>
      <c r="K226" s="10"/>
    </row>
  </sheetData>
  <sheetProtection/>
  <printOptions/>
  <pageMargins left="0.45" right="0.45" top="0.75" bottom="0.75" header="0.3" footer="0.3"/>
  <pageSetup horizontalDpi="600" verticalDpi="600" orientation="landscape" scale="65" r:id="rId1"/>
  <headerFooter>
    <oddHeader>&amp;R&amp;"-,Regular"&amp;9Adjustment No: 2.13 E-EWPC
Workpaper Ref: &amp;A</oddHeader>
    <oddFooter>&amp;R&amp;"-,Regular"&amp;9Prep By:  AB
Date:  &amp;D
Mgr. Review:______________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3.421875" style="0" customWidth="1"/>
    <col min="3" max="3" width="43.7109375" style="0" customWidth="1"/>
    <col min="5" max="5" width="9.28125" style="0" bestFit="1" customWidth="1"/>
  </cols>
  <sheetData>
    <row r="1" spans="1:5" ht="14.25">
      <c r="A1" s="67" t="s">
        <v>141</v>
      </c>
      <c r="B1" s="67"/>
      <c r="C1" s="67"/>
      <c r="D1" s="67"/>
      <c r="E1" s="68"/>
    </row>
    <row r="2" spans="1:5" ht="14.25">
      <c r="A2" s="116" t="s">
        <v>159</v>
      </c>
      <c r="B2" s="116"/>
      <c r="C2" s="116"/>
      <c r="D2" s="116"/>
      <c r="E2" s="116"/>
    </row>
    <row r="3" spans="1:5" ht="14.25">
      <c r="A3" s="117" t="s">
        <v>160</v>
      </c>
      <c r="B3" s="117"/>
      <c r="C3" s="117"/>
      <c r="D3" s="117"/>
      <c r="E3" s="117"/>
    </row>
    <row r="4" spans="1:5" ht="14.25">
      <c r="A4" s="67" t="s">
        <v>163</v>
      </c>
      <c r="B4" s="67"/>
      <c r="C4" s="67"/>
      <c r="D4" s="67"/>
      <c r="E4" s="68"/>
    </row>
    <row r="5" spans="1:5" ht="14.25">
      <c r="A5" s="15"/>
      <c r="B5" s="15"/>
      <c r="C5" s="15"/>
      <c r="D5" s="15"/>
      <c r="E5" s="69"/>
    </row>
    <row r="6" spans="1:5" ht="14.25">
      <c r="A6" s="70" t="s">
        <v>143</v>
      </c>
      <c r="B6" s="70"/>
      <c r="C6" s="70"/>
      <c r="D6" s="70"/>
      <c r="E6" s="71"/>
    </row>
    <row r="7" spans="1:5" ht="14.25">
      <c r="A7" s="72" t="s">
        <v>144</v>
      </c>
      <c r="B7" s="70"/>
      <c r="C7" s="72" t="s">
        <v>145</v>
      </c>
      <c r="D7" s="73"/>
      <c r="E7" s="74" t="s">
        <v>146</v>
      </c>
    </row>
    <row r="8" spans="1:5" ht="14.25">
      <c r="A8" s="15"/>
      <c r="B8" s="15"/>
      <c r="C8" s="15"/>
      <c r="D8" s="15"/>
      <c r="E8" s="69"/>
    </row>
    <row r="9" spans="1:5" ht="14.25">
      <c r="A9" s="17">
        <v>1</v>
      </c>
      <c r="B9" s="15"/>
      <c r="C9" s="54" t="s">
        <v>147</v>
      </c>
      <c r="D9" s="15"/>
      <c r="E9" s="75">
        <v>1</v>
      </c>
    </row>
    <row r="10" spans="1:5" ht="14.25">
      <c r="A10" s="17"/>
      <c r="B10" s="15"/>
      <c r="C10" s="15"/>
      <c r="D10" s="15"/>
      <c r="E10" s="75"/>
    </row>
    <row r="11" spans="1:5" ht="14.25">
      <c r="A11" s="17"/>
      <c r="B11" s="15"/>
      <c r="C11" s="76" t="s">
        <v>148</v>
      </c>
      <c r="D11" s="33"/>
      <c r="E11" s="75"/>
    </row>
    <row r="12" spans="1:5" ht="14.25">
      <c r="A12" s="17">
        <v>2</v>
      </c>
      <c r="B12" s="15"/>
      <c r="C12" s="33" t="s">
        <v>149</v>
      </c>
      <c r="D12" s="33"/>
      <c r="E12" s="77">
        <v>0.006183</v>
      </c>
    </row>
    <row r="13" spans="1:5" ht="14.25">
      <c r="A13" s="17"/>
      <c r="B13" s="15"/>
      <c r="C13" s="33"/>
      <c r="D13" s="33"/>
      <c r="E13" s="77"/>
    </row>
    <row r="14" spans="1:5" ht="14.25">
      <c r="A14" s="17">
        <v>3</v>
      </c>
      <c r="B14" s="15"/>
      <c r="C14" s="33" t="s">
        <v>150</v>
      </c>
      <c r="D14" s="33"/>
      <c r="E14" s="77">
        <v>0.002</v>
      </c>
    </row>
    <row r="15" spans="1:5" ht="14.25">
      <c r="A15" s="17"/>
      <c r="B15" s="15"/>
      <c r="C15" s="33"/>
      <c r="D15" s="33"/>
      <c r="E15" s="77"/>
    </row>
    <row r="16" spans="1:5" ht="14.25">
      <c r="A16" s="17">
        <v>4</v>
      </c>
      <c r="B16" s="15"/>
      <c r="C16" s="33" t="s">
        <v>151</v>
      </c>
      <c r="D16" s="33"/>
      <c r="E16" s="77">
        <v>0.038495</v>
      </c>
    </row>
    <row r="17" spans="1:6" ht="15" thickBot="1">
      <c r="A17" s="17"/>
      <c r="B17" s="15"/>
      <c r="C17" s="33"/>
      <c r="D17" s="33"/>
      <c r="E17" s="33"/>
      <c r="F17" s="81" t="s">
        <v>138</v>
      </c>
    </row>
    <row r="18" spans="1:6" ht="15" thickBot="1">
      <c r="A18" s="17">
        <v>5</v>
      </c>
      <c r="B18" s="15"/>
      <c r="C18" s="33" t="s">
        <v>152</v>
      </c>
      <c r="D18" s="15"/>
      <c r="E18" s="82">
        <f>SUM(E12:E17)</f>
        <v>0.046678</v>
      </c>
      <c r="F18" s="81" t="s">
        <v>140</v>
      </c>
    </row>
    <row r="19" spans="1:5" ht="14.25">
      <c r="A19" s="15"/>
      <c r="B19" s="15"/>
      <c r="C19" s="33"/>
      <c r="D19" s="33"/>
      <c r="E19" s="77"/>
    </row>
    <row r="20" spans="1:5" ht="14.25">
      <c r="A20" s="17">
        <v>6</v>
      </c>
      <c r="B20" s="15"/>
      <c r="C20" s="33" t="s">
        <v>153</v>
      </c>
      <c r="D20" s="33"/>
      <c r="E20" s="77">
        <f>E9-E18</f>
        <v>0.953322</v>
      </c>
    </row>
    <row r="21" spans="1:5" ht="14.25">
      <c r="A21" s="15"/>
      <c r="B21" s="15"/>
      <c r="C21" s="33"/>
      <c r="D21" s="33"/>
      <c r="E21" s="77"/>
    </row>
    <row r="22" spans="1:5" ht="14.25">
      <c r="A22" s="17">
        <v>7</v>
      </c>
      <c r="B22" s="15"/>
      <c r="C22" s="33" t="s">
        <v>154</v>
      </c>
      <c r="D22" s="78"/>
      <c r="E22" s="79">
        <f>ROUND(E20*0.35,6)</f>
        <v>0.333663</v>
      </c>
    </row>
    <row r="23" spans="1:5" ht="14.25">
      <c r="A23" s="15"/>
      <c r="B23" s="15"/>
      <c r="C23" s="33"/>
      <c r="D23" s="33"/>
      <c r="E23" s="77"/>
    </row>
    <row r="24" spans="1:5" ht="15" thickBot="1">
      <c r="A24" s="17">
        <v>8</v>
      </c>
      <c r="B24" s="15"/>
      <c r="C24" s="76" t="s">
        <v>142</v>
      </c>
      <c r="D24" s="33"/>
      <c r="E24" s="80">
        <f>ROUND(E20-E22,6)</f>
        <v>0.619659</v>
      </c>
    </row>
    <row r="25" spans="1:5" ht="15" thickTop="1">
      <c r="A25" s="15"/>
      <c r="B25" s="15"/>
      <c r="C25" s="15"/>
      <c r="D25" s="15"/>
      <c r="E25" s="69"/>
    </row>
    <row r="26" spans="1:5" ht="14.25">
      <c r="A26" s="15"/>
      <c r="B26" s="15"/>
      <c r="C26" s="15" t="s">
        <v>182</v>
      </c>
      <c r="D26" s="15"/>
      <c r="E26" s="69"/>
    </row>
    <row r="27" spans="1:5" ht="14.25">
      <c r="A27" s="15"/>
      <c r="B27" s="15"/>
      <c r="C27" s="118"/>
      <c r="D27" s="118"/>
      <c r="E27" s="118"/>
    </row>
  </sheetData>
  <sheetProtection/>
  <mergeCells count="3">
    <mergeCell ref="A2:E2"/>
    <mergeCell ref="A3:E3"/>
    <mergeCell ref="C27:E27"/>
  </mergeCells>
  <printOptions/>
  <pageMargins left="0.7" right="0.7" top="0.75" bottom="0.75" header="0.3" footer="0.3"/>
  <pageSetup horizontalDpi="600" verticalDpi="600" orientation="portrait" r:id="rId1"/>
  <headerFooter>
    <oddHeader>&amp;R&amp;"-,Regular"&amp;9Adjustment No: 2.13 E-EWPC
Workpaper Ref: &amp;A</oddHeader>
    <oddFooter>&amp;R&amp;"-,Regular"&amp;9Prep By:  AB
Date:  &amp;D
Mgr. Review:______________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gzhkw6</cp:lastModifiedBy>
  <cp:lastPrinted>2017-02-21T16:23:08Z</cp:lastPrinted>
  <dcterms:created xsi:type="dcterms:W3CDTF">2003-04-11T20:14:58Z</dcterms:created>
  <dcterms:modified xsi:type="dcterms:W3CDTF">2017-07-27T18:50:37Z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170939</vt:lpwstr>
  </property>
  <property fmtid="{D5CDD505-2E9C-101B-9397-08002B2CF9AE}" pid="9" name="Dat">
    <vt:lpwstr>2017-08-31T00:00:00Z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2017-08-31T00:00:00Z</vt:lpwstr>
  </property>
  <property fmtid="{D5CDD505-2E9C-101B-9397-08002B2CF9AE}" pid="13" name="Pref">
    <vt:lpwstr>UE</vt:lpwstr>
  </property>
  <property fmtid="{D5CDD505-2E9C-101B-9397-08002B2CF9AE}" pid="14" name="IndustryCo">
    <vt:lpwstr>140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DocumentGro">
    <vt:lpwstr/>
  </property>
  <property fmtid="{D5CDD505-2E9C-101B-9397-08002B2CF9AE}" pid="19" name="Visibili">
    <vt:lpwstr/>
  </property>
</Properties>
</file>