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320" activeTab="0"/>
  </bookViews>
  <sheets>
    <sheet name="2009 adds " sheetId="1" r:id="rId1"/>
    <sheet name="2009 additions-summary (2)" sheetId="2" r:id="rId2"/>
  </sheets>
  <externalReferences>
    <externalReference r:id="rId5"/>
  </externalReferences>
  <definedNames>
    <definedName name="_xlnm.Print_Area" localSheetId="0">'2009 adds '!$A$1:$I$69</definedName>
    <definedName name="_xlnm.Print_Titles" localSheetId="1">'2009 additions-summary (2)'!$7:$12</definedName>
  </definedNames>
  <calcPr fullCalcOnLoad="1"/>
</workbook>
</file>

<file path=xl/sharedStrings.xml><?xml version="1.0" encoding="utf-8"?>
<sst xmlns="http://schemas.openxmlformats.org/spreadsheetml/2006/main" count="501" uniqueCount="382">
  <si>
    <t>$ (000's)</t>
  </si>
  <si>
    <t>Generation:</t>
  </si>
  <si>
    <t>General:</t>
  </si>
  <si>
    <t>Thermal - Kettle Falls Capital Projects</t>
  </si>
  <si>
    <t>Security Initiative</t>
  </si>
  <si>
    <t>Thermal - Colstrip Capital Additions</t>
  </si>
  <si>
    <t>Next Generation Radio System</t>
  </si>
  <si>
    <t xml:space="preserve">Thermal - Other small projects </t>
  </si>
  <si>
    <t xml:space="preserve">Structures &amp; Improvements </t>
  </si>
  <si>
    <t>Hydro - Cabinet Gorge Capital Projects</t>
  </si>
  <si>
    <t>Stores Equipment</t>
  </si>
  <si>
    <t>Hydro - Little Falls Capital Projects</t>
  </si>
  <si>
    <t>Tools Lab &amp; Shop Equipment</t>
  </si>
  <si>
    <t>Hydro - Long Lake Capital Projects</t>
  </si>
  <si>
    <t>Productivity Initiative</t>
  </si>
  <si>
    <t>Hydro - Noxon Capital Projects</t>
  </si>
  <si>
    <t>COF HVAC Improvement</t>
  </si>
  <si>
    <t>Hydro - Upper Falls Capital Projects</t>
  </si>
  <si>
    <t>Spokane Central Oper Fac N Crescent Realignment</t>
  </si>
  <si>
    <t xml:space="preserve">Other small general projects </t>
  </si>
  <si>
    <t>Hydro - Clark Fork Implement PME Agreement</t>
  </si>
  <si>
    <t xml:space="preserve">Hydro - Other small projects </t>
  </si>
  <si>
    <t>Other small generation projects</t>
  </si>
  <si>
    <t>Transportation:</t>
  </si>
  <si>
    <t>Transportation Equipment</t>
  </si>
  <si>
    <t>Electric Transmission:</t>
  </si>
  <si>
    <t>Transmission Minor Rebuild</t>
  </si>
  <si>
    <t>Benewah-Shawnee 230 kV Construction</t>
  </si>
  <si>
    <t>Information Technology Refresh Blanket</t>
  </si>
  <si>
    <t>Noxon-Pinecreek 230kV:Ready Fiber Optic</t>
  </si>
  <si>
    <t>Information Technology Expansion Blanket</t>
  </si>
  <si>
    <t>Spokane-CDA 115 kV Line Relay Upgrades</t>
  </si>
  <si>
    <t>AFM Product Development Program</t>
  </si>
  <si>
    <t>Lolo 230 - Rebuild 230 kV Yard</t>
  </si>
  <si>
    <t>Nucleus Product Development Program</t>
  </si>
  <si>
    <t>Mos23-N Moscow 115 Recond</t>
  </si>
  <si>
    <t>Web Product Development Program</t>
  </si>
  <si>
    <t>Burke 115 kV Protection &amp; Metering</t>
  </si>
  <si>
    <t>Mobile Dispatch Upgrade</t>
  </si>
  <si>
    <t>System-Replace/Install Capacitor Banks</t>
  </si>
  <si>
    <t>Mobile Dispatch 2</t>
  </si>
  <si>
    <t>Other small transmission projects</t>
  </si>
  <si>
    <t>Electric Distribution:</t>
  </si>
  <si>
    <t>Power Xfmr-Distribution</t>
  </si>
  <si>
    <t xml:space="preserve">Gas Storage: </t>
  </si>
  <si>
    <t>Electric Underground Replacement</t>
  </si>
  <si>
    <t>Jackson Prairie Storage</t>
  </si>
  <si>
    <t>Electric Distribution Minor Blanket</t>
  </si>
  <si>
    <t>T&amp;D Line Relocation</t>
  </si>
  <si>
    <t>Replace Deteriorating Gas System</t>
  </si>
  <si>
    <t>Wood Pole Management</t>
  </si>
  <si>
    <t>Gas Replace-St&amp;Hwy</t>
  </si>
  <si>
    <t>Capital Distribution Feeder Repair Work</t>
  </si>
  <si>
    <t>Gas Distribution Non-Revenue Blanket</t>
  </si>
  <si>
    <t>System Wood Substation Rebuilds</t>
  </si>
  <si>
    <t>East Medford Reinforcement</t>
  </si>
  <si>
    <t>Sys-Dist Reliability-Improve Worst Fdrs</t>
  </si>
  <si>
    <t>Replace Gas ERTs w/ Batteries &gt;10 yrs</t>
  </si>
  <si>
    <t>Re-Rte Kettle Falls Fdr &amp; Gate Station</t>
  </si>
  <si>
    <t>Open Wire Secondary Elimination</t>
  </si>
  <si>
    <t>US2 N Spo Gas HP Reinforce (Kaiser Prop)</t>
  </si>
  <si>
    <t>Plummer-Increase Capacity/Rebuild</t>
  </si>
  <si>
    <t xml:space="preserve">Other small distribution projects </t>
  </si>
  <si>
    <t>Idaho Road Sub</t>
  </si>
  <si>
    <t>Rathdrum 233 - Construct Feeder</t>
  </si>
  <si>
    <t>ID AMR</t>
  </si>
  <si>
    <t>Network Transformers &amp; Network Protectors</t>
  </si>
  <si>
    <t>Total Non-Revenue Capital</t>
  </si>
  <si>
    <t>Spokane Electric Network Incr Capacity</t>
  </si>
  <si>
    <t>Terre View 115-Sub Construct (WSU)</t>
  </si>
  <si>
    <t>Growth/Revenue - Producing</t>
  </si>
  <si>
    <t>WSDOT Highway Franchise Consolidation</t>
  </si>
  <si>
    <t>Other small distribution projects</t>
  </si>
  <si>
    <t>Total Capital Additions in 2009</t>
  </si>
  <si>
    <t>Failed Electric Plant</t>
  </si>
  <si>
    <t>Hydro - Noxon Rapids Unit 1 Runner Upgrade</t>
  </si>
  <si>
    <t>Other - Northest Combustion Turbine Projects</t>
  </si>
  <si>
    <t>Other - CS2 Captital Projects</t>
  </si>
  <si>
    <t>Other - CS2 LTSA</t>
  </si>
  <si>
    <t>Technology:</t>
  </si>
  <si>
    <t xml:space="preserve">Other small technology projects </t>
  </si>
  <si>
    <t>Natural Gas Distribution:</t>
  </si>
  <si>
    <t>Avista Utilities</t>
  </si>
  <si>
    <t>Pro Forma Rate Base Adjustment</t>
  </si>
  <si>
    <t>for 2008 Rate Case - WA Electric - Test Year 200710-200809</t>
  </si>
  <si>
    <t>AMA Conversion to Full Year Plant in Service Basis</t>
  </si>
  <si>
    <t xml:space="preserve">  Excludes Plant Additions for Customer Growth (Budget Category 1,000's)</t>
  </si>
  <si>
    <t>Cumulative</t>
  </si>
  <si>
    <t>Plant Additions by Month</t>
  </si>
  <si>
    <t>in (000's)</t>
  </si>
  <si>
    <t>Ending</t>
  </si>
  <si>
    <t>Balance</t>
  </si>
  <si>
    <t>Functional Plant Categories</t>
  </si>
  <si>
    <t>ER</t>
  </si>
  <si>
    <t>ST</t>
  </si>
  <si>
    <t xml:space="preserve">  Thermal</t>
  </si>
  <si>
    <t>K F Minor Blanket</t>
  </si>
  <si>
    <t>4001</t>
  </si>
  <si>
    <t>Kettle Falls Capital Projects</t>
  </si>
  <si>
    <t>4101</t>
  </si>
  <si>
    <t>K F Ash Landfill</t>
  </si>
  <si>
    <t>4115</t>
  </si>
  <si>
    <t>Colstrip Capital Additions</t>
  </si>
  <si>
    <t>4116</t>
  </si>
  <si>
    <t>Thermal Subtotal</t>
  </si>
  <si>
    <t xml:space="preserve">  Hydro</t>
  </si>
  <si>
    <t>Hydro Minor Blanket</t>
  </si>
  <si>
    <t>4000</t>
  </si>
  <si>
    <t>FERC Hydro Safety Minor Blanket</t>
  </si>
  <si>
    <t>4003</t>
  </si>
  <si>
    <t>Cabinet Gorge Capital Projects</t>
  </si>
  <si>
    <t>4100</t>
  </si>
  <si>
    <t>Little Falls Capital Projects</t>
  </si>
  <si>
    <t>4102</t>
  </si>
  <si>
    <t>Long Lake Capital Projects</t>
  </si>
  <si>
    <t>4103</t>
  </si>
  <si>
    <t>Nine Mile Capital Projects</t>
  </si>
  <si>
    <t>4104</t>
  </si>
  <si>
    <t>Noxon Capital Projects</t>
  </si>
  <si>
    <t>4105</t>
  </si>
  <si>
    <t>Post Falls Capital Projects</t>
  </si>
  <si>
    <t>4106</t>
  </si>
  <si>
    <t>System Battery Replacement</t>
  </si>
  <si>
    <t>4108</t>
  </si>
  <si>
    <t>Upper Falls Capital Projects</t>
  </si>
  <si>
    <t>4109</t>
  </si>
  <si>
    <t>Noxon Rapids Unit 2 Runner Upgrade</t>
  </si>
  <si>
    <t>4137</t>
  </si>
  <si>
    <t>Clark Fork License/Compliance</t>
  </si>
  <si>
    <t>6100</t>
  </si>
  <si>
    <t>Clark Fork Implement PME Agreement</t>
  </si>
  <si>
    <t>6103</t>
  </si>
  <si>
    <t>Spokane River Implementation (PM&amp;E)</t>
  </si>
  <si>
    <t>6107</t>
  </si>
  <si>
    <t>Hydro Subtotal</t>
  </si>
  <si>
    <t xml:space="preserve">  Other</t>
  </si>
  <si>
    <t>Comb Turbine Minor Blanket</t>
  </si>
  <si>
    <t>4002</t>
  </si>
  <si>
    <t>Boulder Park Generating Station</t>
  </si>
  <si>
    <t>4113</t>
  </si>
  <si>
    <t>CS2 Joint Share Projects</t>
  </si>
  <si>
    <t>4114</t>
  </si>
  <si>
    <t>NE Combustion Turbine Capital Proj</t>
  </si>
  <si>
    <t>4118</t>
  </si>
  <si>
    <t>Control Network</t>
  </si>
  <si>
    <t>4121</t>
  </si>
  <si>
    <t>CS2 Capital Projects</t>
  </si>
  <si>
    <t>4132</t>
  </si>
  <si>
    <t>CS2/Generator Step Up Transformer Swap</t>
  </si>
  <si>
    <t>CS2 LTSA Cash Accrual</t>
  </si>
  <si>
    <t>Other Production Subtotal</t>
  </si>
  <si>
    <t>Electric Transmission</t>
  </si>
  <si>
    <t>Power Xfmr-Transmission</t>
  </si>
  <si>
    <t>2000</t>
  </si>
  <si>
    <t>Power Circuit Breaker</t>
  </si>
  <si>
    <t>2001</t>
  </si>
  <si>
    <t>Transmission Minor Blanket</t>
  </si>
  <si>
    <t>2051</t>
  </si>
  <si>
    <t>2057</t>
  </si>
  <si>
    <t>Noxon 230 kV Switchyard</t>
  </si>
  <si>
    <t>2211</t>
  </si>
  <si>
    <t>Colstrip Transmission Capital Additions</t>
  </si>
  <si>
    <t>2214</t>
  </si>
  <si>
    <t>System Rplc High Voltage OCBs</t>
  </si>
  <si>
    <t>2215</t>
  </si>
  <si>
    <t>Sys-Mitigate Capacitor Bank Transients</t>
  </si>
  <si>
    <t>2216</t>
  </si>
  <si>
    <t>2217</t>
  </si>
  <si>
    <t>System 115kV Air Switch Upgrade</t>
  </si>
  <si>
    <t>2254</t>
  </si>
  <si>
    <t>System-Upgrade Surge Protection</t>
  </si>
  <si>
    <t>2260</t>
  </si>
  <si>
    <t>System Replace Obsolete Circuit Switch</t>
  </si>
  <si>
    <t>2280</t>
  </si>
  <si>
    <t>System-Batteries</t>
  </si>
  <si>
    <t>2294</t>
  </si>
  <si>
    <t>Tribal Permits and Settlements</t>
  </si>
  <si>
    <t>2301</t>
  </si>
  <si>
    <t>PineCk 230Sub-Rplc Circuit Switch&amp;Relays</t>
  </si>
  <si>
    <t>2360</t>
  </si>
  <si>
    <t>System - Replace Substation Air Switches</t>
  </si>
  <si>
    <t>2449</t>
  </si>
  <si>
    <t>Bea-Bid 115 #1/2 250 Bypass</t>
  </si>
  <si>
    <t>2454</t>
  </si>
  <si>
    <t>2455</t>
  </si>
  <si>
    <t>2467</t>
  </si>
  <si>
    <t xml:space="preserve">Priest River 115:  Remove </t>
  </si>
  <si>
    <t>Lucky Friday 115 Tap:  Connect to #3 Line</t>
  </si>
  <si>
    <t xml:space="preserve">Addy-Gifford 115:  Reinforce </t>
  </si>
  <si>
    <t>SIP Sub-Replace HV Fuses with Circuit Switcher</t>
  </si>
  <si>
    <t>System-Replace/Install Fire Extinguishers</t>
  </si>
  <si>
    <t>System-Install Autotransformer Diagnostic Monitor</t>
  </si>
  <si>
    <t>Electric Transmission Subtotal</t>
  </si>
  <si>
    <t>Electric Distribution</t>
  </si>
  <si>
    <t>AN</t>
  </si>
  <si>
    <t>2054</t>
  </si>
  <si>
    <t>2055</t>
  </si>
  <si>
    <t>2056</t>
  </si>
  <si>
    <t>Failed Electric Plant-Unknown</t>
  </si>
  <si>
    <t>2059</t>
  </si>
  <si>
    <t>Wood Pole Mgmt</t>
  </si>
  <si>
    <t>2060</t>
  </si>
  <si>
    <t>2204</t>
  </si>
  <si>
    <t>System-Upgrade Meters</t>
  </si>
  <si>
    <t>2253</t>
  </si>
  <si>
    <t>System-Rock/Fence Restore</t>
  </si>
  <si>
    <t>2275</t>
  </si>
  <si>
    <t>System-Replace Obsolete Reclosers</t>
  </si>
  <si>
    <t>2278</t>
  </si>
  <si>
    <t>SCADA II-Add Supv</t>
  </si>
  <si>
    <t>2293</t>
  </si>
  <si>
    <t>System - Replace Dist Power Xfmrs</t>
  </si>
  <si>
    <t>2336</t>
  </si>
  <si>
    <t>System-Install Metering Ancillary Svc</t>
  </si>
  <si>
    <t>2397</t>
  </si>
  <si>
    <t>2414</t>
  </si>
  <si>
    <t>System-Porcelain Cutout Replacement</t>
  </si>
  <si>
    <t>2416</t>
  </si>
  <si>
    <t>High Voltage Fuse Upgrades</t>
  </si>
  <si>
    <t>2425</t>
  </si>
  <si>
    <t>Compliance Load Study</t>
  </si>
  <si>
    <t>System-Replace/Upgrade Voltage Regulators</t>
  </si>
  <si>
    <t>PCB Identification &amp; Disposal</t>
  </si>
  <si>
    <t>6000</t>
  </si>
  <si>
    <t>Electric AN Distribution Subtotal</t>
  </si>
  <si>
    <t>N. Moscow 521</t>
  </si>
  <si>
    <t>2299</t>
  </si>
  <si>
    <t>ID</t>
  </si>
  <si>
    <t>2302</t>
  </si>
  <si>
    <t>Appleway 115-13 Increase Capacity</t>
  </si>
  <si>
    <t>2306</t>
  </si>
  <si>
    <t>2307</t>
  </si>
  <si>
    <t>O'gara 611 - Reconductor 1.5 miles &amp; add capacitor</t>
  </si>
  <si>
    <t>2315</t>
  </si>
  <si>
    <t>2362</t>
  </si>
  <si>
    <t>Blue Creek 321 Recond 1.2M</t>
  </si>
  <si>
    <t>Old Town Distribution Reconductor</t>
  </si>
  <si>
    <t>Recond btwn MOS 512&amp;M514 creating 500A Fdr tie</t>
  </si>
  <si>
    <t>Electric ID Distribution Subtotal</t>
  </si>
  <si>
    <t>WA</t>
  </si>
  <si>
    <t>2058</t>
  </si>
  <si>
    <t>Metro-Post St Reconductor Phase 1</t>
  </si>
  <si>
    <t>2237</t>
  </si>
  <si>
    <t>2264</t>
  </si>
  <si>
    <t>Millwood Sub-Increase Capacity</t>
  </si>
  <si>
    <t>2283</t>
  </si>
  <si>
    <t>NE Sub-Increase Capacity</t>
  </si>
  <si>
    <t>2296</t>
  </si>
  <si>
    <t xml:space="preserve">Liberty Lake 12F1 - Rebuild 2/0 to 556 </t>
  </si>
  <si>
    <t>2351</t>
  </si>
  <si>
    <t>Dry Creek-N Lewiston 230kV Recond</t>
  </si>
  <si>
    <t>2420</t>
  </si>
  <si>
    <t>Bridge the Valley Project</t>
  </si>
  <si>
    <t>2438</t>
  </si>
  <si>
    <t>LIB 12F3 6CU to 2/0 ACSR</t>
  </si>
  <si>
    <t>2464</t>
  </si>
  <si>
    <t>CLV 34F1 to SPI 12F1 New Tie</t>
  </si>
  <si>
    <t>Downtown Colville Tie Reinforcement</t>
  </si>
  <si>
    <t>KET 12F2 Upgrade Columbia Center</t>
  </si>
  <si>
    <t>SPI 12F1 River Crossing Rebuild</t>
  </si>
  <si>
    <t>CFD 1210 recond #6 CU to 556 AAC</t>
  </si>
  <si>
    <t>7108</t>
  </si>
  <si>
    <t>Electric WA Distribution Subtotal</t>
  </si>
  <si>
    <t>General</t>
  </si>
  <si>
    <t>SCADA Replacement</t>
  </si>
  <si>
    <t>2277</t>
  </si>
  <si>
    <t>5002</t>
  </si>
  <si>
    <t>Structures &amp; Improv</t>
  </si>
  <si>
    <t>7001</t>
  </si>
  <si>
    <t>Office Furniture</t>
  </si>
  <si>
    <t>7003</t>
  </si>
  <si>
    <t>Stores Equip</t>
  </si>
  <si>
    <t>7005</t>
  </si>
  <si>
    <t>7006</t>
  </si>
  <si>
    <t>7050</t>
  </si>
  <si>
    <t>COF HVAC Improvmt</t>
  </si>
  <si>
    <t>Dollar Road Land Purchase and Facility Expansion</t>
  </si>
  <si>
    <t>7107</t>
  </si>
  <si>
    <t>Spok Central Oper Fac N Crescent Realignment</t>
  </si>
  <si>
    <t>7109</t>
  </si>
  <si>
    <t>General Plant Subtotal</t>
  </si>
  <si>
    <t>Transportation</t>
  </si>
  <si>
    <t>Transportation Equip</t>
  </si>
  <si>
    <t>7000</t>
  </si>
  <si>
    <t>Transportation Subtotal</t>
  </si>
  <si>
    <t>Software</t>
  </si>
  <si>
    <t>Enterprise Business Continuity</t>
  </si>
  <si>
    <t>Enterprise Data Architecture</t>
  </si>
  <si>
    <t>Technology Projects Minor Blanket</t>
  </si>
  <si>
    <t>Real Estate Permits</t>
  </si>
  <si>
    <t>Meter Data Management</t>
  </si>
  <si>
    <t>LMS for Field Offices</t>
  </si>
  <si>
    <t>Appren Craft Train</t>
  </si>
  <si>
    <t>7200</t>
  </si>
  <si>
    <t>Software Subtotal</t>
  </si>
  <si>
    <t>Miscellaneous Intangible</t>
  </si>
  <si>
    <t>-----------------------------------------</t>
  </si>
  <si>
    <t>Gas UG/Production</t>
  </si>
  <si>
    <t>7201</t>
  </si>
  <si>
    <t>Gas UG/Production Subtotal</t>
  </si>
  <si>
    <t>Gas Distribution</t>
  </si>
  <si>
    <t>Gas Reinforce-Minor Blanket</t>
  </si>
  <si>
    <t>3000</t>
  </si>
  <si>
    <t>AA</t>
  </si>
  <si>
    <t>3001</t>
  </si>
  <si>
    <t>Regulator Reliable - Blanket</t>
  </si>
  <si>
    <t>3002</t>
  </si>
  <si>
    <t>3003</t>
  </si>
  <si>
    <t>Cathodic Protection-Minor Blanket</t>
  </si>
  <si>
    <t>3004</t>
  </si>
  <si>
    <t>3005</t>
  </si>
  <si>
    <t>Overbuilt Pipe Replacement Blanket</t>
  </si>
  <si>
    <t>Gas AA Distribution Subtotal</t>
  </si>
  <si>
    <t>Gas Telemetry</t>
  </si>
  <si>
    <t>3117</t>
  </si>
  <si>
    <t>3203</t>
  </si>
  <si>
    <t>OR</t>
  </si>
  <si>
    <t>Altamont &amp; Crosby Road Project</t>
  </si>
  <si>
    <t>3213</t>
  </si>
  <si>
    <t>Medford Barnett Road Relocation Project</t>
  </si>
  <si>
    <t>3234</t>
  </si>
  <si>
    <t>Rebuild-J St Reg Station Grants Pass</t>
  </si>
  <si>
    <t>3239</t>
  </si>
  <si>
    <t>Grants Pass 8-In HP Reinforce Project</t>
  </si>
  <si>
    <t>3240</t>
  </si>
  <si>
    <t>Reinforce Talent OR Gate Station&amp;Piping</t>
  </si>
  <si>
    <t>3242</t>
  </si>
  <si>
    <t>Relocation-Rocky Point Bridge-Hwy 234-Gold Hill OR</t>
  </si>
  <si>
    <t>Rock Point Reg Station Gold Hill OR</t>
  </si>
  <si>
    <t>Brown Bridge Relocation Roseburg OR</t>
  </si>
  <si>
    <t>Gas OR Distribution Subtotal</t>
  </si>
  <si>
    <t>N-S Freeway/Gas</t>
  </si>
  <si>
    <t>3102</t>
  </si>
  <si>
    <t>Bridging the Valley</t>
  </si>
  <si>
    <t>3107</t>
  </si>
  <si>
    <t>3112</t>
  </si>
  <si>
    <t>US2 N Spo Gas HP Reinforce(Kaiser Prop)</t>
  </si>
  <si>
    <t>3237</t>
  </si>
  <si>
    <t>Reinforce Barker Rd Bridge Crossing Spok</t>
  </si>
  <si>
    <t>3238</t>
  </si>
  <si>
    <t>Reinforce, install pipe on Bridge #3602, Spok WA</t>
  </si>
  <si>
    <t>Reinforcement North Clarkston Distribution</t>
  </si>
  <si>
    <t>Reinforce,Upgrd Reg Stn 15, Separate HP,SpokWA</t>
  </si>
  <si>
    <t>Reinforcement,Appleway to Henry, SpokVly, WA</t>
  </si>
  <si>
    <t>Gas WA Distribution Subtotal</t>
  </si>
  <si>
    <t>Revenue Supported ER's (Budget Category: New Revenue/Customers)</t>
  </si>
  <si>
    <t>All 2009</t>
  </si>
  <si>
    <t>Electric Revenue Blanket</t>
  </si>
  <si>
    <t>Gas Revenue Blanket</t>
  </si>
  <si>
    <t>Elec Meters Minor Blanket</t>
  </si>
  <si>
    <t>Distribution Line Transformers</t>
  </si>
  <si>
    <t>Street Light Minor Blanket</t>
  </si>
  <si>
    <t>Area Light Minor Blanket</t>
  </si>
  <si>
    <t>Gas Meters Minor Blanket</t>
  </si>
  <si>
    <t>Gas Regulators Minor Blanket</t>
  </si>
  <si>
    <t>Industrial Gas Cust Minor Blkt</t>
  </si>
  <si>
    <t>Gas ERT Minor Blanket</t>
  </si>
  <si>
    <t>Hydro Relicensing</t>
  </si>
  <si>
    <t>6104</t>
  </si>
  <si>
    <t>Non-Rev Capital</t>
  </si>
  <si>
    <t>4127 CabGorge Tunnels</t>
  </si>
  <si>
    <t>Check Figure</t>
  </si>
  <si>
    <t>Budget Basis</t>
  </si>
  <si>
    <t>Diff</t>
  </si>
  <si>
    <t>Includes 527 for Beacon Substation - transmission</t>
  </si>
  <si>
    <t>Beacon Storage Yard Oil Containment</t>
  </si>
  <si>
    <t>System Rebuild Transmission</t>
  </si>
  <si>
    <t>Interchange and Borderline Metering Upgrades</t>
  </si>
  <si>
    <t>Pine Creek</t>
  </si>
  <si>
    <t>Replacement Programs</t>
  </si>
  <si>
    <t>Power Circuit Breakers</t>
  </si>
  <si>
    <t>T</t>
  </si>
  <si>
    <t>Other small specific transmission projects</t>
  </si>
  <si>
    <t>Otis Orchards Substation</t>
  </si>
  <si>
    <t>Othello Transformer Replacement</t>
  </si>
  <si>
    <t>Northeast Substation</t>
  </si>
  <si>
    <t>Valley Mall Transfer Capacity</t>
  </si>
  <si>
    <t>Idaho Road Sub/Rathdrum</t>
  </si>
  <si>
    <t>Distribution Feeder Reconductor - ID</t>
  </si>
  <si>
    <t>Distribution Feeder Reconductor - WA</t>
  </si>
  <si>
    <t>Spokane Electric Network Capacity</t>
  </si>
  <si>
    <t>Sys-Dist Reliability-Improve Fdrs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</si>
</sst>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&quot;$&quot;#,##0"/>
    <numFmt numFmtId="169" formatCode="0.0%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#,###,###,##0.00"/>
    <numFmt numFmtId="174" formatCode="#,##0.000"/>
    <numFmt numFmtId="175" formatCode="0.000%"/>
    <numFmt numFmtId="176" formatCode="0.0000%"/>
    <numFmt numFmtId="177" formatCode="#,##0.0000"/>
    <numFmt numFmtId="178" formatCode="#,##0.00000"/>
    <numFmt numFmtId="179" formatCode="_(&quot;$&quot;* #,##0.000_);_(&quot;$&quot;* \(#,##0.000\);_(&quot;$&quot;* &quot;-&quot;??_);_(@_)"/>
    <numFmt numFmtId="180" formatCode="0.000000"/>
    <numFmt numFmtId="181" formatCode="0.00000"/>
    <numFmt numFmtId="182" formatCode="0.0000"/>
    <numFmt numFmtId="183" formatCode="0.000"/>
    <numFmt numFmtId="184" formatCode="#,##0.000000"/>
    <numFmt numFmtId="185" formatCode="#,##0.0000000"/>
    <numFmt numFmtId="186" formatCode="#,##0.00000000"/>
    <numFmt numFmtId="187" formatCode="0.00000000"/>
    <numFmt numFmtId="188" formatCode="0.0000000"/>
    <numFmt numFmtId="189" formatCode="#,###.0,;\(#,###.0,\)"/>
    <numFmt numFmtId="190" formatCode="#,###.00,;\(#,###.00,\)"/>
    <numFmt numFmtId="191" formatCode="#,###.000,;\(#,###.000,\)"/>
    <numFmt numFmtId="192" formatCode="#,###.0000,;\(#,###.0000,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i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23" applyFont="1" applyFill="1" applyBorder="1" applyAlignment="1">
      <alignment wrapText="1"/>
      <protection/>
    </xf>
    <xf numFmtId="0" fontId="9" fillId="0" borderId="0" xfId="23" applyFont="1" applyFill="1" applyBorder="1" applyAlignment="1">
      <alignment/>
      <protection/>
    </xf>
    <xf numFmtId="164" fontId="5" fillId="0" borderId="0" xfId="0" applyNumberFormat="1" applyFont="1" applyBorder="1" applyAlignment="1">
      <alignment/>
    </xf>
    <xf numFmtId="0" fontId="9" fillId="0" borderId="0" xfId="23" applyFont="1" applyFill="1" applyBorder="1" applyAlignment="1">
      <alignment wrapText="1"/>
      <protection/>
    </xf>
    <xf numFmtId="164" fontId="7" fillId="0" borderId="6" xfId="0" applyNumberFormat="1" applyFont="1" applyBorder="1" applyAlignment="1">
      <alignment/>
    </xf>
    <xf numFmtId="0" fontId="9" fillId="0" borderId="0" xfId="23" applyFont="1" applyFill="1" applyBorder="1" applyAlignment="1">
      <alignment wrapText="1"/>
      <protection/>
    </xf>
    <xf numFmtId="164" fontId="5" fillId="0" borderId="0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9" fillId="0" borderId="0" xfId="22" applyFont="1" applyFill="1" applyBorder="1" applyAlignment="1">
      <alignment wrapText="1"/>
      <protection/>
    </xf>
    <xf numFmtId="16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9" fillId="0" borderId="9" xfId="23" applyFont="1" applyFill="1" applyBorder="1" applyAlignment="1">
      <alignment wrapText="1"/>
      <protection/>
    </xf>
    <xf numFmtId="164" fontId="0" fillId="0" borderId="9" xfId="0" applyNumberFormat="1" applyBorder="1" applyAlignment="1">
      <alignment/>
    </xf>
    <xf numFmtId="0" fontId="5" fillId="0" borderId="10" xfId="0" applyFont="1" applyBorder="1" applyAlignment="1">
      <alignment/>
    </xf>
    <xf numFmtId="0" fontId="9" fillId="0" borderId="11" xfId="23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1" xfId="23" applyFont="1" applyFill="1" applyBorder="1" applyAlignment="1">
      <alignment wrapText="1"/>
      <protection/>
    </xf>
    <xf numFmtId="0" fontId="3" fillId="0" borderId="11" xfId="22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16" fillId="0" borderId="0" xfId="23" applyFont="1" applyFill="1" applyBorder="1" applyAlignment="1">
      <alignment horizontal="right" wrapText="1"/>
      <protection/>
    </xf>
    <xf numFmtId="0" fontId="3" fillId="0" borderId="11" xfId="23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wrapText="1"/>
      <protection/>
    </xf>
    <xf numFmtId="0" fontId="15" fillId="0" borderId="0" xfId="0" applyFont="1" applyAlignment="1">
      <alignment horizontal="right"/>
    </xf>
    <xf numFmtId="164" fontId="17" fillId="0" borderId="0" xfId="0" applyNumberFormat="1" applyFont="1" applyAlignment="1">
      <alignment/>
    </xf>
    <xf numFmtId="0" fontId="18" fillId="2" borderId="11" xfId="21" applyFont="1" applyFill="1" applyBorder="1" applyAlignment="1">
      <alignment wrapText="1"/>
      <protection/>
    </xf>
    <xf numFmtId="0" fontId="18" fillId="0" borderId="11" xfId="21" applyFont="1" applyFill="1" applyBorder="1" applyAlignment="1">
      <alignment wrapText="1"/>
      <protection/>
    </xf>
    <xf numFmtId="0" fontId="3" fillId="0" borderId="11" xfId="22" applyFont="1" applyFill="1" applyBorder="1" applyAlignment="1">
      <alignment wrapText="1"/>
      <protection/>
    </xf>
    <xf numFmtId="0" fontId="19" fillId="0" borderId="0" xfId="23" applyFont="1" applyFill="1" applyBorder="1" applyAlignment="1">
      <alignment wrapText="1"/>
      <protection/>
    </xf>
    <xf numFmtId="0" fontId="11" fillId="0" borderId="0" xfId="0" applyFont="1" applyAlignment="1" quotePrefix="1">
      <alignment/>
    </xf>
    <xf numFmtId="164" fontId="17" fillId="3" borderId="0" xfId="0" applyNumberFormat="1" applyFont="1" applyFill="1" applyAlignment="1">
      <alignment/>
    </xf>
    <xf numFmtId="0" fontId="3" fillId="0" borderId="13" xfId="23" applyFont="1" applyFill="1" applyBorder="1" applyAlignment="1">
      <alignment wrapText="1"/>
      <protection/>
    </xf>
    <xf numFmtId="0" fontId="3" fillId="0" borderId="13" xfId="23" applyFont="1" applyFill="1" applyBorder="1" applyAlignment="1">
      <alignment horizontal="center" wrapText="1"/>
      <protection/>
    </xf>
    <xf numFmtId="0" fontId="18" fillId="0" borderId="13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6" fillId="0" borderId="14" xfId="23" applyFont="1" applyFill="1" applyBorder="1" applyAlignment="1">
      <alignment horizontal="right" wrapText="1"/>
      <protection/>
    </xf>
    <xf numFmtId="0" fontId="3" fillId="0" borderId="15" xfId="23" applyFont="1" applyFill="1" applyBorder="1" applyAlignment="1">
      <alignment horizontal="center" wrapText="1"/>
      <protection/>
    </xf>
    <xf numFmtId="0" fontId="18" fillId="0" borderId="15" xfId="21" applyFont="1" applyFill="1" applyBorder="1" applyAlignment="1">
      <alignment wrapText="1"/>
      <protection/>
    </xf>
    <xf numFmtId="0" fontId="18" fillId="0" borderId="16" xfId="21" applyFont="1" applyFill="1" applyBorder="1" applyAlignment="1">
      <alignment wrapText="1"/>
      <protection/>
    </xf>
    <xf numFmtId="0" fontId="3" fillId="0" borderId="14" xfId="23" applyFont="1" applyFill="1" applyBorder="1" applyAlignment="1">
      <alignment wrapText="1"/>
      <protection/>
    </xf>
    <xf numFmtId="164" fontId="0" fillId="0" borderId="17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3" fillId="4" borderId="11" xfId="23" applyFont="1" applyFill="1" applyBorder="1" applyAlignment="1">
      <alignment wrapText="1"/>
      <protection/>
    </xf>
    <xf numFmtId="0" fontId="3" fillId="4" borderId="11" xfId="23" applyFont="1" applyFill="1" applyBorder="1" applyAlignment="1">
      <alignment horizontal="center" wrapText="1"/>
      <protection/>
    </xf>
    <xf numFmtId="0" fontId="3" fillId="4" borderId="0" xfId="23" applyFont="1" applyFill="1" applyBorder="1" applyAlignment="1">
      <alignment horizontal="center" wrapText="1"/>
      <protection/>
    </xf>
    <xf numFmtId="165" fontId="0" fillId="5" borderId="12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6" borderId="0" xfId="0" applyNumberFormat="1" applyFill="1" applyAlignment="1">
      <alignment/>
    </xf>
    <xf numFmtId="164" fontId="7" fillId="0" borderId="0" xfId="0" applyNumberFormat="1" applyFont="1" applyBorder="1" applyAlignment="1">
      <alignment/>
    </xf>
    <xf numFmtId="164" fontId="0" fillId="7" borderId="0" xfId="0" applyNumberFormat="1" applyFill="1" applyAlignment="1">
      <alignment/>
    </xf>
    <xf numFmtId="164" fontId="0" fillId="7" borderId="0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08.08" xfId="21"/>
    <cellStyle name="Normal_2009 Transfers" xfId="22"/>
    <cellStyle name="Normal_Pro forma Ra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Folder\2009%20Capital%20Ad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adds grand pooba summary"/>
      <sheetName val="2009 additions-summary-Karen"/>
      <sheetName val="2009 additions-summary (2)"/>
      <sheetName val="2009 additions-summary"/>
      <sheetName val="2009 additions original"/>
    </sheetNames>
    <sheetDataSet>
      <sheetData sheetId="4">
        <row r="326">
          <cell r="H326">
            <v>233033.325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tabSelected="1" workbookViewId="0" topLeftCell="A1">
      <selection activeCell="D5" sqref="D5"/>
    </sheetView>
  </sheetViews>
  <sheetFormatPr defaultColWidth="9.140625" defaultRowHeight="12.75"/>
  <cols>
    <col min="1" max="1" width="0.9921875" style="1" customWidth="1"/>
    <col min="2" max="2" width="3.00390625" style="1" customWidth="1"/>
    <col min="3" max="3" width="37.140625" style="1" bestFit="1" customWidth="1"/>
    <col min="4" max="4" width="8.00390625" style="1" bestFit="1" customWidth="1"/>
    <col min="5" max="5" width="6.7109375" style="1" customWidth="1"/>
    <col min="6" max="6" width="40.421875" style="1" bestFit="1" customWidth="1"/>
    <col min="7" max="7" width="8.421875" style="1" bestFit="1" customWidth="1"/>
    <col min="8" max="8" width="2.28125" style="1" customWidth="1"/>
    <col min="9" max="9" width="0.9921875" style="1" customWidth="1"/>
    <col min="10" max="16384" width="9.140625" style="1" customWidth="1"/>
  </cols>
  <sheetData>
    <row r="1" ht="13.5" thickBot="1"/>
    <row r="2" spans="2:8" ht="7.5" customHeight="1">
      <c r="B2" s="2"/>
      <c r="C2" s="3"/>
      <c r="D2" s="3"/>
      <c r="E2" s="3"/>
      <c r="F2" s="3"/>
      <c r="G2" s="3"/>
      <c r="H2" s="4"/>
    </row>
    <row r="3" spans="2:8" ht="12.75">
      <c r="B3" s="5"/>
      <c r="C3" s="6"/>
      <c r="D3" s="7" t="s">
        <v>0</v>
      </c>
      <c r="E3" s="6"/>
      <c r="F3" s="6"/>
      <c r="G3" s="7" t="s">
        <v>0</v>
      </c>
      <c r="H3" s="8"/>
    </row>
    <row r="4" spans="2:8" ht="12.75">
      <c r="B4" s="5"/>
      <c r="C4" s="9" t="s">
        <v>1</v>
      </c>
      <c r="D4" s="6"/>
      <c r="E4" s="6"/>
      <c r="F4" s="10" t="s">
        <v>2</v>
      </c>
      <c r="G4" s="6"/>
      <c r="H4" s="8"/>
    </row>
    <row r="5" spans="2:8" ht="12.75">
      <c r="B5" s="5"/>
      <c r="C5" s="11" t="s">
        <v>3</v>
      </c>
      <c r="D5" s="12">
        <f>'2009 additions-summary (2)'!D16+'2009 additions-summary (2)'!D17</f>
        <v>1734539</v>
      </c>
      <c r="E5" s="6"/>
      <c r="F5" s="11" t="s">
        <v>4</v>
      </c>
      <c r="G5" s="12">
        <v>508000</v>
      </c>
      <c r="H5" s="8"/>
    </row>
    <row r="6" spans="2:8" ht="12.75">
      <c r="B6" s="5"/>
      <c r="C6" s="11" t="s">
        <v>5</v>
      </c>
      <c r="D6" s="12">
        <f>'2009 additions-summary (2)'!D19</f>
        <v>6200000</v>
      </c>
      <c r="E6" s="6"/>
      <c r="F6" s="11" t="s">
        <v>6</v>
      </c>
      <c r="G6" s="12">
        <v>1500000</v>
      </c>
      <c r="H6" s="8"/>
    </row>
    <row r="7" spans="2:8" ht="12.75">
      <c r="B7" s="5"/>
      <c r="C7" s="11" t="s">
        <v>7</v>
      </c>
      <c r="D7" s="12">
        <f>'2009 additions-summary (2)'!D18</f>
        <v>84263</v>
      </c>
      <c r="E7" s="6"/>
      <c r="F7" s="11" t="s">
        <v>8</v>
      </c>
      <c r="G7" s="12">
        <v>3360007</v>
      </c>
      <c r="H7" s="8"/>
    </row>
    <row r="8" spans="2:8" ht="12.75">
      <c r="B8" s="5"/>
      <c r="C8" s="11" t="s">
        <v>9</v>
      </c>
      <c r="D8" s="12">
        <f>'2009 additions-summary (2)'!D26</f>
        <v>804000</v>
      </c>
      <c r="E8" s="6"/>
      <c r="F8" s="11" t="s">
        <v>10</v>
      </c>
      <c r="G8" s="12">
        <v>598164</v>
      </c>
      <c r="H8" s="8"/>
    </row>
    <row r="9" spans="2:8" ht="12.75">
      <c r="B9" s="5"/>
      <c r="C9" s="13" t="s">
        <v>11</v>
      </c>
      <c r="D9" s="12">
        <f>'2009 additions-summary (2)'!D27</f>
        <v>524895</v>
      </c>
      <c r="E9" s="6"/>
      <c r="F9" s="11" t="s">
        <v>12</v>
      </c>
      <c r="G9" s="12">
        <v>1285067</v>
      </c>
      <c r="H9" s="8"/>
    </row>
    <row r="10" spans="2:8" ht="12.75">
      <c r="B10" s="5"/>
      <c r="C10" s="13" t="s">
        <v>13</v>
      </c>
      <c r="D10" s="12">
        <f>'2009 additions-summary (2)'!D28</f>
        <v>597037</v>
      </c>
      <c r="E10" s="6"/>
      <c r="F10" s="11" t="s">
        <v>14</v>
      </c>
      <c r="G10" s="12">
        <v>1146820</v>
      </c>
      <c r="H10" s="8"/>
    </row>
    <row r="11" spans="2:8" ht="12.75">
      <c r="B11" s="5"/>
      <c r="C11" s="11" t="s">
        <v>15</v>
      </c>
      <c r="D11" s="12">
        <f>'2009 additions-summary (2)'!D30</f>
        <v>1294766</v>
      </c>
      <c r="E11" s="6"/>
      <c r="F11" s="11" t="s">
        <v>16</v>
      </c>
      <c r="G11" s="12">
        <v>4159000</v>
      </c>
      <c r="H11" s="8"/>
    </row>
    <row r="12" spans="2:8" ht="12.75">
      <c r="B12" s="5"/>
      <c r="C12" s="11" t="s">
        <v>17</v>
      </c>
      <c r="D12" s="12">
        <f>'2009 additions-summary (2)'!D33</f>
        <v>1909742</v>
      </c>
      <c r="E12" s="6"/>
      <c r="F12" s="11" t="s">
        <v>18</v>
      </c>
      <c r="G12" s="12">
        <v>1500008</v>
      </c>
      <c r="H12" s="8"/>
    </row>
    <row r="13" spans="2:8" ht="12.75">
      <c r="B13" s="5"/>
      <c r="C13" s="11" t="s">
        <v>75</v>
      </c>
      <c r="D13" s="12">
        <f>'2009 additions-summary (2)'!D34</f>
        <v>17170954</v>
      </c>
      <c r="E13" s="6"/>
      <c r="F13" s="11" t="s">
        <v>19</v>
      </c>
      <c r="G13" s="12">
        <v>750000</v>
      </c>
      <c r="H13" s="8"/>
    </row>
    <row r="14" spans="2:8" ht="12.75">
      <c r="B14" s="5"/>
      <c r="C14" s="11" t="s">
        <v>20</v>
      </c>
      <c r="D14" s="12">
        <f>'2009 additions-summary (2)'!D36</f>
        <v>2106721</v>
      </c>
      <c r="E14" s="6"/>
      <c r="F14" s="6"/>
      <c r="G14" s="14">
        <f>SUM(G5:G13)</f>
        <v>14807066</v>
      </c>
      <c r="H14" s="8"/>
    </row>
    <row r="15" spans="2:8" ht="12.75">
      <c r="B15" s="5"/>
      <c r="C15" s="11" t="s">
        <v>21</v>
      </c>
      <c r="D15" s="12">
        <f>'2009 additions-summary (2)'!D24-527000+'2009 additions-summary (2)'!D25+'2009 additions-summary (2)'!D31+'2009 additions-summary (2)'!D32+'2009 additions-summary (2)'!D35+'2009 additions-summary (2)'!D37</f>
        <v>1142176</v>
      </c>
      <c r="E15" s="6"/>
      <c r="F15" s="6"/>
      <c r="G15" s="6"/>
      <c r="H15" s="8"/>
    </row>
    <row r="16" spans="2:8" ht="12.75">
      <c r="B16" s="5"/>
      <c r="C16" s="11" t="s">
        <v>76</v>
      </c>
      <c r="D16" s="12">
        <f>'2009 additions-summary (2)'!D47</f>
        <v>944425</v>
      </c>
      <c r="E16" s="6"/>
      <c r="F16" s="10" t="s">
        <v>23</v>
      </c>
      <c r="G16" s="6"/>
      <c r="H16" s="8"/>
    </row>
    <row r="17" spans="2:8" ht="12.75">
      <c r="B17" s="5"/>
      <c r="C17" s="11" t="s">
        <v>77</v>
      </c>
      <c r="D17" s="12">
        <f>'2009 additions-summary (2)'!D49+'2009 additions-summary (2)'!D50</f>
        <v>575000</v>
      </c>
      <c r="E17" s="6"/>
      <c r="F17" s="13" t="s">
        <v>24</v>
      </c>
      <c r="G17" s="14">
        <v>9635000</v>
      </c>
      <c r="H17" s="8"/>
    </row>
    <row r="18" spans="2:8" ht="12.75">
      <c r="B18" s="5"/>
      <c r="C18" s="11" t="s">
        <v>78</v>
      </c>
      <c r="D18" s="12">
        <f>'2009 additions-summary (2)'!D51</f>
        <v>2000000</v>
      </c>
      <c r="E18" s="6"/>
      <c r="F18" s="6"/>
      <c r="G18" s="6"/>
      <c r="H18" s="8"/>
    </row>
    <row r="19" spans="2:8" ht="12.75">
      <c r="B19" s="5"/>
      <c r="C19" s="11" t="s">
        <v>22</v>
      </c>
      <c r="D19" s="12">
        <f>'2009 additions-summary (2)'!D44+'2009 additions-summary (2)'!D45+'2009 additions-summary (2)'!D46+'2009 additions-summary (2)'!D48</f>
        <v>819132</v>
      </c>
      <c r="E19" s="6"/>
      <c r="F19" s="6"/>
      <c r="G19" s="6"/>
      <c r="H19" s="8"/>
    </row>
    <row r="20" spans="2:8" ht="12.75">
      <c r="B20" s="5"/>
      <c r="C20" s="6"/>
      <c r="D20" s="14">
        <f>SUM(D5:D19)</f>
        <v>37907650</v>
      </c>
      <c r="E20" s="6"/>
      <c r="F20" s="9" t="s">
        <v>79</v>
      </c>
      <c r="G20" s="6"/>
      <c r="H20" s="8"/>
    </row>
    <row r="21" spans="2:8" ht="12.75">
      <c r="B21" s="5"/>
      <c r="C21" s="6"/>
      <c r="D21" s="6"/>
      <c r="E21" s="6"/>
      <c r="F21" s="13" t="s">
        <v>28</v>
      </c>
      <c r="G21" s="12">
        <v>4410000</v>
      </c>
      <c r="H21" s="8"/>
    </row>
    <row r="22" spans="2:8" ht="12.75">
      <c r="B22" s="5"/>
      <c r="C22" s="9" t="s">
        <v>25</v>
      </c>
      <c r="D22" s="6"/>
      <c r="E22" s="6"/>
      <c r="F22" s="13" t="s">
        <v>30</v>
      </c>
      <c r="G22" s="12">
        <v>981000</v>
      </c>
      <c r="H22" s="8"/>
    </row>
    <row r="23" spans="2:8" ht="12.75">
      <c r="B23" s="5"/>
      <c r="C23" s="13" t="s">
        <v>33</v>
      </c>
      <c r="D23" s="12">
        <f>'2009 additions-summary (2)'!D74</f>
        <v>2050001</v>
      </c>
      <c r="E23" s="6"/>
      <c r="F23" s="13" t="s">
        <v>32</v>
      </c>
      <c r="G23" s="12">
        <v>1115100</v>
      </c>
      <c r="H23" s="8"/>
    </row>
    <row r="24" spans="2:8" ht="12.75">
      <c r="B24" s="5"/>
      <c r="C24" s="13" t="s">
        <v>31</v>
      </c>
      <c r="D24" s="12">
        <f>'2009 additions-summary (2)'!D67</f>
        <v>1250000</v>
      </c>
      <c r="E24" s="6"/>
      <c r="F24" s="13" t="s">
        <v>34</v>
      </c>
      <c r="G24" s="12">
        <v>555930</v>
      </c>
      <c r="H24" s="8"/>
    </row>
    <row r="25" spans="2:8" ht="12.75">
      <c r="B25" s="5"/>
      <c r="C25" s="1" t="s">
        <v>370</v>
      </c>
      <c r="D25" s="12">
        <f>'2009 additions-summary (2)'!D58+'2009 additions-summary (2)'!D63+'2009 additions-summary (2)'!D65</f>
        <v>539998</v>
      </c>
      <c r="E25" s="6"/>
      <c r="F25" s="13" t="s">
        <v>36</v>
      </c>
      <c r="G25" s="12">
        <v>627192</v>
      </c>
      <c r="H25" s="8"/>
    </row>
    <row r="26" spans="2:8" ht="12.75">
      <c r="B26" s="5"/>
      <c r="C26" s="1" t="s">
        <v>264</v>
      </c>
      <c r="D26" s="12">
        <f>'2009 additions-summary (2)'!D151+'2009 additions-summary (2)'!D102</f>
        <v>740000</v>
      </c>
      <c r="E26" s="6"/>
      <c r="F26" s="13" t="s">
        <v>38</v>
      </c>
      <c r="G26" s="12">
        <v>800000</v>
      </c>
      <c r="H26" s="8"/>
    </row>
    <row r="27" spans="2:8" ht="12.75">
      <c r="B27" s="5"/>
      <c r="C27" s="13" t="s">
        <v>29</v>
      </c>
      <c r="D27" s="12">
        <f>'2009 additions-summary (2)'!D62</f>
        <v>650008</v>
      </c>
      <c r="E27" s="6"/>
      <c r="F27" s="13" t="s">
        <v>40</v>
      </c>
      <c r="G27" s="12">
        <v>1372000</v>
      </c>
      <c r="H27" s="8"/>
    </row>
    <row r="28" spans="2:8" ht="12.75">
      <c r="B28" s="5"/>
      <c r="C28" s="13" t="s">
        <v>39</v>
      </c>
      <c r="D28" s="12">
        <f>'2009 additions-summary (2)'!D82</f>
        <v>800000</v>
      </c>
      <c r="E28" s="6"/>
      <c r="F28" s="6" t="s">
        <v>80</v>
      </c>
      <c r="G28" s="12">
        <v>1655000</v>
      </c>
      <c r="H28" s="8"/>
    </row>
    <row r="29" spans="2:8" ht="12.75">
      <c r="B29" s="5"/>
      <c r="C29" s="13" t="s">
        <v>27</v>
      </c>
      <c r="D29" s="12">
        <f>'2009 additions-summary (2)'!D61</f>
        <v>560027</v>
      </c>
      <c r="E29" s="6"/>
      <c r="F29" s="6"/>
      <c r="G29" s="14">
        <f>SUM(G21:G28)</f>
        <v>11516222</v>
      </c>
      <c r="H29" s="8"/>
    </row>
    <row r="30" spans="2:8" ht="12.75">
      <c r="B30" s="5"/>
      <c r="C30" s="13" t="s">
        <v>35</v>
      </c>
      <c r="D30" s="12">
        <f>'2009 additions-summary (2)'!D77</f>
        <v>585000</v>
      </c>
      <c r="E30" s="6"/>
      <c r="F30" s="6"/>
      <c r="G30" s="70"/>
      <c r="H30" s="8"/>
    </row>
    <row r="31" spans="2:8" ht="12.75">
      <c r="B31" s="5"/>
      <c r="C31" s="13" t="s">
        <v>37</v>
      </c>
      <c r="D31" s="12">
        <f>'2009 additions-summary (2)'!D78</f>
        <v>525001</v>
      </c>
      <c r="E31" s="6"/>
      <c r="F31" s="9" t="s">
        <v>44</v>
      </c>
      <c r="G31" s="12"/>
      <c r="H31" s="8"/>
    </row>
    <row r="32" spans="2:8" ht="12.75">
      <c r="B32" s="5"/>
      <c r="C32" s="13" t="s">
        <v>365</v>
      </c>
      <c r="D32" s="12">
        <v>527000</v>
      </c>
      <c r="E32" s="6"/>
      <c r="F32" s="13" t="s">
        <v>46</v>
      </c>
      <c r="G32" s="14">
        <v>306333</v>
      </c>
      <c r="H32" s="8"/>
    </row>
    <row r="33" spans="2:8" ht="12.75">
      <c r="B33" s="5"/>
      <c r="C33" s="13" t="s">
        <v>372</v>
      </c>
      <c r="D33" s="12">
        <f>'2009 additions-summary (2)'!D80+'2009 additions-summary (2)'!D64+'2009 additions-summary (2)'!D137</f>
        <v>936050</v>
      </c>
      <c r="E33" s="6"/>
      <c r="F33" s="6"/>
      <c r="G33" s="6"/>
      <c r="H33" s="8"/>
    </row>
    <row r="34" spans="2:8" ht="12.75">
      <c r="B34" s="5"/>
      <c r="C34" s="13" t="s">
        <v>26</v>
      </c>
      <c r="D34" s="12">
        <f>'2009 additions-summary (2)'!D60+'2009 additions-summary (2)'!D59</f>
        <v>1068999</v>
      </c>
      <c r="E34" s="6"/>
      <c r="F34" s="9" t="s">
        <v>81</v>
      </c>
      <c r="G34" s="12"/>
      <c r="H34" s="8"/>
    </row>
    <row r="35" spans="2:8" ht="12.75">
      <c r="B35" s="5"/>
      <c r="C35" s="13" t="s">
        <v>366</v>
      </c>
      <c r="D35" s="12">
        <f>'2009 additions-summary (2)'!D81+'2009 additions-summary (2)'!D107</f>
        <v>927972</v>
      </c>
      <c r="E35" s="6"/>
      <c r="F35" s="13" t="s">
        <v>49</v>
      </c>
      <c r="G35" s="12">
        <v>1000179</v>
      </c>
      <c r="H35" s="8"/>
    </row>
    <row r="36" spans="2:8" ht="12.75" customHeight="1">
      <c r="B36" s="5"/>
      <c r="C36" s="13" t="s">
        <v>367</v>
      </c>
      <c r="D36" s="12">
        <f>'2009 additions-summary (2)'!D99+'2009 additions-summary (2)'!D104</f>
        <v>642000</v>
      </c>
      <c r="E36" s="6"/>
      <c r="F36" s="13" t="s">
        <v>51</v>
      </c>
      <c r="G36" s="12">
        <v>1200173</v>
      </c>
      <c r="H36" s="8"/>
    </row>
    <row r="37" spans="2:8" ht="12.75">
      <c r="B37" s="5"/>
      <c r="C37" s="13" t="s">
        <v>368</v>
      </c>
      <c r="D37" s="12">
        <f>'2009 additions-summary (2)'!D73</f>
        <v>350003</v>
      </c>
      <c r="E37" s="6"/>
      <c r="F37" s="13" t="s">
        <v>53</v>
      </c>
      <c r="G37" s="12">
        <v>2499880</v>
      </c>
      <c r="H37" s="8"/>
    </row>
    <row r="38" spans="2:8" ht="12.75">
      <c r="B38" s="5"/>
      <c r="C38" s="13" t="s">
        <v>369</v>
      </c>
      <c r="D38" s="12">
        <f>'2009 additions-summary (2)'!D68+'2009 additions-summary (2)'!D69+'2009 additions-summary (2)'!D70+'2009 additions-summary (2)'!D71+'2009 additions-summary (2)'!D75+'2009 additions-summary (2)'!D83+'2009 additions-summary (2)'!D100+'2009 additions-summary (2)'!D106+'2009 additions-summary (2)'!D101+'2009 additions-summary (2)'!D108</f>
        <v>2234000</v>
      </c>
      <c r="E38" s="6"/>
      <c r="F38" s="15" t="s">
        <v>55</v>
      </c>
      <c r="G38" s="16">
        <v>4450742</v>
      </c>
      <c r="H38" s="8"/>
    </row>
    <row r="39" spans="2:8" ht="12.75">
      <c r="B39" s="5"/>
      <c r="C39" s="13" t="s">
        <v>41</v>
      </c>
      <c r="D39" s="12">
        <f>'2009 additions-summary (2)'!D57+'2009 additions-summary (2)'!D66+'2009 additions-summary (2)'!D72+'2009 additions-summary (2)'!D76+'2009 additions-summary (2)'!D79+'2009 additions-summary (2)'!D84+'2009 additions-summary (2)'!D85</f>
        <v>670011</v>
      </c>
      <c r="E39" s="6"/>
      <c r="F39" s="15" t="s">
        <v>57</v>
      </c>
      <c r="G39" s="16">
        <v>2700000</v>
      </c>
      <c r="H39" s="8"/>
    </row>
    <row r="40" spans="2:8" ht="12.75">
      <c r="B40" s="5"/>
      <c r="C40" s="13"/>
      <c r="D40" s="12"/>
      <c r="E40" s="6"/>
      <c r="F40" s="13" t="s">
        <v>58</v>
      </c>
      <c r="G40" s="12">
        <v>5198308</v>
      </c>
      <c r="H40" s="8"/>
    </row>
    <row r="41" spans="2:8" ht="12.75">
      <c r="B41" s="5"/>
      <c r="C41" s="6"/>
      <c r="D41" s="14">
        <f>SUM(D23:D39)</f>
        <v>15056070</v>
      </c>
      <c r="E41" s="6"/>
      <c r="F41" s="13" t="s">
        <v>60</v>
      </c>
      <c r="G41" s="12">
        <v>1199415</v>
      </c>
      <c r="H41" s="8"/>
    </row>
    <row r="42" spans="2:8" ht="12.75">
      <c r="B42" s="5"/>
      <c r="C42" s="9" t="s">
        <v>42</v>
      </c>
      <c r="D42" s="6"/>
      <c r="E42" s="6"/>
      <c r="F42" s="6" t="s">
        <v>62</v>
      </c>
      <c r="G42" s="12">
        <v>3901000</v>
      </c>
      <c r="H42" s="8"/>
    </row>
    <row r="43" spans="2:8" ht="12.75">
      <c r="B43" s="5"/>
      <c r="C43" s="13" t="s">
        <v>47</v>
      </c>
      <c r="D43" s="12">
        <f>'2009 additions-summary (2)'!D93</f>
        <v>7921998.999999997</v>
      </c>
      <c r="E43" s="6"/>
      <c r="F43" s="15"/>
      <c r="G43" s="17">
        <f>SUM(G35:G42)</f>
        <v>22149697</v>
      </c>
      <c r="H43" s="8"/>
    </row>
    <row r="44" spans="2:8" ht="12.75">
      <c r="B44" s="5"/>
      <c r="C44" s="13" t="s">
        <v>52</v>
      </c>
      <c r="D44" s="12">
        <f>'2009 additions-summary (2)'!D97</f>
        <v>4100000</v>
      </c>
      <c r="E44" s="6"/>
      <c r="H44" s="8"/>
    </row>
    <row r="45" spans="2:8" ht="12.75">
      <c r="B45" s="5"/>
      <c r="C45" s="13" t="s">
        <v>50</v>
      </c>
      <c r="D45" s="12">
        <f>'2009 additions-summary (2)'!D96</f>
        <v>3700000</v>
      </c>
      <c r="E45" s="6"/>
      <c r="F45" s="9" t="s">
        <v>67</v>
      </c>
      <c r="G45" s="17">
        <f>G43+G32+G29+G17+G14+D67+D41+D20</f>
        <v>158047655</v>
      </c>
      <c r="H45" s="8"/>
    </row>
    <row r="46" spans="2:8" ht="12.75">
      <c r="B46" s="5"/>
      <c r="C46" s="13" t="s">
        <v>45</v>
      </c>
      <c r="D46" s="12">
        <f>'2009 additions-summary (2)'!D92</f>
        <v>3156001</v>
      </c>
      <c r="E46" s="6"/>
      <c r="F46" s="15"/>
      <c r="G46" s="19"/>
      <c r="H46" s="8"/>
    </row>
    <row r="47" spans="2:8" ht="12.75">
      <c r="B47" s="5"/>
      <c r="C47" s="13" t="s">
        <v>48</v>
      </c>
      <c r="D47" s="12">
        <f>'2009 additions-summary (2)'!D94</f>
        <v>2297000</v>
      </c>
      <c r="E47" s="6"/>
      <c r="F47" s="6" t="s">
        <v>70</v>
      </c>
      <c r="G47" s="14">
        <v>47510000</v>
      </c>
      <c r="H47" s="8"/>
    </row>
    <row r="48" spans="2:8" ht="12.75">
      <c r="B48" s="5"/>
      <c r="C48" s="13" t="s">
        <v>74</v>
      </c>
      <c r="D48" s="12">
        <f>'2009 additions-summary (2)'!D95</f>
        <v>1987006</v>
      </c>
      <c r="E48" s="6"/>
      <c r="F48" s="15"/>
      <c r="G48" s="19"/>
      <c r="H48" s="8"/>
    </row>
    <row r="49" spans="2:8" ht="12.75">
      <c r="B49" s="5"/>
      <c r="C49" s="13" t="s">
        <v>380</v>
      </c>
      <c r="D49" s="12">
        <f>'2009 additions-summary (2)'!D131</f>
        <v>1614617</v>
      </c>
      <c r="E49" s="6"/>
      <c r="F49" s="15"/>
      <c r="G49" s="19"/>
      <c r="H49" s="8"/>
    </row>
    <row r="50" spans="2:8" ht="15" thickBot="1">
      <c r="B50" s="5"/>
      <c r="C50" s="13" t="s">
        <v>381</v>
      </c>
      <c r="D50" s="12">
        <f>'2009 additions-summary (2)'!D105</f>
        <v>1100000</v>
      </c>
      <c r="E50" s="6"/>
      <c r="F50" s="20" t="s">
        <v>73</v>
      </c>
      <c r="G50" s="21">
        <f>G45+G47</f>
        <v>205557655</v>
      </c>
      <c r="H50" s="8"/>
    </row>
    <row r="51" spans="2:8" ht="13.5" thickTop="1">
      <c r="B51" s="5"/>
      <c r="C51" s="13" t="s">
        <v>59</v>
      </c>
      <c r="D51" s="12">
        <f>'2009 additions-summary (2)'!D111</f>
        <v>1000000</v>
      </c>
      <c r="E51" s="6"/>
      <c r="H51" s="8"/>
    </row>
    <row r="52" spans="2:8" ht="12.75">
      <c r="B52" s="5"/>
      <c r="C52" s="13" t="s">
        <v>61</v>
      </c>
      <c r="D52" s="12">
        <f>'2009 additions-summary (2)'!D118</f>
        <v>1525000</v>
      </c>
      <c r="E52" s="6"/>
      <c r="H52" s="8"/>
    </row>
    <row r="53" spans="2:8" ht="12.75">
      <c r="B53" s="5"/>
      <c r="C53" s="13" t="s">
        <v>377</v>
      </c>
      <c r="D53" s="12">
        <f>'2009 additions-summary (2)'!D120+'2009 additions-summary (2)'!D122+375000+375000</f>
        <v>4895834</v>
      </c>
      <c r="E53" s="6"/>
      <c r="H53" s="8"/>
    </row>
    <row r="54" spans="2:8" ht="12.75">
      <c r="B54" s="5"/>
      <c r="C54" s="13" t="s">
        <v>54</v>
      </c>
      <c r="D54" s="12">
        <f>'2009 additions-summary (2)'!D98+450000</f>
        <v>3600010</v>
      </c>
      <c r="E54" s="6"/>
      <c r="H54" s="8"/>
    </row>
    <row r="55" spans="2:8" ht="12.75">
      <c r="B55" s="5"/>
      <c r="C55" s="13" t="s">
        <v>69</v>
      </c>
      <c r="D55" s="12">
        <f>'2009 additions-summary (2)'!D133</f>
        <v>1961694</v>
      </c>
      <c r="E55" s="6"/>
      <c r="H55" s="8"/>
    </row>
    <row r="56" spans="2:8" ht="12.75">
      <c r="B56" s="5"/>
      <c r="C56" s="13" t="s">
        <v>373</v>
      </c>
      <c r="D56" s="12">
        <v>980000</v>
      </c>
      <c r="E56" s="6"/>
      <c r="H56" s="8"/>
    </row>
    <row r="57" spans="2:8" ht="12.75">
      <c r="B57" s="5"/>
      <c r="C57" s="13" t="s">
        <v>374</v>
      </c>
      <c r="D57" s="12">
        <f>'2009 additions-summary (2)'!D103+550000</f>
        <v>665000</v>
      </c>
      <c r="E57" s="6"/>
      <c r="H57" s="8"/>
    </row>
    <row r="58" spans="2:8" ht="12.75">
      <c r="B58" s="5"/>
      <c r="C58" s="15" t="s">
        <v>375</v>
      </c>
      <c r="D58" s="16">
        <f>'2009 additions-summary (2)'!D135</f>
        <v>225000</v>
      </c>
      <c r="E58" s="6"/>
      <c r="H58" s="8"/>
    </row>
    <row r="59" spans="2:8" ht="12.75">
      <c r="B59" s="5"/>
      <c r="C59" s="13" t="s">
        <v>376</v>
      </c>
      <c r="D59" s="12">
        <f>'2009 additions-summary (2)'!D110</f>
        <v>200000</v>
      </c>
      <c r="E59" s="6"/>
      <c r="H59" s="8"/>
    </row>
    <row r="60" spans="2:8" ht="12.75">
      <c r="B60" s="5"/>
      <c r="C60" s="6" t="s">
        <v>43</v>
      </c>
      <c r="D60" s="12">
        <f>'2009 additions-summary (2)'!D91-375000-375000-450000-550000-980000</f>
        <v>680007</v>
      </c>
      <c r="E60" s="6"/>
      <c r="H60" s="8"/>
    </row>
    <row r="61" spans="2:8" ht="12.75">
      <c r="B61" s="5"/>
      <c r="C61" s="13" t="s">
        <v>378</v>
      </c>
      <c r="D61" s="12">
        <f>'2009 additions-summary (2)'!D117+'2009 additions-summary (2)'!D121+'2009 additions-summary (2)'!D124+'2009 additions-summary (2)'!D125</f>
        <v>727000</v>
      </c>
      <c r="E61" s="6"/>
      <c r="H61" s="8"/>
    </row>
    <row r="62" spans="2:8" ht="12.75">
      <c r="B62" s="5"/>
      <c r="C62" s="13" t="s">
        <v>379</v>
      </c>
      <c r="D62" s="12">
        <f>'2009 additions-summary (2)'!D132+'2009 additions-summary (2)'!D136+'2009 additions-summary (2)'!D142+'2009 additions-summary (2)'!D139</f>
        <v>1050000</v>
      </c>
      <c r="E62" s="6"/>
      <c r="H62" s="8"/>
    </row>
    <row r="63" spans="2:8" ht="12.75">
      <c r="B63" s="5"/>
      <c r="C63" s="18" t="s">
        <v>65</v>
      </c>
      <c r="D63" s="12">
        <f>'2009 additions-summary (2)'!D126</f>
        <v>600000</v>
      </c>
      <c r="E63" s="6"/>
      <c r="H63" s="8"/>
    </row>
    <row r="64" spans="2:8" ht="12.75">
      <c r="B64" s="5"/>
      <c r="C64" s="13" t="s">
        <v>66</v>
      </c>
      <c r="D64" s="12">
        <f>'2009 additions-summary (2)'!D130</f>
        <v>800000</v>
      </c>
      <c r="E64" s="6"/>
      <c r="H64" s="8"/>
    </row>
    <row r="65" spans="2:8" ht="12.75">
      <c r="B65" s="5"/>
      <c r="C65" s="13" t="s">
        <v>71</v>
      </c>
      <c r="D65" s="12">
        <f>'2009 additions-summary (2)'!D145</f>
        <v>800000</v>
      </c>
      <c r="E65" s="6"/>
      <c r="H65" s="8"/>
    </row>
    <row r="66" spans="2:8" ht="12.75">
      <c r="B66" s="5"/>
      <c r="C66" s="13" t="s">
        <v>72</v>
      </c>
      <c r="D66" s="12">
        <f>'2009 additions-summary (2)'!D109+'2009 additions-summary (2)'!D112+'2009 additions-summary (2)'!D123+'2009 additions-summary (2)'!D140+'2009 additions-summary (2)'!D141+'2009 additions-summary (2)'!D143+'2009 additions-summary (2)'!D144+'2009 additions-summary (2)'!D138</f>
        <v>1083449</v>
      </c>
      <c r="E66" s="6"/>
      <c r="H66" s="8"/>
    </row>
    <row r="67" spans="2:8" ht="12.75">
      <c r="B67" s="5"/>
      <c r="C67" s="6"/>
      <c r="D67" s="14">
        <f>SUM(D43:D66)</f>
        <v>46669617</v>
      </c>
      <c r="E67" s="6"/>
      <c r="H67" s="8"/>
    </row>
    <row r="68" spans="2:8" ht="13.5" thickBot="1">
      <c r="B68" s="23"/>
      <c r="C68" s="24"/>
      <c r="D68" s="24"/>
      <c r="E68" s="24"/>
      <c r="F68" s="25"/>
      <c r="G68" s="26"/>
      <c r="H68" s="27"/>
    </row>
    <row r="70" spans="6:7" ht="12.75">
      <c r="F70" s="28"/>
      <c r="G70" s="22"/>
    </row>
    <row r="71" spans="6:7" ht="12.75">
      <c r="F71" s="28"/>
      <c r="G71" s="22"/>
    </row>
    <row r="72" spans="6:7" ht="12.75">
      <c r="F72" s="28"/>
      <c r="G72" s="22"/>
    </row>
    <row r="73" spans="6:7" ht="12.75">
      <c r="F73" s="28"/>
      <c r="G73" s="22"/>
    </row>
    <row r="74" spans="6:7" ht="12.75">
      <c r="F74" s="28"/>
      <c r="G74" s="22"/>
    </row>
  </sheetData>
  <printOptions horizontalCentered="1" verticalCentered="1"/>
  <pageMargins left="0.75" right="0.5" top="1" bottom="0.5" header="0.5" footer="0.25"/>
  <pageSetup fitToHeight="1" fitToWidth="1" horizontalDpi="600" verticalDpi="600" orientation="portrait" scale="79" r:id="rId1"/>
  <headerFooter alignWithMargins="0">
    <oddHeader>&amp;C&amp;"Times New Roman,Bold Italic"&amp;28
Avista 2009 Capital Additions Detail (System)
&amp;RExhibit No. ___(DBD-3)</oddHeader>
    <oddFooter>&amp;R&amp;"Times New Roman,Regular"&amp;14Page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workbookViewId="0" topLeftCell="A124">
      <selection activeCell="D103" sqref="D103"/>
    </sheetView>
  </sheetViews>
  <sheetFormatPr defaultColWidth="9.140625" defaultRowHeight="12.75"/>
  <cols>
    <col min="1" max="1" width="39.7109375" style="0" customWidth="1"/>
    <col min="3" max="3" width="6.57421875" style="0" customWidth="1"/>
    <col min="4" max="4" width="12.28125" style="0" bestFit="1" customWidth="1"/>
    <col min="5" max="5" width="11.0039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7" ht="12.75">
      <c r="A7" t="s">
        <v>85</v>
      </c>
    </row>
    <row r="8" ht="12.75">
      <c r="A8" t="s">
        <v>86</v>
      </c>
    </row>
    <row r="9" spans="4:5" ht="12.75">
      <c r="D9" s="29" t="s">
        <v>87</v>
      </c>
      <c r="E9" s="29"/>
    </row>
    <row r="10" spans="1:5" ht="12.75">
      <c r="A10" s="30" t="s">
        <v>88</v>
      </c>
      <c r="B10" s="29" t="s">
        <v>89</v>
      </c>
      <c r="C10" s="29"/>
      <c r="D10" s="29" t="s">
        <v>90</v>
      </c>
      <c r="E10" s="29"/>
    </row>
    <row r="11" spans="2:5" ht="12.75">
      <c r="B11" s="31">
        <v>2009</v>
      </c>
      <c r="C11" s="31"/>
      <c r="D11" s="32" t="s">
        <v>91</v>
      </c>
      <c r="E11" s="32"/>
    </row>
    <row r="12" spans="1:3" ht="12.75">
      <c r="A12" s="33" t="s">
        <v>92</v>
      </c>
      <c r="B12" s="31" t="s">
        <v>93</v>
      </c>
      <c r="C12" s="31" t="s">
        <v>94</v>
      </c>
    </row>
    <row r="14" spans="1:3" ht="12.75">
      <c r="A14" s="34" t="s">
        <v>1</v>
      </c>
      <c r="B14" s="29"/>
      <c r="C14" s="29"/>
    </row>
    <row r="15" spans="1:3" ht="12.75">
      <c r="A15" s="35" t="s">
        <v>95</v>
      </c>
      <c r="B15" s="29"/>
      <c r="C15" s="29"/>
    </row>
    <row r="16" spans="1:4" ht="12.75">
      <c r="A16" s="36" t="s">
        <v>96</v>
      </c>
      <c r="B16" s="37" t="s">
        <v>97</v>
      </c>
      <c r="C16" s="38"/>
      <c r="D16" s="69">
        <v>50473</v>
      </c>
    </row>
    <row r="17" spans="1:4" ht="12.75">
      <c r="A17" s="36" t="s">
        <v>98</v>
      </c>
      <c r="B17" s="37" t="s">
        <v>99</v>
      </c>
      <c r="C17" s="38"/>
      <c r="D17" s="69">
        <v>1684066</v>
      </c>
    </row>
    <row r="18" spans="1:4" ht="12.75">
      <c r="A18" s="36" t="s">
        <v>100</v>
      </c>
      <c r="B18" s="37" t="s">
        <v>101</v>
      </c>
      <c r="C18" s="38"/>
      <c r="D18" s="39">
        <v>84263</v>
      </c>
    </row>
    <row r="19" spans="1:4" ht="12.75">
      <c r="A19" s="36" t="s">
        <v>102</v>
      </c>
      <c r="B19" s="37" t="s">
        <v>103</v>
      </c>
      <c r="C19" s="38"/>
      <c r="D19" s="40">
        <v>6200000</v>
      </c>
    </row>
    <row r="20" spans="1:4" ht="12.75">
      <c r="A20" s="41" t="s">
        <v>104</v>
      </c>
      <c r="B20" s="29"/>
      <c r="C20" s="29"/>
      <c r="D20" s="39">
        <f>SUM(D16:D19)</f>
        <v>8018802</v>
      </c>
    </row>
    <row r="21" spans="2:3" ht="12.75">
      <c r="B21" s="29"/>
      <c r="C21" s="29"/>
    </row>
    <row r="22" spans="1:3" ht="12.75">
      <c r="A22" s="35"/>
      <c r="B22" s="29"/>
      <c r="C22" s="29"/>
    </row>
    <row r="23" spans="1:3" ht="12.75">
      <c r="A23" s="35" t="s">
        <v>105</v>
      </c>
      <c r="B23" s="29"/>
      <c r="C23" s="29"/>
    </row>
    <row r="24" spans="1:5" ht="12.75">
      <c r="A24" s="36" t="s">
        <v>106</v>
      </c>
      <c r="B24" s="42" t="s">
        <v>107</v>
      </c>
      <c r="C24" s="38"/>
      <c r="D24" s="39">
        <v>737247</v>
      </c>
      <c r="E24" t="s">
        <v>364</v>
      </c>
    </row>
    <row r="25" spans="1:4" ht="12.75">
      <c r="A25" s="36" t="s">
        <v>108</v>
      </c>
      <c r="B25" s="42" t="s">
        <v>109</v>
      </c>
      <c r="C25" s="38"/>
      <c r="D25" s="39">
        <v>30089</v>
      </c>
    </row>
    <row r="26" spans="1:4" ht="12.75">
      <c r="A26" s="36" t="s">
        <v>110</v>
      </c>
      <c r="B26" s="42" t="s">
        <v>111</v>
      </c>
      <c r="C26" s="38"/>
      <c r="D26" s="39">
        <v>804000</v>
      </c>
    </row>
    <row r="27" spans="1:4" ht="12.75">
      <c r="A27" s="36" t="s">
        <v>112</v>
      </c>
      <c r="B27" s="42" t="s">
        <v>113</v>
      </c>
      <c r="C27" s="38"/>
      <c r="D27" s="39">
        <v>524895</v>
      </c>
    </row>
    <row r="28" spans="1:4" ht="12.75">
      <c r="A28" s="36" t="s">
        <v>114</v>
      </c>
      <c r="B28" s="42" t="s">
        <v>115</v>
      </c>
      <c r="C28" s="38"/>
      <c r="D28" s="39">
        <v>597037</v>
      </c>
    </row>
    <row r="29" spans="1:4" ht="12.75">
      <c r="A29" s="36" t="s">
        <v>116</v>
      </c>
      <c r="B29" s="42" t="s">
        <v>117</v>
      </c>
      <c r="C29" s="38"/>
      <c r="D29" s="39">
        <v>0</v>
      </c>
    </row>
    <row r="30" spans="1:4" ht="12.75">
      <c r="A30" s="36" t="s">
        <v>118</v>
      </c>
      <c r="B30" s="42" t="s">
        <v>119</v>
      </c>
      <c r="C30" s="38"/>
      <c r="D30" s="39">
        <v>1294766</v>
      </c>
    </row>
    <row r="31" spans="1:4" ht="12.75">
      <c r="A31" s="36" t="s">
        <v>120</v>
      </c>
      <c r="B31" s="42" t="s">
        <v>121</v>
      </c>
      <c r="C31" s="38"/>
      <c r="D31" s="39">
        <v>166653</v>
      </c>
    </row>
    <row r="32" spans="1:4" ht="12.75">
      <c r="A32" s="36" t="s">
        <v>122</v>
      </c>
      <c r="B32" s="42" t="s">
        <v>123</v>
      </c>
      <c r="C32" s="38"/>
      <c r="D32" s="39">
        <v>59187</v>
      </c>
    </row>
    <row r="33" spans="1:4" ht="12.75">
      <c r="A33" s="36" t="s">
        <v>124</v>
      </c>
      <c r="B33" s="42" t="s">
        <v>125</v>
      </c>
      <c r="C33" s="38"/>
      <c r="D33" s="39">
        <v>1909742</v>
      </c>
    </row>
    <row r="34" spans="1:4" ht="12.75">
      <c r="A34" s="36" t="s">
        <v>126</v>
      </c>
      <c r="B34" s="42" t="s">
        <v>127</v>
      </c>
      <c r="C34" s="38"/>
      <c r="D34" s="39">
        <v>17170954</v>
      </c>
    </row>
    <row r="35" spans="1:4" ht="12.75">
      <c r="A35" s="36" t="s">
        <v>128</v>
      </c>
      <c r="B35" s="42" t="s">
        <v>129</v>
      </c>
      <c r="C35" s="38"/>
      <c r="D35" s="39">
        <v>176000</v>
      </c>
    </row>
    <row r="36" spans="1:4" ht="12.75">
      <c r="A36" s="36" t="s">
        <v>130</v>
      </c>
      <c r="B36" s="42" t="s">
        <v>131</v>
      </c>
      <c r="C36" s="38"/>
      <c r="D36" s="39">
        <v>2106721</v>
      </c>
    </row>
    <row r="37" spans="1:4" ht="12.75">
      <c r="A37" s="36" t="s">
        <v>132</v>
      </c>
      <c r="B37" s="42" t="s">
        <v>133</v>
      </c>
      <c r="C37" s="38"/>
      <c r="D37" s="40">
        <v>500000</v>
      </c>
    </row>
    <row r="38" spans="1:4" ht="12.75">
      <c r="A38" s="41" t="s">
        <v>134</v>
      </c>
      <c r="B38" s="29"/>
      <c r="C38" s="29"/>
      <c r="D38" s="39">
        <f>SUM(D24:D37)</f>
        <v>26077291</v>
      </c>
    </row>
    <row r="39" spans="1:3" ht="12.75">
      <c r="A39" s="43"/>
      <c r="B39" s="29"/>
      <c r="C39" s="29"/>
    </row>
    <row r="40" spans="1:3" ht="12.75">
      <c r="A40" s="43"/>
      <c r="B40" s="29"/>
      <c r="C40" s="29"/>
    </row>
    <row r="41" spans="1:3" ht="12.75">
      <c r="A41" s="43"/>
      <c r="B41" s="29"/>
      <c r="C41" s="29"/>
    </row>
    <row r="42" spans="1:3" ht="12.75">
      <c r="A42" s="43"/>
      <c r="B42" s="29"/>
      <c r="C42" s="29"/>
    </row>
    <row r="43" ht="12.75">
      <c r="A43" s="35" t="s">
        <v>135</v>
      </c>
    </row>
    <row r="44" spans="1:4" ht="12.75">
      <c r="A44" s="36" t="s">
        <v>136</v>
      </c>
      <c r="B44" s="42" t="s">
        <v>137</v>
      </c>
      <c r="C44" s="38"/>
      <c r="D44" s="39">
        <v>99613</v>
      </c>
    </row>
    <row r="45" spans="1:4" ht="12.75">
      <c r="A45" s="36" t="s">
        <v>138</v>
      </c>
      <c r="B45" s="42" t="s">
        <v>139</v>
      </c>
      <c r="C45" s="38"/>
      <c r="D45" s="39">
        <v>199130</v>
      </c>
    </row>
    <row r="46" spans="1:4" ht="12.75">
      <c r="A46" s="36" t="s">
        <v>140</v>
      </c>
      <c r="B46" s="42" t="s">
        <v>141</v>
      </c>
      <c r="C46" s="38"/>
      <c r="D46" s="39">
        <v>319000</v>
      </c>
    </row>
    <row r="47" spans="1:4" ht="12.75">
      <c r="A47" s="36" t="s">
        <v>142</v>
      </c>
      <c r="B47" s="42" t="s">
        <v>143</v>
      </c>
      <c r="C47" s="38"/>
      <c r="D47" s="39">
        <v>944425</v>
      </c>
    </row>
    <row r="48" spans="1:4" ht="12.75">
      <c r="A48" s="36" t="s">
        <v>144</v>
      </c>
      <c r="B48" s="42" t="s">
        <v>145</v>
      </c>
      <c r="C48" s="38"/>
      <c r="D48" s="39">
        <v>201389</v>
      </c>
    </row>
    <row r="49" spans="1:4" ht="12.75">
      <c r="A49" s="36" t="s">
        <v>146</v>
      </c>
      <c r="B49" s="42" t="s">
        <v>147</v>
      </c>
      <c r="C49" s="38"/>
      <c r="D49" s="39">
        <v>1625000</v>
      </c>
    </row>
    <row r="50" spans="1:4" ht="12.75">
      <c r="A50" s="36" t="s">
        <v>148</v>
      </c>
      <c r="B50" s="42">
        <v>4133</v>
      </c>
      <c r="C50" s="38"/>
      <c r="D50" s="39">
        <v>-1050000</v>
      </c>
    </row>
    <row r="51" spans="1:4" ht="12.75">
      <c r="A51" s="43" t="s">
        <v>149</v>
      </c>
      <c r="B51" s="38">
        <v>4143</v>
      </c>
      <c r="C51" s="38"/>
      <c r="D51" s="40">
        <v>2000000</v>
      </c>
    </row>
    <row r="52" spans="1:4" ht="12.75">
      <c r="A52" s="44" t="s">
        <v>150</v>
      </c>
      <c r="B52" s="29"/>
      <c r="C52" s="29"/>
      <c r="D52" s="39">
        <f>SUM(D44:D51)</f>
        <v>4338557</v>
      </c>
    </row>
    <row r="53" spans="1:3" ht="12.75">
      <c r="A53" s="43"/>
      <c r="B53" s="38"/>
      <c r="C53" s="38"/>
    </row>
    <row r="54" spans="1:3" ht="12.75">
      <c r="A54" s="35"/>
      <c r="B54" s="29"/>
      <c r="C54" s="29"/>
    </row>
    <row r="55" spans="2:3" ht="12.75">
      <c r="B55" s="29"/>
      <c r="C55" s="29"/>
    </row>
    <row r="56" ht="12.75">
      <c r="A56" s="34" t="s">
        <v>151</v>
      </c>
    </row>
    <row r="57" spans="1:4" ht="12.75">
      <c r="A57" s="36" t="s">
        <v>152</v>
      </c>
      <c r="B57" s="42" t="s">
        <v>153</v>
      </c>
      <c r="C57" s="38"/>
      <c r="D57" s="39">
        <v>79999</v>
      </c>
    </row>
    <row r="58" spans="1:4" ht="12.75">
      <c r="A58" s="36" t="s">
        <v>154</v>
      </c>
      <c r="B58" s="42" t="s">
        <v>155</v>
      </c>
      <c r="C58" s="38"/>
      <c r="D58" s="39">
        <v>280000</v>
      </c>
    </row>
    <row r="59" spans="1:4" ht="12.75">
      <c r="A59" s="36" t="s">
        <v>156</v>
      </c>
      <c r="B59" s="42" t="s">
        <v>157</v>
      </c>
      <c r="C59" s="38"/>
      <c r="D59" s="39">
        <v>469000</v>
      </c>
    </row>
    <row r="60" spans="1:4" ht="12.75">
      <c r="A60" s="36" t="s">
        <v>26</v>
      </c>
      <c r="B60" s="42" t="s">
        <v>158</v>
      </c>
      <c r="C60" s="38"/>
      <c r="D60" s="39">
        <v>599999</v>
      </c>
    </row>
    <row r="61" spans="1:4" ht="12.75">
      <c r="A61" s="36" t="s">
        <v>27</v>
      </c>
      <c r="B61" s="42">
        <v>2105</v>
      </c>
      <c r="C61" s="38"/>
      <c r="D61" s="39">
        <v>560027</v>
      </c>
    </row>
    <row r="62" spans="1:4" ht="12.75">
      <c r="A62" s="36" t="s">
        <v>29</v>
      </c>
      <c r="B62" s="42">
        <v>2113</v>
      </c>
      <c r="C62" s="38"/>
      <c r="D62" s="39">
        <v>650008</v>
      </c>
    </row>
    <row r="63" spans="1:4" ht="12.75">
      <c r="A63" s="36" t="s">
        <v>159</v>
      </c>
      <c r="B63" s="42" t="s">
        <v>160</v>
      </c>
      <c r="C63" s="38"/>
      <c r="D63" s="39">
        <v>59998</v>
      </c>
    </row>
    <row r="64" spans="1:4" ht="12.75">
      <c r="A64" s="36" t="s">
        <v>161</v>
      </c>
      <c r="B64" s="42" t="s">
        <v>162</v>
      </c>
      <c r="C64" s="38"/>
      <c r="D64" s="39">
        <v>386000</v>
      </c>
    </row>
    <row r="65" spans="1:4" ht="12.75">
      <c r="A65" s="36" t="s">
        <v>163</v>
      </c>
      <c r="B65" s="42" t="s">
        <v>164</v>
      </c>
      <c r="C65" s="38"/>
      <c r="D65" s="39">
        <v>200000</v>
      </c>
    </row>
    <row r="66" spans="1:4" ht="12.75">
      <c r="A66" s="36" t="s">
        <v>165</v>
      </c>
      <c r="B66" s="42" t="s">
        <v>166</v>
      </c>
      <c r="C66" s="38"/>
      <c r="D66" s="39">
        <v>14999</v>
      </c>
    </row>
    <row r="67" spans="1:4" ht="12.75">
      <c r="A67" s="36" t="s">
        <v>31</v>
      </c>
      <c r="B67" s="42" t="s">
        <v>167</v>
      </c>
      <c r="C67" s="38"/>
      <c r="D67" s="39">
        <v>1250000</v>
      </c>
    </row>
    <row r="68" spans="1:4" ht="12.75">
      <c r="A68" s="36" t="s">
        <v>168</v>
      </c>
      <c r="B68" s="42" t="s">
        <v>169</v>
      </c>
      <c r="C68" s="38"/>
      <c r="D68" s="39">
        <v>159997</v>
      </c>
    </row>
    <row r="69" spans="1:4" ht="12.75">
      <c r="A69" s="36" t="s">
        <v>170</v>
      </c>
      <c r="B69" s="42" t="s">
        <v>171</v>
      </c>
      <c r="C69" s="38"/>
      <c r="D69" s="39">
        <v>178000</v>
      </c>
    </row>
    <row r="70" spans="1:4" ht="12.75">
      <c r="A70" s="36" t="s">
        <v>172</v>
      </c>
      <c r="B70" s="42" t="s">
        <v>173</v>
      </c>
      <c r="C70" s="38"/>
      <c r="D70" s="39">
        <v>300000</v>
      </c>
    </row>
    <row r="71" spans="1:4" ht="12.75">
      <c r="A71" s="36" t="s">
        <v>174</v>
      </c>
      <c r="B71" s="42" t="s">
        <v>175</v>
      </c>
      <c r="C71" s="38"/>
      <c r="D71" s="39">
        <v>250001</v>
      </c>
    </row>
    <row r="72" spans="1:4" ht="12.75">
      <c r="A72" s="36" t="s">
        <v>176</v>
      </c>
      <c r="B72" s="42" t="s">
        <v>177</v>
      </c>
      <c r="C72" s="38"/>
      <c r="D72" s="39">
        <v>300001</v>
      </c>
    </row>
    <row r="73" spans="1:4" ht="12.75">
      <c r="A73" s="36" t="s">
        <v>178</v>
      </c>
      <c r="B73" s="42">
        <v>2342</v>
      </c>
      <c r="C73" s="38"/>
      <c r="D73" s="39">
        <v>350003</v>
      </c>
    </row>
    <row r="74" spans="1:4" ht="12.75">
      <c r="A74" s="36" t="s">
        <v>33</v>
      </c>
      <c r="B74" s="42" t="s">
        <v>179</v>
      </c>
      <c r="C74" s="38"/>
      <c r="D74" s="39">
        <v>2050001</v>
      </c>
    </row>
    <row r="75" spans="1:4" ht="12.75">
      <c r="A75" s="36" t="s">
        <v>180</v>
      </c>
      <c r="B75" s="42" t="s">
        <v>181</v>
      </c>
      <c r="C75" s="38"/>
      <c r="D75" s="39">
        <v>114000</v>
      </c>
    </row>
    <row r="76" spans="1:4" ht="12.75">
      <c r="A76" s="36" t="s">
        <v>182</v>
      </c>
      <c r="B76" s="42" t="s">
        <v>183</v>
      </c>
      <c r="C76" s="38"/>
      <c r="D76" s="39">
        <v>110012</v>
      </c>
    </row>
    <row r="77" spans="1:4" ht="12.75">
      <c r="A77" s="36" t="s">
        <v>35</v>
      </c>
      <c r="B77" s="42" t="s">
        <v>184</v>
      </c>
      <c r="C77" s="38"/>
      <c r="D77" s="39">
        <v>585000</v>
      </c>
    </row>
    <row r="78" spans="1:4" ht="12.75">
      <c r="A78" s="36" t="s">
        <v>37</v>
      </c>
      <c r="B78" s="42" t="s">
        <v>185</v>
      </c>
      <c r="C78" s="38"/>
      <c r="D78" s="39">
        <v>525001</v>
      </c>
    </row>
    <row r="79" spans="1:4" ht="12.75">
      <c r="A79" s="36" t="s">
        <v>186</v>
      </c>
      <c r="B79" s="42">
        <v>2475</v>
      </c>
      <c r="C79" s="38"/>
      <c r="D79" s="39">
        <v>50000</v>
      </c>
    </row>
    <row r="80" spans="1:4" ht="12.75">
      <c r="A80" s="36" t="s">
        <v>187</v>
      </c>
      <c r="B80" s="42">
        <v>2476</v>
      </c>
      <c r="C80" s="38"/>
      <c r="D80" s="39">
        <v>299972</v>
      </c>
    </row>
    <row r="81" spans="1:4" ht="12.75">
      <c r="A81" s="36" t="s">
        <v>188</v>
      </c>
      <c r="B81" s="42">
        <v>2477</v>
      </c>
      <c r="C81" s="38"/>
      <c r="D81" s="39">
        <v>299844</v>
      </c>
    </row>
    <row r="82" spans="1:4" ht="12.75">
      <c r="A82" s="36" t="s">
        <v>39</v>
      </c>
      <c r="B82" s="42">
        <v>2481</v>
      </c>
      <c r="C82" s="38"/>
      <c r="D82" s="39">
        <v>800000</v>
      </c>
    </row>
    <row r="83" spans="1:4" ht="25.5">
      <c r="A83" s="36" t="s">
        <v>189</v>
      </c>
      <c r="B83" s="42">
        <v>2482</v>
      </c>
      <c r="C83" s="38"/>
      <c r="D83" s="39">
        <v>180000</v>
      </c>
    </row>
    <row r="84" spans="1:4" ht="12.75">
      <c r="A84" s="36" t="s">
        <v>190</v>
      </c>
      <c r="B84" s="42">
        <v>2483</v>
      </c>
      <c r="C84" s="38"/>
      <c r="D84" s="39">
        <v>15000</v>
      </c>
    </row>
    <row r="85" spans="1:4" ht="25.5">
      <c r="A85" s="36" t="s">
        <v>191</v>
      </c>
      <c r="B85" s="42">
        <v>2492</v>
      </c>
      <c r="C85" s="38"/>
      <c r="D85" s="40">
        <v>100000</v>
      </c>
    </row>
    <row r="86" spans="1:4" ht="12.75">
      <c r="A86" s="41" t="s">
        <v>192</v>
      </c>
      <c r="B86" s="29"/>
      <c r="C86" s="29"/>
      <c r="D86" s="45">
        <f>SUM(D57:D85)</f>
        <v>11216862</v>
      </c>
    </row>
    <row r="87" spans="1:3" ht="12.75">
      <c r="A87" s="43"/>
      <c r="B87" s="29"/>
      <c r="C87" s="29"/>
    </row>
    <row r="88" spans="2:3" ht="12.75">
      <c r="B88" s="29"/>
      <c r="C88" s="29"/>
    </row>
    <row r="89" spans="2:3" ht="12.75">
      <c r="B89" s="29"/>
      <c r="C89" s="29"/>
    </row>
    <row r="90" spans="1:3" ht="12.75">
      <c r="A90" s="34" t="s">
        <v>193</v>
      </c>
      <c r="B90" s="29"/>
      <c r="C90" s="29"/>
    </row>
    <row r="91" spans="1:4" ht="12.75">
      <c r="A91" t="s">
        <v>43</v>
      </c>
      <c r="B91" s="29">
        <v>1006</v>
      </c>
      <c r="C91" s="46" t="s">
        <v>194</v>
      </c>
      <c r="D91" s="39">
        <v>3410007</v>
      </c>
    </row>
    <row r="92" spans="1:4" ht="12.75">
      <c r="A92" s="36" t="s">
        <v>45</v>
      </c>
      <c r="B92" s="42" t="s">
        <v>195</v>
      </c>
      <c r="C92" s="46" t="s">
        <v>194</v>
      </c>
      <c r="D92" s="39">
        <v>3156001</v>
      </c>
    </row>
    <row r="93" spans="1:4" ht="12.75">
      <c r="A93" s="36" t="s">
        <v>47</v>
      </c>
      <c r="B93" s="42" t="s">
        <v>196</v>
      </c>
      <c r="C93" s="46" t="s">
        <v>194</v>
      </c>
      <c r="D93" s="39">
        <v>7921998.999999997</v>
      </c>
    </row>
    <row r="94" spans="1:4" ht="12.75">
      <c r="A94" s="36" t="s">
        <v>48</v>
      </c>
      <c r="B94" s="42" t="s">
        <v>197</v>
      </c>
      <c r="C94" s="46" t="s">
        <v>194</v>
      </c>
      <c r="D94" s="39">
        <v>2297000</v>
      </c>
    </row>
    <row r="95" spans="1:4" ht="12.75">
      <c r="A95" s="36" t="s">
        <v>198</v>
      </c>
      <c r="B95" s="42" t="s">
        <v>199</v>
      </c>
      <c r="C95" s="46" t="s">
        <v>194</v>
      </c>
      <c r="D95" s="39">
        <v>1987006</v>
      </c>
    </row>
    <row r="96" spans="1:4" ht="12.75">
      <c r="A96" s="36" t="s">
        <v>200</v>
      </c>
      <c r="B96" s="42" t="s">
        <v>201</v>
      </c>
      <c r="C96" s="46" t="s">
        <v>194</v>
      </c>
      <c r="D96" s="39">
        <v>3700000</v>
      </c>
    </row>
    <row r="97" spans="1:4" ht="12.75">
      <c r="A97" s="36" t="s">
        <v>52</v>
      </c>
      <c r="B97" s="42">
        <v>2071</v>
      </c>
      <c r="C97" s="46" t="s">
        <v>194</v>
      </c>
      <c r="D97" s="39">
        <v>4100000</v>
      </c>
    </row>
    <row r="98" spans="1:4" ht="12.75">
      <c r="A98" s="36" t="s">
        <v>54</v>
      </c>
      <c r="B98" s="42" t="s">
        <v>202</v>
      </c>
      <c r="C98" s="46" t="s">
        <v>194</v>
      </c>
      <c r="D98" s="39">
        <v>3150010</v>
      </c>
    </row>
    <row r="99" spans="1:5" ht="12.75">
      <c r="A99" s="36" t="s">
        <v>203</v>
      </c>
      <c r="B99" s="42" t="s">
        <v>204</v>
      </c>
      <c r="C99" s="46" t="s">
        <v>194</v>
      </c>
      <c r="D99" s="71">
        <v>427000</v>
      </c>
      <c r="E99" t="s">
        <v>371</v>
      </c>
    </row>
    <row r="100" spans="1:5" ht="12.75">
      <c r="A100" s="36" t="s">
        <v>205</v>
      </c>
      <c r="B100" s="42" t="s">
        <v>206</v>
      </c>
      <c r="C100" s="46" t="s">
        <v>194</v>
      </c>
      <c r="D100" s="71">
        <v>50001</v>
      </c>
      <c r="E100" t="s">
        <v>371</v>
      </c>
    </row>
    <row r="101" spans="1:5" ht="12.75">
      <c r="A101" s="36" t="s">
        <v>207</v>
      </c>
      <c r="B101" s="42" t="s">
        <v>208</v>
      </c>
      <c r="C101" s="46" t="s">
        <v>194</v>
      </c>
      <c r="D101" s="71">
        <v>372000</v>
      </c>
      <c r="E101" t="s">
        <v>371</v>
      </c>
    </row>
    <row r="102" spans="1:5" ht="12.75">
      <c r="A102" s="36" t="s">
        <v>209</v>
      </c>
      <c r="B102" s="42" t="s">
        <v>210</v>
      </c>
      <c r="C102" s="46" t="s">
        <v>194</v>
      </c>
      <c r="D102" s="71">
        <v>330000</v>
      </c>
      <c r="E102" t="s">
        <v>371</v>
      </c>
    </row>
    <row r="103" spans="1:4" ht="12.75">
      <c r="A103" s="36" t="s">
        <v>211</v>
      </c>
      <c r="B103" s="42" t="s">
        <v>212</v>
      </c>
      <c r="C103" s="46" t="s">
        <v>194</v>
      </c>
      <c r="D103" s="39">
        <v>115000</v>
      </c>
    </row>
    <row r="104" spans="1:5" ht="12.75">
      <c r="A104" s="36" t="s">
        <v>213</v>
      </c>
      <c r="B104" s="42" t="s">
        <v>214</v>
      </c>
      <c r="C104" s="46" t="s">
        <v>194</v>
      </c>
      <c r="D104" s="71">
        <v>215000</v>
      </c>
      <c r="E104" t="s">
        <v>371</v>
      </c>
    </row>
    <row r="105" spans="1:4" ht="12.75">
      <c r="A105" s="36" t="s">
        <v>56</v>
      </c>
      <c r="B105" s="42" t="s">
        <v>215</v>
      </c>
      <c r="C105" s="46" t="s">
        <v>194</v>
      </c>
      <c r="D105" s="39">
        <v>1100000</v>
      </c>
    </row>
    <row r="106" spans="1:5" ht="12.75">
      <c r="A106" s="36" t="s">
        <v>216</v>
      </c>
      <c r="B106" s="42" t="s">
        <v>217</v>
      </c>
      <c r="C106" s="46" t="s">
        <v>194</v>
      </c>
      <c r="D106" s="71">
        <v>362001</v>
      </c>
      <c r="E106" t="s">
        <v>371</v>
      </c>
    </row>
    <row r="107" spans="1:5" ht="12.75">
      <c r="A107" s="36"/>
      <c r="B107" s="42">
        <v>2423</v>
      </c>
      <c r="C107" s="46"/>
      <c r="D107" s="71">
        <v>628128</v>
      </c>
      <c r="E107" t="s">
        <v>371</v>
      </c>
    </row>
    <row r="108" spans="1:5" ht="12.75">
      <c r="A108" s="36" t="s">
        <v>218</v>
      </c>
      <c r="B108" s="42" t="s">
        <v>219</v>
      </c>
      <c r="C108" s="46" t="s">
        <v>194</v>
      </c>
      <c r="D108" s="71">
        <v>268000</v>
      </c>
      <c r="E108" t="s">
        <v>371</v>
      </c>
    </row>
    <row r="109" spans="1:4" ht="12.75">
      <c r="A109" s="36" t="s">
        <v>220</v>
      </c>
      <c r="B109" s="42">
        <v>2469</v>
      </c>
      <c r="C109" s="46" t="s">
        <v>194</v>
      </c>
      <c r="D109" s="39">
        <v>138000</v>
      </c>
    </row>
    <row r="110" spans="1:4" ht="12.75">
      <c r="A110" s="36" t="s">
        <v>221</v>
      </c>
      <c r="B110" s="42">
        <v>2493</v>
      </c>
      <c r="C110" s="46" t="s">
        <v>194</v>
      </c>
      <c r="D110" s="39">
        <v>200000</v>
      </c>
    </row>
    <row r="111" spans="1:4" ht="12.75">
      <c r="A111" s="36" t="s">
        <v>59</v>
      </c>
      <c r="B111" s="42">
        <v>2496</v>
      </c>
      <c r="C111" s="46" t="s">
        <v>194</v>
      </c>
      <c r="D111" s="39">
        <v>1000000</v>
      </c>
    </row>
    <row r="112" spans="1:4" ht="12.75">
      <c r="A112" s="36" t="s">
        <v>222</v>
      </c>
      <c r="B112" s="42" t="s">
        <v>223</v>
      </c>
      <c r="C112" s="47" t="s">
        <v>194</v>
      </c>
      <c r="D112" s="40">
        <v>150449</v>
      </c>
    </row>
    <row r="113" spans="1:4" ht="12.75">
      <c r="A113" s="41" t="s">
        <v>224</v>
      </c>
      <c r="B113" s="42"/>
      <c r="C113" s="47"/>
      <c r="D113" s="45">
        <f>SUM(D89:D112)</f>
        <v>35077602</v>
      </c>
    </row>
    <row r="114" spans="1:4" ht="12.75">
      <c r="A114" s="36"/>
      <c r="B114" s="42"/>
      <c r="C114" s="47"/>
      <c r="D114" s="39"/>
    </row>
    <row r="115" spans="1:4" ht="12.75">
      <c r="A115" s="36"/>
      <c r="B115" s="42"/>
      <c r="C115" s="47"/>
      <c r="D115" s="39"/>
    </row>
    <row r="116" spans="1:4" ht="12.75">
      <c r="A116" s="36"/>
      <c r="B116" s="42"/>
      <c r="C116" s="47"/>
      <c r="D116" s="39"/>
    </row>
    <row r="117" spans="1:4" ht="12.75">
      <c r="A117" s="36" t="s">
        <v>225</v>
      </c>
      <c r="B117" s="42" t="s">
        <v>226</v>
      </c>
      <c r="C117" s="46" t="s">
        <v>227</v>
      </c>
      <c r="D117" s="39">
        <v>100000</v>
      </c>
    </row>
    <row r="118" spans="1:4" ht="12.75">
      <c r="A118" s="36" t="s">
        <v>61</v>
      </c>
      <c r="B118" s="42" t="s">
        <v>228</v>
      </c>
      <c r="C118" s="46" t="s">
        <v>227</v>
      </c>
      <c r="D118" s="39">
        <v>1525000</v>
      </c>
    </row>
    <row r="119" spans="1:4" ht="12.75">
      <c r="A119" s="36" t="s">
        <v>229</v>
      </c>
      <c r="B119" s="42" t="s">
        <v>230</v>
      </c>
      <c r="C119" s="46" t="s">
        <v>227</v>
      </c>
      <c r="D119" s="39">
        <v>0</v>
      </c>
    </row>
    <row r="120" spans="1:4" ht="12.75">
      <c r="A120" s="36" t="s">
        <v>63</v>
      </c>
      <c r="B120" s="42" t="s">
        <v>231</v>
      </c>
      <c r="C120" s="46" t="s">
        <v>227</v>
      </c>
      <c r="D120" s="39">
        <v>2495834</v>
      </c>
    </row>
    <row r="121" spans="1:4" ht="25.5">
      <c r="A121" s="36" t="s">
        <v>232</v>
      </c>
      <c r="B121" s="42" t="s">
        <v>233</v>
      </c>
      <c r="C121" s="46" t="s">
        <v>227</v>
      </c>
      <c r="D121" s="39">
        <v>300000</v>
      </c>
    </row>
    <row r="122" spans="1:4" ht="12.75">
      <c r="A122" s="36" t="s">
        <v>64</v>
      </c>
      <c r="B122" s="42" t="s">
        <v>234</v>
      </c>
      <c r="C122" s="46" t="s">
        <v>227</v>
      </c>
      <c r="D122" s="39">
        <v>1650000</v>
      </c>
    </row>
    <row r="123" spans="1:4" ht="12.75">
      <c r="A123" s="36" t="s">
        <v>235</v>
      </c>
      <c r="B123" s="42">
        <v>2478</v>
      </c>
      <c r="C123" s="46" t="s">
        <v>227</v>
      </c>
      <c r="D123" s="39">
        <v>130000</v>
      </c>
    </row>
    <row r="124" spans="1:4" ht="12.75">
      <c r="A124" s="48" t="s">
        <v>236</v>
      </c>
      <c r="B124" s="42">
        <v>2488</v>
      </c>
      <c r="C124" s="46" t="s">
        <v>227</v>
      </c>
      <c r="D124" s="39">
        <v>207000</v>
      </c>
    </row>
    <row r="125" spans="1:4" ht="25.5">
      <c r="A125" s="48" t="s">
        <v>237</v>
      </c>
      <c r="B125" s="42">
        <v>2489</v>
      </c>
      <c r="C125" s="46" t="s">
        <v>227</v>
      </c>
      <c r="D125" s="39">
        <v>120000</v>
      </c>
    </row>
    <row r="126" spans="1:4" ht="12.75">
      <c r="A126" s="48" t="s">
        <v>65</v>
      </c>
      <c r="B126" s="42">
        <v>7300</v>
      </c>
      <c r="C126" s="46" t="s">
        <v>227</v>
      </c>
      <c r="D126" s="40">
        <v>600000</v>
      </c>
    </row>
    <row r="127" spans="1:4" ht="12.75">
      <c r="A127" s="41" t="s">
        <v>238</v>
      </c>
      <c r="B127" s="42"/>
      <c r="C127" s="46"/>
      <c r="D127" s="45">
        <f>SUM(D117:D126)</f>
        <v>7127834</v>
      </c>
    </row>
    <row r="128" spans="1:4" ht="12.75">
      <c r="A128" s="36"/>
      <c r="B128" s="42"/>
      <c r="C128" s="46"/>
      <c r="D128" s="39"/>
    </row>
    <row r="129" spans="1:4" ht="12.75">
      <c r="A129" s="36"/>
      <c r="B129" s="42"/>
      <c r="C129" s="46"/>
      <c r="D129" s="39"/>
    </row>
    <row r="130" spans="1:4" ht="12.75">
      <c r="A130" s="36" t="s">
        <v>66</v>
      </c>
      <c r="B130" s="42">
        <v>1009</v>
      </c>
      <c r="C130" s="46" t="s">
        <v>239</v>
      </c>
      <c r="D130" s="39">
        <v>800000</v>
      </c>
    </row>
    <row r="131" spans="1:4" ht="12.75">
      <c r="A131" s="36" t="s">
        <v>68</v>
      </c>
      <c r="B131" s="42" t="s">
        <v>240</v>
      </c>
      <c r="C131" s="46" t="s">
        <v>239</v>
      </c>
      <c r="D131" s="39">
        <v>1614617</v>
      </c>
    </row>
    <row r="132" spans="1:4" ht="12.75">
      <c r="A132" s="36" t="s">
        <v>241</v>
      </c>
      <c r="B132" s="42" t="s">
        <v>242</v>
      </c>
      <c r="C132" s="46" t="s">
        <v>239</v>
      </c>
      <c r="D132" s="39">
        <v>200000</v>
      </c>
    </row>
    <row r="133" spans="1:4" ht="12.75">
      <c r="A133" s="36" t="s">
        <v>69</v>
      </c>
      <c r="B133" s="42" t="s">
        <v>243</v>
      </c>
      <c r="C133" s="46" t="s">
        <v>239</v>
      </c>
      <c r="D133" s="39">
        <v>1961694</v>
      </c>
    </row>
    <row r="134" spans="1:4" ht="12.75">
      <c r="A134" s="36" t="s">
        <v>244</v>
      </c>
      <c r="B134" s="42" t="s">
        <v>245</v>
      </c>
      <c r="C134" s="46" t="s">
        <v>239</v>
      </c>
      <c r="D134" s="39">
        <v>0</v>
      </c>
    </row>
    <row r="135" spans="1:4" ht="12.75">
      <c r="A135" s="36" t="s">
        <v>246</v>
      </c>
      <c r="B135" s="42" t="s">
        <v>247</v>
      </c>
      <c r="C135" s="46" t="s">
        <v>239</v>
      </c>
      <c r="D135" s="39">
        <v>225000</v>
      </c>
    </row>
    <row r="136" spans="1:4" ht="12.75">
      <c r="A136" s="36" t="s">
        <v>248</v>
      </c>
      <c r="B136" s="42" t="s">
        <v>249</v>
      </c>
      <c r="C136" s="46" t="s">
        <v>239</v>
      </c>
      <c r="D136" s="39">
        <v>200000</v>
      </c>
    </row>
    <row r="137" spans="1:5" ht="12.75">
      <c r="A137" s="36" t="s">
        <v>250</v>
      </c>
      <c r="B137" s="42" t="s">
        <v>251</v>
      </c>
      <c r="C137" s="46" t="s">
        <v>239</v>
      </c>
      <c r="D137" s="71">
        <v>250078</v>
      </c>
      <c r="E137" t="s">
        <v>371</v>
      </c>
    </row>
    <row r="138" spans="1:4" ht="12.75">
      <c r="A138" s="36" t="s">
        <v>252</v>
      </c>
      <c r="B138" s="42" t="s">
        <v>253</v>
      </c>
      <c r="C138" s="46" t="s">
        <v>239</v>
      </c>
      <c r="D138" s="39">
        <v>200000</v>
      </c>
    </row>
    <row r="139" spans="1:4" ht="12.75">
      <c r="A139" s="36" t="s">
        <v>254</v>
      </c>
      <c r="B139" s="42" t="s">
        <v>255</v>
      </c>
      <c r="C139" s="46" t="s">
        <v>239</v>
      </c>
      <c r="D139" s="39">
        <v>250000</v>
      </c>
    </row>
    <row r="140" spans="1:4" ht="12.75">
      <c r="A140" s="36" t="s">
        <v>256</v>
      </c>
      <c r="B140" s="42">
        <v>2485</v>
      </c>
      <c r="C140" s="46" t="s">
        <v>239</v>
      </c>
      <c r="D140" s="39">
        <v>125000</v>
      </c>
    </row>
    <row r="141" spans="1:4" ht="12.75">
      <c r="A141" s="36" t="s">
        <v>257</v>
      </c>
      <c r="B141" s="42">
        <v>2486</v>
      </c>
      <c r="C141" s="46" t="s">
        <v>239</v>
      </c>
      <c r="D141" s="39">
        <v>85000</v>
      </c>
    </row>
    <row r="142" spans="1:4" ht="12.75">
      <c r="A142" s="36" t="s">
        <v>258</v>
      </c>
      <c r="B142" s="42">
        <v>2487</v>
      </c>
      <c r="C142" s="46" t="s">
        <v>239</v>
      </c>
      <c r="D142" s="39">
        <v>400000</v>
      </c>
    </row>
    <row r="143" spans="1:4" ht="12.75">
      <c r="A143" s="36" t="s">
        <v>259</v>
      </c>
      <c r="B143" s="42">
        <v>2490</v>
      </c>
      <c r="C143" s="46" t="s">
        <v>239</v>
      </c>
      <c r="D143" s="39">
        <v>95000</v>
      </c>
    </row>
    <row r="144" spans="1:4" ht="12.75">
      <c r="A144" s="36" t="s">
        <v>260</v>
      </c>
      <c r="B144" s="42">
        <v>2491</v>
      </c>
      <c r="C144" s="46" t="s">
        <v>239</v>
      </c>
      <c r="D144" s="39">
        <v>160000</v>
      </c>
    </row>
    <row r="145" spans="1:4" ht="12.75">
      <c r="A145" s="36" t="s">
        <v>71</v>
      </c>
      <c r="B145" s="42" t="s">
        <v>261</v>
      </c>
      <c r="C145" s="47" t="s">
        <v>239</v>
      </c>
      <c r="D145" s="40">
        <v>800000</v>
      </c>
    </row>
    <row r="146" spans="1:4" ht="12.75">
      <c r="A146" s="41" t="s">
        <v>262</v>
      </c>
      <c r="B146" s="38"/>
      <c r="C146" s="29"/>
      <c r="D146" s="45">
        <f>SUM(D130:D145)</f>
        <v>7366389</v>
      </c>
    </row>
    <row r="147" spans="1:3" ht="12.75">
      <c r="A147" s="43"/>
      <c r="B147" s="38"/>
      <c r="C147" s="38"/>
    </row>
    <row r="148" spans="1:3" ht="12.75">
      <c r="A148" s="43"/>
      <c r="B148" s="38"/>
      <c r="C148" s="38"/>
    </row>
    <row r="149" spans="1:3" ht="12.75">
      <c r="A149" s="43"/>
      <c r="B149" s="38"/>
      <c r="C149" s="38"/>
    </row>
    <row r="150" spans="1:3" ht="12.75">
      <c r="A150" s="49" t="s">
        <v>263</v>
      </c>
      <c r="B150" s="29"/>
      <c r="C150" s="29"/>
    </row>
    <row r="151" spans="1:5" ht="12.75">
      <c r="A151" s="36" t="s">
        <v>264</v>
      </c>
      <c r="B151" s="42" t="s">
        <v>265</v>
      </c>
      <c r="C151" s="38"/>
      <c r="D151" s="72">
        <v>410000</v>
      </c>
      <c r="E151" t="s">
        <v>371</v>
      </c>
    </row>
    <row r="152" spans="1:4" ht="12.75">
      <c r="A152" s="36" t="s">
        <v>4</v>
      </c>
      <c r="B152" s="42" t="s">
        <v>266</v>
      </c>
      <c r="C152" s="38"/>
      <c r="D152" s="22">
        <v>508000</v>
      </c>
    </row>
    <row r="153" spans="1:4" ht="12.75">
      <c r="A153" s="36" t="s">
        <v>6</v>
      </c>
      <c r="B153" s="42">
        <v>5106</v>
      </c>
      <c r="C153" s="38"/>
      <c r="D153" s="22">
        <v>1500000</v>
      </c>
    </row>
    <row r="154" spans="1:4" ht="12.75">
      <c r="A154" s="36" t="s">
        <v>267</v>
      </c>
      <c r="B154" s="42" t="s">
        <v>268</v>
      </c>
      <c r="C154" s="38"/>
      <c r="D154" s="22">
        <v>3360007</v>
      </c>
    </row>
    <row r="155" spans="1:6" ht="12.75">
      <c r="A155" s="36" t="s">
        <v>269</v>
      </c>
      <c r="B155" s="42" t="s">
        <v>270</v>
      </c>
      <c r="C155" s="38"/>
      <c r="D155" s="22">
        <v>450003</v>
      </c>
      <c r="F155" s="39">
        <f>SUM(D155,D160)</f>
        <v>750003</v>
      </c>
    </row>
    <row r="156" spans="1:4" ht="12.75">
      <c r="A156" s="36" t="s">
        <v>271</v>
      </c>
      <c r="B156" s="42" t="s">
        <v>272</v>
      </c>
      <c r="C156" s="38"/>
      <c r="D156" s="22">
        <v>598164</v>
      </c>
    </row>
    <row r="157" spans="1:4" ht="12.75">
      <c r="A157" s="36" t="s">
        <v>12</v>
      </c>
      <c r="B157" s="42" t="s">
        <v>273</v>
      </c>
      <c r="C157" s="38"/>
      <c r="D157" s="22">
        <v>1285067</v>
      </c>
    </row>
    <row r="158" spans="1:4" ht="12.75">
      <c r="A158" s="36" t="s">
        <v>14</v>
      </c>
      <c r="B158" s="42" t="s">
        <v>274</v>
      </c>
      <c r="C158" s="38"/>
      <c r="D158" s="22">
        <v>1146820</v>
      </c>
    </row>
    <row r="159" spans="1:4" ht="12.75">
      <c r="A159" s="36" t="s">
        <v>275</v>
      </c>
      <c r="B159" s="42">
        <v>7101</v>
      </c>
      <c r="C159" s="38"/>
      <c r="D159" s="22">
        <v>4159000</v>
      </c>
    </row>
    <row r="160" spans="1:4" ht="25.5">
      <c r="A160" s="36" t="s">
        <v>276</v>
      </c>
      <c r="B160" s="42" t="s">
        <v>277</v>
      </c>
      <c r="C160" s="38"/>
      <c r="D160" s="22">
        <v>300000</v>
      </c>
    </row>
    <row r="161" spans="1:4" ht="25.5">
      <c r="A161" s="36" t="s">
        <v>278</v>
      </c>
      <c r="B161" s="42" t="s">
        <v>279</v>
      </c>
      <c r="C161" s="38"/>
      <c r="D161" s="22">
        <v>1500008</v>
      </c>
    </row>
    <row r="162" spans="1:4" ht="12.75">
      <c r="A162" s="41" t="s">
        <v>280</v>
      </c>
      <c r="B162" s="38"/>
      <c r="C162" s="29"/>
      <c r="D162" s="39">
        <f>SUM(D151:D161)</f>
        <v>15217069</v>
      </c>
    </row>
    <row r="163" spans="1:3" ht="12.75">
      <c r="A163" s="43"/>
      <c r="B163" s="38"/>
      <c r="C163" s="38"/>
    </row>
    <row r="164" spans="1:3" ht="12.75">
      <c r="A164" s="43"/>
      <c r="B164" s="38"/>
      <c r="C164" s="38"/>
    </row>
    <row r="165" spans="1:3" ht="12.75">
      <c r="A165" s="49" t="s">
        <v>281</v>
      </c>
      <c r="B165" s="38"/>
      <c r="C165" s="38"/>
    </row>
    <row r="166" spans="1:4" ht="12.75">
      <c r="A166" s="36" t="s">
        <v>282</v>
      </c>
      <c r="B166" s="42" t="s">
        <v>283</v>
      </c>
      <c r="C166" s="38"/>
      <c r="D166" s="40">
        <v>9635000</v>
      </c>
    </row>
    <row r="167" spans="1:4" ht="12.75">
      <c r="A167" s="41" t="s">
        <v>284</v>
      </c>
      <c r="B167" s="38"/>
      <c r="C167" s="29"/>
      <c r="D167" s="39">
        <f>SUM(D166)</f>
        <v>9635000</v>
      </c>
    </row>
    <row r="168" spans="2:3" ht="12.75">
      <c r="B168" s="29"/>
      <c r="C168" s="29"/>
    </row>
    <row r="169" spans="1:3" ht="12.75">
      <c r="A169" s="34" t="s">
        <v>285</v>
      </c>
      <c r="B169" s="29"/>
      <c r="C169" s="29"/>
    </row>
    <row r="170" spans="1:4" ht="12.75">
      <c r="A170" s="36" t="s">
        <v>28</v>
      </c>
      <c r="B170" s="42">
        <v>5005</v>
      </c>
      <c r="C170" s="38"/>
      <c r="D170" s="39">
        <v>4410000</v>
      </c>
    </row>
    <row r="171" spans="1:4" ht="12.75">
      <c r="A171" s="36" t="s">
        <v>30</v>
      </c>
      <c r="B171" s="42">
        <v>5006</v>
      </c>
      <c r="C171" s="38"/>
      <c r="D171" s="39">
        <v>981000</v>
      </c>
    </row>
    <row r="172" spans="1:4" ht="12.75">
      <c r="A172" s="36" t="s">
        <v>32</v>
      </c>
      <c r="B172" s="42">
        <v>5007</v>
      </c>
      <c r="C172" s="38"/>
      <c r="D172" s="39">
        <v>1115100</v>
      </c>
    </row>
    <row r="173" spans="1:4" ht="12.75">
      <c r="A173" s="36" t="s">
        <v>34</v>
      </c>
      <c r="B173" s="42">
        <v>5008</v>
      </c>
      <c r="C173" s="38"/>
      <c r="D173" s="39">
        <v>555930</v>
      </c>
    </row>
    <row r="174" spans="1:4" ht="12.75">
      <c r="A174" s="36" t="s">
        <v>36</v>
      </c>
      <c r="B174" s="42">
        <v>5009</v>
      </c>
      <c r="C174" s="38"/>
      <c r="D174" s="39">
        <v>627192</v>
      </c>
    </row>
    <row r="175" spans="1:4" ht="12.75">
      <c r="A175" s="36" t="s">
        <v>286</v>
      </c>
      <c r="B175" s="42">
        <v>5010</v>
      </c>
      <c r="C175" s="38"/>
      <c r="D175" s="39">
        <v>472704</v>
      </c>
    </row>
    <row r="176" spans="1:4" ht="12.75">
      <c r="A176" s="36" t="s">
        <v>287</v>
      </c>
      <c r="B176" s="42">
        <v>5011</v>
      </c>
      <c r="C176" s="38"/>
      <c r="D176" s="39">
        <v>216000</v>
      </c>
    </row>
    <row r="177" spans="1:4" ht="12.75">
      <c r="A177" s="36" t="s">
        <v>288</v>
      </c>
      <c r="B177" s="42">
        <v>5111</v>
      </c>
      <c r="C177" s="38"/>
      <c r="D177" s="39">
        <v>345795</v>
      </c>
    </row>
    <row r="178" spans="1:4" ht="12.75">
      <c r="A178" s="36" t="s">
        <v>38</v>
      </c>
      <c r="B178" s="42">
        <v>5112</v>
      </c>
      <c r="C178" s="38"/>
      <c r="D178" s="39">
        <v>800000</v>
      </c>
    </row>
    <row r="179" spans="1:4" ht="12.75">
      <c r="A179" s="36" t="s">
        <v>289</v>
      </c>
      <c r="B179" s="42">
        <v>5113</v>
      </c>
      <c r="C179" s="38"/>
      <c r="D179" s="39">
        <v>250000</v>
      </c>
    </row>
    <row r="180" spans="1:4" ht="12.75">
      <c r="A180" s="36" t="s">
        <v>290</v>
      </c>
      <c r="B180" s="42">
        <v>5115</v>
      </c>
      <c r="C180" s="38"/>
      <c r="D180" s="39">
        <v>50000</v>
      </c>
    </row>
    <row r="181" spans="1:4" ht="12.75">
      <c r="A181" s="36" t="s">
        <v>291</v>
      </c>
      <c r="B181" s="42">
        <v>5116</v>
      </c>
      <c r="C181" s="38"/>
      <c r="D181" s="39">
        <v>250000</v>
      </c>
    </row>
    <row r="182" spans="1:4" ht="12.75">
      <c r="A182" s="36" t="s">
        <v>40</v>
      </c>
      <c r="B182" s="42">
        <v>5117</v>
      </c>
      <c r="C182" s="38"/>
      <c r="D182" s="39">
        <v>1372000</v>
      </c>
    </row>
    <row r="183" spans="1:4" ht="12.75">
      <c r="A183" s="36" t="s">
        <v>292</v>
      </c>
      <c r="B183" s="42" t="s">
        <v>293</v>
      </c>
      <c r="C183" s="38"/>
      <c r="D183" s="40">
        <v>70209</v>
      </c>
    </row>
    <row r="184" spans="1:4" ht="12.75">
      <c r="A184" s="41" t="s">
        <v>294</v>
      </c>
      <c r="B184" s="38"/>
      <c r="C184" s="29"/>
      <c r="D184" s="45">
        <f>SUM(D170:D183)</f>
        <v>11515930</v>
      </c>
    </row>
    <row r="185" spans="1:4" ht="12.75">
      <c r="A185" s="43"/>
      <c r="B185" s="38"/>
      <c r="C185" s="38"/>
      <c r="D185" s="22"/>
    </row>
    <row r="186" spans="1:3" ht="12.75">
      <c r="A186" s="43"/>
      <c r="B186" s="29"/>
      <c r="C186" s="29"/>
    </row>
    <row r="187" spans="1:3" ht="12.75">
      <c r="A187" s="34" t="s">
        <v>295</v>
      </c>
      <c r="B187" s="29"/>
      <c r="C187" s="29"/>
    </row>
    <row r="188" spans="2:3" ht="12.75">
      <c r="B188" s="29"/>
      <c r="C188" s="29"/>
    </row>
    <row r="189" spans="1:3" ht="12.75">
      <c r="A189" s="50" t="s">
        <v>296</v>
      </c>
      <c r="B189" s="29"/>
      <c r="C189" s="29"/>
    </row>
    <row r="190" spans="2:3" ht="12.75">
      <c r="B190" s="29"/>
      <c r="C190" s="29"/>
    </row>
    <row r="191" spans="1:3" ht="12.75">
      <c r="A191" s="34" t="s">
        <v>297</v>
      </c>
      <c r="B191" s="29"/>
      <c r="C191" s="29"/>
    </row>
    <row r="192" spans="1:4" ht="12.75">
      <c r="A192" s="36" t="s">
        <v>46</v>
      </c>
      <c r="B192" s="42" t="s">
        <v>298</v>
      </c>
      <c r="D192" s="40">
        <v>306333</v>
      </c>
    </row>
    <row r="193" spans="1:4" ht="12.75">
      <c r="A193" s="41" t="s">
        <v>299</v>
      </c>
      <c r="B193" s="38"/>
      <c r="C193" s="29"/>
      <c r="D193" s="51">
        <f>SUM(D192)</f>
        <v>306333</v>
      </c>
    </row>
    <row r="194" spans="1:4" ht="12.75">
      <c r="A194" s="43"/>
      <c r="B194" s="38"/>
      <c r="D194" s="22"/>
    </row>
    <row r="195" spans="1:3" ht="12.75">
      <c r="A195" s="34"/>
      <c r="B195" s="29"/>
      <c r="C195" s="29"/>
    </row>
    <row r="196" spans="2:3" ht="12.75">
      <c r="B196" s="29"/>
      <c r="C196" s="29"/>
    </row>
    <row r="197" spans="1:3" ht="12.75">
      <c r="A197" s="34" t="s">
        <v>300</v>
      </c>
      <c r="B197" s="29"/>
      <c r="C197" s="29"/>
    </row>
    <row r="198" spans="1:4" ht="12.75">
      <c r="A198" s="36" t="s">
        <v>301</v>
      </c>
      <c r="B198" s="42" t="s">
        <v>302</v>
      </c>
      <c r="C198" s="47" t="s">
        <v>303</v>
      </c>
      <c r="D198" s="22">
        <v>450048</v>
      </c>
    </row>
    <row r="199" spans="1:4" ht="12.75">
      <c r="A199" s="36" t="s">
        <v>49</v>
      </c>
      <c r="B199" s="42" t="s">
        <v>304</v>
      </c>
      <c r="C199" s="47" t="s">
        <v>303</v>
      </c>
      <c r="D199" s="22">
        <v>1000179</v>
      </c>
    </row>
    <row r="200" spans="1:4" ht="12.75">
      <c r="A200" s="36" t="s">
        <v>305</v>
      </c>
      <c r="B200" s="42" t="s">
        <v>306</v>
      </c>
      <c r="C200" s="47" t="s">
        <v>303</v>
      </c>
      <c r="D200" s="22">
        <v>399600</v>
      </c>
    </row>
    <row r="201" spans="1:4" ht="12.75">
      <c r="A201" s="36" t="s">
        <v>51</v>
      </c>
      <c r="B201" s="42" t="s">
        <v>307</v>
      </c>
      <c r="C201" s="47" t="s">
        <v>303</v>
      </c>
      <c r="D201" s="22">
        <v>1200173</v>
      </c>
    </row>
    <row r="202" spans="1:4" ht="12.75">
      <c r="A202" s="36" t="s">
        <v>308</v>
      </c>
      <c r="B202" s="42" t="s">
        <v>309</v>
      </c>
      <c r="C202" s="47" t="s">
        <v>303</v>
      </c>
      <c r="D202" s="22">
        <v>449954</v>
      </c>
    </row>
    <row r="203" spans="1:4" ht="12.75">
      <c r="A203" s="52" t="s">
        <v>53</v>
      </c>
      <c r="B203" s="53" t="s">
        <v>310</v>
      </c>
      <c r="C203" s="54" t="s">
        <v>303</v>
      </c>
      <c r="D203" s="22">
        <v>2499880</v>
      </c>
    </row>
    <row r="204" spans="1:4" s="55" customFormat="1" ht="12.75">
      <c r="A204" s="43" t="s">
        <v>311</v>
      </c>
      <c r="B204" s="38">
        <v>3006</v>
      </c>
      <c r="C204" s="54" t="s">
        <v>303</v>
      </c>
      <c r="D204" s="40">
        <v>500028</v>
      </c>
    </row>
    <row r="205" spans="1:4" ht="12.75">
      <c r="A205" s="56" t="s">
        <v>312</v>
      </c>
      <c r="B205" s="57"/>
      <c r="C205" s="58"/>
      <c r="D205" s="51">
        <f>SUM(D198:D204)</f>
        <v>6499862</v>
      </c>
    </row>
    <row r="206" spans="1:4" ht="12.75">
      <c r="A206" s="36"/>
      <c r="B206" s="42"/>
      <c r="C206" s="47"/>
      <c r="D206" s="22"/>
    </row>
    <row r="207" spans="1:4" ht="12.75">
      <c r="A207" s="36"/>
      <c r="B207" s="42"/>
      <c r="C207" s="47"/>
      <c r="D207" s="22"/>
    </row>
    <row r="208" spans="1:4" ht="12.75">
      <c r="A208" s="36" t="s">
        <v>313</v>
      </c>
      <c r="B208" s="42" t="s">
        <v>314</v>
      </c>
      <c r="C208" s="47" t="s">
        <v>194</v>
      </c>
      <c r="D208" s="22">
        <v>25305</v>
      </c>
    </row>
    <row r="209" spans="1:4" ht="12.75">
      <c r="A209" s="36"/>
      <c r="B209" s="42"/>
      <c r="C209" s="47"/>
      <c r="D209" s="22"/>
    </row>
    <row r="210" spans="1:4" ht="12.75">
      <c r="A210" s="36"/>
      <c r="B210" s="42"/>
      <c r="C210" s="47"/>
      <c r="D210" s="22"/>
    </row>
    <row r="211" spans="1:4" ht="12.75">
      <c r="A211" s="36"/>
      <c r="B211" s="42"/>
      <c r="C211" s="47"/>
      <c r="D211" s="22"/>
    </row>
    <row r="212" spans="1:4" ht="12.75">
      <c r="A212" s="36" t="s">
        <v>55</v>
      </c>
      <c r="B212" s="42" t="s">
        <v>315</v>
      </c>
      <c r="C212" s="47" t="s">
        <v>316</v>
      </c>
      <c r="D212" s="22">
        <v>4450742</v>
      </c>
    </row>
    <row r="213" spans="1:4" ht="12.75">
      <c r="A213" s="36" t="s">
        <v>317</v>
      </c>
      <c r="B213" s="42" t="s">
        <v>318</v>
      </c>
      <c r="C213" s="47" t="s">
        <v>316</v>
      </c>
      <c r="D213" s="22">
        <v>99957</v>
      </c>
    </row>
    <row r="214" spans="1:4" ht="12.75">
      <c r="A214" s="36" t="s">
        <v>319</v>
      </c>
      <c r="B214" s="42" t="s">
        <v>320</v>
      </c>
      <c r="C214" s="47" t="s">
        <v>316</v>
      </c>
      <c r="D214" s="22">
        <v>179834</v>
      </c>
    </row>
    <row r="215" spans="1:4" ht="12.75">
      <c r="A215" s="36" t="s">
        <v>321</v>
      </c>
      <c r="B215" s="42" t="s">
        <v>322</v>
      </c>
      <c r="C215" s="47" t="s">
        <v>316</v>
      </c>
      <c r="D215" s="22">
        <v>100042</v>
      </c>
    </row>
    <row r="216" spans="1:4" ht="12.75">
      <c r="A216" s="36" t="s">
        <v>323</v>
      </c>
      <c r="B216" s="42" t="s">
        <v>324</v>
      </c>
      <c r="C216" s="47" t="s">
        <v>316</v>
      </c>
      <c r="D216" s="22">
        <v>15646</v>
      </c>
    </row>
    <row r="217" spans="1:4" ht="12.75">
      <c r="A217" s="36" t="s">
        <v>325</v>
      </c>
      <c r="B217" s="42" t="s">
        <v>326</v>
      </c>
      <c r="C217" s="47" t="s">
        <v>316</v>
      </c>
      <c r="D217" s="22">
        <v>50183</v>
      </c>
    </row>
    <row r="218" spans="1:4" ht="25.5">
      <c r="A218" s="36" t="s">
        <v>327</v>
      </c>
      <c r="B218" s="42">
        <v>3256</v>
      </c>
      <c r="C218" s="47" t="s">
        <v>316</v>
      </c>
      <c r="D218" s="22">
        <v>374866</v>
      </c>
    </row>
    <row r="219" spans="1:4" ht="12.75">
      <c r="A219" s="36" t="s">
        <v>328</v>
      </c>
      <c r="B219" s="42">
        <v>3259</v>
      </c>
      <c r="C219" s="59" t="s">
        <v>316</v>
      </c>
      <c r="D219" s="22">
        <v>49747</v>
      </c>
    </row>
    <row r="220" spans="1:4" ht="12.75">
      <c r="A220" s="60" t="s">
        <v>329</v>
      </c>
      <c r="B220" s="42">
        <v>3261</v>
      </c>
      <c r="C220" s="59" t="s">
        <v>316</v>
      </c>
      <c r="D220" s="22">
        <v>136185</v>
      </c>
    </row>
    <row r="221" spans="1:4" ht="12.75">
      <c r="A221" s="60" t="s">
        <v>57</v>
      </c>
      <c r="B221" s="42">
        <v>3265</v>
      </c>
      <c r="C221" s="59" t="s">
        <v>316</v>
      </c>
      <c r="D221" s="40">
        <v>2700000</v>
      </c>
    </row>
    <row r="222" spans="1:4" ht="12.75">
      <c r="A222" s="56" t="s">
        <v>330</v>
      </c>
      <c r="B222" s="42"/>
      <c r="C222" s="47"/>
      <c r="D222" s="45">
        <f>SUM(D212:D221)</f>
        <v>8157202</v>
      </c>
    </row>
    <row r="223" spans="1:4" ht="12.75">
      <c r="A223" s="36"/>
      <c r="B223" s="42"/>
      <c r="C223" s="47"/>
      <c r="D223" s="22"/>
    </row>
    <row r="224" spans="1:4" ht="12.75">
      <c r="A224" s="36"/>
      <c r="B224" s="42"/>
      <c r="C224" s="47"/>
      <c r="D224" s="22"/>
    </row>
    <row r="225" spans="1:4" ht="12.75">
      <c r="A225" s="36"/>
      <c r="B225" s="42"/>
      <c r="C225" s="47"/>
      <c r="D225" s="22"/>
    </row>
    <row r="226" spans="1:4" ht="12.75">
      <c r="A226" s="36" t="s">
        <v>331</v>
      </c>
      <c r="B226" s="42" t="s">
        <v>332</v>
      </c>
      <c r="C226" s="47" t="s">
        <v>239</v>
      </c>
      <c r="D226" s="22">
        <v>100042</v>
      </c>
    </row>
    <row r="227" spans="1:4" ht="12.75">
      <c r="A227" s="36" t="s">
        <v>333</v>
      </c>
      <c r="B227" s="42" t="s">
        <v>334</v>
      </c>
      <c r="C227" s="47" t="s">
        <v>239</v>
      </c>
      <c r="D227" s="22">
        <v>50149</v>
      </c>
    </row>
    <row r="228" spans="1:4" ht="12.75">
      <c r="A228" s="36" t="s">
        <v>58</v>
      </c>
      <c r="B228" s="42" t="s">
        <v>335</v>
      </c>
      <c r="C228" s="47" t="s">
        <v>239</v>
      </c>
      <c r="D228" s="22">
        <v>5198308</v>
      </c>
    </row>
    <row r="229" spans="1:4" ht="12.75">
      <c r="A229" s="36" t="s">
        <v>336</v>
      </c>
      <c r="B229" s="42" t="s">
        <v>337</v>
      </c>
      <c r="C229" s="47" t="s">
        <v>239</v>
      </c>
      <c r="D229" s="22">
        <v>1199415</v>
      </c>
    </row>
    <row r="230" spans="1:4" ht="12.75">
      <c r="A230" s="36" t="s">
        <v>338</v>
      </c>
      <c r="B230" s="42" t="s">
        <v>339</v>
      </c>
      <c r="C230" s="47" t="s">
        <v>239</v>
      </c>
      <c r="D230" s="22">
        <v>40011</v>
      </c>
    </row>
    <row r="231" spans="1:4" ht="25.5">
      <c r="A231" s="36" t="s">
        <v>340</v>
      </c>
      <c r="B231" s="42">
        <v>3260</v>
      </c>
      <c r="C231" s="47" t="s">
        <v>239</v>
      </c>
      <c r="D231" s="22">
        <v>100015</v>
      </c>
    </row>
    <row r="232" spans="1:4" ht="12.75">
      <c r="A232" s="36" t="s">
        <v>341</v>
      </c>
      <c r="B232" s="42">
        <v>3262</v>
      </c>
      <c r="C232" s="47" t="s">
        <v>239</v>
      </c>
      <c r="D232" s="22">
        <v>299888</v>
      </c>
    </row>
    <row r="233" spans="1:4" ht="25.5">
      <c r="A233" s="36" t="s">
        <v>342</v>
      </c>
      <c r="B233" s="42">
        <v>3263</v>
      </c>
      <c r="C233" s="47" t="s">
        <v>239</v>
      </c>
      <c r="D233" s="22">
        <v>149952</v>
      </c>
    </row>
    <row r="234" spans="1:4" ht="25.5">
      <c r="A234" s="36" t="s">
        <v>343</v>
      </c>
      <c r="B234" s="42">
        <v>3264</v>
      </c>
      <c r="C234" s="47" t="s">
        <v>239</v>
      </c>
      <c r="D234" s="61">
        <v>329830</v>
      </c>
    </row>
    <row r="235" spans="1:4" ht="12.75">
      <c r="A235" s="56" t="s">
        <v>344</v>
      </c>
      <c r="B235" s="29"/>
      <c r="C235" s="29"/>
      <c r="D235" s="39">
        <f>SUM(D226:D234)</f>
        <v>7467610</v>
      </c>
    </row>
    <row r="236" spans="1:4" ht="12.75">
      <c r="A236" s="43"/>
      <c r="B236" s="38"/>
      <c r="C236" s="38"/>
      <c r="D236" s="22"/>
    </row>
    <row r="237" spans="2:3" ht="12.75">
      <c r="B237" s="29"/>
      <c r="C237" s="29"/>
    </row>
    <row r="238" spans="2:4" ht="12.75">
      <c r="B238" s="29"/>
      <c r="C238" s="29"/>
      <c r="D238" s="39">
        <f>D235+D222+D208+D205+D193+D184+D167+D162+D146+D127+D113+D86+D52+D38+D20</f>
        <v>158047648</v>
      </c>
    </row>
    <row r="245" spans="1:4" ht="12.75">
      <c r="A245" t="s">
        <v>345</v>
      </c>
      <c r="B245" s="29"/>
      <c r="C245" s="29"/>
      <c r="D245" s="32" t="s">
        <v>346</v>
      </c>
    </row>
    <row r="246" spans="2:3" ht="12.75">
      <c r="B246" s="29"/>
      <c r="C246" s="29"/>
    </row>
    <row r="247" spans="1:4" ht="12.75">
      <c r="A247" t="s">
        <v>347</v>
      </c>
      <c r="B247" s="29">
        <v>1000</v>
      </c>
      <c r="C247" s="29"/>
      <c r="D247" s="62">
        <v>14913</v>
      </c>
    </row>
    <row r="248" spans="1:4" ht="12.75">
      <c r="A248" t="s">
        <v>348</v>
      </c>
      <c r="B248" s="29">
        <v>1001</v>
      </c>
      <c r="C248" s="29"/>
      <c r="D248" s="63">
        <v>14980</v>
      </c>
    </row>
    <row r="249" spans="1:4" ht="12.75">
      <c r="A249" t="s">
        <v>349</v>
      </c>
      <c r="B249" s="29">
        <v>1002</v>
      </c>
      <c r="C249" s="29"/>
      <c r="D249" s="63">
        <v>900</v>
      </c>
    </row>
    <row r="250" spans="1:4" ht="12.75">
      <c r="A250" t="s">
        <v>350</v>
      </c>
      <c r="B250" s="29">
        <v>1003</v>
      </c>
      <c r="C250" s="29"/>
      <c r="D250" s="63">
        <v>12096</v>
      </c>
    </row>
    <row r="251" spans="1:4" ht="12.75">
      <c r="A251" t="s">
        <v>351</v>
      </c>
      <c r="B251" s="29">
        <v>1004</v>
      </c>
      <c r="C251" s="29"/>
      <c r="D251" s="63">
        <v>1250</v>
      </c>
    </row>
    <row r="252" spans="1:4" ht="12.75">
      <c r="A252" t="s">
        <v>352</v>
      </c>
      <c r="B252" s="29">
        <v>1005</v>
      </c>
      <c r="C252" s="29"/>
      <c r="D252" s="63">
        <v>521</v>
      </c>
    </row>
    <row r="253" spans="1:4" ht="12.75">
      <c r="A253" t="s">
        <v>353</v>
      </c>
      <c r="B253" s="29">
        <v>1050</v>
      </c>
      <c r="C253" s="29"/>
      <c r="D253" s="63">
        <v>1500</v>
      </c>
    </row>
    <row r="254" spans="1:4" ht="12.75">
      <c r="A254" t="s">
        <v>354</v>
      </c>
      <c r="B254" s="29">
        <v>1051</v>
      </c>
      <c r="C254" s="29"/>
      <c r="D254" s="63">
        <v>650</v>
      </c>
    </row>
    <row r="255" spans="1:4" ht="12.75">
      <c r="A255" t="s">
        <v>355</v>
      </c>
      <c r="B255" s="29">
        <v>1052</v>
      </c>
      <c r="C255" s="29"/>
      <c r="D255" s="63">
        <v>200</v>
      </c>
    </row>
    <row r="256" spans="1:4" ht="12.75">
      <c r="A256" t="s">
        <v>356</v>
      </c>
      <c r="B256" s="29">
        <v>1053</v>
      </c>
      <c r="C256" s="29"/>
      <c r="D256" s="63">
        <v>500</v>
      </c>
    </row>
    <row r="257" spans="2:4" ht="12.75">
      <c r="B257" s="29"/>
      <c r="C257" s="29"/>
      <c r="D257" s="63">
        <f>SUM(D247:D256)</f>
        <v>47510</v>
      </c>
    </row>
    <row r="258" spans="2:3" ht="12.75">
      <c r="B258" s="29"/>
      <c r="C258" s="29"/>
    </row>
    <row r="259" spans="1:4" ht="12.75">
      <c r="A259" s="64" t="s">
        <v>357</v>
      </c>
      <c r="B259" s="65" t="s">
        <v>358</v>
      </c>
      <c r="C259" s="66"/>
      <c r="D259" s="67">
        <v>27475</v>
      </c>
    </row>
    <row r="260" spans="2:4" ht="12.75">
      <c r="B260" s="29"/>
      <c r="C260" s="29"/>
      <c r="D260" s="68">
        <f>D257+D259</f>
        <v>74985</v>
      </c>
    </row>
    <row r="261" spans="2:3" ht="12.75">
      <c r="B261" s="29"/>
      <c r="C261" s="29"/>
    </row>
    <row r="262" spans="2:3" ht="12.75">
      <c r="B262" s="29"/>
      <c r="C262" s="29"/>
    </row>
    <row r="263" spans="2:3" ht="12.75">
      <c r="B263" s="29"/>
      <c r="C263" s="29"/>
    </row>
    <row r="264" spans="2:3" ht="12.75">
      <c r="B264" s="29"/>
      <c r="C264" s="29"/>
    </row>
    <row r="265" spans="1:4" ht="12.75">
      <c r="A265" t="s">
        <v>359</v>
      </c>
      <c r="D265" s="63">
        <f>D238/1000</f>
        <v>158047.648</v>
      </c>
    </row>
    <row r="266" spans="1:4" ht="12.75">
      <c r="A266" t="s">
        <v>360</v>
      </c>
      <c r="D266" s="39"/>
    </row>
    <row r="267" spans="1:4" ht="12.75">
      <c r="A267" t="s">
        <v>361</v>
      </c>
      <c r="D267" s="68">
        <f>D260+D261+D265</f>
        <v>233032.648</v>
      </c>
    </row>
    <row r="268" spans="1:4" ht="12.75">
      <c r="A268" t="s">
        <v>362</v>
      </c>
      <c r="D268" s="63">
        <f>'[1]2009 additions original'!H326</f>
        <v>233033.325</v>
      </c>
    </row>
    <row r="270" spans="1:4" ht="12.75">
      <c r="A270" t="s">
        <v>363</v>
      </c>
      <c r="D270" s="68">
        <f>D267-D268</f>
        <v>-0.6770000000251457</v>
      </c>
    </row>
  </sheetData>
  <printOptions/>
  <pageMargins left="0.25" right="0.25" top="0.75" bottom="0.5" header="0" footer="0"/>
  <pageSetup fitToHeight="11" horizontalDpi="600" verticalDpi="600" orientation="landscape" scale="83" r:id="rId1"/>
  <headerFooter alignWithMargins="0">
    <oddFooter>&amp;L&amp;F    &amp;A&amp;RPage &amp;P of &amp;N</oddFooter>
  </headerFooter>
  <rowBreaks count="5" manualBreakCount="5">
    <brk id="55" max="255" man="1"/>
    <brk id="89" max="255" man="1"/>
    <brk id="149" max="255" man="1"/>
    <brk id="225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Schuh</dc:creator>
  <cp:keywords/>
  <dc:description/>
  <cp:lastModifiedBy>vz9tr1</cp:lastModifiedBy>
  <cp:lastPrinted>2009-01-16T18:36:28Z</cp:lastPrinted>
  <dcterms:created xsi:type="dcterms:W3CDTF">2008-12-30T18:16:19Z</dcterms:created>
  <dcterms:modified xsi:type="dcterms:W3CDTF">2009-01-16T18:36:33Z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