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uang\Documents\DATA\Avista\GRC\UE-160228 GRC\Workpaper-Haung\JH-7\"/>
    </mc:Choice>
  </mc:AlternateContent>
  <bookViews>
    <workbookView xWindow="0" yWindow="90" windowWidth="28610" windowHeight="13110"/>
  </bookViews>
  <sheets>
    <sheet name="E-RPT" sheetId="12" r:id="rId1"/>
    <sheet name="G-RPT" sheetId="13" r:id="rId2"/>
    <sheet name="E-RPT 1" sheetId="1" r:id="rId3"/>
    <sheet name="E-RPT-2" sheetId="3" r:id="rId4"/>
    <sheet name="E-RPT 3" sheetId="5" r:id="rId5"/>
    <sheet name="E-RPT 4" sheetId="8" r:id="rId6"/>
    <sheet name="E-RPT 5" sheetId="7" r:id="rId7"/>
    <sheet name="G-RPT 1" sheetId="2" r:id="rId8"/>
    <sheet name="G-RPT 2" sheetId="4" r:id="rId9"/>
    <sheet name="G-RPT 3" sheetId="6" r:id="rId10"/>
    <sheet name="Macro1" sheetId="9" state="veryHidden" r:id="rId11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Recover">Macro1!$A$97</definedName>
    <definedName name="TableName">"Dummy"</definedName>
  </definedNames>
  <calcPr calcId="152511" calcMode="manual"/>
</workbook>
</file>

<file path=xl/calcChain.xml><?xml version="1.0" encoding="utf-8"?>
<calcChain xmlns="http://schemas.openxmlformats.org/spreadsheetml/2006/main">
  <c r="J31" i="12" l="1"/>
  <c r="K31" i="12"/>
  <c r="J32" i="12"/>
  <c r="K32" i="12" s="1"/>
  <c r="I31" i="12"/>
  <c r="F32" i="7" l="1"/>
  <c r="G32" i="7"/>
  <c r="H32" i="7"/>
  <c r="D7" i="12"/>
  <c r="C10" i="13"/>
  <c r="G16" i="12"/>
  <c r="F6" i="12"/>
  <c r="E6" i="12"/>
  <c r="D36" i="12"/>
  <c r="D6" i="12"/>
  <c r="C7" i="12"/>
  <c r="F34" i="13"/>
  <c r="F31" i="13"/>
  <c r="F36" i="13" s="1"/>
  <c r="E31" i="13"/>
  <c r="D31" i="13"/>
  <c r="C31" i="13"/>
  <c r="F26" i="13"/>
  <c r="G18" i="13"/>
  <c r="F12" i="13"/>
  <c r="D12" i="13"/>
  <c r="F36" i="12"/>
  <c r="E36" i="12"/>
  <c r="F32" i="12"/>
  <c r="H8" i="12"/>
  <c r="H13" i="12" s="1"/>
  <c r="F8" i="12"/>
  <c r="F13" i="12" s="1"/>
  <c r="F19" i="12" s="1"/>
  <c r="J2" i="12"/>
  <c r="J10" i="13"/>
  <c r="G15" i="6"/>
  <c r="G15" i="5"/>
  <c r="I19" i="6"/>
  <c r="I18" i="6"/>
  <c r="E10" i="13" s="1"/>
  <c r="K10" i="13" s="1"/>
  <c r="G18" i="6"/>
  <c r="G19" i="6" s="1"/>
  <c r="G34" i="5"/>
  <c r="G18" i="5"/>
  <c r="G35" i="5" s="1"/>
  <c r="J18" i="5"/>
  <c r="H21" i="5"/>
  <c r="H34" i="5"/>
  <c r="H35" i="5" s="1"/>
  <c r="I18" i="4"/>
  <c r="G18" i="4"/>
  <c r="H45" i="3"/>
  <c r="H18" i="3"/>
  <c r="J44" i="3"/>
  <c r="J31" i="3"/>
  <c r="G44" i="3"/>
  <c r="G31" i="3"/>
  <c r="G45" i="3" s="1"/>
  <c r="G18" i="3"/>
  <c r="G31" i="2"/>
  <c r="F18" i="2"/>
  <c r="F19" i="6"/>
  <c r="B39" i="5"/>
  <c r="J33" i="5"/>
  <c r="J34" i="5" s="1"/>
  <c r="I19" i="4"/>
  <c r="G19" i="4"/>
  <c r="B48" i="3"/>
  <c r="J8" i="3"/>
  <c r="J18" i="3" s="1"/>
  <c r="C6" i="12" s="1"/>
  <c r="C8" i="12" s="1"/>
  <c r="J27" i="2"/>
  <c r="J31" i="2" s="1"/>
  <c r="H27" i="2"/>
  <c r="B41" i="2" s="1"/>
  <c r="B39" i="2"/>
  <c r="C35" i="2"/>
  <c r="J14" i="2"/>
  <c r="J6" i="2"/>
  <c r="G14" i="2"/>
  <c r="G12" i="2"/>
  <c r="J12" i="2" s="1"/>
  <c r="H14" i="2"/>
  <c r="H12" i="2"/>
  <c r="B37" i="2" s="1"/>
  <c r="H6" i="2"/>
  <c r="B35" i="2" s="1"/>
  <c r="G6" i="2"/>
  <c r="G18" i="2" s="1"/>
  <c r="H38" i="1"/>
  <c r="H44" i="1" s="1"/>
  <c r="H45" i="1" s="1"/>
  <c r="G38" i="1"/>
  <c r="J38" i="1" s="1"/>
  <c r="J44" i="1" s="1"/>
  <c r="B7" i="12" s="1"/>
  <c r="B54" i="1"/>
  <c r="G25" i="1"/>
  <c r="J25" i="1" s="1"/>
  <c r="J31" i="1" s="1"/>
  <c r="B11" i="12" s="1"/>
  <c r="I11" i="12" s="1"/>
  <c r="H25" i="1"/>
  <c r="B50" i="1"/>
  <c r="H12" i="1"/>
  <c r="G12" i="1"/>
  <c r="G18" i="1" s="1"/>
  <c r="B7" i="13" l="1"/>
  <c r="G7" i="13" s="1"/>
  <c r="J32" i="2"/>
  <c r="J35" i="5"/>
  <c r="E7" i="12"/>
  <c r="G32" i="2"/>
  <c r="J45" i="3"/>
  <c r="J18" i="2"/>
  <c r="B10" i="13" s="1"/>
  <c r="I10" i="13" s="1"/>
  <c r="G31" i="1"/>
  <c r="D8" i="12"/>
  <c r="D13" i="12" s="1"/>
  <c r="G44" i="1"/>
  <c r="H31" i="2"/>
  <c r="C11" i="12"/>
  <c r="J11" i="12" s="1"/>
  <c r="K11" i="12" s="1"/>
  <c r="H18" i="2"/>
  <c r="J12" i="1"/>
  <c r="J18" i="1" s="1"/>
  <c r="L10" i="13"/>
  <c r="E12" i="13"/>
  <c r="E24" i="13" s="1"/>
  <c r="E26" i="13" s="1"/>
  <c r="C12" i="13"/>
  <c r="D24" i="13" s="1"/>
  <c r="G10" i="13"/>
  <c r="E8" i="12"/>
  <c r="E13" i="12" s="1"/>
  <c r="E19" i="12" s="1"/>
  <c r="J7" i="13"/>
  <c r="K7" i="13"/>
  <c r="K12" i="13" s="1"/>
  <c r="G12" i="13"/>
  <c r="I7" i="13"/>
  <c r="I12" i="13" s="1"/>
  <c r="B12" i="13"/>
  <c r="B24" i="13" s="1"/>
  <c r="G7" i="12"/>
  <c r="F21" i="12"/>
  <c r="F26" i="12" s="1"/>
  <c r="F31" i="12"/>
  <c r="F33" i="12" s="1"/>
  <c r="F38" i="12" s="1"/>
  <c r="D20" i="12"/>
  <c r="D32" i="12" s="1"/>
  <c r="D19" i="12"/>
  <c r="D31" i="12" s="1"/>
  <c r="E20" i="12" l="1"/>
  <c r="E32" i="12" s="1"/>
  <c r="J45" i="1"/>
  <c r="B6" i="12"/>
  <c r="G45" i="1"/>
  <c r="G11" i="12"/>
  <c r="C13" i="12"/>
  <c r="K24" i="13"/>
  <c r="K34" i="13" s="1"/>
  <c r="H32" i="2"/>
  <c r="E33" i="12"/>
  <c r="E38" i="12" s="1"/>
  <c r="E31" i="12"/>
  <c r="E34" i="13"/>
  <c r="E36" i="13" s="1"/>
  <c r="D26" i="13"/>
  <c r="D34" i="13"/>
  <c r="D36" i="13" s="1"/>
  <c r="C24" i="13"/>
  <c r="G24" i="13" s="1"/>
  <c r="B34" i="13"/>
  <c r="I24" i="13"/>
  <c r="I7" i="12"/>
  <c r="J7" i="12"/>
  <c r="B21" i="13"/>
  <c r="L7" i="13"/>
  <c r="L12" i="13" s="1"/>
  <c r="J12" i="13"/>
  <c r="D21" i="12"/>
  <c r="D26" i="12" s="1"/>
  <c r="D33" i="12"/>
  <c r="D38" i="12" s="1"/>
  <c r="G6" i="12" l="1"/>
  <c r="B8" i="12"/>
  <c r="B13" i="12" s="1"/>
  <c r="E21" i="12"/>
  <c r="E26" i="12" s="1"/>
  <c r="C19" i="12"/>
  <c r="C24" i="12"/>
  <c r="C20" i="12"/>
  <c r="C32" i="12" s="1"/>
  <c r="C34" i="13"/>
  <c r="C36" i="13" s="1"/>
  <c r="C26" i="13"/>
  <c r="J24" i="13"/>
  <c r="J34" i="13" s="1"/>
  <c r="G34" i="13"/>
  <c r="K7" i="12"/>
  <c r="I34" i="13"/>
  <c r="L34" i="13" s="1"/>
  <c r="G21" i="13"/>
  <c r="B31" i="13"/>
  <c r="B26" i="13"/>
  <c r="C31" i="12" l="1"/>
  <c r="C21" i="12"/>
  <c r="C26" i="12" s="1"/>
  <c r="C33" i="12"/>
  <c r="B19" i="12"/>
  <c r="B24" i="12"/>
  <c r="B20" i="12"/>
  <c r="C36" i="12"/>
  <c r="J36" i="12" s="1"/>
  <c r="J24" i="12"/>
  <c r="I6" i="12"/>
  <c r="I8" i="12" s="1"/>
  <c r="I13" i="12" s="1"/>
  <c r="G8" i="12"/>
  <c r="G13" i="12" s="1"/>
  <c r="J6" i="12"/>
  <c r="L24" i="13"/>
  <c r="G31" i="13"/>
  <c r="G36" i="13" s="1"/>
  <c r="B36" i="13"/>
  <c r="K21" i="13"/>
  <c r="J21" i="13"/>
  <c r="G26" i="13"/>
  <c r="I21" i="13"/>
  <c r="K6" i="12" l="1"/>
  <c r="K8" i="12" s="1"/>
  <c r="K13" i="12" s="1"/>
  <c r="J8" i="12"/>
  <c r="J13" i="12" s="1"/>
  <c r="B31" i="12"/>
  <c r="G31" i="12" s="1"/>
  <c r="G19" i="12"/>
  <c r="B21" i="12"/>
  <c r="B26" i="12" s="1"/>
  <c r="C38" i="12"/>
  <c r="B32" i="12"/>
  <c r="G20" i="12"/>
  <c r="B36" i="12"/>
  <c r="G24" i="12"/>
  <c r="I24" i="12"/>
  <c r="K24" i="12" s="1"/>
  <c r="I26" i="13"/>
  <c r="I31" i="13"/>
  <c r="L21" i="13"/>
  <c r="L26" i="13" s="1"/>
  <c r="K31" i="13"/>
  <c r="K36" i="13" s="1"/>
  <c r="K26" i="13"/>
  <c r="J31" i="13"/>
  <c r="J36" i="13" s="1"/>
  <c r="J26" i="13"/>
  <c r="J20" i="12" l="1"/>
  <c r="I20" i="12"/>
  <c r="G21" i="12"/>
  <c r="G26" i="12" s="1"/>
  <c r="I19" i="12"/>
  <c r="J19" i="12"/>
  <c r="B33" i="12"/>
  <c r="B38" i="12" s="1"/>
  <c r="G32" i="12"/>
  <c r="G33" i="12" s="1"/>
  <c r="G38" i="12" s="1"/>
  <c r="G36" i="12"/>
  <c r="I36" i="12"/>
  <c r="K36" i="12" s="1"/>
  <c r="I36" i="13"/>
  <c r="L31" i="13"/>
  <c r="L36" i="13" s="1"/>
  <c r="I21" i="12" l="1"/>
  <c r="I26" i="12" s="1"/>
  <c r="K19" i="12"/>
  <c r="K20" i="12"/>
  <c r="I32" i="12"/>
  <c r="J33" i="12"/>
  <c r="J38" i="12" s="1"/>
  <c r="J21" i="12"/>
  <c r="J26" i="12" s="1"/>
  <c r="K21" i="12" l="1"/>
  <c r="K26" i="12" s="1"/>
  <c r="K33" i="12"/>
  <c r="K38" i="12" s="1"/>
  <c r="I33" i="12"/>
  <c r="I38" i="12" s="1"/>
</calcChain>
</file>

<file path=xl/comments1.xml><?xml version="1.0" encoding="utf-8"?>
<comments xmlns="http://schemas.openxmlformats.org/spreadsheetml/2006/main">
  <authors>
    <author>RFF9457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</commentList>
</comments>
</file>

<file path=xl/sharedStrings.xml><?xml version="1.0" encoding="utf-8"?>
<sst xmlns="http://schemas.openxmlformats.org/spreadsheetml/2006/main" count="834" uniqueCount="164">
  <si>
    <t>Service:ED</t>
  </si>
  <si>
    <t>Jurisdiction:WA</t>
  </si>
  <si>
    <t>Transaction Amt SUM</t>
  </si>
  <si>
    <t>Dr Cr Code</t>
  </si>
  <si>
    <t>C</t>
  </si>
  <si>
    <t>D</t>
  </si>
  <si>
    <t>Sum</t>
  </si>
  <si>
    <t>Ferc Acct</t>
  </si>
  <si>
    <t>Accounting Period</t>
  </si>
  <si>
    <t>Source Id</t>
  </si>
  <si>
    <t>Journal Name</t>
  </si>
  <si>
    <t>201410</t>
  </si>
  <si>
    <t>GL</t>
  </si>
  <si>
    <t>500-TAX OTHER THAN INC 201410 DJ USD</t>
  </si>
  <si>
    <t>201411</t>
  </si>
  <si>
    <t>500-TAX OTHER THAN INC 201411 DJ USD</t>
  </si>
  <si>
    <t>201412</t>
  </si>
  <si>
    <t>500-TAX OTHER THAN INC 201412 DJ USD</t>
  </si>
  <si>
    <t>201501</t>
  </si>
  <si>
    <t>500-TAX OTHER THAN INC 201501 DJ USD</t>
  </si>
  <si>
    <t>201502</t>
  </si>
  <si>
    <t>500-TAX OTHER THAN INC 201502 DJ USD</t>
  </si>
  <si>
    <t>201503</t>
  </si>
  <si>
    <t>500-TAX OTHER THAN INC 201503 DJ USD</t>
  </si>
  <si>
    <t>201504</t>
  </si>
  <si>
    <t>500-TAX OTHER THAN INC 201504 DJ USD</t>
  </si>
  <si>
    <t>201505</t>
  </si>
  <si>
    <t>500-TAX OTHER THAN INC 201505 DJ USD</t>
  </si>
  <si>
    <t>201506</t>
  </si>
  <si>
    <t>500-TAX OTHER THAN INC 201506 DJ USD</t>
  </si>
  <si>
    <t>201507</t>
  </si>
  <si>
    <t>500-TAX OTHER THAN INC 201507 DJ USD</t>
  </si>
  <si>
    <t>201508</t>
  </si>
  <si>
    <t>500-TAX OTHER THAN INC 201508 DJ USD</t>
  </si>
  <si>
    <t>201509</t>
  </si>
  <si>
    <t>500-TAX OTHER THAN INC 201509 DJ USD</t>
  </si>
  <si>
    <t>408150</t>
  </si>
  <si>
    <t>408170</t>
  </si>
  <si>
    <t>408180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</si>
  <si>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</si>
  <si>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</si>
  <si>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</si>
  <si>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</si>
  <si>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</si>
  <si>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</si>
  <si>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</si>
  <si>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</si>
  <si>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</si>
  <si>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</si>
  <si>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Service:GD</t>
  </si>
  <si>
    <t>408190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</si>
  <si>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</si>
  <si>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</si>
  <si>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</si>
  <si>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</si>
  <si>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</si>
  <si>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</si>
  <si>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</si>
  <si>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</si>
  <si>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</si>
  <si>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Jurisdiction:ID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</si>
  <si>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</si>
  <si>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</si>
  <si>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</si>
  <si>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</si>
  <si>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</si>
  <si>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</si>
  <si>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</si>
  <si>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</si>
  <si>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</si>
  <si>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</si>
  <si>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</si>
  <si>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</si>
  <si>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</si>
  <si>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</si>
  <si>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</si>
  <si>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</si>
  <si>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</si>
  <si>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</si>
  <si>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Jurisdiction:OR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</si>
  <si>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</si>
  <si>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</si>
  <si>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</si>
  <si>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</si>
  <si>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</si>
  <si>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</si>
  <si>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</si>
  <si>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</si>
  <si>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</si>
  <si>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</si>
  <si>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</si>
  <si>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</si>
  <si>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</si>
  <si>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</si>
  <si>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</si>
  <si>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</si>
  <si>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</si>
  <si>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</si>
  <si>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Jurisdiction:MT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</si>
  <si>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</si>
  <si>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</si>
  <si>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</si>
  <si>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</si>
  <si>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</si>
  <si>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</si>
  <si>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</si>
  <si>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</si>
  <si>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</si>
  <si>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Jurisdiction:AN</t>
  </si>
  <si>
    <t>401-COL EXP 201410 DJ USD</t>
  </si>
  <si>
    <t>401-COL EXP 201411 DJ USD</t>
  </si>
  <si>
    <t>401-COL EXP 201412 DJ USD</t>
  </si>
  <si>
    <t>401-COL EXP 201501 DJ USD</t>
  </si>
  <si>
    <t>401-COL EXP 201502 DJ USD</t>
  </si>
  <si>
    <t>401-COL EXP 201503 DJ USD</t>
  </si>
  <si>
    <t>401-COL EXP 201504 DJ USD</t>
  </si>
  <si>
    <t>401-COL EXP 201505 DJ USD</t>
  </si>
  <si>
    <t>401-COL EXP 201506 DJ USD</t>
  </si>
  <si>
    <t>401-COL EXP 201507 DJ USD</t>
  </si>
  <si>
    <t>401-COL EXP 201508 DJ USD</t>
  </si>
  <si>
    <t>401-COL EXP 201509 DJ USD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</si>
  <si>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</si>
  <si>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</si>
  <si>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</si>
  <si>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</si>
  <si>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</si>
  <si>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</si>
  <si>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</si>
  <si>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</si>
  <si>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</si>
  <si>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</si>
  <si>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Adjustments</t>
  </si>
  <si>
    <t>WA 2014 Electric Other Property Tax</t>
  </si>
  <si>
    <t>WA 2014 Electric Thermal Property Tax</t>
  </si>
  <si>
    <t>WA 2014 Electric Hydro Property Tax</t>
  </si>
  <si>
    <t>Ref</t>
  </si>
  <si>
    <t>A</t>
  </si>
  <si>
    <t>B</t>
  </si>
  <si>
    <t xml:space="preserve">WA 2014 Electric Distribution </t>
  </si>
  <si>
    <t xml:space="preserve">WA 2014 Electric Transmission </t>
  </si>
  <si>
    <t>WA Gas 2013  Property Tax</t>
  </si>
  <si>
    <t>WA 2014 Gas Property Tax</t>
  </si>
  <si>
    <t>Irrigation Prop Tax 2014 credi</t>
  </si>
  <si>
    <t>OR Electric [Non CS2] Property Tax 2014</t>
  </si>
  <si>
    <t>Adjustment</t>
  </si>
  <si>
    <t>PAYMENTS MADE TO JURISDICTIONS FOR ELECTRIC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</si>
  <si>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</si>
  <si>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</si>
  <si>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</si>
  <si>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</si>
  <si>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</si>
  <si>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</si>
  <si>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</si>
  <si>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</si>
  <si>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P/T:</t>
  </si>
  <si>
    <t xml:space="preserve">   P/T Total</t>
  </si>
  <si>
    <t>Dist:</t>
  </si>
  <si>
    <t>Current Period Expense</t>
  </si>
  <si>
    <t>P/T</t>
  </si>
  <si>
    <t>PAYMENTS MADE TO JURISDICTIONS FOR NATURAL GAS</t>
  </si>
  <si>
    <t>U/G Storage (1):</t>
  </si>
  <si>
    <t>(1)</t>
  </si>
  <si>
    <t>U/G Storage Allocation</t>
  </si>
  <si>
    <t>U/G Storage: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</si>
</sst>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"/>
      <color indexed="8"/>
      <name val="Arial"/>
      <family val="2"/>
    </font>
    <font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9" fillId="0" borderId="0"/>
    <xf numFmtId="0" fontId="5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1">
    <xf numFmtId="0" fontId="0" fillId="0" borderId="0" xfId="0"/>
    <xf numFmtId="2" fontId="3" fillId="2" borderId="1" xfId="0" applyNumberFormat="1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right" vertical="top"/>
    </xf>
    <xf numFmtId="0" fontId="4" fillId="3" borderId="3" xfId="0" applyFont="1" applyFill="1" applyBorder="1" applyAlignment="1">
      <alignment horizontal="right" vertical="top"/>
    </xf>
    <xf numFmtId="0" fontId="4" fillId="3" borderId="4" xfId="0" applyFont="1" applyFill="1" applyBorder="1" applyAlignment="1">
      <alignment horizontal="right" vertical="top"/>
    </xf>
    <xf numFmtId="0" fontId="4" fillId="3" borderId="5" xfId="0" applyFont="1" applyFill="1" applyBorder="1" applyAlignment="1">
      <alignment horizontal="right" vertical="top"/>
    </xf>
    <xf numFmtId="0" fontId="4" fillId="3" borderId="6" xfId="0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3" fillId="3" borderId="8" xfId="0" applyFont="1" applyFill="1" applyBorder="1" applyAlignment="1">
      <alignment horizontal="right" vertical="top"/>
    </xf>
    <xf numFmtId="0" fontId="3" fillId="3" borderId="9" xfId="0" applyFont="1" applyFill="1" applyBorder="1" applyAlignment="1">
      <alignment horizontal="right" vertical="top"/>
    </xf>
    <xf numFmtId="0" fontId="3" fillId="3" borderId="10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0" fontId="3" fillId="4" borderId="13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right" vertical="top"/>
    </xf>
    <xf numFmtId="2" fontId="0" fillId="0" borderId="0" xfId="0" applyNumberFormat="1"/>
    <xf numFmtId="43" fontId="3" fillId="2" borderId="1" xfId="1" applyFont="1" applyFill="1" applyBorder="1" applyAlignment="1">
      <alignment horizontal="right" vertical="top"/>
    </xf>
    <xf numFmtId="43" fontId="3" fillId="3" borderId="1" xfId="1" applyFont="1" applyFill="1" applyBorder="1" applyAlignment="1">
      <alignment horizontal="right" vertical="top"/>
    </xf>
    <xf numFmtId="43" fontId="0" fillId="0" borderId="0" xfId="1" applyFont="1"/>
    <xf numFmtId="43" fontId="0" fillId="0" borderId="0" xfId="0" applyNumberFormat="1"/>
    <xf numFmtId="4" fontId="0" fillId="0" borderId="0" xfId="0" applyNumberFormat="1"/>
    <xf numFmtId="4" fontId="0" fillId="0" borderId="14" xfId="0" applyNumberFormat="1" applyBorder="1"/>
    <xf numFmtId="0" fontId="10" fillId="0" borderId="0" xfId="0" applyFont="1"/>
    <xf numFmtId="43" fontId="0" fillId="0" borderId="0" xfId="0" applyNumberFormat="1" applyFont="1"/>
    <xf numFmtId="0" fontId="0" fillId="0" borderId="0" xfId="0" applyFont="1"/>
    <xf numFmtId="43" fontId="2" fillId="0" borderId="0" xfId="1" applyFont="1"/>
    <xf numFmtId="43" fontId="10" fillId="0" borderId="0" xfId="0" applyNumberFormat="1" applyFont="1"/>
    <xf numFmtId="43" fontId="10" fillId="0" borderId="0" xfId="0" applyNumberFormat="1" applyFont="1" applyAlignment="1">
      <alignment horizontal="left"/>
    </xf>
    <xf numFmtId="0" fontId="9" fillId="0" borderId="0" xfId="6" applyAlignment="1">
      <alignment horizontal="left"/>
    </xf>
    <xf numFmtId="0" fontId="9" fillId="0" borderId="0" xfId="6"/>
    <xf numFmtId="0" fontId="8" fillId="0" borderId="0" xfId="6" applyFont="1" applyBorder="1" applyAlignment="1">
      <alignment horizontal="center"/>
    </xf>
    <xf numFmtId="10" fontId="0" fillId="0" borderId="0" xfId="11" applyNumberFormat="1" applyFont="1" applyAlignment="1">
      <alignment horizontal="center"/>
    </xf>
    <xf numFmtId="0" fontId="11" fillId="0" borderId="0" xfId="6" applyFont="1" applyAlignment="1">
      <alignment horizontal="center" wrapText="1"/>
    </xf>
    <xf numFmtId="0" fontId="8" fillId="0" borderId="0" xfId="6" applyFont="1" applyAlignment="1">
      <alignment horizontal="left"/>
    </xf>
    <xf numFmtId="164" fontId="0" fillId="0" borderId="0" xfId="2" applyNumberFormat="1" applyFont="1"/>
    <xf numFmtId="164" fontId="9" fillId="0" borderId="0" xfId="6" applyNumberFormat="1"/>
    <xf numFmtId="164" fontId="0" fillId="0" borderId="14" xfId="2" applyNumberFormat="1" applyFont="1" applyBorder="1"/>
    <xf numFmtId="164" fontId="9" fillId="0" borderId="14" xfId="6" applyNumberFormat="1" applyBorder="1"/>
    <xf numFmtId="164" fontId="0" fillId="0" borderId="18" xfId="2" applyNumberFormat="1" applyFont="1" applyBorder="1"/>
    <xf numFmtId="0" fontId="11" fillId="5" borderId="19" xfId="6" applyFont="1" applyFill="1" applyBorder="1" applyAlignment="1">
      <alignment horizontal="center" wrapText="1"/>
    </xf>
    <xf numFmtId="164" fontId="2" fillId="5" borderId="16" xfId="2" applyNumberFormat="1" applyFont="1" applyFill="1" applyBorder="1"/>
    <xf numFmtId="0" fontId="9" fillId="5" borderId="20" xfId="6" applyFill="1" applyBorder="1"/>
    <xf numFmtId="0" fontId="9" fillId="5" borderId="21" xfId="6" applyFill="1" applyBorder="1"/>
    <xf numFmtId="0" fontId="9" fillId="5" borderId="22" xfId="6" applyFill="1" applyBorder="1" applyAlignment="1">
      <alignment horizontal="left"/>
    </xf>
    <xf numFmtId="0" fontId="9" fillId="5" borderId="0" xfId="6" applyFill="1" applyBorder="1"/>
    <xf numFmtId="0" fontId="9" fillId="5" borderId="23" xfId="6" applyFill="1" applyBorder="1"/>
    <xf numFmtId="164" fontId="2" fillId="5" borderId="0" xfId="2" applyNumberFormat="1" applyFont="1" applyFill="1" applyBorder="1"/>
    <xf numFmtId="164" fontId="9" fillId="5" borderId="0" xfId="6" applyNumberFormat="1" applyFill="1" applyBorder="1"/>
    <xf numFmtId="164" fontId="9" fillId="5" borderId="23" xfId="6" applyNumberFormat="1" applyFill="1" applyBorder="1"/>
    <xf numFmtId="164" fontId="2" fillId="5" borderId="14" xfId="2" applyNumberFormat="1" applyFont="1" applyFill="1" applyBorder="1"/>
    <xf numFmtId="164" fontId="9" fillId="5" borderId="14" xfId="6" applyNumberFormat="1" applyFill="1" applyBorder="1"/>
    <xf numFmtId="164" fontId="9" fillId="5" borderId="24" xfId="6" applyNumberFormat="1" applyFill="1" applyBorder="1"/>
    <xf numFmtId="164" fontId="2" fillId="5" borderId="18" xfId="2" applyNumberFormat="1" applyFont="1" applyFill="1" applyBorder="1"/>
    <xf numFmtId="0" fontId="9" fillId="5" borderId="25" xfId="6" applyFill="1" applyBorder="1" applyAlignment="1">
      <alignment horizontal="left"/>
    </xf>
    <xf numFmtId="0" fontId="9" fillId="5" borderId="18" xfId="6" applyFill="1" applyBorder="1"/>
    <xf numFmtId="0" fontId="9" fillId="5" borderId="26" xfId="6" applyFill="1" applyBorder="1"/>
    <xf numFmtId="0" fontId="11" fillId="0" borderId="19" xfId="6" applyFont="1" applyBorder="1" applyAlignment="1">
      <alignment horizontal="left"/>
    </xf>
    <xf numFmtId="0" fontId="9" fillId="0" borderId="20" xfId="6" applyBorder="1"/>
    <xf numFmtId="0" fontId="9" fillId="0" borderId="21" xfId="6" applyBorder="1"/>
    <xf numFmtId="0" fontId="9" fillId="0" borderId="22" xfId="6" applyBorder="1" applyAlignment="1">
      <alignment horizontal="left"/>
    </xf>
    <xf numFmtId="0" fontId="9" fillId="0" borderId="0" xfId="6" applyBorder="1"/>
    <xf numFmtId="0" fontId="9" fillId="0" borderId="23" xfId="6" applyBorder="1"/>
    <xf numFmtId="164" fontId="0" fillId="0" borderId="0" xfId="2" applyNumberFormat="1" applyFont="1" applyBorder="1"/>
    <xf numFmtId="164" fontId="9" fillId="0" borderId="23" xfId="6" applyNumberFormat="1" applyBorder="1"/>
    <xf numFmtId="164" fontId="9" fillId="0" borderId="24" xfId="6" applyNumberFormat="1" applyBorder="1"/>
    <xf numFmtId="164" fontId="2" fillId="0" borderId="29" xfId="2" applyNumberFormat="1" applyFont="1" applyBorder="1"/>
    <xf numFmtId="0" fontId="9" fillId="0" borderId="25" xfId="6" applyBorder="1" applyAlignment="1">
      <alignment horizontal="left"/>
    </xf>
    <xf numFmtId="0" fontId="9" fillId="0" borderId="18" xfId="6" applyBorder="1"/>
    <xf numFmtId="0" fontId="9" fillId="0" borderId="26" xfId="6" applyBorder="1"/>
    <xf numFmtId="164" fontId="0" fillId="0" borderId="0" xfId="2" applyNumberFormat="1" applyFont="1" applyFill="1"/>
    <xf numFmtId="164" fontId="0" fillId="0" borderId="27" xfId="2" applyNumberFormat="1" applyFont="1" applyBorder="1"/>
    <xf numFmtId="164" fontId="2" fillId="5" borderId="27" xfId="2" applyNumberFormat="1" applyFont="1" applyFill="1" applyBorder="1"/>
    <xf numFmtId="164" fontId="2" fillId="5" borderId="28" xfId="2" applyNumberFormat="1" applyFont="1" applyFill="1" applyBorder="1"/>
    <xf numFmtId="165" fontId="2" fillId="5" borderId="0" xfId="11" applyNumberFormat="1" applyFont="1" applyFill="1" applyBorder="1"/>
    <xf numFmtId="164" fontId="2" fillId="5" borderId="26" xfId="2" applyNumberFormat="1" applyFont="1" applyFill="1" applyBorder="1"/>
    <xf numFmtId="164" fontId="0" fillId="0" borderId="28" xfId="2" applyNumberFormat="1" applyFont="1" applyBorder="1"/>
    <xf numFmtId="165" fontId="0" fillId="0" borderId="0" xfId="11" applyNumberFormat="1" applyFont="1" applyBorder="1"/>
    <xf numFmtId="164" fontId="0" fillId="0" borderId="26" xfId="2" applyNumberFormat="1" applyFont="1" applyBorder="1"/>
    <xf numFmtId="164" fontId="2" fillId="5" borderId="16" xfId="2" applyNumberFormat="1" applyFont="1" applyFill="1" applyBorder="1"/>
    <xf numFmtId="0" fontId="9" fillId="0" borderId="0" xfId="6" applyFont="1" applyAlignment="1">
      <alignment horizontal="left"/>
    </xf>
    <xf numFmtId="0" fontId="9" fillId="0" borderId="0" xfId="6" applyFont="1"/>
    <xf numFmtId="164" fontId="9" fillId="0" borderId="0" xfId="6" applyNumberFormat="1" applyFont="1"/>
    <xf numFmtId="164" fontId="9" fillId="0" borderId="14" xfId="6" applyNumberFormat="1" applyFont="1" applyBorder="1"/>
    <xf numFmtId="0" fontId="9" fillId="0" borderId="0" xfId="6" quotePrefix="1" applyFont="1"/>
    <xf numFmtId="0" fontId="9" fillId="5" borderId="20" xfId="6" applyFont="1" applyFill="1" applyBorder="1"/>
    <xf numFmtId="0" fontId="9" fillId="5" borderId="21" xfId="6" applyFont="1" applyFill="1" applyBorder="1"/>
    <xf numFmtId="0" fontId="9" fillId="5" borderId="22" xfId="6" applyFont="1" applyFill="1" applyBorder="1" applyAlignment="1">
      <alignment horizontal="left"/>
    </xf>
    <xf numFmtId="0" fontId="9" fillId="5" borderId="0" xfId="6" applyFont="1" applyFill="1" applyBorder="1"/>
    <xf numFmtId="0" fontId="9" fillId="5" borderId="23" xfId="6" applyFont="1" applyFill="1" applyBorder="1"/>
    <xf numFmtId="164" fontId="9" fillId="5" borderId="0" xfId="6" applyNumberFormat="1" applyFont="1" applyFill="1" applyBorder="1"/>
    <xf numFmtId="164" fontId="9" fillId="5" borderId="23" xfId="6" applyNumberFormat="1" applyFont="1" applyFill="1" applyBorder="1"/>
    <xf numFmtId="164" fontId="9" fillId="5" borderId="14" xfId="6" applyNumberFormat="1" applyFont="1" applyFill="1" applyBorder="1"/>
    <xf numFmtId="164" fontId="9" fillId="5" borderId="24" xfId="6" applyNumberFormat="1" applyFont="1" applyFill="1" applyBorder="1"/>
    <xf numFmtId="0" fontId="9" fillId="5" borderId="25" xfId="6" applyFont="1" applyFill="1" applyBorder="1" applyAlignment="1">
      <alignment horizontal="left"/>
    </xf>
    <xf numFmtId="0" fontId="9" fillId="5" borderId="18" xfId="6" applyFont="1" applyFill="1" applyBorder="1"/>
    <xf numFmtId="0" fontId="9" fillId="5" borderId="26" xfId="6" applyFont="1" applyFill="1" applyBorder="1"/>
    <xf numFmtId="0" fontId="9" fillId="0" borderId="20" xfId="6" applyFont="1" applyBorder="1"/>
    <xf numFmtId="0" fontId="9" fillId="0" borderId="21" xfId="6" applyFont="1" applyBorder="1"/>
    <xf numFmtId="0" fontId="9" fillId="0" borderId="22" xfId="6" applyFont="1" applyBorder="1" applyAlignment="1">
      <alignment horizontal="left"/>
    </xf>
    <xf numFmtId="0" fontId="9" fillId="0" borderId="0" xfId="6" applyFont="1" applyBorder="1"/>
    <xf numFmtId="0" fontId="9" fillId="0" borderId="23" xfId="6" applyFont="1" applyBorder="1"/>
    <xf numFmtId="164" fontId="9" fillId="0" borderId="23" xfId="6" applyNumberFormat="1" applyFont="1" applyBorder="1"/>
    <xf numFmtId="164" fontId="9" fillId="0" borderId="24" xfId="6" applyNumberFormat="1" applyFont="1" applyBorder="1"/>
    <xf numFmtId="0" fontId="9" fillId="0" borderId="25" xfId="6" applyFont="1" applyBorder="1" applyAlignment="1">
      <alignment horizontal="left"/>
    </xf>
    <xf numFmtId="0" fontId="9" fillId="0" borderId="18" xfId="6" applyFont="1" applyBorder="1"/>
    <xf numFmtId="0" fontId="9" fillId="0" borderId="26" xfId="6" applyFont="1" applyBorder="1"/>
    <xf numFmtId="164" fontId="12" fillId="0" borderId="18" xfId="2" applyNumberFormat="1" applyFont="1" applyBorder="1"/>
    <xf numFmtId="10" fontId="12" fillId="0" borderId="0" xfId="11" applyNumberFormat="1" applyFont="1" applyAlignment="1">
      <alignment horizontal="center"/>
    </xf>
    <xf numFmtId="164" fontId="12" fillId="0" borderId="0" xfId="2" applyNumberFormat="1" applyFont="1"/>
    <xf numFmtId="164" fontId="12" fillId="0" borderId="14" xfId="2" applyNumberFormat="1" applyFont="1" applyBorder="1"/>
    <xf numFmtId="164" fontId="12" fillId="5" borderId="16" xfId="2" applyNumberFormat="1" applyFont="1" applyFill="1" applyBorder="1"/>
    <xf numFmtId="164" fontId="12" fillId="5" borderId="0" xfId="2" applyNumberFormat="1" applyFont="1" applyFill="1" applyBorder="1"/>
    <xf numFmtId="164" fontId="12" fillId="5" borderId="14" xfId="2" applyNumberFormat="1" applyFont="1" applyFill="1" applyBorder="1"/>
    <xf numFmtId="164" fontId="12" fillId="5" borderId="18" xfId="2" applyNumberFormat="1" applyFont="1" applyFill="1" applyBorder="1"/>
    <xf numFmtId="164" fontId="12" fillId="5" borderId="26" xfId="2" applyNumberFormat="1" applyFont="1" applyFill="1" applyBorder="1"/>
    <xf numFmtId="164" fontId="12" fillId="0" borderId="0" xfId="2" applyNumberFormat="1" applyFont="1" applyBorder="1"/>
    <xf numFmtId="164" fontId="12" fillId="0" borderId="29" xfId="2" applyNumberFormat="1" applyFont="1" applyBorder="1"/>
    <xf numFmtId="164" fontId="12" fillId="0" borderId="26" xfId="2" applyNumberFormat="1" applyFont="1" applyBorder="1"/>
    <xf numFmtId="0" fontId="9" fillId="0" borderId="0" xfId="8" applyFont="1"/>
    <xf numFmtId="43" fontId="3" fillId="0" borderId="1" xfId="1" applyFont="1" applyFill="1" applyBorder="1" applyAlignment="1">
      <alignment horizontal="right" vertical="top"/>
    </xf>
    <xf numFmtId="0" fontId="13" fillId="0" borderId="0" xfId="0" applyFont="1"/>
    <xf numFmtId="0" fontId="14" fillId="3" borderId="9" xfId="0" applyFont="1" applyFill="1" applyBorder="1" applyAlignment="1">
      <alignment horizontal="right" vertical="top"/>
    </xf>
    <xf numFmtId="0" fontId="14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right" vertical="top"/>
    </xf>
    <xf numFmtId="43" fontId="14" fillId="2" borderId="1" xfId="1" applyFont="1" applyFill="1" applyBorder="1" applyAlignment="1">
      <alignment horizontal="right" vertical="top"/>
    </xf>
    <xf numFmtId="43" fontId="15" fillId="2" borderId="1" xfId="1" applyFont="1" applyFill="1" applyBorder="1" applyAlignment="1">
      <alignment horizontal="right" vertical="top"/>
    </xf>
    <xf numFmtId="43" fontId="14" fillId="3" borderId="1" xfId="1" applyFont="1" applyFill="1" applyBorder="1" applyAlignment="1">
      <alignment horizontal="right" vertical="top"/>
    </xf>
    <xf numFmtId="43" fontId="15" fillId="3" borderId="1" xfId="1" applyFont="1" applyFill="1" applyBorder="1" applyAlignment="1">
      <alignment horizontal="right" vertical="top"/>
    </xf>
    <xf numFmtId="43" fontId="13" fillId="0" borderId="0" xfId="1" applyFont="1"/>
    <xf numFmtId="43" fontId="0" fillId="0" borderId="0" xfId="1" applyFont="1" applyBorder="1"/>
    <xf numFmtId="0" fontId="8" fillId="0" borderId="15" xfId="6" applyFont="1" applyBorder="1" applyAlignment="1">
      <alignment horizontal="center"/>
    </xf>
    <xf numFmtId="0" fontId="8" fillId="0" borderId="16" xfId="6" applyFont="1" applyBorder="1" applyAlignment="1">
      <alignment horizontal="center"/>
    </xf>
    <xf numFmtId="0" fontId="8" fillId="0" borderId="17" xfId="6" applyFont="1" applyBorder="1" applyAlignment="1">
      <alignment horizontal="center"/>
    </xf>
  </cellXfs>
  <cellStyles count="15">
    <cellStyle name="Comma" xfId="1" builtinId="3"/>
    <cellStyle name="Comma 2" xfId="2"/>
    <cellStyle name="Comma 2 2" xfId="3"/>
    <cellStyle name="Comma 2 3" xfId="4"/>
    <cellStyle name="Comma 3" xfId="5"/>
    <cellStyle name="Normal" xfId="0" builtinId="0"/>
    <cellStyle name="Normal 2" xfId="6"/>
    <cellStyle name="Normal 2 2" xfId="7"/>
    <cellStyle name="Normal 2 3" xfId="8"/>
    <cellStyle name="Normal 2 4" xfId="9"/>
    <cellStyle name="Normal 3" xfId="10"/>
    <cellStyle name="Percent 2" xfId="11"/>
    <cellStyle name="Percent 2 2" xfId="12"/>
    <cellStyle name="Percent 2 3" xfId="13"/>
    <cellStyle name="Percent 3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view="pageLayout" topLeftCell="A7" zoomScaleNormal="100" workbookViewId="0">
      <selection activeCell="I20" sqref="I20"/>
    </sheetView>
  </sheetViews>
  <sheetFormatPr defaultColWidth="9.1796875" defaultRowHeight="14.5"/>
  <cols>
    <col min="1" max="1" width="17" style="36" bestFit="1" customWidth="1"/>
    <col min="2" max="5" width="13.26953125" style="37" bestFit="1" customWidth="1"/>
    <col min="6" max="6" width="9.54296875" style="37" bestFit="1" customWidth="1"/>
    <col min="7" max="7" width="11.54296875" style="37" bestFit="1" customWidth="1"/>
    <col min="8" max="8" width="1.7265625" style="37" customWidth="1"/>
    <col min="9" max="9" width="15.54296875" style="37" customWidth="1"/>
    <col min="10" max="10" width="11.81640625" style="37" bestFit="1" customWidth="1"/>
    <col min="11" max="11" width="12.26953125" style="37" bestFit="1" customWidth="1"/>
    <col min="12" max="16384" width="9.1796875" style="37"/>
  </cols>
  <sheetData>
    <row r="1" spans="1:11" ht="15" thickBot="1">
      <c r="B1" s="138" t="s">
        <v>145</v>
      </c>
      <c r="C1" s="139"/>
      <c r="D1" s="139"/>
      <c r="E1" s="139"/>
      <c r="F1" s="139"/>
      <c r="G1" s="140"/>
      <c r="I1" s="138" t="s">
        <v>146</v>
      </c>
      <c r="J1" s="139"/>
      <c r="K1" s="140"/>
    </row>
    <row r="2" spans="1:11">
      <c r="B2" s="38"/>
      <c r="C2" s="38"/>
      <c r="D2" s="38"/>
      <c r="E2" s="38"/>
      <c r="F2" s="38"/>
      <c r="G2" s="38"/>
      <c r="I2" s="39">
        <v>0.64710000000000001</v>
      </c>
      <c r="J2" s="39">
        <f>1-I2</f>
        <v>0.35289999999999999</v>
      </c>
    </row>
    <row r="3" spans="1:11" s="40" customFormat="1">
      <c r="B3" s="40" t="s">
        <v>147</v>
      </c>
      <c r="C3" s="40" t="s">
        <v>148</v>
      </c>
      <c r="D3" s="40" t="s">
        <v>149</v>
      </c>
      <c r="E3" s="40" t="s">
        <v>150</v>
      </c>
      <c r="F3" s="40" t="s">
        <v>151</v>
      </c>
      <c r="G3" s="40" t="s">
        <v>152</v>
      </c>
      <c r="I3" s="40" t="s">
        <v>147</v>
      </c>
      <c r="J3" s="40" t="s">
        <v>148</v>
      </c>
      <c r="K3" s="40" t="s">
        <v>152</v>
      </c>
    </row>
    <row r="4" spans="1:11" s="40" customFormat="1">
      <c r="A4" s="40" t="s">
        <v>153</v>
      </c>
    </row>
    <row r="5" spans="1:11">
      <c r="A5" s="41" t="s">
        <v>154</v>
      </c>
    </row>
    <row r="6" spans="1:11">
      <c r="A6" s="36">
        <v>408150</v>
      </c>
      <c r="B6" s="42">
        <f>'E-RPT 1'!J18</f>
        <v>3052992.2399999993</v>
      </c>
      <c r="C6" s="42">
        <f>'E-RPT-2'!J18</f>
        <v>1316846.2699999998</v>
      </c>
      <c r="D6" s="42">
        <f>'E-RPT 5'!H18</f>
        <v>8208688</v>
      </c>
      <c r="E6" s="42">
        <f>'E-RPT 3'!J18</f>
        <v>2382955.79</v>
      </c>
      <c r="F6" s="77">
        <f>'E-RPT 4'!H19</f>
        <v>2890.15</v>
      </c>
      <c r="G6" s="43">
        <f>SUM(B6:F6)</f>
        <v>14964372.449999997</v>
      </c>
      <c r="I6" s="43">
        <f>ROUND($G$6*I2,0)</f>
        <v>9683445</v>
      </c>
      <c r="J6" s="43">
        <f>ROUND($G$6*J2,0)</f>
        <v>5280927</v>
      </c>
      <c r="K6" s="43">
        <f>SUM(I6:J6)</f>
        <v>14964372</v>
      </c>
    </row>
    <row r="7" spans="1:11">
      <c r="A7" s="36">
        <v>408180</v>
      </c>
      <c r="B7" s="44">
        <f>'E-RPT 1'!J44</f>
        <v>2874153.6299999994</v>
      </c>
      <c r="C7" s="44">
        <f>'E-RPT-2'!J44</f>
        <v>1455778.7499999998</v>
      </c>
      <c r="D7" s="44">
        <f>'E-RPT 5'!H31</f>
        <v>1259233</v>
      </c>
      <c r="E7" s="44">
        <f>'E-RPT 3'!J34</f>
        <v>9370.5</v>
      </c>
      <c r="F7" s="44">
        <v>0</v>
      </c>
      <c r="G7" s="45">
        <f>SUM(B7:F7)</f>
        <v>5598535.879999999</v>
      </c>
      <c r="I7" s="43">
        <f>ROUND($G$7*I2,0)</f>
        <v>3622813</v>
      </c>
      <c r="J7" s="43">
        <f>ROUND($G$7*J2,0)</f>
        <v>1975723</v>
      </c>
      <c r="K7" s="43">
        <f>SUM(I7:J7)</f>
        <v>5598536</v>
      </c>
    </row>
    <row r="8" spans="1:11">
      <c r="A8" s="36" t="s">
        <v>155</v>
      </c>
      <c r="B8" s="42">
        <f>SUM(B6:B7)</f>
        <v>5927145.8699999992</v>
      </c>
      <c r="C8" s="42">
        <f t="shared" ref="C8:K8" si="0">SUM(C6:C7)</f>
        <v>2772625.0199999996</v>
      </c>
      <c r="D8" s="42">
        <f t="shared" si="0"/>
        <v>9467921</v>
      </c>
      <c r="E8" s="42">
        <f t="shared" si="0"/>
        <v>2392326.29</v>
      </c>
      <c r="F8" s="42">
        <f t="shared" si="0"/>
        <v>2890.15</v>
      </c>
      <c r="G8" s="78">
        <f t="shared" si="0"/>
        <v>20562908.329999998</v>
      </c>
      <c r="H8" s="78">
        <f t="shared" si="0"/>
        <v>0</v>
      </c>
      <c r="I8" s="78">
        <f t="shared" si="0"/>
        <v>13306258</v>
      </c>
      <c r="J8" s="78">
        <f t="shared" si="0"/>
        <v>7256650</v>
      </c>
      <c r="K8" s="78">
        <f t="shared" si="0"/>
        <v>20562908</v>
      </c>
    </row>
    <row r="9" spans="1:11">
      <c r="B9" s="42"/>
      <c r="C9" s="42"/>
      <c r="D9" s="42"/>
      <c r="E9" s="42"/>
      <c r="F9" s="42"/>
    </row>
    <row r="10" spans="1:11">
      <c r="A10" s="41" t="s">
        <v>156</v>
      </c>
      <c r="B10" s="42"/>
      <c r="C10" s="42"/>
      <c r="D10" s="42"/>
      <c r="E10" s="42"/>
      <c r="F10" s="42"/>
    </row>
    <row r="11" spans="1:11">
      <c r="A11" s="36">
        <v>408170</v>
      </c>
      <c r="B11" s="44">
        <f>'E-RPT 1'!J31</f>
        <v>6846874.6100000013</v>
      </c>
      <c r="C11" s="44">
        <f>'E-RPT-2'!J31</f>
        <v>3267949.1500000008</v>
      </c>
      <c r="D11" s="44">
        <v>0</v>
      </c>
      <c r="E11" s="44">
        <v>0</v>
      </c>
      <c r="F11" s="44">
        <v>0</v>
      </c>
      <c r="G11" s="45">
        <f>SUM(B11:F11)</f>
        <v>10114823.760000002</v>
      </c>
      <c r="I11" s="45">
        <f>B11</f>
        <v>6846874.6100000013</v>
      </c>
      <c r="J11" s="45">
        <f>C11</f>
        <v>3267949.1500000008</v>
      </c>
      <c r="K11" s="45">
        <f>SUM(I11:J11)</f>
        <v>10114823.760000002</v>
      </c>
    </row>
    <row r="12" spans="1:11">
      <c r="B12" s="42"/>
      <c r="C12" s="42"/>
      <c r="D12" s="42"/>
      <c r="E12" s="42"/>
      <c r="F12" s="42"/>
    </row>
    <row r="13" spans="1:11" ht="15" thickBot="1">
      <c r="A13" s="41" t="s">
        <v>153</v>
      </c>
      <c r="B13" s="46">
        <f>SUM(B8:B11)</f>
        <v>12774020.48</v>
      </c>
      <c r="C13" s="46">
        <f t="shared" ref="C13:K13" si="1">SUM(C8:C11)</f>
        <v>6040574.1699999999</v>
      </c>
      <c r="D13" s="46">
        <f t="shared" si="1"/>
        <v>9467921</v>
      </c>
      <c r="E13" s="46">
        <f t="shared" si="1"/>
        <v>2392326.29</v>
      </c>
      <c r="F13" s="46">
        <f t="shared" si="1"/>
        <v>2890.15</v>
      </c>
      <c r="G13" s="46">
        <f t="shared" si="1"/>
        <v>30677732.09</v>
      </c>
      <c r="H13" s="46">
        <f t="shared" si="1"/>
        <v>0</v>
      </c>
      <c r="I13" s="46">
        <f t="shared" si="1"/>
        <v>20153132.609999999</v>
      </c>
      <c r="J13" s="46">
        <f t="shared" si="1"/>
        <v>10524599.15</v>
      </c>
      <c r="K13" s="46">
        <f t="shared" si="1"/>
        <v>30677731.760000002</v>
      </c>
    </row>
    <row r="15" spans="1:11" ht="15" thickBot="1"/>
    <row r="16" spans="1:11" ht="29.5" thickBot="1">
      <c r="A16" s="47" t="s">
        <v>157</v>
      </c>
      <c r="B16" s="48">
        <v>12999765.59</v>
      </c>
      <c r="C16" s="48">
        <v>5717717.9000000004</v>
      </c>
      <c r="D16" s="48">
        <v>8484496.1799999997</v>
      </c>
      <c r="E16" s="48">
        <v>2717821.31</v>
      </c>
      <c r="F16" s="86">
        <v>2890.15</v>
      </c>
      <c r="G16" s="48">
        <f>SUM(B16:F16)</f>
        <v>29922691.129999999</v>
      </c>
      <c r="H16" s="49"/>
      <c r="I16" s="49"/>
      <c r="J16" s="49"/>
      <c r="K16" s="50"/>
    </row>
    <row r="17" spans="1:13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3"/>
    </row>
    <row r="18" spans="1:13">
      <c r="A18" s="51" t="s">
        <v>154</v>
      </c>
      <c r="B18" s="52"/>
      <c r="C18" s="52"/>
      <c r="D18" s="52"/>
      <c r="E18" s="52"/>
      <c r="F18" s="52"/>
      <c r="G18" s="52"/>
      <c r="H18" s="52"/>
      <c r="I18" s="52"/>
      <c r="J18" s="52"/>
      <c r="K18" s="53"/>
    </row>
    <row r="19" spans="1:13">
      <c r="A19" s="51">
        <v>408150</v>
      </c>
      <c r="B19" s="54">
        <f>(B6/$B$13)*B16</f>
        <v>3106945.3450640631</v>
      </c>
      <c r="C19" s="54">
        <f>(C6/$C$13)*C16</f>
        <v>1246463.5442970204</v>
      </c>
      <c r="D19" s="54">
        <f>(D6/$D$13)*D16</f>
        <v>7356058.6298525129</v>
      </c>
      <c r="E19" s="54">
        <f>(E6/$E$13)*E16</f>
        <v>2707175.8789432878</v>
      </c>
      <c r="F19" s="54">
        <f>(F6/F13)*F16</f>
        <v>2890.15</v>
      </c>
      <c r="G19" s="54">
        <f>SUM(B19:F19)</f>
        <v>14419533.548156885</v>
      </c>
      <c r="H19" s="52"/>
      <c r="I19" s="55">
        <f>ROUND(G19*I2,0)</f>
        <v>9330880</v>
      </c>
      <c r="J19" s="55">
        <f>ROUND(G19*J2,0)</f>
        <v>5088653</v>
      </c>
      <c r="K19" s="56">
        <f>SUM(I19:J19)</f>
        <v>14419533</v>
      </c>
    </row>
    <row r="20" spans="1:13">
      <c r="A20" s="51">
        <v>408180</v>
      </c>
      <c r="B20" s="57">
        <f>(B7/$B$13)*B16</f>
        <v>2924946.2624665829</v>
      </c>
      <c r="C20" s="57">
        <f>(C7/$C$13)*C16</f>
        <v>1377970.3688854175</v>
      </c>
      <c r="D20" s="57">
        <f>(D7/$D$13)*D16</f>
        <v>1128437.5501474864</v>
      </c>
      <c r="E20" s="57">
        <f>(E7/$E$13)*E16</f>
        <v>10645.431056712168</v>
      </c>
      <c r="F20" s="57"/>
      <c r="G20" s="57">
        <f>SUM(B20:F20)</f>
        <v>5441999.6125561986</v>
      </c>
      <c r="H20" s="52"/>
      <c r="I20" s="55">
        <f>ROUND(G20*I2,0)</f>
        <v>3521518</v>
      </c>
      <c r="J20" s="55">
        <f>ROUND(G20*J2,0)</f>
        <v>1920482</v>
      </c>
      <c r="K20" s="56">
        <f>SUM(I20:J20)</f>
        <v>5442000</v>
      </c>
    </row>
    <row r="21" spans="1:13">
      <c r="A21" s="51" t="s">
        <v>158</v>
      </c>
      <c r="B21" s="54">
        <f t="shared" ref="B21:G21" si="2">SUM(B19:B20)</f>
        <v>6031891.607530646</v>
      </c>
      <c r="C21" s="54">
        <f t="shared" si="2"/>
        <v>2624433.9131824379</v>
      </c>
      <c r="D21" s="54">
        <f t="shared" si="2"/>
        <v>8484496.1799999997</v>
      </c>
      <c r="E21" s="54">
        <f t="shared" si="2"/>
        <v>2717821.31</v>
      </c>
      <c r="F21" s="54">
        <f t="shared" si="2"/>
        <v>2890.15</v>
      </c>
      <c r="G21" s="54">
        <f t="shared" si="2"/>
        <v>19861533.160713084</v>
      </c>
      <c r="H21" s="52"/>
      <c r="I21" s="79">
        <f>SUM(I19:I20)</f>
        <v>12852398</v>
      </c>
      <c r="J21" s="79">
        <f>SUM(J19:J20)</f>
        <v>7009135</v>
      </c>
      <c r="K21" s="80">
        <f>SUM(K19:K20)</f>
        <v>19861533</v>
      </c>
    </row>
    <row r="22" spans="1:13">
      <c r="A22" s="51"/>
      <c r="B22" s="54"/>
      <c r="C22" s="54"/>
      <c r="D22" s="54"/>
      <c r="E22" s="54"/>
      <c r="F22" s="54"/>
      <c r="G22" s="54"/>
      <c r="H22" s="52"/>
      <c r="I22" s="52"/>
      <c r="J22" s="52"/>
      <c r="K22" s="53"/>
    </row>
    <row r="23" spans="1:13">
      <c r="A23" s="51" t="s">
        <v>156</v>
      </c>
      <c r="B23" s="54"/>
      <c r="C23" s="54"/>
      <c r="D23" s="54"/>
      <c r="E23" s="54"/>
      <c r="F23" s="54"/>
      <c r="G23" s="54"/>
      <c r="H23" s="52"/>
      <c r="I23" s="52"/>
      <c r="J23" s="52"/>
      <c r="K23" s="53"/>
    </row>
    <row r="24" spans="1:13">
      <c r="A24" s="51">
        <v>408170</v>
      </c>
      <c r="B24" s="57">
        <f>(B11/$B$13)*B16</f>
        <v>6967873.9824693529</v>
      </c>
      <c r="C24" s="57">
        <f>(C11/$C$13)*C16</f>
        <v>3093283.986817563</v>
      </c>
      <c r="D24" s="57"/>
      <c r="E24" s="57"/>
      <c r="F24" s="57"/>
      <c r="G24" s="57">
        <f>SUM(B24:F24)</f>
        <v>10061157.969286915</v>
      </c>
      <c r="H24" s="52"/>
      <c r="I24" s="58">
        <f>B24</f>
        <v>6967873.9824693529</v>
      </c>
      <c r="J24" s="58">
        <f>C24</f>
        <v>3093283.986817563</v>
      </c>
      <c r="K24" s="59">
        <f>SUM(I24:J24)</f>
        <v>10061157.969286915</v>
      </c>
    </row>
    <row r="25" spans="1:13">
      <c r="A25" s="51"/>
      <c r="B25" s="54"/>
      <c r="C25" s="54"/>
      <c r="D25" s="54"/>
      <c r="E25" s="54"/>
      <c r="F25" s="54"/>
      <c r="G25" s="54"/>
      <c r="H25" s="52"/>
      <c r="I25" s="52"/>
      <c r="J25" s="52"/>
      <c r="K25" s="53"/>
    </row>
    <row r="26" spans="1:13" ht="15" thickBot="1">
      <c r="A26" s="51"/>
      <c r="B26" s="60">
        <f t="shared" ref="B26:G26" si="3">SUM(B21:B24)</f>
        <v>12999765.59</v>
      </c>
      <c r="C26" s="60">
        <f t="shared" si="3"/>
        <v>5717717.9000000004</v>
      </c>
      <c r="D26" s="60">
        <f t="shared" si="3"/>
        <v>8484496.1799999997</v>
      </c>
      <c r="E26" s="60">
        <f t="shared" si="3"/>
        <v>2717821.31</v>
      </c>
      <c r="F26" s="60">
        <f t="shared" si="3"/>
        <v>2890.15</v>
      </c>
      <c r="G26" s="60">
        <f t="shared" si="3"/>
        <v>29922691.129999999</v>
      </c>
      <c r="H26" s="81"/>
      <c r="I26" s="60">
        <f>SUM(I21:I24)</f>
        <v>19820271.982469354</v>
      </c>
      <c r="J26" s="60">
        <f>SUM(J21:J24)</f>
        <v>10102418.986817563</v>
      </c>
      <c r="K26" s="82">
        <f>SUM(K21:K24)</f>
        <v>29922690.969286915</v>
      </c>
      <c r="M26" s="43"/>
    </row>
    <row r="27" spans="1:13" ht="15" thickBot="1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3"/>
    </row>
    <row r="28" spans="1:13" ht="15" thickBot="1"/>
    <row r="29" spans="1:13">
      <c r="A29" s="64" t="s">
        <v>144</v>
      </c>
      <c r="B29" s="65"/>
      <c r="C29" s="65"/>
      <c r="D29" s="65"/>
      <c r="E29" s="65"/>
      <c r="F29" s="65"/>
      <c r="G29" s="65"/>
      <c r="H29" s="65"/>
      <c r="I29" s="65"/>
      <c r="J29" s="65"/>
      <c r="K29" s="66"/>
    </row>
    <row r="30" spans="1:13">
      <c r="A30" s="67" t="s">
        <v>154</v>
      </c>
      <c r="B30" s="68"/>
      <c r="C30" s="68"/>
      <c r="D30" s="68"/>
      <c r="E30" s="68"/>
      <c r="F30" s="68"/>
      <c r="G30" s="68"/>
      <c r="H30" s="68"/>
      <c r="I30" s="68"/>
      <c r="J30" s="68"/>
      <c r="K30" s="69"/>
    </row>
    <row r="31" spans="1:13">
      <c r="A31" s="67">
        <v>408150</v>
      </c>
      <c r="B31" s="70">
        <f t="shared" ref="B31:F32" si="4">B19-B6</f>
        <v>53953.105064063799</v>
      </c>
      <c r="C31" s="70">
        <f t="shared" si="4"/>
        <v>-70382.725702979369</v>
      </c>
      <c r="D31" s="70">
        <f t="shared" si="4"/>
        <v>-852629.37014748715</v>
      </c>
      <c r="E31" s="70">
        <f t="shared" si="4"/>
        <v>324220.08894328773</v>
      </c>
      <c r="F31" s="137">
        <f t="shared" si="4"/>
        <v>0</v>
      </c>
      <c r="G31" s="70">
        <f>SUM(B31:F31)</f>
        <v>-544838.90184311499</v>
      </c>
      <c r="H31" s="68"/>
      <c r="I31" s="70">
        <f>I19-I6</f>
        <v>-352565</v>
      </c>
      <c r="J31" s="70">
        <f>J19-J6</f>
        <v>-192274</v>
      </c>
      <c r="K31" s="71">
        <f>SUM(I31:J31)</f>
        <v>-544839</v>
      </c>
    </row>
    <row r="32" spans="1:13">
      <c r="A32" s="67">
        <v>408180</v>
      </c>
      <c r="B32" s="44">
        <f t="shared" si="4"/>
        <v>50792.632466583513</v>
      </c>
      <c r="C32" s="44">
        <f t="shared" si="4"/>
        <v>-77808.381114582298</v>
      </c>
      <c r="D32" s="44">
        <f t="shared" si="4"/>
        <v>-130795.44985251362</v>
      </c>
      <c r="E32" s="44">
        <f t="shared" si="4"/>
        <v>1274.9310567121684</v>
      </c>
      <c r="F32" s="44">
        <f t="shared" si="4"/>
        <v>0</v>
      </c>
      <c r="G32" s="44">
        <f>SUM(B32:F32)</f>
        <v>-156536.26744380023</v>
      </c>
      <c r="H32" s="68"/>
      <c r="I32" s="70">
        <f>I20-I7</f>
        <v>-101295</v>
      </c>
      <c r="J32" s="70">
        <f>J20-J7</f>
        <v>-55241</v>
      </c>
      <c r="K32" s="71">
        <f>SUM(I32:J32)</f>
        <v>-156536</v>
      </c>
    </row>
    <row r="33" spans="1:11">
      <c r="A33" s="67" t="s">
        <v>158</v>
      </c>
      <c r="B33" s="70">
        <f t="shared" ref="B33:G33" si="5">SUM(B31:B32)</f>
        <v>104745.73753064731</v>
      </c>
      <c r="C33" s="70">
        <f t="shared" si="5"/>
        <v>-148191.10681756167</v>
      </c>
      <c r="D33" s="70">
        <f t="shared" si="5"/>
        <v>-983424.82000000076</v>
      </c>
      <c r="E33" s="70">
        <f t="shared" si="5"/>
        <v>325495.0199999999</v>
      </c>
      <c r="F33" s="70">
        <f t="shared" si="5"/>
        <v>0</v>
      </c>
      <c r="G33" s="70">
        <f t="shared" si="5"/>
        <v>-701375.16928691522</v>
      </c>
      <c r="H33" s="68"/>
      <c r="I33" s="78">
        <f>SUM(I31:I32)</f>
        <v>-453860</v>
      </c>
      <c r="J33" s="78">
        <f>SUM(J31:J32)</f>
        <v>-247515</v>
      </c>
      <c r="K33" s="83">
        <f>SUM(K31:K32)</f>
        <v>-701375</v>
      </c>
    </row>
    <row r="34" spans="1:11">
      <c r="A34" s="67"/>
      <c r="B34" s="70"/>
      <c r="C34" s="70"/>
      <c r="D34" s="70"/>
      <c r="E34" s="70"/>
      <c r="F34" s="70"/>
      <c r="G34" s="70"/>
      <c r="H34" s="68"/>
      <c r="I34" s="68"/>
      <c r="J34" s="68"/>
      <c r="K34" s="69"/>
    </row>
    <row r="35" spans="1:11">
      <c r="A35" s="67" t="s">
        <v>156</v>
      </c>
      <c r="B35" s="70"/>
      <c r="C35" s="70"/>
      <c r="D35" s="70"/>
      <c r="E35" s="70"/>
      <c r="F35" s="70"/>
      <c r="G35" s="70"/>
      <c r="H35" s="68"/>
      <c r="I35" s="68"/>
      <c r="J35" s="68"/>
      <c r="K35" s="69"/>
    </row>
    <row r="36" spans="1:11">
      <c r="A36" s="67">
        <v>408170</v>
      </c>
      <c r="B36" s="44">
        <f>B24-B11</f>
        <v>120999.37246935163</v>
      </c>
      <c r="C36" s="44">
        <f>C24-C11</f>
        <v>-174665.16318243789</v>
      </c>
      <c r="D36" s="44">
        <f>D24-D11</f>
        <v>0</v>
      </c>
      <c r="E36" s="44">
        <f>E24-E11</f>
        <v>0</v>
      </c>
      <c r="F36" s="44">
        <f>F24-F11</f>
        <v>0</v>
      </c>
      <c r="G36" s="44">
        <f>SUM(B36:F36)</f>
        <v>-53665.790713086259</v>
      </c>
      <c r="H36" s="68"/>
      <c r="I36" s="45">
        <f>B36</f>
        <v>120999.37246935163</v>
      </c>
      <c r="J36" s="45">
        <f>C36</f>
        <v>-174665.16318243789</v>
      </c>
      <c r="K36" s="72">
        <f>SUM(I36:J36)</f>
        <v>-53665.790713086259</v>
      </c>
    </row>
    <row r="37" spans="1:11" ht="15" thickBot="1">
      <c r="A37" s="67"/>
      <c r="B37" s="70"/>
      <c r="C37" s="70"/>
      <c r="D37" s="70"/>
      <c r="E37" s="70"/>
      <c r="F37" s="70"/>
      <c r="G37" s="70"/>
      <c r="H37" s="68"/>
      <c r="I37" s="68"/>
      <c r="J37" s="68"/>
      <c r="K37" s="69"/>
    </row>
    <row r="38" spans="1:11" ht="15.5" thickTop="1" thickBot="1">
      <c r="A38" s="67"/>
      <c r="B38" s="46">
        <f t="shared" ref="B38:G38" si="6">SUM(B33:B36)</f>
        <v>225745.10999999894</v>
      </c>
      <c r="C38" s="46">
        <f t="shared" si="6"/>
        <v>-322856.26999999955</v>
      </c>
      <c r="D38" s="46">
        <f t="shared" si="6"/>
        <v>-983424.82000000076</v>
      </c>
      <c r="E38" s="46">
        <f t="shared" si="6"/>
        <v>325495.0199999999</v>
      </c>
      <c r="F38" s="46">
        <f t="shared" si="6"/>
        <v>0</v>
      </c>
      <c r="G38" s="46">
        <f t="shared" si="6"/>
        <v>-755040.96000000148</v>
      </c>
      <c r="H38" s="84"/>
      <c r="I38" s="73">
        <f>SUM(I33:I36)</f>
        <v>-332860.62753064837</v>
      </c>
      <c r="J38" s="46">
        <f>SUM(J33:J36)</f>
        <v>-422180.16318243789</v>
      </c>
      <c r="K38" s="85">
        <f>SUM(K33:K36)</f>
        <v>-755040.79071308626</v>
      </c>
    </row>
    <row r="39" spans="1:11" ht="15" thickBo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6"/>
    </row>
  </sheetData>
  <mergeCells count="2">
    <mergeCell ref="B1:G1"/>
    <mergeCell ref="I1:K1"/>
  </mergeCells>
  <pageMargins left="0.7" right="0.7" top="0.75" bottom="1" header="0.3" footer="0.3"/>
  <pageSetup scale="84"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Layout" zoomScaleNormal="85" zoomScaleSheetLayoutView="143" workbookViewId="0">
      <selection activeCell="I20" sqref="I20"/>
    </sheetView>
  </sheetViews>
  <sheetFormatPr defaultRowHeight="12.5"/>
  <cols>
    <col min="1" max="1" width="11.7265625" bestFit="1" customWidth="1"/>
    <col min="2" max="2" width="18.1796875" bestFit="1" customWidth="1"/>
    <col min="3" max="3" width="9.81640625" bestFit="1" customWidth="1"/>
    <col min="4" max="4" width="43.7265625" bestFit="1" customWidth="1"/>
    <col min="5" max="5" width="11.7265625" bestFit="1" customWidth="1"/>
    <col min="6" max="6" width="21.81640625" customWidth="1"/>
    <col min="7" max="7" width="14.54296875" bestFit="1" customWidth="1"/>
    <col min="8" max="8" width="11.81640625" hidden="1" customWidth="1"/>
    <col min="9" max="9" width="14.54296875" bestFit="1" customWidth="1"/>
  </cols>
  <sheetData>
    <row r="1" spans="1:9" ht="14">
      <c r="A1" s="13" t="s">
        <v>49</v>
      </c>
      <c r="B1" s="13" t="s">
        <v>79</v>
      </c>
    </row>
    <row r="3" spans="1:9" ht="14">
      <c r="A3" s="2">
        <v>0</v>
      </c>
      <c r="B3" s="3">
        <v>0</v>
      </c>
      <c r="C3" s="3">
        <v>0</v>
      </c>
      <c r="D3" s="4">
        <v>0</v>
      </c>
      <c r="E3" s="9">
        <v>0</v>
      </c>
      <c r="F3" s="10" t="s">
        <v>2</v>
      </c>
      <c r="G3" s="11"/>
      <c r="H3" s="11"/>
      <c r="I3" s="12"/>
    </row>
    <row r="4" spans="1:9" ht="14">
      <c r="A4" s="5"/>
      <c r="B4" s="6"/>
      <c r="C4" s="6"/>
      <c r="D4" s="7"/>
      <c r="E4" s="13" t="s">
        <v>3</v>
      </c>
      <c r="F4" s="13" t="s">
        <v>4</v>
      </c>
      <c r="G4" s="13" t="s">
        <v>5</v>
      </c>
      <c r="H4" s="13"/>
      <c r="I4" s="18" t="s">
        <v>6</v>
      </c>
    </row>
    <row r="5" spans="1:9" ht="14">
      <c r="A5" s="14" t="s">
        <v>7</v>
      </c>
      <c r="B5" s="13" t="s">
        <v>8</v>
      </c>
      <c r="C5" s="13" t="s">
        <v>9</v>
      </c>
      <c r="D5" s="13" t="s">
        <v>10</v>
      </c>
      <c r="E5" s="8">
        <v>0</v>
      </c>
      <c r="F5" s="8"/>
      <c r="G5" s="8"/>
      <c r="H5" s="8"/>
      <c r="I5" s="8"/>
    </row>
    <row r="6" spans="1:9" ht="14">
      <c r="A6" s="15" t="s">
        <v>37</v>
      </c>
      <c r="B6" s="13" t="s">
        <v>11</v>
      </c>
      <c r="C6" s="13" t="s">
        <v>12</v>
      </c>
      <c r="D6" s="13" t="s">
        <v>13</v>
      </c>
      <c r="E6" s="8"/>
      <c r="F6" s="24">
        <v>0</v>
      </c>
      <c r="G6" s="24">
        <v>230208</v>
      </c>
      <c r="H6" s="24"/>
      <c r="I6" s="25">
        <v>230208</v>
      </c>
    </row>
    <row r="7" spans="1:9" ht="14">
      <c r="A7" s="16"/>
      <c r="B7" s="13" t="s">
        <v>14</v>
      </c>
      <c r="C7" s="13" t="s">
        <v>12</v>
      </c>
      <c r="D7" s="13" t="s">
        <v>15</v>
      </c>
      <c r="E7" s="8"/>
      <c r="F7" s="24">
        <v>0</v>
      </c>
      <c r="G7" s="24">
        <v>230208</v>
      </c>
      <c r="H7" s="24"/>
      <c r="I7" s="25">
        <v>230208</v>
      </c>
    </row>
    <row r="8" spans="1:9" ht="14">
      <c r="A8" s="16"/>
      <c r="B8" s="13" t="s">
        <v>16</v>
      </c>
      <c r="C8" s="13" t="s">
        <v>12</v>
      </c>
      <c r="D8" s="13" t="s">
        <v>17</v>
      </c>
      <c r="E8" s="8"/>
      <c r="F8" s="24">
        <v>0</v>
      </c>
      <c r="G8" s="24">
        <v>216588.5</v>
      </c>
      <c r="H8" s="24"/>
      <c r="I8" s="25">
        <v>216588.5</v>
      </c>
    </row>
    <row r="9" spans="1:9" ht="14">
      <c r="A9" s="16"/>
      <c r="B9" s="13" t="s">
        <v>18</v>
      </c>
      <c r="C9" s="13" t="s">
        <v>12</v>
      </c>
      <c r="D9" s="13" t="s">
        <v>19</v>
      </c>
      <c r="E9" s="8"/>
      <c r="F9" s="24">
        <v>-2269.92</v>
      </c>
      <c r="G9" s="24">
        <v>198230</v>
      </c>
      <c r="H9" s="24"/>
      <c r="I9" s="25">
        <v>195960.08000000002</v>
      </c>
    </row>
    <row r="10" spans="1:9" ht="14">
      <c r="A10" s="16"/>
      <c r="B10" s="13" t="s">
        <v>20</v>
      </c>
      <c r="C10" s="13" t="s">
        <v>12</v>
      </c>
      <c r="D10" s="13" t="s">
        <v>21</v>
      </c>
      <c r="E10" s="8"/>
      <c r="F10" s="24">
        <v>-2269.92</v>
      </c>
      <c r="G10" s="24">
        <v>198230</v>
      </c>
      <c r="H10" s="24"/>
      <c r="I10" s="25">
        <v>195960.08000000002</v>
      </c>
    </row>
    <row r="11" spans="1:9" ht="14">
      <c r="A11" s="16"/>
      <c r="B11" s="13" t="s">
        <v>22</v>
      </c>
      <c r="C11" s="13" t="s">
        <v>12</v>
      </c>
      <c r="D11" s="13" t="s">
        <v>23</v>
      </c>
      <c r="E11" s="8"/>
      <c r="F11" s="24">
        <v>-2269.92</v>
      </c>
      <c r="G11" s="24">
        <v>198230</v>
      </c>
      <c r="H11" s="24"/>
      <c r="I11" s="25">
        <v>195960.08000000002</v>
      </c>
    </row>
    <row r="12" spans="1:9" ht="14">
      <c r="A12" s="16"/>
      <c r="B12" s="13" t="s">
        <v>24</v>
      </c>
      <c r="C12" s="13" t="s">
        <v>12</v>
      </c>
      <c r="D12" s="13" t="s">
        <v>25</v>
      </c>
      <c r="E12" s="8"/>
      <c r="F12" s="24">
        <v>-2269.92</v>
      </c>
      <c r="G12" s="24">
        <v>198230</v>
      </c>
      <c r="H12" s="24"/>
      <c r="I12" s="25">
        <v>195960.08000000002</v>
      </c>
    </row>
    <row r="13" spans="1:9" ht="14">
      <c r="A13" s="16"/>
      <c r="B13" s="13" t="s">
        <v>26</v>
      </c>
      <c r="C13" s="13" t="s">
        <v>12</v>
      </c>
      <c r="D13" s="13" t="s">
        <v>27</v>
      </c>
      <c r="E13" s="8"/>
      <c r="F13" s="24">
        <v>-2269.92</v>
      </c>
      <c r="G13" s="24">
        <v>198230</v>
      </c>
      <c r="H13" s="24"/>
      <c r="I13" s="25">
        <v>195960.08000000002</v>
      </c>
    </row>
    <row r="14" spans="1:9" ht="14">
      <c r="A14" s="16"/>
      <c r="B14" s="13" t="s">
        <v>28</v>
      </c>
      <c r="C14" s="13" t="s">
        <v>12</v>
      </c>
      <c r="D14" s="13" t="s">
        <v>29</v>
      </c>
      <c r="E14" s="8"/>
      <c r="F14" s="24">
        <v>-2269.92</v>
      </c>
      <c r="G14" s="24">
        <v>198230</v>
      </c>
      <c r="H14" s="24"/>
      <c r="I14" s="25">
        <v>195960.08000000002</v>
      </c>
    </row>
    <row r="15" spans="1:9" ht="14">
      <c r="A15" s="16"/>
      <c r="B15" s="13" t="s">
        <v>30</v>
      </c>
      <c r="C15" s="13" t="s">
        <v>12</v>
      </c>
      <c r="D15" s="13" t="s">
        <v>31</v>
      </c>
      <c r="E15" s="8"/>
      <c r="F15" s="127">
        <v>-75504.479999999996</v>
      </c>
      <c r="G15" s="24">
        <f>200308.48+F15</f>
        <v>124804.00000000001</v>
      </c>
      <c r="H15" s="24"/>
      <c r="I15" s="25">
        <v>124804</v>
      </c>
    </row>
    <row r="16" spans="1:9" ht="14">
      <c r="A16" s="16"/>
      <c r="B16" s="13" t="s">
        <v>32</v>
      </c>
      <c r="C16" s="13" t="s">
        <v>12</v>
      </c>
      <c r="D16" s="13" t="s">
        <v>33</v>
      </c>
      <c r="E16" s="8"/>
      <c r="F16" s="24">
        <v>-1296.48</v>
      </c>
      <c r="G16" s="24">
        <v>199012</v>
      </c>
      <c r="H16" s="24"/>
      <c r="I16" s="25">
        <v>197715.52000000002</v>
      </c>
    </row>
    <row r="17" spans="1:9" ht="14">
      <c r="A17" s="16"/>
      <c r="B17" s="13" t="s">
        <v>34</v>
      </c>
      <c r="C17" s="13" t="s">
        <v>12</v>
      </c>
      <c r="D17" s="13" t="s">
        <v>35</v>
      </c>
      <c r="E17" s="8"/>
      <c r="F17" s="24">
        <v>0</v>
      </c>
      <c r="G17" s="24">
        <v>199012</v>
      </c>
      <c r="H17" s="24"/>
      <c r="I17" s="25">
        <v>199012</v>
      </c>
    </row>
    <row r="18" spans="1:9" ht="14">
      <c r="A18" s="17"/>
      <c r="B18" s="19" t="s">
        <v>6</v>
      </c>
      <c r="C18" s="20"/>
      <c r="D18" s="21"/>
      <c r="E18" s="8"/>
      <c r="F18" s="25">
        <v>-90420.479999999996</v>
      </c>
      <c r="G18" s="25">
        <f>SUM(G6:G17)</f>
        <v>2389212.5</v>
      </c>
      <c r="H18" s="25"/>
      <c r="I18" s="25">
        <f>SUM(I6:I17)</f>
        <v>2374296.5000000005</v>
      </c>
    </row>
    <row r="19" spans="1:9" ht="14">
      <c r="A19" s="19" t="s">
        <v>6</v>
      </c>
      <c r="B19" s="20"/>
      <c r="C19" s="20"/>
      <c r="D19" s="21"/>
      <c r="E19" s="8"/>
      <c r="F19" s="25">
        <f>F18</f>
        <v>-90420.479999999996</v>
      </c>
      <c r="G19" s="25">
        <f>G18</f>
        <v>2389212.5</v>
      </c>
      <c r="H19" s="25"/>
      <c r="I19" s="25">
        <f>I18</f>
        <v>2374296.5000000005</v>
      </c>
    </row>
  </sheetData>
  <pageMargins left="0.7" right="0.7" top="0.75" bottom="0.85" header="0.3" footer="0.3"/>
  <pageSetup scale="85"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2.5"/>
  <sheetData>
    <row r="1" spans="1:9">
      <c r="A1" t="s">
        <v>39</v>
      </c>
      <c r="B1" t="s">
        <v>51</v>
      </c>
      <c r="C1" t="s">
        <v>61</v>
      </c>
      <c r="D1" t="s">
        <v>70</v>
      </c>
      <c r="E1" t="s">
        <v>80</v>
      </c>
      <c r="F1" t="s">
        <v>89</v>
      </c>
      <c r="G1" t="s">
        <v>99</v>
      </c>
      <c r="H1" t="s">
        <v>121</v>
      </c>
      <c r="I1" t="s">
        <v>130</v>
      </c>
    </row>
    <row r="8" spans="1:9">
      <c r="A8" t="s">
        <v>40</v>
      </c>
      <c r="B8" t="s">
        <v>52</v>
      </c>
      <c r="C8" t="s">
        <v>62</v>
      </c>
      <c r="D8" t="s">
        <v>71</v>
      </c>
      <c r="E8" t="s">
        <v>81</v>
      </c>
      <c r="F8" t="s">
        <v>90</v>
      </c>
      <c r="G8" t="s">
        <v>100</v>
      </c>
      <c r="H8" t="s">
        <v>122</v>
      </c>
    </row>
    <row r="15" spans="1:9">
      <c r="A15" t="s">
        <v>41</v>
      </c>
      <c r="B15" t="s">
        <v>53</v>
      </c>
      <c r="C15" t="s">
        <v>63</v>
      </c>
      <c r="D15" t="s">
        <v>72</v>
      </c>
      <c r="E15" t="s">
        <v>82</v>
      </c>
      <c r="F15" t="s">
        <v>91</v>
      </c>
      <c r="G15" t="s">
        <v>101</v>
      </c>
      <c r="H15" t="s">
        <v>123</v>
      </c>
    </row>
    <row r="22" spans="1:8">
      <c r="A22" t="s">
        <v>42</v>
      </c>
      <c r="B22" t="s">
        <v>54</v>
      </c>
      <c r="C22" t="s">
        <v>64</v>
      </c>
      <c r="D22" t="s">
        <v>73</v>
      </c>
      <c r="E22" t="s">
        <v>83</v>
      </c>
      <c r="F22" t="s">
        <v>92</v>
      </c>
      <c r="G22" t="s">
        <v>102</v>
      </c>
      <c r="H22" t="s">
        <v>124</v>
      </c>
    </row>
    <row r="29" spans="1:8">
      <c r="A29" t="s">
        <v>43</v>
      </c>
      <c r="B29" t="s">
        <v>55</v>
      </c>
      <c r="C29" t="s">
        <v>65</v>
      </c>
      <c r="D29" t="s">
        <v>74</v>
      </c>
      <c r="E29" t="s">
        <v>84</v>
      </c>
      <c r="F29" t="s">
        <v>93</v>
      </c>
      <c r="G29" t="s">
        <v>103</v>
      </c>
      <c r="H29" t="s">
        <v>125</v>
      </c>
    </row>
    <row r="36" spans="1:8">
      <c r="A36" t="s">
        <v>44</v>
      </c>
      <c r="B36" t="s">
        <v>56</v>
      </c>
      <c r="C36" t="s">
        <v>66</v>
      </c>
      <c r="D36" t="s">
        <v>75</v>
      </c>
      <c r="E36" t="s">
        <v>85</v>
      </c>
      <c r="F36" t="s">
        <v>94</v>
      </c>
      <c r="G36" t="s">
        <v>104</v>
      </c>
      <c r="H36" t="s">
        <v>126</v>
      </c>
    </row>
    <row r="43" spans="1:8">
      <c r="A43" t="s">
        <v>45</v>
      </c>
      <c r="B43" t="s">
        <v>57</v>
      </c>
      <c r="C43" t="s">
        <v>67</v>
      </c>
      <c r="D43" t="s">
        <v>76</v>
      </c>
      <c r="E43" t="s">
        <v>86</v>
      </c>
      <c r="F43" t="s">
        <v>95</v>
      </c>
      <c r="G43" t="s">
        <v>105</v>
      </c>
      <c r="H43" t="s">
        <v>127</v>
      </c>
    </row>
    <row r="50" spans="1:8">
      <c r="A50" t="s">
        <v>46</v>
      </c>
      <c r="B50" t="s">
        <v>58</v>
      </c>
      <c r="C50" t="s">
        <v>68</v>
      </c>
      <c r="D50" t="s">
        <v>77</v>
      </c>
      <c r="E50" t="s">
        <v>87</v>
      </c>
      <c r="F50" t="s">
        <v>96</v>
      </c>
      <c r="G50" t="s">
        <v>106</v>
      </c>
      <c r="H50" t="s">
        <v>128</v>
      </c>
    </row>
    <row r="57" spans="1:8">
      <c r="A57" t="s">
        <v>47</v>
      </c>
      <c r="B57" t="s">
        <v>59</v>
      </c>
      <c r="C57" t="s">
        <v>69</v>
      </c>
      <c r="D57" t="s">
        <v>78</v>
      </c>
      <c r="E57" t="s">
        <v>88</v>
      </c>
      <c r="F57" t="s">
        <v>97</v>
      </c>
      <c r="G57" t="s">
        <v>107</v>
      </c>
      <c r="H57" t="s">
        <v>129</v>
      </c>
    </row>
    <row r="85" spans="2:8">
      <c r="H85" t="s">
        <v>48</v>
      </c>
    </row>
    <row r="87" spans="2:8">
      <c r="E87" t="s">
        <v>48</v>
      </c>
    </row>
    <row r="89" spans="2:8">
      <c r="D89" t="s">
        <v>48</v>
      </c>
      <c r="F89" t="s">
        <v>48</v>
      </c>
      <c r="G89" t="s">
        <v>48</v>
      </c>
    </row>
    <row r="95" spans="2:8">
      <c r="B95" t="s">
        <v>48</v>
      </c>
    </row>
    <row r="97" spans="1:3">
      <c r="A97" t="s">
        <v>48</v>
      </c>
      <c r="C97" t="s">
        <v>48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A16" zoomScaleNormal="100" workbookViewId="0">
      <selection activeCell="I20" sqref="I20"/>
    </sheetView>
  </sheetViews>
  <sheetFormatPr defaultColWidth="9.1796875" defaultRowHeight="14.5"/>
  <cols>
    <col min="1" max="1" width="17.1796875" style="87" customWidth="1"/>
    <col min="2" max="5" width="13.26953125" style="88" bestFit="1" customWidth="1"/>
    <col min="6" max="6" width="9.54296875" style="88" bestFit="1" customWidth="1"/>
    <col min="7" max="7" width="11.54296875" style="88" bestFit="1" customWidth="1"/>
    <col min="8" max="8" width="3.1796875" style="88" customWidth="1"/>
    <col min="9" max="9" width="15.54296875" style="88" customWidth="1"/>
    <col min="10" max="11" width="11.26953125" style="88" bestFit="1" customWidth="1"/>
    <col min="12" max="12" width="11.54296875" style="88" bestFit="1" customWidth="1"/>
    <col min="13" max="16384" width="9.1796875" style="88"/>
  </cols>
  <sheetData>
    <row r="1" spans="1:12" ht="15" thickBot="1"/>
    <row r="2" spans="1:12" ht="15" thickBot="1">
      <c r="B2" s="138" t="s">
        <v>159</v>
      </c>
      <c r="C2" s="139"/>
      <c r="D2" s="139"/>
      <c r="E2" s="139"/>
      <c r="F2" s="139"/>
      <c r="G2" s="140"/>
      <c r="I2" s="138" t="s">
        <v>146</v>
      </c>
      <c r="J2" s="139"/>
      <c r="K2" s="139"/>
      <c r="L2" s="140"/>
    </row>
    <row r="3" spans="1:12">
      <c r="B3" s="38"/>
      <c r="C3" s="38"/>
      <c r="D3" s="38"/>
      <c r="E3" s="38"/>
      <c r="F3" s="38"/>
      <c r="G3" s="38"/>
      <c r="I3" s="115"/>
      <c r="J3" s="115"/>
      <c r="K3" s="115"/>
    </row>
    <row r="4" spans="1:12" s="40" customFormat="1">
      <c r="B4" s="40" t="s">
        <v>147</v>
      </c>
      <c r="C4" s="40" t="s">
        <v>148</v>
      </c>
      <c r="D4" s="40" t="s">
        <v>149</v>
      </c>
      <c r="E4" s="40" t="s">
        <v>150</v>
      </c>
      <c r="F4" s="40" t="s">
        <v>151</v>
      </c>
      <c r="G4" s="40" t="s">
        <v>152</v>
      </c>
      <c r="I4" s="40" t="s">
        <v>147</v>
      </c>
      <c r="J4" s="40" t="s">
        <v>148</v>
      </c>
      <c r="K4" s="40" t="s">
        <v>150</v>
      </c>
      <c r="L4" s="40" t="s">
        <v>152</v>
      </c>
    </row>
    <row r="5" spans="1:12" s="40" customFormat="1">
      <c r="A5" s="40" t="s">
        <v>153</v>
      </c>
    </row>
    <row r="6" spans="1:12">
      <c r="A6" s="41" t="s">
        <v>160</v>
      </c>
    </row>
    <row r="7" spans="1:12">
      <c r="A7" s="87">
        <v>408190</v>
      </c>
      <c r="B7" s="116">
        <f>'G-RPT 1'!J31</f>
        <v>358523.10000000003</v>
      </c>
      <c r="C7" s="116"/>
      <c r="D7" s="116"/>
      <c r="E7" s="116"/>
      <c r="F7" s="116"/>
      <c r="G7" s="89">
        <f>SUM(B7:F7)</f>
        <v>358523.10000000003</v>
      </c>
      <c r="H7" s="91"/>
      <c r="I7" s="89">
        <f>ROUND($G$7*I16,0)</f>
        <v>228379</v>
      </c>
      <c r="J7" s="89">
        <f>ROUND($G$7*J16,0)</f>
        <v>61666</v>
      </c>
      <c r="K7" s="89">
        <f>ROUND($G$7*K16,0)</f>
        <v>68478</v>
      </c>
      <c r="L7" s="89">
        <f>SUM(I7:K7)</f>
        <v>358523</v>
      </c>
    </row>
    <row r="8" spans="1:12">
      <c r="B8" s="116"/>
      <c r="C8" s="116"/>
      <c r="D8" s="116"/>
      <c r="E8" s="116"/>
      <c r="F8" s="116"/>
    </row>
    <row r="9" spans="1:12">
      <c r="A9" s="41" t="s">
        <v>156</v>
      </c>
      <c r="B9" s="116"/>
      <c r="C9" s="116"/>
      <c r="D9" s="116"/>
      <c r="E9" s="116"/>
      <c r="F9" s="116"/>
    </row>
    <row r="10" spans="1:12">
      <c r="A10" s="87">
        <v>408170</v>
      </c>
      <c r="B10" s="117">
        <f>'G-RPT 1'!J18</f>
        <v>2786604.4800000004</v>
      </c>
      <c r="C10" s="117">
        <f>'G-RPT 2'!I19</f>
        <v>1427793</v>
      </c>
      <c r="D10" s="117"/>
      <c r="E10" s="117">
        <f>'G-RPT 3'!I18</f>
        <v>2374296.5000000005</v>
      </c>
      <c r="F10" s="117"/>
      <c r="G10" s="90">
        <f>SUM(B10:F10)</f>
        <v>6588693.9800000004</v>
      </c>
      <c r="I10" s="90">
        <f>B10</f>
        <v>2786604.4800000004</v>
      </c>
      <c r="J10" s="90">
        <f>C10</f>
        <v>1427793</v>
      </c>
      <c r="K10" s="90">
        <f>E10</f>
        <v>2374296.5000000005</v>
      </c>
      <c r="L10" s="90">
        <f>SUM(I10:K10)</f>
        <v>6588693.9800000004</v>
      </c>
    </row>
    <row r="11" spans="1:12">
      <c r="B11" s="116"/>
      <c r="C11" s="116"/>
      <c r="D11" s="116"/>
      <c r="E11" s="116"/>
      <c r="F11" s="116"/>
    </row>
    <row r="12" spans="1:12" ht="15" thickBot="1">
      <c r="A12" s="41" t="s">
        <v>153</v>
      </c>
      <c r="B12" s="114">
        <f>SUM(B7:B10)</f>
        <v>3145127.5800000005</v>
      </c>
      <c r="C12" s="114">
        <f t="shared" ref="C12:L12" si="0">SUM(C7:C10)</f>
        <v>1427793</v>
      </c>
      <c r="D12" s="114">
        <f t="shared" si="0"/>
        <v>0</v>
      </c>
      <c r="E12" s="114">
        <f t="shared" si="0"/>
        <v>2374296.5000000005</v>
      </c>
      <c r="F12" s="114">
        <f t="shared" si="0"/>
        <v>0</v>
      </c>
      <c r="G12" s="114">
        <f t="shared" si="0"/>
        <v>6947217.0800000001</v>
      </c>
      <c r="H12" s="114"/>
      <c r="I12" s="114">
        <f t="shared" si="0"/>
        <v>3014983.4800000004</v>
      </c>
      <c r="J12" s="114">
        <f t="shared" si="0"/>
        <v>1489459</v>
      </c>
      <c r="K12" s="114">
        <f t="shared" si="0"/>
        <v>2442774.5000000005</v>
      </c>
      <c r="L12" s="114">
        <f t="shared" si="0"/>
        <v>6947216.9800000004</v>
      </c>
    </row>
    <row r="14" spans="1:12">
      <c r="H14" s="91" t="s">
        <v>161</v>
      </c>
      <c r="I14" s="126" t="s">
        <v>162</v>
      </c>
    </row>
    <row r="15" spans="1:12">
      <c r="I15" s="40" t="s">
        <v>147</v>
      </c>
      <c r="J15" s="40" t="s">
        <v>148</v>
      </c>
      <c r="K15" s="40" t="s">
        <v>150</v>
      </c>
    </row>
    <row r="16" spans="1:12">
      <c r="I16" s="115">
        <v>0.63700000000000001</v>
      </c>
      <c r="J16" s="115">
        <v>0.17199999999999999</v>
      </c>
      <c r="K16" s="115">
        <v>0.191</v>
      </c>
    </row>
    <row r="17" spans="1:12" ht="15" thickBot="1">
      <c r="I17" s="115"/>
      <c r="J17" s="115"/>
      <c r="K17" s="115"/>
    </row>
    <row r="18" spans="1:12" ht="29.5" thickBot="1">
      <c r="A18" s="47" t="s">
        <v>157</v>
      </c>
      <c r="B18" s="118">
        <v>2778714.8</v>
      </c>
      <c r="C18" s="118">
        <v>1396802.12</v>
      </c>
      <c r="D18" s="118">
        <v>0</v>
      </c>
      <c r="E18" s="118">
        <v>2651000</v>
      </c>
      <c r="F18" s="118"/>
      <c r="G18" s="118">
        <f>SUM(B18:F18)</f>
        <v>6826516.9199999999</v>
      </c>
      <c r="H18" s="92"/>
      <c r="I18" s="92"/>
      <c r="J18" s="92"/>
      <c r="K18" s="92"/>
      <c r="L18" s="93"/>
    </row>
    <row r="19" spans="1:12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6"/>
    </row>
    <row r="20" spans="1:12">
      <c r="A20" s="94" t="s">
        <v>163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6"/>
    </row>
    <row r="21" spans="1:12">
      <c r="A21" s="94">
        <v>408190</v>
      </c>
      <c r="B21" s="119">
        <f>(B7/$B$12)*B18</f>
        <v>316754.54135691369</v>
      </c>
      <c r="C21" s="119"/>
      <c r="D21" s="119"/>
      <c r="E21" s="119"/>
      <c r="F21" s="119"/>
      <c r="G21" s="119">
        <f>SUM(B21:F21)</f>
        <v>316754.54135691369</v>
      </c>
      <c r="H21" s="95"/>
      <c r="I21" s="97">
        <f>ROUND($G$21*I16,0)</f>
        <v>201773</v>
      </c>
      <c r="J21" s="97">
        <f>ROUND($G$21*J16,0)</f>
        <v>54482</v>
      </c>
      <c r="K21" s="97">
        <f>ROUND($G$21*K16,0)</f>
        <v>60500</v>
      </c>
      <c r="L21" s="98">
        <f>SUM(I21:K21)</f>
        <v>316755</v>
      </c>
    </row>
    <row r="22" spans="1:12">
      <c r="A22" s="94"/>
      <c r="B22" s="119"/>
      <c r="C22" s="119"/>
      <c r="D22" s="119"/>
      <c r="E22" s="119"/>
      <c r="F22" s="119"/>
      <c r="G22" s="119"/>
      <c r="H22" s="95"/>
      <c r="I22" s="95"/>
      <c r="J22" s="95"/>
      <c r="K22" s="95"/>
      <c r="L22" s="96"/>
    </row>
    <row r="23" spans="1:12">
      <c r="A23" s="94" t="s">
        <v>156</v>
      </c>
      <c r="B23" s="119"/>
      <c r="C23" s="119"/>
      <c r="D23" s="119"/>
      <c r="E23" s="119"/>
      <c r="F23" s="119"/>
      <c r="G23" s="119"/>
      <c r="H23" s="95"/>
      <c r="I23" s="95"/>
      <c r="J23" s="95"/>
      <c r="K23" s="95"/>
      <c r="L23" s="96"/>
    </row>
    <row r="24" spans="1:12">
      <c r="A24" s="94">
        <v>408170</v>
      </c>
      <c r="B24" s="120">
        <f>(B10/$B$12)*B18</f>
        <v>2461960.2586430861</v>
      </c>
      <c r="C24" s="120">
        <f>(C10/$C$12)*C18</f>
        <v>1396802.12</v>
      </c>
      <c r="D24" s="120">
        <f>(D10/$C$12)*D18</f>
        <v>0</v>
      </c>
      <c r="E24" s="120">
        <f>(E10/E12)*E18</f>
        <v>2651000</v>
      </c>
      <c r="F24" s="120"/>
      <c r="G24" s="120">
        <f>SUM(B24:F24)</f>
        <v>6509762.3786430862</v>
      </c>
      <c r="H24" s="95"/>
      <c r="I24" s="99">
        <f>B24</f>
        <v>2461960.2586430861</v>
      </c>
      <c r="J24" s="99">
        <f>C24</f>
        <v>1396802.12</v>
      </c>
      <c r="K24" s="99">
        <f>E24</f>
        <v>2651000</v>
      </c>
      <c r="L24" s="100">
        <f>SUM(I24:K24)</f>
        <v>6509762.3786430862</v>
      </c>
    </row>
    <row r="25" spans="1:12">
      <c r="A25" s="94"/>
      <c r="B25" s="119"/>
      <c r="C25" s="119"/>
      <c r="D25" s="119"/>
      <c r="E25" s="119"/>
      <c r="F25" s="119"/>
      <c r="G25" s="119"/>
      <c r="H25" s="95"/>
      <c r="I25" s="95"/>
      <c r="J25" s="95"/>
      <c r="K25" s="95"/>
      <c r="L25" s="96"/>
    </row>
    <row r="26" spans="1:12" ht="15" thickBot="1">
      <c r="A26" s="101"/>
      <c r="B26" s="121">
        <f>SUM(B21:B24)</f>
        <v>2778714.8</v>
      </c>
      <c r="C26" s="121">
        <f t="shared" ref="C26:L26" si="1">SUM(C21:C24)</f>
        <v>1396802.12</v>
      </c>
      <c r="D26" s="121">
        <f t="shared" si="1"/>
        <v>0</v>
      </c>
      <c r="E26" s="121">
        <f t="shared" si="1"/>
        <v>2651000</v>
      </c>
      <c r="F26" s="121">
        <f t="shared" si="1"/>
        <v>0</v>
      </c>
      <c r="G26" s="121">
        <f t="shared" si="1"/>
        <v>6826516.9199999999</v>
      </c>
      <c r="H26" s="121"/>
      <c r="I26" s="121">
        <f t="shared" si="1"/>
        <v>2663733.2586430861</v>
      </c>
      <c r="J26" s="121">
        <f t="shared" si="1"/>
        <v>1451284.12</v>
      </c>
      <c r="K26" s="121">
        <f t="shared" si="1"/>
        <v>2711500</v>
      </c>
      <c r="L26" s="122">
        <f t="shared" si="1"/>
        <v>6826517.3786430862</v>
      </c>
    </row>
    <row r="27" spans="1:12" ht="15" thickBot="1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3"/>
    </row>
    <row r="28" spans="1:12" ht="15" thickBot="1"/>
    <row r="29" spans="1:12">
      <c r="A29" s="64" t="s">
        <v>144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5"/>
    </row>
    <row r="30" spans="1:12">
      <c r="A30" s="106" t="s">
        <v>163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8"/>
    </row>
    <row r="31" spans="1:12">
      <c r="A31" s="106">
        <v>408190</v>
      </c>
      <c r="B31" s="123">
        <f>B21-B7</f>
        <v>-41768.558643086348</v>
      </c>
      <c r="C31" s="123">
        <f>C21-C7</f>
        <v>0</v>
      </c>
      <c r="D31" s="123">
        <f>D21-D7</f>
        <v>0</v>
      </c>
      <c r="E31" s="123">
        <f>E21-E7</f>
        <v>0</v>
      </c>
      <c r="F31" s="123">
        <f>F21-F7</f>
        <v>0</v>
      </c>
      <c r="G31" s="123">
        <f>SUM(B31:F31)</f>
        <v>-41768.558643086348</v>
      </c>
      <c r="H31" s="107"/>
      <c r="I31" s="123">
        <f>I21-I7</f>
        <v>-26606</v>
      </c>
      <c r="J31" s="123">
        <f>J21-J7</f>
        <v>-7184</v>
      </c>
      <c r="K31" s="123">
        <f>K21-K7</f>
        <v>-7978</v>
      </c>
      <c r="L31" s="109">
        <f>SUM(I31:K31)</f>
        <v>-41768</v>
      </c>
    </row>
    <row r="32" spans="1:12">
      <c r="A32" s="106"/>
      <c r="B32" s="123"/>
      <c r="C32" s="123"/>
      <c r="D32" s="123"/>
      <c r="E32" s="123"/>
      <c r="F32" s="123"/>
      <c r="G32" s="123"/>
      <c r="H32" s="107"/>
      <c r="I32" s="107"/>
      <c r="J32" s="107"/>
      <c r="K32" s="107"/>
      <c r="L32" s="108"/>
    </row>
    <row r="33" spans="1:12">
      <c r="A33" s="106" t="s">
        <v>156</v>
      </c>
      <c r="B33" s="123"/>
      <c r="C33" s="123"/>
      <c r="D33" s="123"/>
      <c r="E33" s="123"/>
      <c r="F33" s="123"/>
      <c r="G33" s="123"/>
      <c r="H33" s="107"/>
      <c r="I33" s="107"/>
      <c r="J33" s="107"/>
      <c r="K33" s="107"/>
      <c r="L33" s="108"/>
    </row>
    <row r="34" spans="1:12">
      <c r="A34" s="106">
        <v>408170</v>
      </c>
      <c r="B34" s="117">
        <f>B24-B10</f>
        <v>-324644.22135691438</v>
      </c>
      <c r="C34" s="117">
        <f>C24-C10</f>
        <v>-30990.879999999888</v>
      </c>
      <c r="D34" s="117">
        <f>D24-D10</f>
        <v>0</v>
      </c>
      <c r="E34" s="117">
        <f>E24-E10</f>
        <v>276703.49999999953</v>
      </c>
      <c r="F34" s="117">
        <f>F24-F10</f>
        <v>0</v>
      </c>
      <c r="G34" s="117">
        <f>SUM(B34:F34)</f>
        <v>-78931.601356914733</v>
      </c>
      <c r="H34" s="107"/>
      <c r="I34" s="90">
        <f>I24-I10</f>
        <v>-324644.22135691438</v>
      </c>
      <c r="J34" s="90">
        <f>J24-J10</f>
        <v>-30990.879999999888</v>
      </c>
      <c r="K34" s="90">
        <f>K24-K10</f>
        <v>276703.49999999953</v>
      </c>
      <c r="L34" s="110">
        <f>SUM(I34:K34)</f>
        <v>-78931.601356914733</v>
      </c>
    </row>
    <row r="35" spans="1:12" ht="15" thickBot="1">
      <c r="A35" s="106"/>
      <c r="B35" s="123"/>
      <c r="C35" s="123"/>
      <c r="D35" s="123"/>
      <c r="E35" s="123"/>
      <c r="F35" s="123"/>
      <c r="G35" s="123"/>
      <c r="H35" s="107"/>
      <c r="I35" s="107"/>
      <c r="J35" s="107"/>
      <c r="K35" s="107"/>
      <c r="L35" s="108"/>
    </row>
    <row r="36" spans="1:12" ht="15.5" thickTop="1" thickBot="1">
      <c r="A36" s="106"/>
      <c r="B36" s="114">
        <f>SUM(B31:B34)</f>
        <v>-366412.78000000073</v>
      </c>
      <c r="C36" s="114">
        <f t="shared" ref="C36:K36" si="2">SUM(C31:C34)</f>
        <v>-30990.879999999888</v>
      </c>
      <c r="D36" s="114">
        <f t="shared" si="2"/>
        <v>0</v>
      </c>
      <c r="E36" s="114">
        <f t="shared" si="2"/>
        <v>276703.49999999953</v>
      </c>
      <c r="F36" s="114">
        <f t="shared" si="2"/>
        <v>0</v>
      </c>
      <c r="G36" s="114">
        <f t="shared" si="2"/>
        <v>-120700.16000000108</v>
      </c>
      <c r="H36" s="114"/>
      <c r="I36" s="124">
        <f t="shared" si="2"/>
        <v>-351250.22135691438</v>
      </c>
      <c r="J36" s="114">
        <f t="shared" si="2"/>
        <v>-38174.879999999888</v>
      </c>
      <c r="K36" s="114">
        <f t="shared" si="2"/>
        <v>268725.49999999953</v>
      </c>
      <c r="L36" s="125">
        <f>SUM(L31:L34)</f>
        <v>-120699.60135691473</v>
      </c>
    </row>
    <row r="37" spans="1:12" ht="15" thickBot="1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3"/>
    </row>
  </sheetData>
  <mergeCells count="2">
    <mergeCell ref="B2:G2"/>
    <mergeCell ref="I2:L2"/>
  </mergeCells>
  <pageMargins left="0.7" right="0.7" top="0.75" bottom="0.85" header="0.3" footer="0.3"/>
  <pageSetup scale="86"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view="pageLayout" topLeftCell="A19" zoomScaleNormal="136" zoomScaleSheetLayoutView="69" workbookViewId="0">
      <selection activeCell="I20" sqref="I20"/>
    </sheetView>
  </sheetViews>
  <sheetFormatPr defaultRowHeight="12.5"/>
  <cols>
    <col min="1" max="1" width="11.54296875" bestFit="1" customWidth="1"/>
    <col min="2" max="2" width="18.1796875" bestFit="1" customWidth="1"/>
    <col min="3" max="3" width="7.453125" customWidth="1"/>
    <col min="4" max="4" width="43.81640625" bestFit="1" customWidth="1"/>
    <col min="5" max="5" width="11.7265625" bestFit="1" customWidth="1"/>
    <col min="6" max="6" width="21.81640625" hidden="1" customWidth="1"/>
    <col min="7" max="7" width="15.7265625" bestFit="1" customWidth="1"/>
    <col min="8" max="8" width="13.1796875" customWidth="1"/>
    <col min="9" max="9" width="4.26953125" style="128" bestFit="1" customWidth="1"/>
    <col min="10" max="10" width="15.7265625" bestFit="1" customWidth="1"/>
  </cols>
  <sheetData>
    <row r="1" spans="1:12" ht="14">
      <c r="A1" s="13" t="s">
        <v>0</v>
      </c>
      <c r="B1" s="13" t="s">
        <v>1</v>
      </c>
    </row>
    <row r="3" spans="1:12" ht="14">
      <c r="A3" s="2">
        <v>0</v>
      </c>
      <c r="B3" s="3">
        <v>0</v>
      </c>
      <c r="C3" s="3">
        <v>0</v>
      </c>
      <c r="D3" s="4">
        <v>0</v>
      </c>
      <c r="E3" s="9">
        <v>0</v>
      </c>
      <c r="F3" s="10" t="s">
        <v>2</v>
      </c>
      <c r="G3" s="11"/>
      <c r="H3" s="11"/>
      <c r="I3" s="129"/>
      <c r="J3" s="12"/>
    </row>
    <row r="4" spans="1:12" ht="14">
      <c r="A4" s="5"/>
      <c r="B4" s="6"/>
      <c r="C4" s="6"/>
      <c r="D4" s="7"/>
      <c r="E4" s="13" t="s">
        <v>3</v>
      </c>
      <c r="F4" s="13"/>
      <c r="G4" s="13"/>
      <c r="H4" s="13" t="s">
        <v>131</v>
      </c>
      <c r="I4" s="130" t="s">
        <v>135</v>
      </c>
      <c r="J4" s="18" t="s">
        <v>6</v>
      </c>
    </row>
    <row r="5" spans="1:12" ht="14">
      <c r="A5" s="14" t="s">
        <v>7</v>
      </c>
      <c r="B5" s="13" t="s">
        <v>8</v>
      </c>
      <c r="C5" s="13" t="s">
        <v>9</v>
      </c>
      <c r="D5" s="13" t="s">
        <v>10</v>
      </c>
      <c r="E5" s="8">
        <v>0</v>
      </c>
      <c r="F5" s="8"/>
      <c r="G5" s="8"/>
      <c r="H5" s="8"/>
      <c r="I5" s="131"/>
      <c r="J5" s="8"/>
    </row>
    <row r="6" spans="1:12" ht="14">
      <c r="A6" s="15" t="s">
        <v>36</v>
      </c>
      <c r="B6" s="13" t="s">
        <v>11</v>
      </c>
      <c r="C6" s="13" t="s">
        <v>12</v>
      </c>
      <c r="D6" s="13" t="s">
        <v>13</v>
      </c>
      <c r="E6" s="8"/>
      <c r="F6" s="24">
        <v>0</v>
      </c>
      <c r="G6" s="24">
        <v>271051.17</v>
      </c>
      <c r="H6" s="24"/>
      <c r="I6" s="132"/>
      <c r="J6" s="25">
        <v>271051.17</v>
      </c>
    </row>
    <row r="7" spans="1:12" ht="14">
      <c r="A7" s="16"/>
      <c r="B7" s="13" t="s">
        <v>14</v>
      </c>
      <c r="C7" s="13" t="s">
        <v>12</v>
      </c>
      <c r="D7" s="13" t="s">
        <v>15</v>
      </c>
      <c r="E7" s="8"/>
      <c r="F7" s="24">
        <v>0</v>
      </c>
      <c r="G7" s="24">
        <v>268999</v>
      </c>
      <c r="H7" s="24"/>
      <c r="I7" s="132"/>
      <c r="J7" s="25">
        <v>268999</v>
      </c>
    </row>
    <row r="8" spans="1:12" ht="14">
      <c r="A8" s="16"/>
      <c r="B8" s="13" t="s">
        <v>16</v>
      </c>
      <c r="C8" s="13" t="s">
        <v>12</v>
      </c>
      <c r="D8" s="13" t="s">
        <v>17</v>
      </c>
      <c r="E8" s="8"/>
      <c r="F8" s="24">
        <v>0</v>
      </c>
      <c r="G8" s="24">
        <v>211621.55000000002</v>
      </c>
      <c r="H8" s="24"/>
      <c r="I8" s="132"/>
      <c r="J8" s="25">
        <v>211621.55000000002</v>
      </c>
    </row>
    <row r="9" spans="1:12" ht="14">
      <c r="A9" s="16"/>
      <c r="B9" s="13" t="s">
        <v>18</v>
      </c>
      <c r="C9" s="13" t="s">
        <v>12</v>
      </c>
      <c r="D9" s="13" t="s">
        <v>19</v>
      </c>
      <c r="E9" s="8"/>
      <c r="F9" s="24">
        <v>0</v>
      </c>
      <c r="G9" s="24">
        <v>255702.28</v>
      </c>
      <c r="H9" s="24"/>
      <c r="I9" s="132"/>
      <c r="J9" s="25">
        <v>255702.28</v>
      </c>
    </row>
    <row r="10" spans="1:12" ht="14">
      <c r="A10" s="16"/>
      <c r="B10" s="13" t="s">
        <v>20</v>
      </c>
      <c r="C10" s="13" t="s">
        <v>12</v>
      </c>
      <c r="D10" s="13" t="s">
        <v>21</v>
      </c>
      <c r="E10" s="8"/>
      <c r="F10" s="24">
        <v>0</v>
      </c>
      <c r="G10" s="24">
        <v>255702.28</v>
      </c>
      <c r="H10" s="24"/>
      <c r="I10" s="132"/>
      <c r="J10" s="25">
        <v>255702.28</v>
      </c>
    </row>
    <row r="11" spans="1:12" ht="14">
      <c r="A11" s="16"/>
      <c r="B11" s="13" t="s">
        <v>22</v>
      </c>
      <c r="C11" s="13" t="s">
        <v>12</v>
      </c>
      <c r="D11" s="13" t="s">
        <v>23</v>
      </c>
      <c r="E11" s="8"/>
      <c r="F11" s="24">
        <v>0</v>
      </c>
      <c r="G11" s="24">
        <v>255702.28</v>
      </c>
      <c r="H11" s="24"/>
      <c r="I11" s="132"/>
      <c r="J11" s="25">
        <v>255702.28</v>
      </c>
    </row>
    <row r="12" spans="1:12" ht="14">
      <c r="A12" s="16"/>
      <c r="B12" s="13" t="s">
        <v>24</v>
      </c>
      <c r="C12" s="13" t="s">
        <v>12</v>
      </c>
      <c r="D12" s="13" t="s">
        <v>25</v>
      </c>
      <c r="E12" s="8"/>
      <c r="F12" s="24">
        <v>-32593.73</v>
      </c>
      <c r="G12" s="24">
        <f>255702.28+32593.73</f>
        <v>288296.01</v>
      </c>
      <c r="H12" s="24">
        <f>F12</f>
        <v>-32593.73</v>
      </c>
      <c r="I12" s="133" t="s">
        <v>136</v>
      </c>
      <c r="J12" s="25">
        <f>G12+H12</f>
        <v>255702.28</v>
      </c>
      <c r="L12" s="23"/>
    </row>
    <row r="13" spans="1:12" ht="14">
      <c r="A13" s="16"/>
      <c r="B13" s="13" t="s">
        <v>26</v>
      </c>
      <c r="C13" s="13" t="s">
        <v>12</v>
      </c>
      <c r="D13" s="13" t="s">
        <v>27</v>
      </c>
      <c r="E13" s="8"/>
      <c r="F13" s="24">
        <v>0</v>
      </c>
      <c r="G13" s="24">
        <v>255702.28</v>
      </c>
      <c r="H13" s="24"/>
      <c r="I13" s="132"/>
      <c r="J13" s="25">
        <v>255702.28</v>
      </c>
    </row>
    <row r="14" spans="1:12" ht="14">
      <c r="A14" s="16"/>
      <c r="B14" s="13" t="s">
        <v>28</v>
      </c>
      <c r="C14" s="13" t="s">
        <v>12</v>
      </c>
      <c r="D14" s="13" t="s">
        <v>29</v>
      </c>
      <c r="E14" s="8"/>
      <c r="F14" s="24">
        <v>0</v>
      </c>
      <c r="G14" s="24">
        <v>255702.28</v>
      </c>
      <c r="H14" s="24"/>
      <c r="I14" s="132"/>
      <c r="J14" s="25">
        <v>255702.28</v>
      </c>
    </row>
    <row r="15" spans="1:12" ht="14">
      <c r="A15" s="16"/>
      <c r="B15" s="13" t="s">
        <v>30</v>
      </c>
      <c r="C15" s="13" t="s">
        <v>12</v>
      </c>
      <c r="D15" s="13" t="s">
        <v>31</v>
      </c>
      <c r="E15" s="8"/>
      <c r="F15" s="24">
        <v>0</v>
      </c>
      <c r="G15" s="24">
        <v>255702.28</v>
      </c>
      <c r="H15" s="24"/>
      <c r="I15" s="132"/>
      <c r="J15" s="25">
        <v>255702.28</v>
      </c>
    </row>
    <row r="16" spans="1:12" ht="14">
      <c r="A16" s="16"/>
      <c r="B16" s="13" t="s">
        <v>32</v>
      </c>
      <c r="C16" s="13" t="s">
        <v>12</v>
      </c>
      <c r="D16" s="13" t="s">
        <v>33</v>
      </c>
      <c r="E16" s="8"/>
      <c r="F16" s="24">
        <v>0</v>
      </c>
      <c r="G16" s="24">
        <v>255702.28</v>
      </c>
      <c r="H16" s="24"/>
      <c r="I16" s="132"/>
      <c r="J16" s="25">
        <v>255702.28</v>
      </c>
    </row>
    <row r="17" spans="1:10" ht="14">
      <c r="A17" s="16"/>
      <c r="B17" s="13" t="s">
        <v>34</v>
      </c>
      <c r="C17" s="13" t="s">
        <v>12</v>
      </c>
      <c r="D17" s="13" t="s">
        <v>35</v>
      </c>
      <c r="E17" s="8"/>
      <c r="F17" s="24">
        <v>0</v>
      </c>
      <c r="G17" s="24">
        <v>255702.28</v>
      </c>
      <c r="H17" s="24"/>
      <c r="I17" s="132"/>
      <c r="J17" s="25">
        <v>255702.28</v>
      </c>
    </row>
    <row r="18" spans="1:10" ht="14">
      <c r="A18" s="17"/>
      <c r="B18" s="19" t="s">
        <v>6</v>
      </c>
      <c r="C18" s="20"/>
      <c r="D18" s="21"/>
      <c r="E18" s="8"/>
      <c r="F18" s="25">
        <v>-32593.73</v>
      </c>
      <c r="G18" s="25">
        <f>SUM(G6:G17)</f>
        <v>3085585.9699999993</v>
      </c>
      <c r="H18" s="25"/>
      <c r="I18" s="134"/>
      <c r="J18" s="25">
        <f>SUM(J6:J17)</f>
        <v>3052992.2399999993</v>
      </c>
    </row>
    <row r="19" spans="1:10" ht="14">
      <c r="A19" s="15" t="s">
        <v>37</v>
      </c>
      <c r="B19" s="13" t="s">
        <v>11</v>
      </c>
      <c r="C19" s="13" t="s">
        <v>12</v>
      </c>
      <c r="D19" s="13" t="s">
        <v>13</v>
      </c>
      <c r="E19" s="8"/>
      <c r="F19" s="24">
        <v>0</v>
      </c>
      <c r="G19" s="24">
        <v>607879.36</v>
      </c>
      <c r="H19" s="24"/>
      <c r="I19" s="132"/>
      <c r="J19" s="25">
        <v>607879.36</v>
      </c>
    </row>
    <row r="20" spans="1:10" ht="14">
      <c r="A20" s="16"/>
      <c r="B20" s="13" t="s">
        <v>14</v>
      </c>
      <c r="C20" s="13" t="s">
        <v>12</v>
      </c>
      <c r="D20" s="13" t="s">
        <v>15</v>
      </c>
      <c r="E20" s="8"/>
      <c r="F20" s="24">
        <v>0</v>
      </c>
      <c r="G20" s="24">
        <v>603277</v>
      </c>
      <c r="H20" s="24"/>
      <c r="I20" s="132"/>
      <c r="J20" s="25">
        <v>603277</v>
      </c>
    </row>
    <row r="21" spans="1:10" ht="14">
      <c r="A21" s="16"/>
      <c r="B21" s="13" t="s">
        <v>16</v>
      </c>
      <c r="C21" s="13" t="s">
        <v>12</v>
      </c>
      <c r="D21" s="13" t="s">
        <v>17</v>
      </c>
      <c r="E21" s="8"/>
      <c r="F21" s="24">
        <v>0</v>
      </c>
      <c r="G21" s="24">
        <v>474597.87</v>
      </c>
      <c r="H21" s="24"/>
      <c r="I21" s="132"/>
      <c r="J21" s="25">
        <v>474597.87</v>
      </c>
    </row>
    <row r="22" spans="1:10" ht="14">
      <c r="A22" s="16"/>
      <c r="B22" s="13" t="s">
        <v>18</v>
      </c>
      <c r="C22" s="13" t="s">
        <v>12</v>
      </c>
      <c r="D22" s="13" t="s">
        <v>19</v>
      </c>
      <c r="E22" s="8"/>
      <c r="F22" s="24">
        <v>0</v>
      </c>
      <c r="G22" s="24">
        <v>573457.82000000007</v>
      </c>
      <c r="H22" s="24"/>
      <c r="I22" s="132"/>
      <c r="J22" s="25">
        <v>573457.82000000007</v>
      </c>
    </row>
    <row r="23" spans="1:10" ht="14">
      <c r="A23" s="16"/>
      <c r="B23" s="13" t="s">
        <v>20</v>
      </c>
      <c r="C23" s="13" t="s">
        <v>12</v>
      </c>
      <c r="D23" s="13" t="s">
        <v>21</v>
      </c>
      <c r="E23" s="8"/>
      <c r="F23" s="24">
        <v>0</v>
      </c>
      <c r="G23" s="24">
        <v>573457.82000000007</v>
      </c>
      <c r="H23" s="24"/>
      <c r="I23" s="133"/>
      <c r="J23" s="25">
        <v>573457.82000000007</v>
      </c>
    </row>
    <row r="24" spans="1:10" ht="14">
      <c r="A24" s="16"/>
      <c r="B24" s="13" t="s">
        <v>22</v>
      </c>
      <c r="C24" s="13" t="s">
        <v>12</v>
      </c>
      <c r="D24" s="13" t="s">
        <v>23</v>
      </c>
      <c r="E24" s="8"/>
      <c r="F24" s="24">
        <v>0</v>
      </c>
      <c r="G24" s="24">
        <v>573457.82000000007</v>
      </c>
      <c r="H24" s="24"/>
      <c r="I24" s="133"/>
      <c r="J24" s="25">
        <v>573457.82000000007</v>
      </c>
    </row>
    <row r="25" spans="1:10" ht="14">
      <c r="A25" s="16"/>
      <c r="B25" s="13" t="s">
        <v>24</v>
      </c>
      <c r="C25" s="13" t="s">
        <v>12</v>
      </c>
      <c r="D25" s="13" t="s">
        <v>25</v>
      </c>
      <c r="E25" s="8"/>
      <c r="F25" s="24">
        <v>-73097.25</v>
      </c>
      <c r="G25" s="24">
        <f>573457.82-F25</f>
        <v>646555.06999999995</v>
      </c>
      <c r="H25" s="24">
        <f>F25</f>
        <v>-73097.25</v>
      </c>
      <c r="I25" s="133" t="s">
        <v>137</v>
      </c>
      <c r="J25" s="25">
        <f>G25+H25</f>
        <v>573457.81999999995</v>
      </c>
    </row>
    <row r="26" spans="1:10" ht="14">
      <c r="A26" s="16"/>
      <c r="B26" s="13" t="s">
        <v>26</v>
      </c>
      <c r="C26" s="13" t="s">
        <v>12</v>
      </c>
      <c r="D26" s="13" t="s">
        <v>27</v>
      </c>
      <c r="E26" s="8"/>
      <c r="F26" s="24">
        <v>0</v>
      </c>
      <c r="G26" s="24">
        <v>573457.82000000007</v>
      </c>
      <c r="H26" s="24"/>
      <c r="I26" s="133"/>
      <c r="J26" s="25">
        <v>573457.82000000007</v>
      </c>
    </row>
    <row r="27" spans="1:10" ht="14">
      <c r="A27" s="16"/>
      <c r="B27" s="13" t="s">
        <v>28</v>
      </c>
      <c r="C27" s="13" t="s">
        <v>12</v>
      </c>
      <c r="D27" s="13" t="s">
        <v>29</v>
      </c>
      <c r="E27" s="8"/>
      <c r="F27" s="24">
        <v>0</v>
      </c>
      <c r="G27" s="24">
        <v>573457.82000000007</v>
      </c>
      <c r="H27" s="24"/>
      <c r="I27" s="133"/>
      <c r="J27" s="25">
        <v>573457.82000000007</v>
      </c>
    </row>
    <row r="28" spans="1:10" ht="14">
      <c r="A28" s="16"/>
      <c r="B28" s="13" t="s">
        <v>30</v>
      </c>
      <c r="C28" s="13" t="s">
        <v>12</v>
      </c>
      <c r="D28" s="13" t="s">
        <v>31</v>
      </c>
      <c r="E28" s="8"/>
      <c r="F28" s="24">
        <v>0</v>
      </c>
      <c r="G28" s="24">
        <v>573457.82000000007</v>
      </c>
      <c r="H28" s="24"/>
      <c r="I28" s="133"/>
      <c r="J28" s="25">
        <v>573457.82000000007</v>
      </c>
    </row>
    <row r="29" spans="1:10" ht="14">
      <c r="A29" s="16"/>
      <c r="B29" s="13" t="s">
        <v>32</v>
      </c>
      <c r="C29" s="13" t="s">
        <v>12</v>
      </c>
      <c r="D29" s="13" t="s">
        <v>33</v>
      </c>
      <c r="E29" s="8"/>
      <c r="F29" s="24">
        <v>0</v>
      </c>
      <c r="G29" s="24">
        <v>573457.82000000007</v>
      </c>
      <c r="H29" s="24"/>
      <c r="I29" s="133"/>
      <c r="J29" s="25">
        <v>573457.82000000007</v>
      </c>
    </row>
    <row r="30" spans="1:10" ht="14">
      <c r="A30" s="16"/>
      <c r="B30" s="13" t="s">
        <v>34</v>
      </c>
      <c r="C30" s="13" t="s">
        <v>12</v>
      </c>
      <c r="D30" s="13" t="s">
        <v>35</v>
      </c>
      <c r="E30" s="8"/>
      <c r="F30" s="24">
        <v>0</v>
      </c>
      <c r="G30" s="24">
        <v>573457.82000000007</v>
      </c>
      <c r="H30" s="24"/>
      <c r="I30" s="133"/>
      <c r="J30" s="25">
        <v>573457.82000000007</v>
      </c>
    </row>
    <row r="31" spans="1:10" ht="14">
      <c r="A31" s="17"/>
      <c r="B31" s="19" t="s">
        <v>6</v>
      </c>
      <c r="C31" s="20"/>
      <c r="D31" s="21"/>
      <c r="E31" s="8"/>
      <c r="F31" s="25">
        <v>-73097.25</v>
      </c>
      <c r="G31" s="25">
        <f>SUM(G19:G30)</f>
        <v>6919971.8600000013</v>
      </c>
      <c r="H31" s="25"/>
      <c r="I31" s="135"/>
      <c r="J31" s="25">
        <f>SUM(J19:J30)</f>
        <v>6846874.6100000013</v>
      </c>
    </row>
    <row r="32" spans="1:10" ht="14">
      <c r="A32" s="15" t="s">
        <v>38</v>
      </c>
      <c r="B32" s="13" t="s">
        <v>11</v>
      </c>
      <c r="C32" s="13" t="s">
        <v>12</v>
      </c>
      <c r="D32" s="13" t="s">
        <v>13</v>
      </c>
      <c r="E32" s="8"/>
      <c r="F32" s="24">
        <v>0</v>
      </c>
      <c r="G32" s="24">
        <v>255172.96</v>
      </c>
      <c r="H32" s="24"/>
      <c r="I32" s="133"/>
      <c r="J32" s="25">
        <v>255172.96</v>
      </c>
    </row>
    <row r="33" spans="1:10" ht="14">
      <c r="A33" s="16"/>
      <c r="B33" s="13" t="s">
        <v>14</v>
      </c>
      <c r="C33" s="13" t="s">
        <v>12</v>
      </c>
      <c r="D33" s="13" t="s">
        <v>15</v>
      </c>
      <c r="E33" s="8"/>
      <c r="F33" s="24">
        <v>0</v>
      </c>
      <c r="G33" s="24">
        <v>253241</v>
      </c>
      <c r="H33" s="24"/>
      <c r="I33" s="133"/>
      <c r="J33" s="25">
        <v>253241</v>
      </c>
    </row>
    <row r="34" spans="1:10" ht="14">
      <c r="A34" s="16"/>
      <c r="B34" s="13" t="s">
        <v>16</v>
      </c>
      <c r="C34" s="13" t="s">
        <v>12</v>
      </c>
      <c r="D34" s="13" t="s">
        <v>17</v>
      </c>
      <c r="E34" s="8"/>
      <c r="F34" s="24">
        <v>0</v>
      </c>
      <c r="G34" s="24">
        <v>199224.57</v>
      </c>
      <c r="H34" s="24"/>
      <c r="I34" s="133"/>
      <c r="J34" s="25">
        <v>199224.57</v>
      </c>
    </row>
    <row r="35" spans="1:10" ht="14">
      <c r="A35" s="16"/>
      <c r="B35" s="13" t="s">
        <v>18</v>
      </c>
      <c r="C35" s="13" t="s">
        <v>12</v>
      </c>
      <c r="D35" s="13" t="s">
        <v>19</v>
      </c>
      <c r="E35" s="8"/>
      <c r="F35" s="24">
        <v>0</v>
      </c>
      <c r="G35" s="24">
        <v>240723.9</v>
      </c>
      <c r="H35" s="24"/>
      <c r="I35" s="133"/>
      <c r="J35" s="25">
        <v>240723.9</v>
      </c>
    </row>
    <row r="36" spans="1:10" ht="14">
      <c r="A36" s="16"/>
      <c r="B36" s="13" t="s">
        <v>20</v>
      </c>
      <c r="C36" s="13" t="s">
        <v>12</v>
      </c>
      <c r="D36" s="13" t="s">
        <v>21</v>
      </c>
      <c r="E36" s="8"/>
      <c r="F36" s="24">
        <v>0</v>
      </c>
      <c r="G36" s="24">
        <v>240723.9</v>
      </c>
      <c r="H36" s="24"/>
      <c r="I36" s="133"/>
      <c r="J36" s="25">
        <v>240723.9</v>
      </c>
    </row>
    <row r="37" spans="1:10" ht="14">
      <c r="A37" s="16"/>
      <c r="B37" s="13" t="s">
        <v>22</v>
      </c>
      <c r="C37" s="13" t="s">
        <v>12</v>
      </c>
      <c r="D37" s="13" t="s">
        <v>23</v>
      </c>
      <c r="E37" s="8"/>
      <c r="F37" s="24">
        <v>0</v>
      </c>
      <c r="G37" s="24">
        <v>240723.9</v>
      </c>
      <c r="H37" s="24"/>
      <c r="I37" s="133"/>
      <c r="J37" s="25">
        <v>240723.9</v>
      </c>
    </row>
    <row r="38" spans="1:10" ht="14">
      <c r="A38" s="16"/>
      <c r="B38" s="13" t="s">
        <v>24</v>
      </c>
      <c r="C38" s="13" t="s">
        <v>12</v>
      </c>
      <c r="D38" s="13" t="s">
        <v>25</v>
      </c>
      <c r="E38" s="8"/>
      <c r="F38" s="24">
        <v>-30684.48</v>
      </c>
      <c r="G38" s="24">
        <f>240723.9-F38</f>
        <v>271408.38</v>
      </c>
      <c r="H38" s="24">
        <f>F38</f>
        <v>-30684.48</v>
      </c>
      <c r="I38" s="133" t="s">
        <v>4</v>
      </c>
      <c r="J38" s="25">
        <f>SUM(G38+H38)</f>
        <v>240723.9</v>
      </c>
    </row>
    <row r="39" spans="1:10" ht="14">
      <c r="A39" s="16"/>
      <c r="B39" s="13" t="s">
        <v>26</v>
      </c>
      <c r="C39" s="13" t="s">
        <v>12</v>
      </c>
      <c r="D39" s="13" t="s">
        <v>27</v>
      </c>
      <c r="E39" s="8"/>
      <c r="F39" s="24">
        <v>0</v>
      </c>
      <c r="G39" s="24">
        <v>240723.9</v>
      </c>
      <c r="H39" s="24"/>
      <c r="I39" s="133"/>
      <c r="J39" s="25">
        <v>240723.9</v>
      </c>
    </row>
    <row r="40" spans="1:10" ht="14">
      <c r="A40" s="16"/>
      <c r="B40" s="13" t="s">
        <v>28</v>
      </c>
      <c r="C40" s="13" t="s">
        <v>12</v>
      </c>
      <c r="D40" s="13" t="s">
        <v>29</v>
      </c>
      <c r="E40" s="8"/>
      <c r="F40" s="24">
        <v>0</v>
      </c>
      <c r="G40" s="24">
        <v>240723.9</v>
      </c>
      <c r="H40" s="24"/>
      <c r="I40" s="133"/>
      <c r="J40" s="25">
        <v>240723.9</v>
      </c>
    </row>
    <row r="41" spans="1:10" ht="14">
      <c r="A41" s="16"/>
      <c r="B41" s="13" t="s">
        <v>30</v>
      </c>
      <c r="C41" s="13" t="s">
        <v>12</v>
      </c>
      <c r="D41" s="13" t="s">
        <v>31</v>
      </c>
      <c r="E41" s="8"/>
      <c r="F41" s="24">
        <v>0</v>
      </c>
      <c r="G41" s="24">
        <v>240723.9</v>
      </c>
      <c r="H41" s="24"/>
      <c r="I41" s="132"/>
      <c r="J41" s="25">
        <v>240723.9</v>
      </c>
    </row>
    <row r="42" spans="1:10" ht="14">
      <c r="A42" s="16"/>
      <c r="B42" s="13" t="s">
        <v>32</v>
      </c>
      <c r="C42" s="13" t="s">
        <v>12</v>
      </c>
      <c r="D42" s="13" t="s">
        <v>33</v>
      </c>
      <c r="E42" s="8"/>
      <c r="F42" s="24">
        <v>0</v>
      </c>
      <c r="G42" s="24">
        <v>240723.9</v>
      </c>
      <c r="H42" s="24"/>
      <c r="I42" s="132"/>
      <c r="J42" s="25">
        <v>240723.9</v>
      </c>
    </row>
    <row r="43" spans="1:10" ht="14">
      <c r="A43" s="16"/>
      <c r="B43" s="13" t="s">
        <v>34</v>
      </c>
      <c r="C43" s="13" t="s">
        <v>12</v>
      </c>
      <c r="D43" s="13" t="s">
        <v>35</v>
      </c>
      <c r="E43" s="8"/>
      <c r="F43" s="24">
        <v>0</v>
      </c>
      <c r="G43" s="24">
        <v>240723.9</v>
      </c>
      <c r="H43" s="24"/>
      <c r="I43" s="132"/>
      <c r="J43" s="25">
        <v>240723.9</v>
      </c>
    </row>
    <row r="44" spans="1:10" ht="14">
      <c r="A44" s="17"/>
      <c r="B44" s="19" t="s">
        <v>6</v>
      </c>
      <c r="C44" s="20"/>
      <c r="D44" s="21"/>
      <c r="E44" s="8"/>
      <c r="F44" s="25">
        <v>-30684.48</v>
      </c>
      <c r="G44" s="25">
        <f>SUM(G32:G43)</f>
        <v>2904838.1099999994</v>
      </c>
      <c r="H44" s="25">
        <f>H38+H25+H12</f>
        <v>-136375.46</v>
      </c>
      <c r="I44" s="134"/>
      <c r="J44" s="25">
        <f>SUM(J32:J43)</f>
        <v>2874153.6299999994</v>
      </c>
    </row>
    <row r="45" spans="1:10" ht="14">
      <c r="A45" s="19" t="s">
        <v>6</v>
      </c>
      <c r="B45" s="20"/>
      <c r="C45" s="20"/>
      <c r="D45" s="21"/>
      <c r="E45" s="8"/>
      <c r="F45" s="25">
        <v>-1191439.6400000001</v>
      </c>
      <c r="G45" s="25">
        <f>G44+G31+G18</f>
        <v>12910395.939999999</v>
      </c>
      <c r="H45" s="25">
        <f>H44</f>
        <v>-136375.46</v>
      </c>
      <c r="I45" s="134"/>
      <c r="J45" s="25">
        <f>J18+J31+J44</f>
        <v>12774020.48</v>
      </c>
    </row>
    <row r="46" spans="1:10">
      <c r="F46" s="26"/>
      <c r="G46" s="26"/>
      <c r="H46" s="26"/>
      <c r="I46" s="136"/>
      <c r="J46" s="26"/>
    </row>
    <row r="47" spans="1:10">
      <c r="B47" s="27">
        <v>-5318.64</v>
      </c>
      <c r="D47" t="s">
        <v>132</v>
      </c>
      <c r="F47" s="26"/>
      <c r="G47" s="26"/>
      <c r="H47" s="26"/>
      <c r="I47" s="136"/>
      <c r="J47" s="26"/>
    </row>
    <row r="48" spans="1:10">
      <c r="B48" s="28">
        <v>-9000.7800000000007</v>
      </c>
      <c r="D48" t="s">
        <v>133</v>
      </c>
      <c r="F48" s="26"/>
      <c r="G48" s="26"/>
      <c r="H48" s="26"/>
      <c r="I48" s="136"/>
      <c r="J48" s="26"/>
    </row>
    <row r="49" spans="2:10">
      <c r="B49" s="29">
        <v>-18274.310000000001</v>
      </c>
      <c r="D49" t="s">
        <v>134</v>
      </c>
      <c r="F49" s="26"/>
      <c r="G49" s="26"/>
      <c r="H49" s="26"/>
      <c r="I49" s="136"/>
      <c r="J49" s="26"/>
    </row>
    <row r="50" spans="2:10" ht="13">
      <c r="B50" s="31">
        <f>SUM(B47:B49)</f>
        <v>-32593.730000000003</v>
      </c>
      <c r="C50" s="30" t="s">
        <v>136</v>
      </c>
      <c r="F50" s="26"/>
      <c r="G50" s="26"/>
      <c r="H50" s="26"/>
      <c r="I50" s="136"/>
      <c r="J50" s="26"/>
    </row>
    <row r="51" spans="2:10">
      <c r="B51" s="32"/>
      <c r="F51" s="26"/>
      <c r="G51" s="26"/>
      <c r="H51" s="26"/>
      <c r="I51" s="136"/>
      <c r="J51" s="26"/>
    </row>
    <row r="52" spans="2:10" ht="13">
      <c r="B52" s="33">
        <v>-73097.25</v>
      </c>
      <c r="C52" s="30" t="s">
        <v>137</v>
      </c>
      <c r="D52" t="s">
        <v>138</v>
      </c>
      <c r="F52" s="26"/>
      <c r="G52" s="26"/>
      <c r="H52" s="26"/>
      <c r="I52" s="136"/>
      <c r="J52" s="26"/>
    </row>
    <row r="53" spans="2:10">
      <c r="B53" s="32"/>
      <c r="F53" s="26"/>
      <c r="G53" s="26"/>
      <c r="H53" s="26"/>
      <c r="I53" s="136"/>
      <c r="J53" s="26"/>
    </row>
    <row r="54" spans="2:10" ht="13">
      <c r="B54" s="31">
        <f>F38</f>
        <v>-30684.48</v>
      </c>
      <c r="C54" s="35" t="s">
        <v>4</v>
      </c>
      <c r="D54" t="s">
        <v>139</v>
      </c>
      <c r="F54" s="26"/>
      <c r="G54" s="26"/>
      <c r="H54" s="26"/>
      <c r="I54" s="136"/>
      <c r="J54" s="26"/>
    </row>
    <row r="55" spans="2:10">
      <c r="B55" s="32"/>
      <c r="F55" s="26"/>
      <c r="G55" s="26"/>
      <c r="H55" s="26"/>
      <c r="I55" s="136"/>
      <c r="J55" s="26"/>
    </row>
    <row r="56" spans="2:10">
      <c r="B56" s="32"/>
      <c r="F56" s="26"/>
      <c r="G56" s="26"/>
      <c r="H56" s="26"/>
      <c r="I56" s="136"/>
      <c r="J56" s="26"/>
    </row>
    <row r="57" spans="2:10">
      <c r="F57" s="26"/>
      <c r="G57" s="26"/>
      <c r="H57" s="26"/>
      <c r="I57" s="136"/>
      <c r="J57" s="26"/>
    </row>
    <row r="58" spans="2:10">
      <c r="F58" s="26"/>
      <c r="G58" s="26"/>
      <c r="H58" s="26"/>
      <c r="I58" s="136"/>
      <c r="J58" s="26"/>
    </row>
    <row r="59" spans="2:10">
      <c r="F59" s="26"/>
      <c r="G59" s="26"/>
      <c r="H59" s="26"/>
      <c r="I59" s="136"/>
      <c r="J59" s="26"/>
    </row>
    <row r="60" spans="2:10">
      <c r="F60" s="26"/>
      <c r="G60" s="26"/>
      <c r="H60" s="26"/>
      <c r="I60" s="136"/>
      <c r="J60" s="26"/>
    </row>
    <row r="61" spans="2:10">
      <c r="F61" s="26"/>
      <c r="G61" s="26"/>
      <c r="H61" s="26"/>
      <c r="I61" s="136"/>
      <c r="J61" s="26"/>
    </row>
    <row r="62" spans="2:10">
      <c r="F62" s="26"/>
      <c r="G62" s="26"/>
      <c r="H62" s="26"/>
      <c r="I62" s="136"/>
      <c r="J62" s="26"/>
    </row>
    <row r="63" spans="2:10">
      <c r="F63" s="26"/>
      <c r="G63" s="26"/>
      <c r="H63" s="26"/>
      <c r="I63" s="136"/>
      <c r="J63" s="26"/>
    </row>
    <row r="64" spans="2:10">
      <c r="F64" s="26"/>
      <c r="G64" s="26"/>
      <c r="H64" s="26"/>
      <c r="I64" s="136"/>
      <c r="J64" s="26"/>
    </row>
    <row r="65" spans="6:10">
      <c r="F65" s="26"/>
      <c r="G65" s="26"/>
      <c r="H65" s="26"/>
      <c r="I65" s="136"/>
      <c r="J65" s="26"/>
    </row>
    <row r="66" spans="6:10">
      <c r="F66" s="26"/>
      <c r="G66" s="26"/>
      <c r="H66" s="26"/>
      <c r="I66" s="136"/>
      <c r="J66" s="26"/>
    </row>
    <row r="67" spans="6:10">
      <c r="F67" s="26"/>
      <c r="G67" s="26"/>
      <c r="H67" s="26"/>
      <c r="I67" s="136"/>
      <c r="J67" s="26"/>
    </row>
    <row r="68" spans="6:10">
      <c r="F68" s="26"/>
      <c r="G68" s="26"/>
      <c r="H68" s="26"/>
      <c r="I68" s="136"/>
      <c r="J68" s="26"/>
    </row>
    <row r="69" spans="6:10">
      <c r="F69" s="26"/>
      <c r="G69" s="26"/>
      <c r="H69" s="26"/>
      <c r="I69" s="136"/>
      <c r="J69" s="26"/>
    </row>
    <row r="70" spans="6:10">
      <c r="F70" s="26"/>
      <c r="G70" s="26"/>
      <c r="H70" s="26"/>
      <c r="I70" s="136"/>
      <c r="J70" s="26"/>
    </row>
    <row r="71" spans="6:10">
      <c r="F71" s="26"/>
      <c r="G71" s="26"/>
      <c r="H71" s="26"/>
      <c r="I71" s="136"/>
      <c r="J71" s="26"/>
    </row>
    <row r="72" spans="6:10">
      <c r="F72" s="26"/>
      <c r="G72" s="26"/>
      <c r="H72" s="26"/>
      <c r="I72" s="136"/>
      <c r="J72" s="26"/>
    </row>
    <row r="73" spans="6:10">
      <c r="F73" s="26"/>
      <c r="G73" s="26"/>
      <c r="H73" s="26"/>
      <c r="I73" s="136"/>
      <c r="J73" s="26"/>
    </row>
    <row r="74" spans="6:10">
      <c r="F74" s="26"/>
      <c r="G74" s="26"/>
      <c r="H74" s="26"/>
      <c r="I74" s="136"/>
      <c r="J74" s="26"/>
    </row>
    <row r="75" spans="6:10">
      <c r="F75" s="26"/>
      <c r="G75" s="26"/>
      <c r="H75" s="26"/>
      <c r="I75" s="136"/>
      <c r="J75" s="26"/>
    </row>
    <row r="76" spans="6:10">
      <c r="F76" s="26"/>
      <c r="G76" s="26"/>
      <c r="H76" s="26"/>
      <c r="I76" s="136"/>
      <c r="J76" s="26"/>
    </row>
    <row r="77" spans="6:10">
      <c r="F77" s="26"/>
      <c r="G77" s="26"/>
      <c r="H77" s="26"/>
      <c r="I77" s="136"/>
      <c r="J77" s="26"/>
    </row>
    <row r="78" spans="6:10">
      <c r="F78" s="26"/>
      <c r="G78" s="26"/>
      <c r="H78" s="26"/>
      <c r="I78" s="136"/>
      <c r="J78" s="26"/>
    </row>
    <row r="79" spans="6:10">
      <c r="F79" s="26"/>
      <c r="G79" s="26"/>
      <c r="H79" s="26"/>
      <c r="I79" s="136"/>
      <c r="J79" s="26"/>
    </row>
  </sheetData>
  <pageMargins left="0.7" right="0.7" top="0.75" bottom="0.85" header="0.3" footer="0.3"/>
  <pageSetup scale="67"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Layout" topLeftCell="A4" zoomScaleNormal="99" zoomScaleSheetLayoutView="229" workbookViewId="0">
      <selection activeCell="I20" sqref="I20"/>
    </sheetView>
  </sheetViews>
  <sheetFormatPr defaultRowHeight="12.5"/>
  <cols>
    <col min="1" max="1" width="11.54296875" bestFit="1" customWidth="1"/>
    <col min="2" max="2" width="18.1796875" bestFit="1" customWidth="1"/>
    <col min="3" max="3" width="9.81640625" bestFit="1" customWidth="1"/>
    <col min="4" max="4" width="43.7265625" bestFit="1" customWidth="1"/>
    <col min="5" max="5" width="11.7265625" bestFit="1" customWidth="1"/>
    <col min="6" max="6" width="21.81640625" hidden="1" customWidth="1"/>
    <col min="7" max="7" width="15.7265625" bestFit="1" customWidth="1"/>
    <col min="8" max="8" width="13.1796875" customWidth="1"/>
    <col min="9" max="9" width="3.7265625" style="128" bestFit="1" customWidth="1"/>
    <col min="10" max="10" width="14.54296875" bestFit="1" customWidth="1"/>
  </cols>
  <sheetData>
    <row r="1" spans="1:10" ht="14">
      <c r="A1" s="13" t="s">
        <v>0</v>
      </c>
      <c r="B1" s="13" t="s">
        <v>60</v>
      </c>
    </row>
    <row r="3" spans="1:10" ht="14">
      <c r="A3" s="2">
        <v>0</v>
      </c>
      <c r="B3" s="3">
        <v>0</v>
      </c>
      <c r="C3" s="3">
        <v>0</v>
      </c>
      <c r="D3" s="4">
        <v>0</v>
      </c>
      <c r="E3" s="9">
        <v>0</v>
      </c>
      <c r="F3" s="10" t="s">
        <v>2</v>
      </c>
      <c r="G3" s="11"/>
      <c r="H3" s="11"/>
      <c r="I3" s="129"/>
      <c r="J3" s="12"/>
    </row>
    <row r="4" spans="1:10" ht="14">
      <c r="A4" s="5"/>
      <c r="B4" s="6"/>
      <c r="C4" s="6"/>
      <c r="D4" s="7"/>
      <c r="E4" s="13" t="s">
        <v>3</v>
      </c>
      <c r="F4" s="13" t="s">
        <v>4</v>
      </c>
      <c r="G4" s="13" t="s">
        <v>5</v>
      </c>
      <c r="H4" s="13"/>
      <c r="I4" s="130"/>
      <c r="J4" s="18" t="s">
        <v>6</v>
      </c>
    </row>
    <row r="5" spans="1:10" ht="14">
      <c r="A5" s="14" t="s">
        <v>7</v>
      </c>
      <c r="B5" s="13" t="s">
        <v>8</v>
      </c>
      <c r="C5" s="13" t="s">
        <v>9</v>
      </c>
      <c r="D5" s="13" t="s">
        <v>10</v>
      </c>
      <c r="E5" s="8">
        <v>0</v>
      </c>
      <c r="F5" s="8"/>
      <c r="G5" s="8"/>
      <c r="H5" s="8"/>
      <c r="I5" s="131"/>
      <c r="J5" s="8"/>
    </row>
    <row r="6" spans="1:10" ht="14">
      <c r="A6" s="15" t="s">
        <v>36</v>
      </c>
      <c r="B6" s="13" t="s">
        <v>11</v>
      </c>
      <c r="C6" s="13" t="s">
        <v>12</v>
      </c>
      <c r="D6" s="13" t="s">
        <v>13</v>
      </c>
      <c r="E6" s="8"/>
      <c r="F6" s="24">
        <v>0</v>
      </c>
      <c r="G6" s="24">
        <v>76081</v>
      </c>
      <c r="H6" s="24"/>
      <c r="I6" s="132"/>
      <c r="J6" s="25">
        <v>76081</v>
      </c>
    </row>
    <row r="7" spans="1:10" ht="14">
      <c r="A7" s="16"/>
      <c r="B7" s="13" t="s">
        <v>14</v>
      </c>
      <c r="C7" s="13" t="s">
        <v>12</v>
      </c>
      <c r="D7" s="13" t="s">
        <v>15</v>
      </c>
      <c r="E7" s="8"/>
      <c r="F7" s="24">
        <v>0</v>
      </c>
      <c r="G7" s="24">
        <v>76081</v>
      </c>
      <c r="H7" s="24"/>
      <c r="I7" s="132"/>
      <c r="J7" s="25">
        <v>76081</v>
      </c>
    </row>
    <row r="8" spans="1:10" ht="14">
      <c r="A8" s="16"/>
      <c r="B8" s="13" t="s">
        <v>16</v>
      </c>
      <c r="C8" s="13" t="s">
        <v>12</v>
      </c>
      <c r="D8" s="13" t="s">
        <v>17</v>
      </c>
      <c r="E8" s="8"/>
      <c r="F8" s="24">
        <v>0</v>
      </c>
      <c r="G8" s="24">
        <v>95184.71</v>
      </c>
      <c r="H8" s="24">
        <v>-2155.73</v>
      </c>
      <c r="I8" s="133" t="s">
        <v>136</v>
      </c>
      <c r="J8" s="25">
        <f>G8+H8</f>
        <v>93028.98000000001</v>
      </c>
    </row>
    <row r="9" spans="1:10" ht="14">
      <c r="A9" s="16"/>
      <c r="B9" s="13" t="s">
        <v>18</v>
      </c>
      <c r="C9" s="13" t="s">
        <v>12</v>
      </c>
      <c r="D9" s="13" t="s">
        <v>19</v>
      </c>
      <c r="E9" s="8"/>
      <c r="F9" s="24">
        <v>0</v>
      </c>
      <c r="G9" s="24">
        <v>119072.7</v>
      </c>
      <c r="H9" s="24"/>
      <c r="I9" s="132"/>
      <c r="J9" s="25">
        <v>119072.7</v>
      </c>
    </row>
    <row r="10" spans="1:10" ht="14">
      <c r="A10" s="16"/>
      <c r="B10" s="13" t="s">
        <v>20</v>
      </c>
      <c r="C10" s="13" t="s">
        <v>12</v>
      </c>
      <c r="D10" s="13" t="s">
        <v>21</v>
      </c>
      <c r="E10" s="8"/>
      <c r="F10" s="24">
        <v>0</v>
      </c>
      <c r="G10" s="24">
        <v>119072.7</v>
      </c>
      <c r="H10" s="24"/>
      <c r="I10" s="132"/>
      <c r="J10" s="25">
        <v>119072.7</v>
      </c>
    </row>
    <row r="11" spans="1:10" ht="14">
      <c r="A11" s="16"/>
      <c r="B11" s="13" t="s">
        <v>22</v>
      </c>
      <c r="C11" s="13" t="s">
        <v>12</v>
      </c>
      <c r="D11" s="13" t="s">
        <v>23</v>
      </c>
      <c r="E11" s="8"/>
      <c r="F11" s="24">
        <v>0</v>
      </c>
      <c r="G11" s="24">
        <v>119072.7</v>
      </c>
      <c r="H11" s="24"/>
      <c r="I11" s="132"/>
      <c r="J11" s="25">
        <v>119072.7</v>
      </c>
    </row>
    <row r="12" spans="1:10" ht="14">
      <c r="A12" s="16"/>
      <c r="B12" s="13" t="s">
        <v>24</v>
      </c>
      <c r="C12" s="13" t="s">
        <v>12</v>
      </c>
      <c r="D12" s="13" t="s">
        <v>25</v>
      </c>
      <c r="E12" s="8"/>
      <c r="F12" s="24">
        <v>0</v>
      </c>
      <c r="G12" s="24">
        <v>119072.7</v>
      </c>
      <c r="H12" s="24"/>
      <c r="I12" s="132"/>
      <c r="J12" s="25">
        <v>119072.7</v>
      </c>
    </row>
    <row r="13" spans="1:10" ht="14">
      <c r="A13" s="16"/>
      <c r="B13" s="13" t="s">
        <v>26</v>
      </c>
      <c r="C13" s="13" t="s">
        <v>12</v>
      </c>
      <c r="D13" s="13" t="s">
        <v>27</v>
      </c>
      <c r="E13" s="8"/>
      <c r="F13" s="24">
        <v>0</v>
      </c>
      <c r="G13" s="24">
        <v>119072.7</v>
      </c>
      <c r="H13" s="24"/>
      <c r="I13" s="132"/>
      <c r="J13" s="25">
        <v>119072.7</v>
      </c>
    </row>
    <row r="14" spans="1:10" ht="14">
      <c r="A14" s="16"/>
      <c r="B14" s="13" t="s">
        <v>28</v>
      </c>
      <c r="C14" s="13" t="s">
        <v>12</v>
      </c>
      <c r="D14" s="13" t="s">
        <v>29</v>
      </c>
      <c r="E14" s="8"/>
      <c r="F14" s="24">
        <v>0</v>
      </c>
      <c r="G14" s="24">
        <v>119072.7</v>
      </c>
      <c r="H14" s="24"/>
      <c r="I14" s="132"/>
      <c r="J14" s="25">
        <v>119072.7</v>
      </c>
    </row>
    <row r="15" spans="1:10" ht="14">
      <c r="A15" s="16"/>
      <c r="B15" s="13" t="s">
        <v>30</v>
      </c>
      <c r="C15" s="13" t="s">
        <v>12</v>
      </c>
      <c r="D15" s="13" t="s">
        <v>31</v>
      </c>
      <c r="E15" s="8"/>
      <c r="F15" s="24">
        <v>0</v>
      </c>
      <c r="G15" s="24">
        <v>119072.7</v>
      </c>
      <c r="H15" s="24"/>
      <c r="I15" s="132"/>
      <c r="J15" s="25">
        <v>119072.7</v>
      </c>
    </row>
    <row r="16" spans="1:10" ht="14">
      <c r="A16" s="16"/>
      <c r="B16" s="13" t="s">
        <v>32</v>
      </c>
      <c r="C16" s="13" t="s">
        <v>12</v>
      </c>
      <c r="D16" s="13" t="s">
        <v>33</v>
      </c>
      <c r="E16" s="8"/>
      <c r="F16" s="24">
        <v>0</v>
      </c>
      <c r="G16" s="24">
        <v>119073.69</v>
      </c>
      <c r="H16" s="24"/>
      <c r="I16" s="132"/>
      <c r="J16" s="25">
        <v>119073.69</v>
      </c>
    </row>
    <row r="17" spans="1:10" ht="14">
      <c r="A17" s="16"/>
      <c r="B17" s="13" t="s">
        <v>34</v>
      </c>
      <c r="C17" s="13" t="s">
        <v>12</v>
      </c>
      <c r="D17" s="13" t="s">
        <v>35</v>
      </c>
      <c r="E17" s="8"/>
      <c r="F17" s="24">
        <v>0</v>
      </c>
      <c r="G17" s="24">
        <v>119072.7</v>
      </c>
      <c r="H17" s="24"/>
      <c r="I17" s="132"/>
      <c r="J17" s="25">
        <v>119072.7</v>
      </c>
    </row>
    <row r="18" spans="1:10" ht="14">
      <c r="A18" s="17"/>
      <c r="B18" s="19" t="s">
        <v>6</v>
      </c>
      <c r="C18" s="20"/>
      <c r="D18" s="21"/>
      <c r="E18" s="8"/>
      <c r="F18" s="25">
        <v>0</v>
      </c>
      <c r="G18" s="25">
        <f>SUM(G6:G17)</f>
        <v>1319001.9999999998</v>
      </c>
      <c r="H18" s="25">
        <f>H8</f>
        <v>-2155.73</v>
      </c>
      <c r="I18" s="134"/>
      <c r="J18" s="25">
        <f>SUM(J6:J17)</f>
        <v>1316846.2699999998</v>
      </c>
    </row>
    <row r="19" spans="1:10" ht="14">
      <c r="A19" s="15" t="s">
        <v>37</v>
      </c>
      <c r="B19" s="13" t="s">
        <v>11</v>
      </c>
      <c r="C19" s="13" t="s">
        <v>12</v>
      </c>
      <c r="D19" s="13" t="s">
        <v>13</v>
      </c>
      <c r="E19" s="8"/>
      <c r="F19" s="24">
        <v>0</v>
      </c>
      <c r="G19" s="24">
        <v>188806</v>
      </c>
      <c r="H19" s="24"/>
      <c r="I19" s="132"/>
      <c r="J19" s="25">
        <v>188806</v>
      </c>
    </row>
    <row r="20" spans="1:10" ht="14">
      <c r="A20" s="16"/>
      <c r="B20" s="13" t="s">
        <v>14</v>
      </c>
      <c r="C20" s="13" t="s">
        <v>12</v>
      </c>
      <c r="D20" s="13" t="s">
        <v>15</v>
      </c>
      <c r="E20" s="8"/>
      <c r="F20" s="24">
        <v>0</v>
      </c>
      <c r="G20" s="24">
        <v>188806</v>
      </c>
      <c r="H20" s="24"/>
      <c r="I20" s="132"/>
      <c r="J20" s="25">
        <v>188806</v>
      </c>
    </row>
    <row r="21" spans="1:10" ht="14">
      <c r="A21" s="16"/>
      <c r="B21" s="13" t="s">
        <v>16</v>
      </c>
      <c r="C21" s="13" t="s">
        <v>12</v>
      </c>
      <c r="D21" s="13" t="s">
        <v>17</v>
      </c>
      <c r="E21" s="8"/>
      <c r="F21" s="24">
        <v>0</v>
      </c>
      <c r="G21" s="24">
        <v>230864.96</v>
      </c>
      <c r="H21" s="24"/>
      <c r="I21" s="132"/>
      <c r="J21" s="25">
        <v>230864.96</v>
      </c>
    </row>
    <row r="22" spans="1:10" ht="14">
      <c r="A22" s="16"/>
      <c r="B22" s="13" t="s">
        <v>18</v>
      </c>
      <c r="C22" s="13" t="s">
        <v>12</v>
      </c>
      <c r="D22" s="13" t="s">
        <v>19</v>
      </c>
      <c r="E22" s="8"/>
      <c r="F22" s="24">
        <v>0</v>
      </c>
      <c r="G22" s="24">
        <v>295496.91000000003</v>
      </c>
      <c r="H22" s="24"/>
      <c r="I22" s="132"/>
      <c r="J22" s="25">
        <v>295496.91000000003</v>
      </c>
    </row>
    <row r="23" spans="1:10" ht="14">
      <c r="A23" s="16"/>
      <c r="B23" s="13" t="s">
        <v>20</v>
      </c>
      <c r="C23" s="13" t="s">
        <v>12</v>
      </c>
      <c r="D23" s="13" t="s">
        <v>21</v>
      </c>
      <c r="E23" s="8"/>
      <c r="F23" s="24">
        <v>0</v>
      </c>
      <c r="G23" s="24">
        <v>295496.91000000003</v>
      </c>
      <c r="H23" s="24"/>
      <c r="I23" s="132"/>
      <c r="J23" s="25">
        <v>295496.91000000003</v>
      </c>
    </row>
    <row r="24" spans="1:10" ht="14">
      <c r="A24" s="16"/>
      <c r="B24" s="13" t="s">
        <v>22</v>
      </c>
      <c r="C24" s="13" t="s">
        <v>12</v>
      </c>
      <c r="D24" s="13" t="s">
        <v>23</v>
      </c>
      <c r="E24" s="8"/>
      <c r="F24" s="24">
        <v>0</v>
      </c>
      <c r="G24" s="24">
        <v>295496.91000000003</v>
      </c>
      <c r="H24" s="24"/>
      <c r="I24" s="132"/>
      <c r="J24" s="25">
        <v>295496.91000000003</v>
      </c>
    </row>
    <row r="25" spans="1:10" ht="14">
      <c r="A25" s="16"/>
      <c r="B25" s="13" t="s">
        <v>24</v>
      </c>
      <c r="C25" s="13" t="s">
        <v>12</v>
      </c>
      <c r="D25" s="13" t="s">
        <v>25</v>
      </c>
      <c r="E25" s="8"/>
      <c r="F25" s="24">
        <v>0</v>
      </c>
      <c r="G25" s="24">
        <v>295496.91000000003</v>
      </c>
      <c r="H25" s="24"/>
      <c r="I25" s="132"/>
      <c r="J25" s="25">
        <v>295496.91000000003</v>
      </c>
    </row>
    <row r="26" spans="1:10" ht="14">
      <c r="A26" s="16"/>
      <c r="B26" s="13" t="s">
        <v>26</v>
      </c>
      <c r="C26" s="13" t="s">
        <v>12</v>
      </c>
      <c r="D26" s="13" t="s">
        <v>27</v>
      </c>
      <c r="E26" s="8"/>
      <c r="F26" s="24">
        <v>0</v>
      </c>
      <c r="G26" s="24">
        <v>295496.91000000003</v>
      </c>
      <c r="H26" s="24"/>
      <c r="I26" s="132"/>
      <c r="J26" s="25">
        <v>295496.91000000003</v>
      </c>
    </row>
    <row r="27" spans="1:10" ht="14">
      <c r="A27" s="16"/>
      <c r="B27" s="13" t="s">
        <v>28</v>
      </c>
      <c r="C27" s="13" t="s">
        <v>12</v>
      </c>
      <c r="D27" s="13" t="s">
        <v>29</v>
      </c>
      <c r="E27" s="8"/>
      <c r="F27" s="24">
        <v>0</v>
      </c>
      <c r="G27" s="24">
        <v>295496.91000000003</v>
      </c>
      <c r="H27" s="24"/>
      <c r="I27" s="132"/>
      <c r="J27" s="25">
        <v>295496.91000000003</v>
      </c>
    </row>
    <row r="28" spans="1:10" ht="14">
      <c r="A28" s="16"/>
      <c r="B28" s="13" t="s">
        <v>30</v>
      </c>
      <c r="C28" s="13" t="s">
        <v>12</v>
      </c>
      <c r="D28" s="13" t="s">
        <v>31</v>
      </c>
      <c r="E28" s="8"/>
      <c r="F28" s="24">
        <v>0</v>
      </c>
      <c r="G28" s="24">
        <v>295496.91000000003</v>
      </c>
      <c r="H28" s="24"/>
      <c r="I28" s="132"/>
      <c r="J28" s="25">
        <v>295496.91000000003</v>
      </c>
    </row>
    <row r="29" spans="1:10" ht="14">
      <c r="A29" s="16"/>
      <c r="B29" s="13" t="s">
        <v>32</v>
      </c>
      <c r="C29" s="13" t="s">
        <v>12</v>
      </c>
      <c r="D29" s="13" t="s">
        <v>33</v>
      </c>
      <c r="E29" s="8"/>
      <c r="F29" s="24">
        <v>0</v>
      </c>
      <c r="G29" s="24">
        <v>295496.91000000003</v>
      </c>
      <c r="H29" s="24"/>
      <c r="I29" s="132"/>
      <c r="J29" s="25">
        <v>295496.91000000003</v>
      </c>
    </row>
    <row r="30" spans="1:10" ht="14">
      <c r="A30" s="16"/>
      <c r="B30" s="13" t="s">
        <v>34</v>
      </c>
      <c r="C30" s="13" t="s">
        <v>12</v>
      </c>
      <c r="D30" s="13" t="s">
        <v>35</v>
      </c>
      <c r="E30" s="8"/>
      <c r="F30" s="24">
        <v>0</v>
      </c>
      <c r="G30" s="24">
        <v>295496.91000000003</v>
      </c>
      <c r="H30" s="24"/>
      <c r="I30" s="132"/>
      <c r="J30" s="25">
        <v>295496.91000000003</v>
      </c>
    </row>
    <row r="31" spans="1:10" ht="14">
      <c r="A31" s="17"/>
      <c r="B31" s="19" t="s">
        <v>6</v>
      </c>
      <c r="C31" s="20"/>
      <c r="D31" s="21"/>
      <c r="E31" s="8"/>
      <c r="F31" s="25">
        <v>0</v>
      </c>
      <c r="G31" s="25">
        <f>SUM(G19:G30)</f>
        <v>3267949.1500000008</v>
      </c>
      <c r="H31" s="25"/>
      <c r="I31" s="134"/>
      <c r="J31" s="25">
        <f>SUM(J19:J30)</f>
        <v>3267949.1500000008</v>
      </c>
    </row>
    <row r="32" spans="1:10" ht="14">
      <c r="A32" s="15" t="s">
        <v>38</v>
      </c>
      <c r="B32" s="13" t="s">
        <v>11</v>
      </c>
      <c r="C32" s="13" t="s">
        <v>12</v>
      </c>
      <c r="D32" s="13" t="s">
        <v>13</v>
      </c>
      <c r="E32" s="8"/>
      <c r="F32" s="24">
        <v>0</v>
      </c>
      <c r="G32" s="24">
        <v>84108</v>
      </c>
      <c r="H32" s="24"/>
      <c r="I32" s="132"/>
      <c r="J32" s="25">
        <v>84108</v>
      </c>
    </row>
    <row r="33" spans="1:10" ht="14">
      <c r="A33" s="16"/>
      <c r="B33" s="13" t="s">
        <v>14</v>
      </c>
      <c r="C33" s="13" t="s">
        <v>12</v>
      </c>
      <c r="D33" s="13" t="s">
        <v>15</v>
      </c>
      <c r="E33" s="8"/>
      <c r="F33" s="24">
        <v>0</v>
      </c>
      <c r="G33" s="24">
        <v>84108</v>
      </c>
      <c r="H33" s="24"/>
      <c r="I33" s="132"/>
      <c r="J33" s="25">
        <v>84108</v>
      </c>
    </row>
    <row r="34" spans="1:10" ht="14">
      <c r="A34" s="16"/>
      <c r="B34" s="13" t="s">
        <v>16</v>
      </c>
      <c r="C34" s="13" t="s">
        <v>12</v>
      </c>
      <c r="D34" s="13" t="s">
        <v>17</v>
      </c>
      <c r="E34" s="8"/>
      <c r="F34" s="24">
        <v>0</v>
      </c>
      <c r="G34" s="24">
        <v>102844.06</v>
      </c>
      <c r="H34" s="24"/>
      <c r="I34" s="132"/>
      <c r="J34" s="25">
        <v>102844.06</v>
      </c>
    </row>
    <row r="35" spans="1:10" ht="14">
      <c r="A35" s="16"/>
      <c r="B35" s="13" t="s">
        <v>18</v>
      </c>
      <c r="C35" s="13" t="s">
        <v>12</v>
      </c>
      <c r="D35" s="13" t="s">
        <v>19</v>
      </c>
      <c r="E35" s="8"/>
      <c r="F35" s="24">
        <v>0</v>
      </c>
      <c r="G35" s="24">
        <v>131635.41</v>
      </c>
      <c r="H35" s="24"/>
      <c r="I35" s="132"/>
      <c r="J35" s="25">
        <v>131635.41</v>
      </c>
    </row>
    <row r="36" spans="1:10" ht="14">
      <c r="A36" s="16"/>
      <c r="B36" s="13" t="s">
        <v>20</v>
      </c>
      <c r="C36" s="13" t="s">
        <v>12</v>
      </c>
      <c r="D36" s="13" t="s">
        <v>21</v>
      </c>
      <c r="E36" s="8"/>
      <c r="F36" s="24">
        <v>0</v>
      </c>
      <c r="G36" s="24">
        <v>131635.41</v>
      </c>
      <c r="H36" s="24"/>
      <c r="I36" s="132"/>
      <c r="J36" s="25">
        <v>131635.41</v>
      </c>
    </row>
    <row r="37" spans="1:10" ht="14">
      <c r="A37" s="16"/>
      <c r="B37" s="13" t="s">
        <v>22</v>
      </c>
      <c r="C37" s="13" t="s">
        <v>12</v>
      </c>
      <c r="D37" s="13" t="s">
        <v>23</v>
      </c>
      <c r="E37" s="8"/>
      <c r="F37" s="24">
        <v>0</v>
      </c>
      <c r="G37" s="24">
        <v>131635.41</v>
      </c>
      <c r="H37" s="24"/>
      <c r="I37" s="132"/>
      <c r="J37" s="25">
        <v>131635.41</v>
      </c>
    </row>
    <row r="38" spans="1:10" ht="14">
      <c r="A38" s="16"/>
      <c r="B38" s="13" t="s">
        <v>24</v>
      </c>
      <c r="C38" s="13" t="s">
        <v>12</v>
      </c>
      <c r="D38" s="13" t="s">
        <v>25</v>
      </c>
      <c r="E38" s="8"/>
      <c r="F38" s="24">
        <v>0</v>
      </c>
      <c r="G38" s="24">
        <v>131635.41</v>
      </c>
      <c r="H38" s="24"/>
      <c r="I38" s="132"/>
      <c r="J38" s="25">
        <v>131635.41</v>
      </c>
    </row>
    <row r="39" spans="1:10" ht="14">
      <c r="A39" s="16"/>
      <c r="B39" s="13" t="s">
        <v>26</v>
      </c>
      <c r="C39" s="13" t="s">
        <v>12</v>
      </c>
      <c r="D39" s="13" t="s">
        <v>27</v>
      </c>
      <c r="E39" s="8"/>
      <c r="F39" s="24">
        <v>0</v>
      </c>
      <c r="G39" s="24">
        <v>131635.41</v>
      </c>
      <c r="H39" s="24"/>
      <c r="I39" s="132"/>
      <c r="J39" s="25">
        <v>131635.41</v>
      </c>
    </row>
    <row r="40" spans="1:10" ht="14">
      <c r="A40" s="16"/>
      <c r="B40" s="13" t="s">
        <v>28</v>
      </c>
      <c r="C40" s="13" t="s">
        <v>12</v>
      </c>
      <c r="D40" s="13" t="s">
        <v>29</v>
      </c>
      <c r="E40" s="8"/>
      <c r="F40" s="24">
        <v>0</v>
      </c>
      <c r="G40" s="24">
        <v>131635.41</v>
      </c>
      <c r="H40" s="24"/>
      <c r="I40" s="132"/>
      <c r="J40" s="25">
        <v>131635.41</v>
      </c>
    </row>
    <row r="41" spans="1:10" ht="14">
      <c r="A41" s="16"/>
      <c r="B41" s="13" t="s">
        <v>30</v>
      </c>
      <c r="C41" s="13" t="s">
        <v>12</v>
      </c>
      <c r="D41" s="13" t="s">
        <v>31</v>
      </c>
      <c r="E41" s="8"/>
      <c r="F41" s="24">
        <v>0</v>
      </c>
      <c r="G41" s="24">
        <v>131635.41</v>
      </c>
      <c r="H41" s="24"/>
      <c r="I41" s="132"/>
      <c r="J41" s="25">
        <v>131635.41</v>
      </c>
    </row>
    <row r="42" spans="1:10" ht="14">
      <c r="A42" s="16"/>
      <c r="B42" s="13" t="s">
        <v>32</v>
      </c>
      <c r="C42" s="13" t="s">
        <v>12</v>
      </c>
      <c r="D42" s="13" t="s">
        <v>33</v>
      </c>
      <c r="E42" s="8"/>
      <c r="F42" s="24">
        <v>0</v>
      </c>
      <c r="G42" s="24">
        <v>131635.41</v>
      </c>
      <c r="H42" s="24"/>
      <c r="I42" s="132"/>
      <c r="J42" s="25">
        <v>131635.41</v>
      </c>
    </row>
    <row r="43" spans="1:10" ht="14">
      <c r="A43" s="16"/>
      <c r="B43" s="13" t="s">
        <v>34</v>
      </c>
      <c r="C43" s="13" t="s">
        <v>12</v>
      </c>
      <c r="D43" s="13" t="s">
        <v>35</v>
      </c>
      <c r="E43" s="8"/>
      <c r="F43" s="24">
        <v>0</v>
      </c>
      <c r="G43" s="24">
        <v>131635.41</v>
      </c>
      <c r="H43" s="24"/>
      <c r="I43" s="132"/>
      <c r="J43" s="25">
        <v>131635.41</v>
      </c>
    </row>
    <row r="44" spans="1:10" ht="14">
      <c r="A44" s="17"/>
      <c r="B44" s="19" t="s">
        <v>6</v>
      </c>
      <c r="C44" s="20"/>
      <c r="D44" s="21"/>
      <c r="E44" s="8"/>
      <c r="F44" s="25">
        <v>0</v>
      </c>
      <c r="G44" s="25">
        <f>SUM(G32:G43)</f>
        <v>1455778.7499999998</v>
      </c>
      <c r="H44" s="25"/>
      <c r="I44" s="134"/>
      <c r="J44" s="25">
        <f>SUM(J32:J43)</f>
        <v>1455778.7499999998</v>
      </c>
    </row>
    <row r="45" spans="1:10" ht="14">
      <c r="A45" s="19" t="s">
        <v>6</v>
      </c>
      <c r="B45" s="20"/>
      <c r="C45" s="20"/>
      <c r="D45" s="21"/>
      <c r="E45" s="8"/>
      <c r="F45" s="25">
        <v>0</v>
      </c>
      <c r="G45" s="25">
        <f>G44+G31+G18</f>
        <v>6042729.9000000004</v>
      </c>
      <c r="H45" s="25">
        <f>H18</f>
        <v>-2155.73</v>
      </c>
      <c r="I45" s="134"/>
      <c r="J45" s="25">
        <f>J44+J31+J18</f>
        <v>6040574.1699999999</v>
      </c>
    </row>
    <row r="48" spans="1:10" ht="13">
      <c r="B48" s="27">
        <f>H8</f>
        <v>-2155.73</v>
      </c>
      <c r="C48" s="30" t="s">
        <v>136</v>
      </c>
      <c r="D48" t="s">
        <v>142</v>
      </c>
    </row>
  </sheetData>
  <pageMargins left="0.7" right="0.7" top="0.75" bottom="0.85" header="0.3" footer="0.3"/>
  <pageSetup scale="75"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Layout" topLeftCell="A4" zoomScaleNormal="66" zoomScaleSheetLayoutView="11" workbookViewId="0">
      <selection activeCell="I20" sqref="I20"/>
    </sheetView>
  </sheetViews>
  <sheetFormatPr defaultRowHeight="12.5"/>
  <cols>
    <col min="1" max="1" width="11.54296875" bestFit="1" customWidth="1"/>
    <col min="2" max="2" width="18.1796875" bestFit="1" customWidth="1"/>
    <col min="3" max="3" width="9.81640625" bestFit="1" customWidth="1"/>
    <col min="4" max="4" width="43.7265625" bestFit="1" customWidth="1"/>
    <col min="5" max="5" width="11.7265625" bestFit="1" customWidth="1"/>
    <col min="6" max="6" width="21.81640625" hidden="1" customWidth="1"/>
    <col min="7" max="7" width="14.54296875" bestFit="1" customWidth="1"/>
    <col min="8" max="8" width="14.54296875" customWidth="1"/>
    <col min="9" max="9" width="4.26953125" style="128" bestFit="1" customWidth="1"/>
    <col min="10" max="10" width="14.54296875" bestFit="1" customWidth="1"/>
  </cols>
  <sheetData>
    <row r="1" spans="1:10" ht="14">
      <c r="A1" s="13" t="s">
        <v>0</v>
      </c>
      <c r="B1" s="13" t="s">
        <v>79</v>
      </c>
    </row>
    <row r="3" spans="1:10" ht="14">
      <c r="A3" s="2">
        <v>0</v>
      </c>
      <c r="B3" s="3">
        <v>0</v>
      </c>
      <c r="C3" s="3">
        <v>0</v>
      </c>
      <c r="D3" s="4">
        <v>0</v>
      </c>
      <c r="E3" s="9">
        <v>0</v>
      </c>
      <c r="F3" s="10" t="s">
        <v>2</v>
      </c>
      <c r="G3" s="11"/>
      <c r="H3" s="11"/>
      <c r="I3" s="129"/>
      <c r="J3" s="12"/>
    </row>
    <row r="4" spans="1:10" ht="14">
      <c r="A4" s="5"/>
      <c r="B4" s="6"/>
      <c r="C4" s="6"/>
      <c r="D4" s="7"/>
      <c r="E4" s="13" t="s">
        <v>3</v>
      </c>
      <c r="F4" s="13" t="s">
        <v>4</v>
      </c>
      <c r="G4" s="13"/>
      <c r="H4" s="13" t="s">
        <v>144</v>
      </c>
      <c r="I4" s="130" t="s">
        <v>135</v>
      </c>
      <c r="J4" s="18" t="s">
        <v>6</v>
      </c>
    </row>
    <row r="5" spans="1:10" ht="14">
      <c r="A5" s="14" t="s">
        <v>7</v>
      </c>
      <c r="B5" s="13" t="s">
        <v>8</v>
      </c>
      <c r="C5" s="13" t="s">
        <v>9</v>
      </c>
      <c r="D5" s="13" t="s">
        <v>10</v>
      </c>
      <c r="E5" s="8">
        <v>0</v>
      </c>
      <c r="F5" s="8"/>
      <c r="G5" s="8"/>
      <c r="H5" s="8"/>
      <c r="I5" s="131"/>
      <c r="J5" s="8"/>
    </row>
    <row r="6" spans="1:10" ht="14">
      <c r="A6" s="15" t="s">
        <v>36</v>
      </c>
      <c r="B6" s="13" t="s">
        <v>11</v>
      </c>
      <c r="C6" s="13" t="s">
        <v>12</v>
      </c>
      <c r="D6" s="13" t="s">
        <v>13</v>
      </c>
      <c r="E6" s="8"/>
      <c r="F6" s="24">
        <v>0</v>
      </c>
      <c r="G6" s="24">
        <v>318330</v>
      </c>
      <c r="H6" s="24"/>
      <c r="I6" s="132"/>
      <c r="J6" s="25">
        <v>318330</v>
      </c>
    </row>
    <row r="7" spans="1:10" ht="14">
      <c r="A7" s="16"/>
      <c r="B7" s="13" t="s">
        <v>14</v>
      </c>
      <c r="C7" s="13" t="s">
        <v>12</v>
      </c>
      <c r="D7" s="13" t="s">
        <v>15</v>
      </c>
      <c r="E7" s="8"/>
      <c r="F7" s="24">
        <v>0</v>
      </c>
      <c r="G7" s="24">
        <v>318330</v>
      </c>
      <c r="H7" s="24"/>
      <c r="I7" s="132"/>
      <c r="J7" s="25">
        <v>318330</v>
      </c>
    </row>
    <row r="8" spans="1:10" ht="14">
      <c r="A8" s="16"/>
      <c r="B8" s="13" t="s">
        <v>16</v>
      </c>
      <c r="C8" s="13" t="s">
        <v>12</v>
      </c>
      <c r="D8" s="13" t="s">
        <v>17</v>
      </c>
      <c r="E8" s="8"/>
      <c r="F8" s="24">
        <v>0</v>
      </c>
      <c r="G8" s="24">
        <v>141762</v>
      </c>
      <c r="H8" s="24"/>
      <c r="I8" s="132"/>
      <c r="J8" s="25">
        <v>141762</v>
      </c>
    </row>
    <row r="9" spans="1:10" ht="14">
      <c r="A9" s="16"/>
      <c r="B9" s="13" t="s">
        <v>18</v>
      </c>
      <c r="C9" s="13" t="s">
        <v>12</v>
      </c>
      <c r="D9" s="13" t="s">
        <v>19</v>
      </c>
      <c r="E9" s="8"/>
      <c r="F9" s="24">
        <v>0</v>
      </c>
      <c r="G9" s="24">
        <v>197489</v>
      </c>
      <c r="H9" s="24"/>
      <c r="I9" s="132"/>
      <c r="J9" s="25">
        <v>197489</v>
      </c>
    </row>
    <row r="10" spans="1:10" ht="14">
      <c r="A10" s="16"/>
      <c r="B10" s="13" t="s">
        <v>20</v>
      </c>
      <c r="C10" s="13" t="s">
        <v>12</v>
      </c>
      <c r="D10" s="13" t="s">
        <v>21</v>
      </c>
      <c r="E10" s="8"/>
      <c r="F10" s="24">
        <v>0</v>
      </c>
      <c r="G10" s="24">
        <v>197489</v>
      </c>
      <c r="H10" s="24"/>
      <c r="I10" s="132"/>
      <c r="J10" s="25">
        <v>197489</v>
      </c>
    </row>
    <row r="11" spans="1:10" ht="14">
      <c r="A11" s="16"/>
      <c r="B11" s="13" t="s">
        <v>22</v>
      </c>
      <c r="C11" s="13" t="s">
        <v>12</v>
      </c>
      <c r="D11" s="13" t="s">
        <v>23</v>
      </c>
      <c r="E11" s="8"/>
      <c r="F11" s="24">
        <v>0</v>
      </c>
      <c r="G11" s="24">
        <v>197489</v>
      </c>
      <c r="H11" s="24"/>
      <c r="I11" s="132"/>
      <c r="J11" s="25">
        <v>197489</v>
      </c>
    </row>
    <row r="12" spans="1:10" ht="14">
      <c r="A12" s="16"/>
      <c r="B12" s="13" t="s">
        <v>24</v>
      </c>
      <c r="C12" s="13" t="s">
        <v>12</v>
      </c>
      <c r="D12" s="13" t="s">
        <v>25</v>
      </c>
      <c r="E12" s="8"/>
      <c r="F12" s="24">
        <v>0</v>
      </c>
      <c r="G12" s="24">
        <v>197489</v>
      </c>
      <c r="H12" s="24"/>
      <c r="I12" s="132"/>
      <c r="J12" s="25">
        <v>197489</v>
      </c>
    </row>
    <row r="13" spans="1:10" ht="14">
      <c r="A13" s="16"/>
      <c r="B13" s="13" t="s">
        <v>26</v>
      </c>
      <c r="C13" s="13" t="s">
        <v>12</v>
      </c>
      <c r="D13" s="13" t="s">
        <v>27</v>
      </c>
      <c r="E13" s="8"/>
      <c r="F13" s="24">
        <v>0</v>
      </c>
      <c r="G13" s="24">
        <v>197489</v>
      </c>
      <c r="H13" s="24"/>
      <c r="I13" s="132"/>
      <c r="J13" s="25">
        <v>197489</v>
      </c>
    </row>
    <row r="14" spans="1:10" ht="14">
      <c r="A14" s="16"/>
      <c r="B14" s="13" t="s">
        <v>28</v>
      </c>
      <c r="C14" s="13" t="s">
        <v>12</v>
      </c>
      <c r="D14" s="13" t="s">
        <v>29</v>
      </c>
      <c r="E14" s="8"/>
      <c r="F14" s="24">
        <v>0</v>
      </c>
      <c r="G14" s="24">
        <v>197489</v>
      </c>
      <c r="H14" s="24"/>
      <c r="I14" s="132"/>
      <c r="J14" s="25">
        <v>197489</v>
      </c>
    </row>
    <row r="15" spans="1:10" ht="14">
      <c r="A15" s="16"/>
      <c r="B15" s="13" t="s">
        <v>30</v>
      </c>
      <c r="C15" s="13" t="s">
        <v>12</v>
      </c>
      <c r="D15" s="13" t="s">
        <v>31</v>
      </c>
      <c r="E15" s="8"/>
      <c r="F15" s="24">
        <v>-118282.21</v>
      </c>
      <c r="G15" s="24">
        <f>179294+F15</f>
        <v>61011.789999999994</v>
      </c>
      <c r="H15" s="24"/>
      <c r="I15" s="132"/>
      <c r="J15" s="25">
        <v>61011.79</v>
      </c>
    </row>
    <row r="16" spans="1:10" ht="14">
      <c r="A16" s="16"/>
      <c r="B16" s="13" t="s">
        <v>32</v>
      </c>
      <c r="C16" s="13" t="s">
        <v>12</v>
      </c>
      <c r="D16" s="13" t="s">
        <v>33</v>
      </c>
      <c r="E16" s="8"/>
      <c r="F16" s="24">
        <v>0</v>
      </c>
      <c r="G16" s="24">
        <v>179294</v>
      </c>
      <c r="H16" s="24"/>
      <c r="I16" s="132"/>
      <c r="J16" s="25">
        <v>179294</v>
      </c>
    </row>
    <row r="17" spans="1:10" ht="14">
      <c r="A17" s="16"/>
      <c r="B17" s="13" t="s">
        <v>34</v>
      </c>
      <c r="C17" s="13" t="s">
        <v>12</v>
      </c>
      <c r="D17" s="13" t="s">
        <v>35</v>
      </c>
      <c r="E17" s="8"/>
      <c r="F17" s="24">
        <v>0</v>
      </c>
      <c r="G17" s="24">
        <v>179294</v>
      </c>
      <c r="H17" s="24"/>
      <c r="I17" s="132"/>
      <c r="J17" s="25">
        <v>179294</v>
      </c>
    </row>
    <row r="18" spans="1:10" ht="14">
      <c r="A18" s="17"/>
      <c r="B18" s="19" t="s">
        <v>6</v>
      </c>
      <c r="C18" s="20"/>
      <c r="D18" s="21"/>
      <c r="E18" s="8"/>
      <c r="F18" s="25">
        <v>-118282.21</v>
      </c>
      <c r="G18" s="25">
        <f>SUM(G6:G17)</f>
        <v>2382955.79</v>
      </c>
      <c r="H18" s="25"/>
      <c r="I18" s="134"/>
      <c r="J18" s="25">
        <f>SUM(J6:J17)</f>
        <v>2382955.79</v>
      </c>
    </row>
    <row r="19" spans="1:10" ht="14">
      <c r="A19" s="15" t="s">
        <v>37</v>
      </c>
      <c r="B19" s="13" t="s">
        <v>32</v>
      </c>
      <c r="C19" s="13" t="s">
        <v>12</v>
      </c>
      <c r="D19" s="13" t="s">
        <v>33</v>
      </c>
      <c r="E19" s="8"/>
      <c r="F19" s="24">
        <v>0</v>
      </c>
      <c r="G19" s="24">
        <v>0</v>
      </c>
      <c r="H19" s="24"/>
      <c r="I19" s="132"/>
      <c r="J19" s="25">
        <v>0</v>
      </c>
    </row>
    <row r="20" spans="1:10" ht="14">
      <c r="A20" s="16"/>
      <c r="B20" s="13" t="s">
        <v>34</v>
      </c>
      <c r="C20" s="13" t="s">
        <v>12</v>
      </c>
      <c r="D20" s="13" t="s">
        <v>35</v>
      </c>
      <c r="E20" s="8"/>
      <c r="F20" s="24">
        <v>-1296.48</v>
      </c>
      <c r="G20" s="24">
        <v>0</v>
      </c>
      <c r="H20" s="24"/>
      <c r="I20" s="132"/>
      <c r="J20" s="25">
        <v>0</v>
      </c>
    </row>
    <row r="21" spans="1:10" ht="14">
      <c r="A21" s="17"/>
      <c r="B21" s="19" t="s">
        <v>6</v>
      </c>
      <c r="C21" s="20"/>
      <c r="D21" s="21"/>
      <c r="E21" s="8"/>
      <c r="F21" s="25">
        <v>-1296.48</v>
      </c>
      <c r="G21" s="25">
        <v>0</v>
      </c>
      <c r="H21" s="25">
        <f>H20</f>
        <v>0</v>
      </c>
      <c r="I21" s="134"/>
      <c r="J21" s="25">
        <v>0</v>
      </c>
    </row>
    <row r="22" spans="1:10" ht="14">
      <c r="A22" s="15" t="s">
        <v>38</v>
      </c>
      <c r="B22" s="13" t="s">
        <v>11</v>
      </c>
      <c r="C22" s="13" t="s">
        <v>12</v>
      </c>
      <c r="D22" s="13" t="s">
        <v>13</v>
      </c>
      <c r="E22" s="8"/>
      <c r="F22" s="24">
        <v>0</v>
      </c>
      <c r="G22" s="24">
        <v>1198</v>
      </c>
      <c r="H22" s="24"/>
      <c r="I22" s="132"/>
      <c r="J22" s="25">
        <v>1198</v>
      </c>
    </row>
    <row r="23" spans="1:10" ht="14">
      <c r="A23" s="16"/>
      <c r="B23" s="13" t="s">
        <v>14</v>
      </c>
      <c r="C23" s="13" t="s">
        <v>12</v>
      </c>
      <c r="D23" s="13" t="s">
        <v>15</v>
      </c>
      <c r="E23" s="8"/>
      <c r="F23" s="24">
        <v>0</v>
      </c>
      <c r="G23" s="24">
        <v>1198</v>
      </c>
      <c r="H23" s="24"/>
      <c r="I23" s="132"/>
      <c r="J23" s="25">
        <v>1198</v>
      </c>
    </row>
    <row r="24" spans="1:10" ht="14">
      <c r="A24" s="16"/>
      <c r="B24" s="13" t="s">
        <v>16</v>
      </c>
      <c r="C24" s="13" t="s">
        <v>12</v>
      </c>
      <c r="D24" s="13" t="s">
        <v>17</v>
      </c>
      <c r="E24" s="8"/>
      <c r="F24" s="24">
        <v>0</v>
      </c>
      <c r="G24" s="24">
        <v>146.5</v>
      </c>
      <c r="H24" s="24"/>
      <c r="I24" s="132"/>
      <c r="J24" s="25">
        <v>146.5</v>
      </c>
    </row>
    <row r="25" spans="1:10" ht="14">
      <c r="A25" s="16"/>
      <c r="B25" s="13" t="s">
        <v>18</v>
      </c>
      <c r="C25" s="13" t="s">
        <v>12</v>
      </c>
      <c r="D25" s="13" t="s">
        <v>19</v>
      </c>
      <c r="E25" s="8"/>
      <c r="F25" s="24">
        <v>0</v>
      </c>
      <c r="G25" s="24">
        <v>742</v>
      </c>
      <c r="H25" s="24"/>
      <c r="I25" s="132"/>
      <c r="J25" s="25">
        <v>742</v>
      </c>
    </row>
    <row r="26" spans="1:10" ht="14">
      <c r="A26" s="16"/>
      <c r="B26" s="13" t="s">
        <v>20</v>
      </c>
      <c r="C26" s="13" t="s">
        <v>12</v>
      </c>
      <c r="D26" s="13" t="s">
        <v>21</v>
      </c>
      <c r="E26" s="8"/>
      <c r="F26" s="24">
        <v>0</v>
      </c>
      <c r="G26" s="24">
        <v>742</v>
      </c>
      <c r="H26" s="24"/>
      <c r="I26" s="132"/>
      <c r="J26" s="25">
        <v>742</v>
      </c>
    </row>
    <row r="27" spans="1:10" ht="14">
      <c r="A27" s="16"/>
      <c r="B27" s="13" t="s">
        <v>22</v>
      </c>
      <c r="C27" s="13" t="s">
        <v>12</v>
      </c>
      <c r="D27" s="13" t="s">
        <v>23</v>
      </c>
      <c r="E27" s="8"/>
      <c r="F27" s="24">
        <v>0</v>
      </c>
      <c r="G27" s="24">
        <v>742</v>
      </c>
      <c r="H27" s="24"/>
      <c r="I27" s="132"/>
      <c r="J27" s="25">
        <v>742</v>
      </c>
    </row>
    <row r="28" spans="1:10" ht="14">
      <c r="A28" s="16"/>
      <c r="B28" s="13" t="s">
        <v>24</v>
      </c>
      <c r="C28" s="13" t="s">
        <v>12</v>
      </c>
      <c r="D28" s="13" t="s">
        <v>25</v>
      </c>
      <c r="E28" s="8"/>
      <c r="F28" s="24">
        <v>0</v>
      </c>
      <c r="G28" s="24">
        <v>742</v>
      </c>
      <c r="H28" s="24"/>
      <c r="I28" s="132"/>
      <c r="J28" s="25">
        <v>742</v>
      </c>
    </row>
    <row r="29" spans="1:10" ht="14">
      <c r="A29" s="16"/>
      <c r="B29" s="13" t="s">
        <v>26</v>
      </c>
      <c r="C29" s="13" t="s">
        <v>12</v>
      </c>
      <c r="D29" s="13" t="s">
        <v>27</v>
      </c>
      <c r="E29" s="8"/>
      <c r="F29" s="24">
        <v>0</v>
      </c>
      <c r="G29" s="24">
        <v>742</v>
      </c>
      <c r="H29" s="24"/>
      <c r="I29" s="132"/>
      <c r="J29" s="25">
        <v>742</v>
      </c>
    </row>
    <row r="30" spans="1:10" ht="14">
      <c r="A30" s="16"/>
      <c r="B30" s="13" t="s">
        <v>28</v>
      </c>
      <c r="C30" s="13" t="s">
        <v>12</v>
      </c>
      <c r="D30" s="13" t="s">
        <v>29</v>
      </c>
      <c r="E30" s="8"/>
      <c r="F30" s="24">
        <v>0</v>
      </c>
      <c r="G30" s="24">
        <v>742</v>
      </c>
      <c r="H30" s="24"/>
      <c r="I30" s="132"/>
      <c r="J30" s="25">
        <v>742</v>
      </c>
    </row>
    <row r="31" spans="1:10" ht="14">
      <c r="A31" s="16"/>
      <c r="B31" s="13" t="s">
        <v>30</v>
      </c>
      <c r="C31" s="13" t="s">
        <v>12</v>
      </c>
      <c r="D31" s="13" t="s">
        <v>31</v>
      </c>
      <c r="E31" s="8"/>
      <c r="F31" s="24">
        <v>0</v>
      </c>
      <c r="G31" s="24">
        <v>792</v>
      </c>
      <c r="H31" s="24"/>
      <c r="I31" s="132"/>
      <c r="J31" s="25">
        <v>792</v>
      </c>
    </row>
    <row r="32" spans="1:10" ht="14">
      <c r="A32" s="16"/>
      <c r="B32" s="13" t="s">
        <v>32</v>
      </c>
      <c r="C32" s="13" t="s">
        <v>12</v>
      </c>
      <c r="D32" s="13" t="s">
        <v>33</v>
      </c>
      <c r="E32" s="8"/>
      <c r="F32" s="24">
        <v>0</v>
      </c>
      <c r="G32" s="24">
        <v>792</v>
      </c>
      <c r="H32" s="24"/>
      <c r="I32" s="132"/>
      <c r="J32" s="25">
        <v>792</v>
      </c>
    </row>
    <row r="33" spans="1:10" ht="14">
      <c r="A33" s="16"/>
      <c r="B33" s="13" t="s">
        <v>34</v>
      </c>
      <c r="C33" s="13" t="s">
        <v>12</v>
      </c>
      <c r="D33" s="13" t="s">
        <v>35</v>
      </c>
      <c r="E33" s="8"/>
      <c r="F33" s="24">
        <v>0</v>
      </c>
      <c r="G33" s="24">
        <v>2088.48</v>
      </c>
      <c r="H33" s="24">
        <v>1296.48</v>
      </c>
      <c r="I33" s="133" t="s">
        <v>136</v>
      </c>
      <c r="J33" s="25">
        <f>G33-H33</f>
        <v>792</v>
      </c>
    </row>
    <row r="34" spans="1:10" ht="14">
      <c r="A34" s="17"/>
      <c r="B34" s="19" t="s">
        <v>6</v>
      </c>
      <c r="C34" s="20"/>
      <c r="D34" s="21"/>
      <c r="E34" s="8"/>
      <c r="F34" s="25">
        <v>0</v>
      </c>
      <c r="G34" s="25">
        <f>SUM(G22:G33)</f>
        <v>10666.98</v>
      </c>
      <c r="H34" s="25">
        <f>H33</f>
        <v>1296.48</v>
      </c>
      <c r="I34" s="134"/>
      <c r="J34" s="25">
        <f>SUM(J22:J33)</f>
        <v>9370.5</v>
      </c>
    </row>
    <row r="35" spans="1:10" ht="14">
      <c r="A35" s="19" t="s">
        <v>6</v>
      </c>
      <c r="B35" s="20"/>
      <c r="C35" s="20"/>
      <c r="D35" s="21"/>
      <c r="E35" s="8"/>
      <c r="F35" s="25">
        <v>-119578.69</v>
      </c>
      <c r="G35" s="25">
        <f>G34+G21+G18</f>
        <v>2393622.77</v>
      </c>
      <c r="H35" s="25">
        <f>H34</f>
        <v>1296.48</v>
      </c>
      <c r="I35" s="134"/>
      <c r="J35" s="25">
        <f>J34+J18</f>
        <v>2392326.29</v>
      </c>
    </row>
    <row r="39" spans="1:10" ht="13">
      <c r="B39" s="27">
        <f>H33</f>
        <v>1296.48</v>
      </c>
      <c r="C39" s="30" t="s">
        <v>136</v>
      </c>
      <c r="D39" t="s">
        <v>143</v>
      </c>
    </row>
  </sheetData>
  <pageMargins left="0.7" right="0.7" top="0.75" bottom="0.85" header="0.3" footer="0.3"/>
  <pageSetup scale="87"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Layout" zoomScaleNormal="166" zoomScaleSheetLayoutView="76" workbookViewId="0">
      <selection activeCell="I20" sqref="I20"/>
    </sheetView>
  </sheetViews>
  <sheetFormatPr defaultRowHeight="12.5"/>
  <cols>
    <col min="1" max="1" width="11.54296875" bestFit="1" customWidth="1"/>
    <col min="2" max="2" width="18.1796875" bestFit="1" customWidth="1"/>
    <col min="3" max="3" width="9.81640625" bestFit="1" customWidth="1"/>
    <col min="4" max="4" width="30.54296875" bestFit="1" customWidth="1"/>
    <col min="5" max="5" width="11.7265625" bestFit="1" customWidth="1"/>
    <col min="6" max="6" width="21.7265625" bestFit="1" customWidth="1"/>
    <col min="7" max="7" width="21.7265625" hidden="1" customWidth="1"/>
    <col min="8" max="8" width="8.453125" bestFit="1" customWidth="1"/>
  </cols>
  <sheetData>
    <row r="1" spans="1:8" ht="14">
      <c r="A1" s="13" t="s">
        <v>0</v>
      </c>
      <c r="B1" s="13" t="s">
        <v>108</v>
      </c>
    </row>
    <row r="3" spans="1:8" ht="14">
      <c r="A3" s="2">
        <v>0</v>
      </c>
      <c r="B3" s="3">
        <v>0</v>
      </c>
      <c r="C3" s="3">
        <v>0</v>
      </c>
      <c r="D3" s="4">
        <v>0</v>
      </c>
      <c r="E3" s="9">
        <v>0</v>
      </c>
      <c r="F3" s="10" t="s">
        <v>2</v>
      </c>
      <c r="G3" s="11"/>
      <c r="H3" s="12"/>
    </row>
    <row r="4" spans="1:8" ht="14">
      <c r="A4" s="5"/>
      <c r="B4" s="6"/>
      <c r="C4" s="6"/>
      <c r="D4" s="7"/>
      <c r="E4" s="13" t="s">
        <v>3</v>
      </c>
      <c r="F4" s="13" t="s">
        <v>5</v>
      </c>
      <c r="G4" s="13"/>
      <c r="H4" s="18" t="s">
        <v>6</v>
      </c>
    </row>
    <row r="5" spans="1:8" ht="14">
      <c r="A5" s="14" t="s">
        <v>7</v>
      </c>
      <c r="B5" s="13" t="s">
        <v>8</v>
      </c>
      <c r="C5" s="13" t="s">
        <v>9</v>
      </c>
      <c r="D5" s="13" t="s">
        <v>10</v>
      </c>
      <c r="E5" s="8">
        <v>0</v>
      </c>
      <c r="F5" s="8"/>
      <c r="G5" s="8"/>
      <c r="H5" s="8"/>
    </row>
    <row r="6" spans="1:8" ht="14">
      <c r="A6" s="15" t="s">
        <v>36</v>
      </c>
      <c r="B6" s="13" t="s">
        <v>11</v>
      </c>
      <c r="C6" s="13" t="s">
        <v>12</v>
      </c>
      <c r="D6" s="13" t="s">
        <v>109</v>
      </c>
      <c r="E6" s="8"/>
      <c r="F6" s="1">
        <v>245.52</v>
      </c>
      <c r="G6" s="1"/>
      <c r="H6" s="22">
        <v>245.52</v>
      </c>
    </row>
    <row r="7" spans="1:8" ht="14">
      <c r="A7" s="16"/>
      <c r="B7" s="13" t="s">
        <v>14</v>
      </c>
      <c r="C7" s="13" t="s">
        <v>12</v>
      </c>
      <c r="D7" s="13" t="s">
        <v>110</v>
      </c>
      <c r="E7" s="8"/>
      <c r="F7" s="1">
        <v>241.96</v>
      </c>
      <c r="G7" s="1"/>
      <c r="H7" s="22">
        <v>241.96</v>
      </c>
    </row>
    <row r="8" spans="1:8" ht="14">
      <c r="A8" s="16"/>
      <c r="B8" s="13" t="s">
        <v>16</v>
      </c>
      <c r="C8" s="13" t="s">
        <v>12</v>
      </c>
      <c r="D8" s="13" t="s">
        <v>111</v>
      </c>
      <c r="E8" s="8"/>
      <c r="F8" s="1">
        <v>209.16</v>
      </c>
      <c r="G8" s="1"/>
      <c r="H8" s="22">
        <v>209.16</v>
      </c>
    </row>
    <row r="9" spans="1:8" ht="14">
      <c r="A9" s="16"/>
      <c r="B9" s="13" t="s">
        <v>18</v>
      </c>
      <c r="C9" s="13" t="s">
        <v>12</v>
      </c>
      <c r="D9" s="13" t="s">
        <v>112</v>
      </c>
      <c r="E9" s="8"/>
      <c r="F9" s="1">
        <v>238.96</v>
      </c>
      <c r="G9" s="1"/>
      <c r="H9" s="22">
        <v>238.96</v>
      </c>
    </row>
    <row r="10" spans="1:8" ht="14">
      <c r="A10" s="16"/>
      <c r="B10" s="13" t="s">
        <v>20</v>
      </c>
      <c r="C10" s="13" t="s">
        <v>12</v>
      </c>
      <c r="D10" s="13" t="s">
        <v>113</v>
      </c>
      <c r="E10" s="8"/>
      <c r="F10" s="1">
        <v>238.98000000000002</v>
      </c>
      <c r="G10" s="1"/>
      <c r="H10" s="22">
        <v>238.98000000000002</v>
      </c>
    </row>
    <row r="11" spans="1:8" ht="14">
      <c r="A11" s="16"/>
      <c r="B11" s="13" t="s">
        <v>22</v>
      </c>
      <c r="C11" s="13" t="s">
        <v>12</v>
      </c>
      <c r="D11" s="13" t="s">
        <v>114</v>
      </c>
      <c r="E11" s="8"/>
      <c r="F11" s="1">
        <v>238.98000000000002</v>
      </c>
      <c r="G11" s="1"/>
      <c r="H11" s="22">
        <v>238.98000000000002</v>
      </c>
    </row>
    <row r="12" spans="1:8" ht="14">
      <c r="A12" s="16"/>
      <c r="B12" s="13" t="s">
        <v>24</v>
      </c>
      <c r="C12" s="13" t="s">
        <v>12</v>
      </c>
      <c r="D12" s="13" t="s">
        <v>115</v>
      </c>
      <c r="E12" s="8"/>
      <c r="F12" s="1">
        <v>281.69</v>
      </c>
      <c r="G12" s="1"/>
      <c r="H12" s="22">
        <v>281.69</v>
      </c>
    </row>
    <row r="13" spans="1:8" ht="14">
      <c r="A13" s="16"/>
      <c r="B13" s="13" t="s">
        <v>26</v>
      </c>
      <c r="C13" s="13" t="s">
        <v>12</v>
      </c>
      <c r="D13" s="13" t="s">
        <v>116</v>
      </c>
      <c r="E13" s="8"/>
      <c r="F13" s="1">
        <v>238.98000000000002</v>
      </c>
      <c r="G13" s="1"/>
      <c r="H13" s="22">
        <v>238.98000000000002</v>
      </c>
    </row>
    <row r="14" spans="1:8" ht="14">
      <c r="A14" s="16"/>
      <c r="B14" s="13" t="s">
        <v>28</v>
      </c>
      <c r="C14" s="13" t="s">
        <v>12</v>
      </c>
      <c r="D14" s="13" t="s">
        <v>117</v>
      </c>
      <c r="E14" s="8"/>
      <c r="F14" s="1">
        <v>238.98000000000002</v>
      </c>
      <c r="G14" s="1"/>
      <c r="H14" s="22">
        <v>238.98000000000002</v>
      </c>
    </row>
    <row r="15" spans="1:8" ht="14">
      <c r="A15" s="16"/>
      <c r="B15" s="13" t="s">
        <v>30</v>
      </c>
      <c r="C15" s="13" t="s">
        <v>12</v>
      </c>
      <c r="D15" s="13" t="s">
        <v>118</v>
      </c>
      <c r="E15" s="8"/>
      <c r="F15" s="1">
        <v>238.98000000000002</v>
      </c>
      <c r="G15" s="1"/>
      <c r="H15" s="22">
        <v>238.98000000000002</v>
      </c>
    </row>
    <row r="16" spans="1:8" ht="14">
      <c r="A16" s="16"/>
      <c r="B16" s="13" t="s">
        <v>32</v>
      </c>
      <c r="C16" s="13" t="s">
        <v>12</v>
      </c>
      <c r="D16" s="13" t="s">
        <v>119</v>
      </c>
      <c r="E16" s="8"/>
      <c r="F16" s="1">
        <v>238.98000000000002</v>
      </c>
      <c r="G16" s="1"/>
      <c r="H16" s="22">
        <v>238.98000000000002</v>
      </c>
    </row>
    <row r="17" spans="1:8" ht="14">
      <c r="A17" s="16"/>
      <c r="B17" s="13" t="s">
        <v>34</v>
      </c>
      <c r="C17" s="13" t="s">
        <v>12</v>
      </c>
      <c r="D17" s="13" t="s">
        <v>120</v>
      </c>
      <c r="E17" s="8"/>
      <c r="F17" s="1">
        <v>238.98000000000002</v>
      </c>
      <c r="G17" s="1"/>
      <c r="H17" s="22">
        <v>238.98000000000002</v>
      </c>
    </row>
    <row r="18" spans="1:8" ht="14">
      <c r="A18" s="17"/>
      <c r="B18" s="19" t="s">
        <v>6</v>
      </c>
      <c r="C18" s="20"/>
      <c r="D18" s="21"/>
      <c r="E18" s="8"/>
      <c r="F18" s="22">
        <v>2890.15</v>
      </c>
      <c r="G18" s="22"/>
      <c r="H18" s="22">
        <v>2890.15</v>
      </c>
    </row>
    <row r="19" spans="1:8" ht="14">
      <c r="A19" s="19" t="s">
        <v>6</v>
      </c>
      <c r="B19" s="20"/>
      <c r="C19" s="20"/>
      <c r="D19" s="21"/>
      <c r="E19" s="8"/>
      <c r="F19" s="22">
        <v>2890.15</v>
      </c>
      <c r="G19" s="22"/>
      <c r="H19" s="22">
        <v>2890.15</v>
      </c>
    </row>
  </sheetData>
  <pageMargins left="0.7" right="0.7" top="0.75" bottom="0.85" header="0.3" footer="0.3"/>
  <pageSetup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Layout" zoomScaleNormal="100" zoomScaleSheetLayoutView="237" workbookViewId="0">
      <selection activeCell="I20" sqref="I20"/>
    </sheetView>
  </sheetViews>
  <sheetFormatPr defaultRowHeight="12.5"/>
  <cols>
    <col min="1" max="1" width="11.54296875" bestFit="1" customWidth="1"/>
    <col min="2" max="2" width="18.1796875" bestFit="1" customWidth="1"/>
    <col min="3" max="3" width="9.81640625" bestFit="1" customWidth="1"/>
    <col min="4" max="4" width="43.7265625" bestFit="1" customWidth="1"/>
    <col min="5" max="5" width="11.7265625" bestFit="1" customWidth="1"/>
    <col min="6" max="6" width="21.81640625" bestFit="1" customWidth="1"/>
    <col min="7" max="7" width="21.7265625" hidden="1" customWidth="1"/>
    <col min="8" max="8" width="15.7265625" bestFit="1" customWidth="1"/>
  </cols>
  <sheetData>
    <row r="1" spans="1:8" ht="14">
      <c r="A1" s="13" t="s">
        <v>0</v>
      </c>
      <c r="B1" s="13" t="s">
        <v>98</v>
      </c>
    </row>
    <row r="3" spans="1:8" ht="14">
      <c r="A3" s="2">
        <v>0</v>
      </c>
      <c r="B3" s="3">
        <v>0</v>
      </c>
      <c r="C3" s="3">
        <v>0</v>
      </c>
      <c r="D3" s="4">
        <v>0</v>
      </c>
      <c r="E3" s="9">
        <v>0</v>
      </c>
      <c r="F3" s="10" t="s">
        <v>2</v>
      </c>
      <c r="G3" s="11"/>
      <c r="H3" s="12"/>
    </row>
    <row r="4" spans="1:8" ht="14">
      <c r="A4" s="5"/>
      <c r="B4" s="6"/>
      <c r="C4" s="6"/>
      <c r="D4" s="7"/>
      <c r="E4" s="13" t="s">
        <v>3</v>
      </c>
      <c r="F4" s="13" t="s">
        <v>5</v>
      </c>
      <c r="G4" s="13"/>
      <c r="H4" s="18" t="s">
        <v>6</v>
      </c>
    </row>
    <row r="5" spans="1:8" ht="14">
      <c r="A5" s="14" t="s">
        <v>7</v>
      </c>
      <c r="B5" s="13" t="s">
        <v>8</v>
      </c>
      <c r="C5" s="13" t="s">
        <v>9</v>
      </c>
      <c r="D5" s="13" t="s">
        <v>10</v>
      </c>
      <c r="E5" s="8">
        <v>0</v>
      </c>
      <c r="F5" s="8"/>
      <c r="G5" s="8"/>
      <c r="H5" s="8"/>
    </row>
    <row r="6" spans="1:8" ht="14">
      <c r="A6" s="15" t="s">
        <v>36</v>
      </c>
      <c r="B6" s="13" t="s">
        <v>11</v>
      </c>
      <c r="C6" s="13" t="s">
        <v>12</v>
      </c>
      <c r="D6" s="13" t="s">
        <v>13</v>
      </c>
      <c r="E6" s="8"/>
      <c r="F6" s="24">
        <v>503096</v>
      </c>
      <c r="G6" s="24"/>
      <c r="H6" s="25">
        <v>503096</v>
      </c>
    </row>
    <row r="7" spans="1:8" ht="14">
      <c r="A7" s="16"/>
      <c r="B7" s="13" t="s">
        <v>14</v>
      </c>
      <c r="C7" s="13" t="s">
        <v>12</v>
      </c>
      <c r="D7" s="13" t="s">
        <v>15</v>
      </c>
      <c r="E7" s="8"/>
      <c r="F7" s="24">
        <v>503096</v>
      </c>
      <c r="G7" s="24"/>
      <c r="H7" s="25">
        <v>503096</v>
      </c>
    </row>
    <row r="8" spans="1:8" ht="14">
      <c r="A8" s="16"/>
      <c r="B8" s="13" t="s">
        <v>16</v>
      </c>
      <c r="C8" s="13" t="s">
        <v>12</v>
      </c>
      <c r="D8" s="13" t="s">
        <v>17</v>
      </c>
      <c r="E8" s="8"/>
      <c r="F8" s="24">
        <v>657246</v>
      </c>
      <c r="G8" s="24"/>
      <c r="H8" s="25">
        <v>657246</v>
      </c>
    </row>
    <row r="9" spans="1:8" ht="14">
      <c r="A9" s="16"/>
      <c r="B9" s="13" t="s">
        <v>18</v>
      </c>
      <c r="C9" s="13" t="s">
        <v>12</v>
      </c>
      <c r="D9" s="13" t="s">
        <v>19</v>
      </c>
      <c r="E9" s="8"/>
      <c r="F9" s="24">
        <v>727250</v>
      </c>
      <c r="G9" s="24"/>
      <c r="H9" s="25">
        <v>727250</v>
      </c>
    </row>
    <row r="10" spans="1:8" ht="14">
      <c r="A10" s="16"/>
      <c r="B10" s="13" t="s">
        <v>20</v>
      </c>
      <c r="C10" s="13" t="s">
        <v>12</v>
      </c>
      <c r="D10" s="13" t="s">
        <v>21</v>
      </c>
      <c r="E10" s="8"/>
      <c r="F10" s="24">
        <v>727250</v>
      </c>
      <c r="G10" s="24"/>
      <c r="H10" s="25">
        <v>727250</v>
      </c>
    </row>
    <row r="11" spans="1:8" ht="14">
      <c r="A11" s="16"/>
      <c r="B11" s="13" t="s">
        <v>22</v>
      </c>
      <c r="C11" s="13" t="s">
        <v>12</v>
      </c>
      <c r="D11" s="13" t="s">
        <v>23</v>
      </c>
      <c r="E11" s="8"/>
      <c r="F11" s="24">
        <v>727250</v>
      </c>
      <c r="G11" s="24"/>
      <c r="H11" s="25">
        <v>727250</v>
      </c>
    </row>
    <row r="12" spans="1:8" ht="14">
      <c r="A12" s="16"/>
      <c r="B12" s="13" t="s">
        <v>24</v>
      </c>
      <c r="C12" s="13" t="s">
        <v>12</v>
      </c>
      <c r="D12" s="13" t="s">
        <v>25</v>
      </c>
      <c r="E12" s="8"/>
      <c r="F12" s="24">
        <v>727250</v>
      </c>
      <c r="G12" s="24"/>
      <c r="H12" s="25">
        <v>727250</v>
      </c>
    </row>
    <row r="13" spans="1:8" ht="14">
      <c r="A13" s="16"/>
      <c r="B13" s="13" t="s">
        <v>26</v>
      </c>
      <c r="C13" s="13" t="s">
        <v>12</v>
      </c>
      <c r="D13" s="13" t="s">
        <v>27</v>
      </c>
      <c r="E13" s="8"/>
      <c r="F13" s="24">
        <v>727250</v>
      </c>
      <c r="G13" s="24"/>
      <c r="H13" s="25">
        <v>727250</v>
      </c>
    </row>
    <row r="14" spans="1:8" ht="14">
      <c r="A14" s="16"/>
      <c r="B14" s="13" t="s">
        <v>28</v>
      </c>
      <c r="C14" s="13" t="s">
        <v>12</v>
      </c>
      <c r="D14" s="13" t="s">
        <v>29</v>
      </c>
      <c r="E14" s="8"/>
      <c r="F14" s="24">
        <v>727250</v>
      </c>
      <c r="G14" s="24"/>
      <c r="H14" s="25">
        <v>727250</v>
      </c>
    </row>
    <row r="15" spans="1:8" ht="14">
      <c r="A15" s="16"/>
      <c r="B15" s="13" t="s">
        <v>30</v>
      </c>
      <c r="C15" s="13" t="s">
        <v>12</v>
      </c>
      <c r="D15" s="13" t="s">
        <v>31</v>
      </c>
      <c r="E15" s="8"/>
      <c r="F15" s="24">
        <v>727250</v>
      </c>
      <c r="G15" s="24"/>
      <c r="H15" s="25">
        <v>727250</v>
      </c>
    </row>
    <row r="16" spans="1:8" ht="14">
      <c r="A16" s="16"/>
      <c r="B16" s="13" t="s">
        <v>32</v>
      </c>
      <c r="C16" s="13" t="s">
        <v>12</v>
      </c>
      <c r="D16" s="13" t="s">
        <v>33</v>
      </c>
      <c r="E16" s="8"/>
      <c r="F16" s="24">
        <v>727250</v>
      </c>
      <c r="G16" s="24"/>
      <c r="H16" s="25">
        <v>727250</v>
      </c>
    </row>
    <row r="17" spans="1:8" ht="14">
      <c r="A17" s="16"/>
      <c r="B17" s="13" t="s">
        <v>34</v>
      </c>
      <c r="C17" s="13" t="s">
        <v>12</v>
      </c>
      <c r="D17" s="13" t="s">
        <v>35</v>
      </c>
      <c r="E17" s="8"/>
      <c r="F17" s="24">
        <v>727250</v>
      </c>
      <c r="G17" s="24"/>
      <c r="H17" s="25">
        <v>727250</v>
      </c>
    </row>
    <row r="18" spans="1:8" ht="14">
      <c r="A18" s="17"/>
      <c r="B18" s="19" t="s">
        <v>6</v>
      </c>
      <c r="C18" s="20"/>
      <c r="D18" s="21"/>
      <c r="E18" s="8"/>
      <c r="F18" s="25">
        <v>8208688</v>
      </c>
      <c r="G18" s="25"/>
      <c r="H18" s="25">
        <v>8208688</v>
      </c>
    </row>
    <row r="19" spans="1:8" ht="14">
      <c r="A19" s="15" t="s">
        <v>38</v>
      </c>
      <c r="B19" s="13" t="s">
        <v>11</v>
      </c>
      <c r="C19" s="13" t="s">
        <v>12</v>
      </c>
      <c r="D19" s="13" t="s">
        <v>13</v>
      </c>
      <c r="E19" s="8"/>
      <c r="F19" s="24">
        <v>77176</v>
      </c>
      <c r="G19" s="24"/>
      <c r="H19" s="25">
        <v>77176</v>
      </c>
    </row>
    <row r="20" spans="1:8" ht="14">
      <c r="A20" s="16"/>
      <c r="B20" s="13" t="s">
        <v>14</v>
      </c>
      <c r="C20" s="13" t="s">
        <v>12</v>
      </c>
      <c r="D20" s="13" t="s">
        <v>15</v>
      </c>
      <c r="E20" s="8"/>
      <c r="F20" s="24">
        <v>77176</v>
      </c>
      <c r="G20" s="24"/>
      <c r="H20" s="25">
        <v>77176</v>
      </c>
    </row>
    <row r="21" spans="1:8" ht="14">
      <c r="A21" s="16"/>
      <c r="B21" s="13" t="s">
        <v>16</v>
      </c>
      <c r="C21" s="13" t="s">
        <v>12</v>
      </c>
      <c r="D21" s="13" t="s">
        <v>17</v>
      </c>
      <c r="E21" s="8"/>
      <c r="F21" s="24">
        <v>100823</v>
      </c>
      <c r="G21" s="24"/>
      <c r="H21" s="25">
        <v>100823</v>
      </c>
    </row>
    <row r="22" spans="1:8" ht="14">
      <c r="A22" s="16"/>
      <c r="B22" s="13" t="s">
        <v>18</v>
      </c>
      <c r="C22" s="13" t="s">
        <v>12</v>
      </c>
      <c r="D22" s="13" t="s">
        <v>19</v>
      </c>
      <c r="E22" s="8"/>
      <c r="F22" s="24">
        <v>111562</v>
      </c>
      <c r="G22" s="24"/>
      <c r="H22" s="25">
        <v>111562</v>
      </c>
    </row>
    <row r="23" spans="1:8" ht="14">
      <c r="A23" s="16"/>
      <c r="B23" s="13" t="s">
        <v>20</v>
      </c>
      <c r="C23" s="13" t="s">
        <v>12</v>
      </c>
      <c r="D23" s="13" t="s">
        <v>21</v>
      </c>
      <c r="E23" s="8"/>
      <c r="F23" s="24">
        <v>111562</v>
      </c>
      <c r="G23" s="24"/>
      <c r="H23" s="25">
        <v>111562</v>
      </c>
    </row>
    <row r="24" spans="1:8" ht="14">
      <c r="A24" s="16"/>
      <c r="B24" s="13" t="s">
        <v>22</v>
      </c>
      <c r="C24" s="13" t="s">
        <v>12</v>
      </c>
      <c r="D24" s="13" t="s">
        <v>23</v>
      </c>
      <c r="E24" s="8"/>
      <c r="F24" s="24">
        <v>111562</v>
      </c>
      <c r="G24" s="24"/>
      <c r="H24" s="25">
        <v>111562</v>
      </c>
    </row>
    <row r="25" spans="1:8" ht="14">
      <c r="A25" s="16"/>
      <c r="B25" s="13" t="s">
        <v>24</v>
      </c>
      <c r="C25" s="13" t="s">
        <v>12</v>
      </c>
      <c r="D25" s="13" t="s">
        <v>25</v>
      </c>
      <c r="E25" s="8"/>
      <c r="F25" s="24">
        <v>111562</v>
      </c>
      <c r="G25" s="24"/>
      <c r="H25" s="25">
        <v>111562</v>
      </c>
    </row>
    <row r="26" spans="1:8" ht="14">
      <c r="A26" s="16"/>
      <c r="B26" s="13" t="s">
        <v>26</v>
      </c>
      <c r="C26" s="13" t="s">
        <v>12</v>
      </c>
      <c r="D26" s="13" t="s">
        <v>27</v>
      </c>
      <c r="E26" s="8"/>
      <c r="F26" s="24">
        <v>111562</v>
      </c>
      <c r="G26" s="24"/>
      <c r="H26" s="25">
        <v>111562</v>
      </c>
    </row>
    <row r="27" spans="1:8" ht="14">
      <c r="A27" s="16"/>
      <c r="B27" s="13" t="s">
        <v>28</v>
      </c>
      <c r="C27" s="13" t="s">
        <v>12</v>
      </c>
      <c r="D27" s="13" t="s">
        <v>29</v>
      </c>
      <c r="E27" s="8"/>
      <c r="F27" s="24">
        <v>111562</v>
      </c>
      <c r="G27" s="24"/>
      <c r="H27" s="25">
        <v>111562</v>
      </c>
    </row>
    <row r="28" spans="1:8" ht="14">
      <c r="A28" s="16"/>
      <c r="B28" s="13" t="s">
        <v>30</v>
      </c>
      <c r="C28" s="13" t="s">
        <v>12</v>
      </c>
      <c r="D28" s="13" t="s">
        <v>31</v>
      </c>
      <c r="E28" s="8"/>
      <c r="F28" s="24">
        <v>111562</v>
      </c>
      <c r="G28" s="24"/>
      <c r="H28" s="25">
        <v>111562</v>
      </c>
    </row>
    <row r="29" spans="1:8" ht="14">
      <c r="A29" s="16"/>
      <c r="B29" s="13" t="s">
        <v>32</v>
      </c>
      <c r="C29" s="13" t="s">
        <v>12</v>
      </c>
      <c r="D29" s="13" t="s">
        <v>33</v>
      </c>
      <c r="E29" s="8"/>
      <c r="F29" s="24">
        <v>111562</v>
      </c>
      <c r="G29" s="24"/>
      <c r="H29" s="25">
        <v>111562</v>
      </c>
    </row>
    <row r="30" spans="1:8" ht="14">
      <c r="A30" s="16"/>
      <c r="B30" s="13" t="s">
        <v>34</v>
      </c>
      <c r="C30" s="13" t="s">
        <v>12</v>
      </c>
      <c r="D30" s="13" t="s">
        <v>35</v>
      </c>
      <c r="E30" s="8"/>
      <c r="F30" s="24">
        <v>111562</v>
      </c>
      <c r="G30" s="24"/>
      <c r="H30" s="25">
        <v>111562</v>
      </c>
    </row>
    <row r="31" spans="1:8" ht="14">
      <c r="A31" s="17"/>
      <c r="B31" s="19" t="s">
        <v>6</v>
      </c>
      <c r="C31" s="20"/>
      <c r="D31" s="21"/>
      <c r="E31" s="8"/>
      <c r="F31" s="25">
        <v>1259233</v>
      </c>
      <c r="G31" s="25"/>
      <c r="H31" s="25">
        <v>1259233</v>
      </c>
    </row>
    <row r="32" spans="1:8" ht="14">
      <c r="A32" s="19" t="s">
        <v>6</v>
      </c>
      <c r="B32" s="20"/>
      <c r="C32" s="20"/>
      <c r="D32" s="21"/>
      <c r="E32" s="8"/>
      <c r="F32" s="25">
        <f t="shared" ref="F32:G32" si="0">F31+F18</f>
        <v>9467921</v>
      </c>
      <c r="G32" s="25">
        <f t="shared" si="0"/>
        <v>0</v>
      </c>
      <c r="H32" s="25">
        <f>H31+H18</f>
        <v>9467921</v>
      </c>
    </row>
    <row r="33" spans="6:8">
      <c r="F33" s="26"/>
      <c r="G33" s="26"/>
      <c r="H33" s="26"/>
    </row>
    <row r="34" spans="6:8">
      <c r="F34" s="26"/>
      <c r="G34" s="26"/>
      <c r="H34" s="26"/>
    </row>
    <row r="35" spans="6:8">
      <c r="F35" s="26"/>
      <c r="G35" s="26"/>
      <c r="H35" s="26"/>
    </row>
    <row r="36" spans="6:8">
      <c r="F36" s="26"/>
      <c r="G36" s="26"/>
      <c r="H36" s="26"/>
    </row>
  </sheetData>
  <pageMargins left="0.7" right="0.7" top="0.75" bottom="0.85" header="0.3" footer="0.3"/>
  <pageSetup scale="94"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Layout" zoomScaleNormal="107" zoomScaleSheetLayoutView="53" workbookViewId="0">
      <selection activeCell="I20" sqref="I20"/>
    </sheetView>
  </sheetViews>
  <sheetFormatPr defaultRowHeight="12.5"/>
  <cols>
    <col min="1" max="1" width="11.7265625" bestFit="1" customWidth="1"/>
    <col min="2" max="2" width="18.1796875" bestFit="1" customWidth="1"/>
    <col min="3" max="3" width="9.81640625" bestFit="1" customWidth="1"/>
    <col min="4" max="4" width="43.7265625" bestFit="1" customWidth="1"/>
    <col min="5" max="5" width="11.7265625" bestFit="1" customWidth="1"/>
    <col min="6" max="6" width="21.81640625" hidden="1" customWidth="1"/>
    <col min="7" max="7" width="15.7265625" bestFit="1" customWidth="1"/>
    <col min="8" max="8" width="13.1796875" customWidth="1"/>
    <col min="9" max="9" width="4" style="128" bestFit="1" customWidth="1"/>
    <col min="10" max="10" width="15.7265625" bestFit="1" customWidth="1"/>
  </cols>
  <sheetData>
    <row r="1" spans="1:10" ht="14">
      <c r="A1" s="13" t="s">
        <v>49</v>
      </c>
      <c r="B1" s="13" t="s">
        <v>1</v>
      </c>
    </row>
    <row r="3" spans="1:10" ht="14">
      <c r="A3" s="2">
        <v>0</v>
      </c>
      <c r="B3" s="3">
        <v>0</v>
      </c>
      <c r="C3" s="3">
        <v>0</v>
      </c>
      <c r="D3" s="4">
        <v>0</v>
      </c>
      <c r="E3" s="9">
        <v>0</v>
      </c>
      <c r="F3" s="10" t="s">
        <v>2</v>
      </c>
      <c r="G3" s="11"/>
      <c r="H3" s="11"/>
      <c r="I3" s="129"/>
      <c r="J3" s="12"/>
    </row>
    <row r="4" spans="1:10" ht="14">
      <c r="A4" s="5"/>
      <c r="B4" s="6"/>
      <c r="C4" s="6"/>
      <c r="D4" s="7"/>
      <c r="E4" s="13" t="s">
        <v>3</v>
      </c>
      <c r="F4" s="13" t="s">
        <v>4</v>
      </c>
      <c r="G4" s="13"/>
      <c r="H4" s="13" t="s">
        <v>131</v>
      </c>
      <c r="I4" s="130" t="s">
        <v>135</v>
      </c>
      <c r="J4" s="18" t="s">
        <v>6</v>
      </c>
    </row>
    <row r="5" spans="1:10" ht="14">
      <c r="A5" s="14" t="s">
        <v>7</v>
      </c>
      <c r="B5" s="13" t="s">
        <v>8</v>
      </c>
      <c r="C5" s="13" t="s">
        <v>9</v>
      </c>
      <c r="D5" s="13" t="s">
        <v>10</v>
      </c>
      <c r="E5" s="8">
        <v>0</v>
      </c>
      <c r="F5" s="8"/>
      <c r="G5" s="8"/>
      <c r="H5" s="8"/>
      <c r="I5" s="131"/>
      <c r="J5" s="8"/>
    </row>
    <row r="6" spans="1:10" ht="14">
      <c r="A6" s="15" t="s">
        <v>37</v>
      </c>
      <c r="B6" s="13" t="s">
        <v>11</v>
      </c>
      <c r="C6" s="13" t="s">
        <v>12</v>
      </c>
      <c r="D6" s="13" t="s">
        <v>13</v>
      </c>
      <c r="E6" s="8"/>
      <c r="F6" s="24">
        <v>-23689.69</v>
      </c>
      <c r="G6" s="24">
        <f>248513.79-F6</f>
        <v>272203.48</v>
      </c>
      <c r="H6" s="24">
        <f>F6</f>
        <v>-23689.69</v>
      </c>
      <c r="I6" s="133" t="s">
        <v>136</v>
      </c>
      <c r="J6" s="25">
        <f>G6+H6</f>
        <v>248513.78999999998</v>
      </c>
    </row>
    <row r="7" spans="1:10" ht="14">
      <c r="A7" s="16"/>
      <c r="B7" s="13" t="s">
        <v>14</v>
      </c>
      <c r="C7" s="13" t="s">
        <v>12</v>
      </c>
      <c r="D7" s="13" t="s">
        <v>15</v>
      </c>
      <c r="E7" s="8"/>
      <c r="F7" s="24">
        <v>0</v>
      </c>
      <c r="G7" s="24">
        <v>248513.79</v>
      </c>
      <c r="H7" s="24"/>
      <c r="I7" s="133"/>
      <c r="J7" s="25">
        <v>248513.79</v>
      </c>
    </row>
    <row r="8" spans="1:10" ht="14">
      <c r="A8" s="16"/>
      <c r="B8" s="13" t="s">
        <v>16</v>
      </c>
      <c r="C8" s="13" t="s">
        <v>12</v>
      </c>
      <c r="D8" s="13" t="s">
        <v>17</v>
      </c>
      <c r="E8" s="8"/>
      <c r="F8" s="24">
        <v>0</v>
      </c>
      <c r="G8" s="24">
        <v>282875.78999999998</v>
      </c>
      <c r="H8" s="24"/>
      <c r="I8" s="133"/>
      <c r="J8" s="25">
        <v>282875.78999999998</v>
      </c>
    </row>
    <row r="9" spans="1:10" ht="14">
      <c r="A9" s="16"/>
      <c r="B9" s="13" t="s">
        <v>18</v>
      </c>
      <c r="C9" s="13" t="s">
        <v>12</v>
      </c>
      <c r="D9" s="13" t="s">
        <v>19</v>
      </c>
      <c r="E9" s="8"/>
      <c r="F9" s="24">
        <v>0</v>
      </c>
      <c r="G9" s="24">
        <v>222966.79</v>
      </c>
      <c r="H9" s="24"/>
      <c r="I9" s="133"/>
      <c r="J9" s="25">
        <v>222966.79</v>
      </c>
    </row>
    <row r="10" spans="1:10" ht="14">
      <c r="A10" s="16"/>
      <c r="B10" s="13" t="s">
        <v>20</v>
      </c>
      <c r="C10" s="13" t="s">
        <v>12</v>
      </c>
      <c r="D10" s="13" t="s">
        <v>21</v>
      </c>
      <c r="E10" s="8"/>
      <c r="F10" s="24">
        <v>0</v>
      </c>
      <c r="G10" s="24">
        <v>222966.79</v>
      </c>
      <c r="H10" s="24"/>
      <c r="I10" s="133"/>
      <c r="J10" s="25">
        <v>222966.79</v>
      </c>
    </row>
    <row r="11" spans="1:10" ht="14">
      <c r="A11" s="16"/>
      <c r="B11" s="13" t="s">
        <v>22</v>
      </c>
      <c r="C11" s="13" t="s">
        <v>12</v>
      </c>
      <c r="D11" s="13" t="s">
        <v>23</v>
      </c>
      <c r="E11" s="8"/>
      <c r="F11" s="24">
        <v>0</v>
      </c>
      <c r="G11" s="24">
        <v>222966.79</v>
      </c>
      <c r="H11" s="24"/>
      <c r="I11" s="133"/>
      <c r="J11" s="25">
        <v>222966.79</v>
      </c>
    </row>
    <row r="12" spans="1:10" ht="14">
      <c r="A12" s="16"/>
      <c r="B12" s="13" t="s">
        <v>24</v>
      </c>
      <c r="C12" s="13" t="s">
        <v>12</v>
      </c>
      <c r="D12" s="13" t="s">
        <v>25</v>
      </c>
      <c r="E12" s="8"/>
      <c r="F12" s="24">
        <v>-45872.31</v>
      </c>
      <c r="G12" s="24">
        <f>222966.79-F12</f>
        <v>268839.09999999998</v>
      </c>
      <c r="H12" s="24">
        <f>F12</f>
        <v>-45872.31</v>
      </c>
      <c r="I12" s="133" t="s">
        <v>137</v>
      </c>
      <c r="J12" s="25">
        <f>G12+H12</f>
        <v>222966.78999999998</v>
      </c>
    </row>
    <row r="13" spans="1:10" ht="14">
      <c r="A13" s="16"/>
      <c r="B13" s="13" t="s">
        <v>26</v>
      </c>
      <c r="C13" s="13" t="s">
        <v>12</v>
      </c>
      <c r="D13" s="13" t="s">
        <v>27</v>
      </c>
      <c r="E13" s="8"/>
      <c r="F13" s="24">
        <v>0</v>
      </c>
      <c r="G13" s="24">
        <v>222966.79</v>
      </c>
      <c r="H13" s="24"/>
      <c r="I13" s="133"/>
      <c r="J13" s="25">
        <v>222966.79</v>
      </c>
    </row>
    <row r="14" spans="1:10" ht="14">
      <c r="A14" s="16"/>
      <c r="B14" s="13" t="s">
        <v>28</v>
      </c>
      <c r="C14" s="13" t="s">
        <v>12</v>
      </c>
      <c r="D14" s="13" t="s">
        <v>29</v>
      </c>
      <c r="E14" s="8"/>
      <c r="F14" s="24">
        <v>-174820.14</v>
      </c>
      <c r="G14" s="24">
        <f>222966.79-F14</f>
        <v>397786.93000000005</v>
      </c>
      <c r="H14" s="24">
        <f>F14</f>
        <v>-174820.14</v>
      </c>
      <c r="I14" s="133" t="s">
        <v>4</v>
      </c>
      <c r="J14" s="25">
        <f>G14+H14</f>
        <v>222966.79000000004</v>
      </c>
    </row>
    <row r="15" spans="1:10" ht="14">
      <c r="A15" s="16"/>
      <c r="B15" s="13" t="s">
        <v>30</v>
      </c>
      <c r="C15" s="13" t="s">
        <v>12</v>
      </c>
      <c r="D15" s="13" t="s">
        <v>31</v>
      </c>
      <c r="E15" s="8"/>
      <c r="F15" s="24">
        <v>0</v>
      </c>
      <c r="G15" s="24">
        <v>222966.79</v>
      </c>
      <c r="H15" s="24"/>
      <c r="I15" s="132"/>
      <c r="J15" s="25">
        <v>222966.79</v>
      </c>
    </row>
    <row r="16" spans="1:10" ht="14">
      <c r="A16" s="16"/>
      <c r="B16" s="13" t="s">
        <v>32</v>
      </c>
      <c r="C16" s="13" t="s">
        <v>12</v>
      </c>
      <c r="D16" s="13" t="s">
        <v>33</v>
      </c>
      <c r="E16" s="8"/>
      <c r="F16" s="24">
        <v>0</v>
      </c>
      <c r="G16" s="24">
        <v>222966.79</v>
      </c>
      <c r="H16" s="24"/>
      <c r="I16" s="132"/>
      <c r="J16" s="25">
        <v>222966.79</v>
      </c>
    </row>
    <row r="17" spans="1:10" ht="14">
      <c r="A17" s="16"/>
      <c r="B17" s="13" t="s">
        <v>34</v>
      </c>
      <c r="C17" s="13" t="s">
        <v>12</v>
      </c>
      <c r="D17" s="13" t="s">
        <v>35</v>
      </c>
      <c r="E17" s="8"/>
      <c r="F17" s="24">
        <v>0</v>
      </c>
      <c r="G17" s="24">
        <v>222966.79</v>
      </c>
      <c r="H17" s="24"/>
      <c r="I17" s="132"/>
      <c r="J17" s="25">
        <v>222966.79</v>
      </c>
    </row>
    <row r="18" spans="1:10" ht="14">
      <c r="A18" s="17"/>
      <c r="B18" s="19" t="s">
        <v>6</v>
      </c>
      <c r="C18" s="20"/>
      <c r="D18" s="21"/>
      <c r="E18" s="8"/>
      <c r="F18" s="25">
        <f>SUM(F6:F17)</f>
        <v>-244382.14</v>
      </c>
      <c r="G18" s="25">
        <f>SUM(G6:G17)</f>
        <v>3030986.6200000006</v>
      </c>
      <c r="H18" s="25">
        <f>SUM(H6:H17)</f>
        <v>-244382.14</v>
      </c>
      <c r="I18" s="134"/>
      <c r="J18" s="25">
        <f>SUM(J6:J17)</f>
        <v>2786604.4800000004</v>
      </c>
    </row>
    <row r="19" spans="1:10" ht="14">
      <c r="A19" s="15" t="s">
        <v>50</v>
      </c>
      <c r="B19" s="13" t="s">
        <v>11</v>
      </c>
      <c r="C19" s="13" t="s">
        <v>12</v>
      </c>
      <c r="D19" s="13" t="s">
        <v>13</v>
      </c>
      <c r="E19" s="8"/>
      <c r="F19" s="24">
        <v>0</v>
      </c>
      <c r="G19" s="24">
        <v>51994.79</v>
      </c>
      <c r="H19" s="24"/>
      <c r="I19" s="132"/>
      <c r="J19" s="25">
        <v>51994.79</v>
      </c>
    </row>
    <row r="20" spans="1:10" ht="14">
      <c r="A20" s="16"/>
      <c r="B20" s="13" t="s">
        <v>14</v>
      </c>
      <c r="C20" s="13" t="s">
        <v>12</v>
      </c>
      <c r="D20" s="13" t="s">
        <v>15</v>
      </c>
      <c r="E20" s="8"/>
      <c r="F20" s="24">
        <v>0</v>
      </c>
      <c r="G20" s="24">
        <v>27866.21</v>
      </c>
      <c r="H20" s="24"/>
      <c r="I20" s="132"/>
      <c r="J20" s="25">
        <v>27866.21</v>
      </c>
    </row>
    <row r="21" spans="1:10" ht="14">
      <c r="A21" s="16"/>
      <c r="B21" s="13" t="s">
        <v>16</v>
      </c>
      <c r="C21" s="13" t="s">
        <v>12</v>
      </c>
      <c r="D21" s="13" t="s">
        <v>17</v>
      </c>
      <c r="E21" s="8"/>
      <c r="F21" s="24">
        <v>0</v>
      </c>
      <c r="G21" s="24">
        <v>27866.21</v>
      </c>
      <c r="H21" s="24"/>
      <c r="I21" s="132"/>
      <c r="J21" s="25">
        <v>27866.21</v>
      </c>
    </row>
    <row r="22" spans="1:10" ht="14">
      <c r="A22" s="16"/>
      <c r="B22" s="13" t="s">
        <v>18</v>
      </c>
      <c r="C22" s="13" t="s">
        <v>12</v>
      </c>
      <c r="D22" s="13" t="s">
        <v>19</v>
      </c>
      <c r="E22" s="8"/>
      <c r="F22" s="24">
        <v>0</v>
      </c>
      <c r="G22" s="24">
        <v>27866.21</v>
      </c>
      <c r="H22" s="24"/>
      <c r="I22" s="132"/>
      <c r="J22" s="25">
        <v>27866.21</v>
      </c>
    </row>
    <row r="23" spans="1:10" ht="14">
      <c r="A23" s="16"/>
      <c r="B23" s="13" t="s">
        <v>20</v>
      </c>
      <c r="C23" s="13" t="s">
        <v>12</v>
      </c>
      <c r="D23" s="13" t="s">
        <v>21</v>
      </c>
      <c r="E23" s="8"/>
      <c r="F23" s="24">
        <v>0</v>
      </c>
      <c r="G23" s="24">
        <v>27866.21</v>
      </c>
      <c r="H23" s="24"/>
      <c r="I23" s="132"/>
      <c r="J23" s="25">
        <v>27866.21</v>
      </c>
    </row>
    <row r="24" spans="1:10" ht="14">
      <c r="A24" s="16"/>
      <c r="B24" s="13" t="s">
        <v>22</v>
      </c>
      <c r="C24" s="13" t="s">
        <v>12</v>
      </c>
      <c r="D24" s="13" t="s">
        <v>23</v>
      </c>
      <c r="E24" s="8"/>
      <c r="F24" s="24">
        <v>0</v>
      </c>
      <c r="G24" s="24">
        <v>27866.21</v>
      </c>
      <c r="H24" s="24"/>
      <c r="I24" s="132"/>
      <c r="J24" s="25">
        <v>27866.21</v>
      </c>
    </row>
    <row r="25" spans="1:10" ht="14">
      <c r="A25" s="16"/>
      <c r="B25" s="13" t="s">
        <v>24</v>
      </c>
      <c r="C25" s="13" t="s">
        <v>12</v>
      </c>
      <c r="D25" s="13" t="s">
        <v>25</v>
      </c>
      <c r="E25" s="8"/>
      <c r="F25" s="24">
        <v>0</v>
      </c>
      <c r="G25" s="24">
        <v>27866.21</v>
      </c>
      <c r="H25" s="24"/>
      <c r="I25" s="132"/>
      <c r="J25" s="25">
        <v>27866.21</v>
      </c>
    </row>
    <row r="26" spans="1:10" ht="14">
      <c r="A26" s="16"/>
      <c r="B26" s="13" t="s">
        <v>26</v>
      </c>
      <c r="C26" s="13" t="s">
        <v>12</v>
      </c>
      <c r="D26" s="13" t="s">
        <v>27</v>
      </c>
      <c r="E26" s="8"/>
      <c r="F26" s="24">
        <v>0</v>
      </c>
      <c r="G26" s="24">
        <v>27866.21</v>
      </c>
      <c r="H26" s="24"/>
      <c r="I26" s="132"/>
      <c r="J26" s="25">
        <v>27866.21</v>
      </c>
    </row>
    <row r="27" spans="1:10" ht="14">
      <c r="A27" s="16"/>
      <c r="B27" s="13" t="s">
        <v>28</v>
      </c>
      <c r="C27" s="13" t="s">
        <v>12</v>
      </c>
      <c r="D27" s="13" t="s">
        <v>29</v>
      </c>
      <c r="E27" s="8"/>
      <c r="F27" s="24">
        <v>0</v>
      </c>
      <c r="G27" s="24">
        <v>202686.35</v>
      </c>
      <c r="H27" s="24">
        <f>G27-G26</f>
        <v>174820.14</v>
      </c>
      <c r="I27" s="133" t="s">
        <v>5</v>
      </c>
      <c r="J27" s="25">
        <f>G27-H27</f>
        <v>27866.209999999992</v>
      </c>
    </row>
    <row r="28" spans="1:10" ht="14">
      <c r="A28" s="16"/>
      <c r="B28" s="13" t="s">
        <v>30</v>
      </c>
      <c r="C28" s="13" t="s">
        <v>12</v>
      </c>
      <c r="D28" s="13" t="s">
        <v>31</v>
      </c>
      <c r="E28" s="8"/>
      <c r="F28" s="24">
        <v>0</v>
      </c>
      <c r="G28" s="24">
        <v>27866.21</v>
      </c>
      <c r="H28" s="24"/>
      <c r="I28" s="132"/>
      <c r="J28" s="25">
        <v>27866.21</v>
      </c>
    </row>
    <row r="29" spans="1:10" ht="14">
      <c r="A29" s="16"/>
      <c r="B29" s="13" t="s">
        <v>32</v>
      </c>
      <c r="C29" s="13" t="s">
        <v>12</v>
      </c>
      <c r="D29" s="13" t="s">
        <v>33</v>
      </c>
      <c r="E29" s="8"/>
      <c r="F29" s="24">
        <v>0</v>
      </c>
      <c r="G29" s="24">
        <v>27866.21</v>
      </c>
      <c r="H29" s="24"/>
      <c r="I29" s="132"/>
      <c r="J29" s="25">
        <v>27866.21</v>
      </c>
    </row>
    <row r="30" spans="1:10" ht="14">
      <c r="A30" s="16"/>
      <c r="B30" s="13" t="s">
        <v>34</v>
      </c>
      <c r="C30" s="13" t="s">
        <v>12</v>
      </c>
      <c r="D30" s="13" t="s">
        <v>35</v>
      </c>
      <c r="E30" s="8"/>
      <c r="F30" s="24">
        <v>0</v>
      </c>
      <c r="G30" s="24">
        <v>27866.21</v>
      </c>
      <c r="H30" s="24"/>
      <c r="I30" s="132"/>
      <c r="J30" s="25">
        <v>27866.21</v>
      </c>
    </row>
    <row r="31" spans="1:10" ht="14">
      <c r="A31" s="17"/>
      <c r="B31" s="19" t="s">
        <v>6</v>
      </c>
      <c r="C31" s="20"/>
      <c r="D31" s="21"/>
      <c r="E31" s="8"/>
      <c r="F31" s="25">
        <v>0</v>
      </c>
      <c r="G31" s="25">
        <f>SUM(G19:G30)</f>
        <v>533343.24</v>
      </c>
      <c r="H31" s="25">
        <f>H27</f>
        <v>174820.14</v>
      </c>
      <c r="I31" s="134"/>
      <c r="J31" s="25">
        <f>SUM(J19:J30)</f>
        <v>358523.10000000003</v>
      </c>
    </row>
    <row r="32" spans="1:10" ht="14">
      <c r="A32" s="19" t="s">
        <v>6</v>
      </c>
      <c r="B32" s="20"/>
      <c r="C32" s="20"/>
      <c r="D32" s="21"/>
      <c r="E32" s="8"/>
      <c r="F32" s="25">
        <v>-484674.08</v>
      </c>
      <c r="G32" s="25">
        <f>G31+G18</f>
        <v>3564329.8600000003</v>
      </c>
      <c r="H32" s="25">
        <f>H31+H18</f>
        <v>-69562</v>
      </c>
      <c r="I32" s="134"/>
      <c r="J32" s="25">
        <f>J31+J18</f>
        <v>3145127.5800000005</v>
      </c>
    </row>
    <row r="33" spans="2:10">
      <c r="F33" s="26"/>
      <c r="G33" s="26"/>
      <c r="H33" s="26"/>
      <c r="I33" s="136"/>
      <c r="J33" s="26"/>
    </row>
    <row r="34" spans="2:10" ht="13">
      <c r="C34" s="30"/>
    </row>
    <row r="35" spans="2:10" ht="13">
      <c r="B35" s="27">
        <f>H6</f>
        <v>-23689.69</v>
      </c>
      <c r="C35" s="34" t="str">
        <f>I6</f>
        <v>A</v>
      </c>
      <c r="D35" t="s">
        <v>140</v>
      </c>
    </row>
    <row r="36" spans="2:10" ht="13">
      <c r="C36" s="30"/>
    </row>
    <row r="37" spans="2:10" ht="13">
      <c r="B37" s="27">
        <f>H12</f>
        <v>-45872.31</v>
      </c>
      <c r="C37" s="30" t="s">
        <v>137</v>
      </c>
      <c r="D37" t="s">
        <v>141</v>
      </c>
    </row>
    <row r="38" spans="2:10" ht="13">
      <c r="C38" s="30"/>
    </row>
    <row r="39" spans="2:10" ht="13">
      <c r="B39" s="27">
        <f>H14</f>
        <v>-174820.14</v>
      </c>
      <c r="C39" s="30" t="s">
        <v>4</v>
      </c>
      <c r="D39" t="s">
        <v>141</v>
      </c>
    </row>
    <row r="40" spans="2:10" ht="13">
      <c r="C40" s="30"/>
    </row>
    <row r="41" spans="2:10" ht="13">
      <c r="B41" s="27">
        <f>H27</f>
        <v>174820.14</v>
      </c>
      <c r="C41" s="30" t="s">
        <v>5</v>
      </c>
      <c r="D41" t="s">
        <v>141</v>
      </c>
    </row>
    <row r="42" spans="2:10" ht="13">
      <c r="C42" s="30"/>
    </row>
    <row r="43" spans="2:10" ht="13">
      <c r="C43" s="30"/>
    </row>
  </sheetData>
  <pageMargins left="0.7" right="0.7" top="0.75" bottom="0.85" header="0.3" footer="0.3"/>
  <pageSetup scale="86"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Layout" zoomScaleNormal="67" zoomScaleSheetLayoutView="131" workbookViewId="0">
      <selection activeCell="I20" sqref="I20"/>
    </sheetView>
  </sheetViews>
  <sheetFormatPr defaultRowHeight="12.5"/>
  <cols>
    <col min="1" max="1" width="11.7265625" bestFit="1" customWidth="1"/>
    <col min="2" max="2" width="18.1796875" bestFit="1" customWidth="1"/>
    <col min="3" max="3" width="9.81640625" bestFit="1" customWidth="1"/>
    <col min="4" max="4" width="43.7265625" bestFit="1" customWidth="1"/>
    <col min="5" max="5" width="11.7265625" bestFit="1" customWidth="1"/>
    <col min="6" max="6" width="21.7265625" bestFit="1" customWidth="1"/>
    <col min="7" max="7" width="11.81640625" bestFit="1" customWidth="1"/>
    <col min="8" max="8" width="11.81640625" customWidth="1"/>
    <col min="9" max="9" width="11.81640625" bestFit="1" customWidth="1"/>
  </cols>
  <sheetData>
    <row r="1" spans="1:9" ht="14">
      <c r="A1" s="13" t="s">
        <v>49</v>
      </c>
      <c r="B1" s="13" t="s">
        <v>60</v>
      </c>
    </row>
    <row r="3" spans="1:9" ht="14">
      <c r="A3" s="2">
        <v>0</v>
      </c>
      <c r="B3" s="3">
        <v>0</v>
      </c>
      <c r="C3" s="3">
        <v>0</v>
      </c>
      <c r="D3" s="4">
        <v>0</v>
      </c>
      <c r="E3" s="9">
        <v>0</v>
      </c>
      <c r="F3" s="10" t="s">
        <v>2</v>
      </c>
      <c r="G3" s="11"/>
      <c r="H3" s="11"/>
      <c r="I3" s="12"/>
    </row>
    <row r="4" spans="1:9" ht="14">
      <c r="A4" s="5"/>
      <c r="B4" s="6"/>
      <c r="C4" s="6"/>
      <c r="D4" s="7"/>
      <c r="E4" s="13" t="s">
        <v>3</v>
      </c>
      <c r="F4" s="13" t="s">
        <v>4</v>
      </c>
      <c r="G4" s="13" t="s">
        <v>5</v>
      </c>
      <c r="H4" s="13"/>
      <c r="I4" s="18" t="s">
        <v>6</v>
      </c>
    </row>
    <row r="5" spans="1:9" ht="14">
      <c r="A5" s="14" t="s">
        <v>7</v>
      </c>
      <c r="B5" s="13" t="s">
        <v>8</v>
      </c>
      <c r="C5" s="13" t="s">
        <v>9</v>
      </c>
      <c r="D5" s="13" t="s">
        <v>10</v>
      </c>
      <c r="E5" s="8">
        <v>0</v>
      </c>
      <c r="F5" s="8"/>
      <c r="G5" s="8"/>
      <c r="H5" s="8"/>
      <c r="I5" s="8"/>
    </row>
    <row r="6" spans="1:9" ht="14">
      <c r="A6" s="15" t="s">
        <v>37</v>
      </c>
      <c r="B6" s="13" t="s">
        <v>11</v>
      </c>
      <c r="C6" s="13" t="s">
        <v>12</v>
      </c>
      <c r="D6" s="13" t="s">
        <v>13</v>
      </c>
      <c r="E6" s="8"/>
      <c r="F6" s="1">
        <v>0</v>
      </c>
      <c r="G6" s="1">
        <v>132506</v>
      </c>
      <c r="H6" s="1"/>
      <c r="I6" s="22">
        <v>132506</v>
      </c>
    </row>
    <row r="7" spans="1:9" ht="14">
      <c r="A7" s="16"/>
      <c r="B7" s="13" t="s">
        <v>14</v>
      </c>
      <c r="C7" s="13" t="s">
        <v>12</v>
      </c>
      <c r="D7" s="13" t="s">
        <v>15</v>
      </c>
      <c r="E7" s="8"/>
      <c r="F7" s="1">
        <v>0</v>
      </c>
      <c r="G7" s="1">
        <v>132506</v>
      </c>
      <c r="H7" s="1"/>
      <c r="I7" s="22">
        <v>132506</v>
      </c>
    </row>
    <row r="8" spans="1:9" ht="14">
      <c r="A8" s="16"/>
      <c r="B8" s="13" t="s">
        <v>16</v>
      </c>
      <c r="C8" s="13" t="s">
        <v>12</v>
      </c>
      <c r="D8" s="13" t="s">
        <v>17</v>
      </c>
      <c r="E8" s="8"/>
      <c r="F8" s="1">
        <v>0</v>
      </c>
      <c r="G8" s="1">
        <v>43226</v>
      </c>
      <c r="H8" s="1"/>
      <c r="I8" s="22">
        <v>43226</v>
      </c>
    </row>
    <row r="9" spans="1:9" ht="14">
      <c r="A9" s="16"/>
      <c r="B9" s="13" t="s">
        <v>18</v>
      </c>
      <c r="C9" s="13" t="s">
        <v>12</v>
      </c>
      <c r="D9" s="13" t="s">
        <v>19</v>
      </c>
      <c r="E9" s="8"/>
      <c r="F9" s="1">
        <v>0</v>
      </c>
      <c r="G9" s="1">
        <v>124395</v>
      </c>
      <c r="H9" s="1"/>
      <c r="I9" s="22">
        <v>124395</v>
      </c>
    </row>
    <row r="10" spans="1:9" ht="14">
      <c r="A10" s="16"/>
      <c r="B10" s="13" t="s">
        <v>20</v>
      </c>
      <c r="C10" s="13" t="s">
        <v>12</v>
      </c>
      <c r="D10" s="13" t="s">
        <v>21</v>
      </c>
      <c r="E10" s="8"/>
      <c r="F10" s="1">
        <v>0</v>
      </c>
      <c r="G10" s="1">
        <v>124395</v>
      </c>
      <c r="H10" s="1"/>
      <c r="I10" s="22">
        <v>124395</v>
      </c>
    </row>
    <row r="11" spans="1:9" ht="14">
      <c r="A11" s="16"/>
      <c r="B11" s="13" t="s">
        <v>22</v>
      </c>
      <c r="C11" s="13" t="s">
        <v>12</v>
      </c>
      <c r="D11" s="13" t="s">
        <v>23</v>
      </c>
      <c r="E11" s="8"/>
      <c r="F11" s="1">
        <v>0</v>
      </c>
      <c r="G11" s="1">
        <v>124395</v>
      </c>
      <c r="H11" s="1"/>
      <c r="I11" s="22">
        <v>124395</v>
      </c>
    </row>
    <row r="12" spans="1:9" ht="14">
      <c r="A12" s="16"/>
      <c r="B12" s="13" t="s">
        <v>24</v>
      </c>
      <c r="C12" s="13" t="s">
        <v>12</v>
      </c>
      <c r="D12" s="13" t="s">
        <v>25</v>
      </c>
      <c r="E12" s="8"/>
      <c r="F12" s="1">
        <v>0</v>
      </c>
      <c r="G12" s="1">
        <v>124395</v>
      </c>
      <c r="H12" s="1"/>
      <c r="I12" s="22">
        <v>124395</v>
      </c>
    </row>
    <row r="13" spans="1:9" ht="14">
      <c r="A13" s="16"/>
      <c r="B13" s="13" t="s">
        <v>26</v>
      </c>
      <c r="C13" s="13" t="s">
        <v>12</v>
      </c>
      <c r="D13" s="13" t="s">
        <v>27</v>
      </c>
      <c r="E13" s="8"/>
      <c r="F13" s="1">
        <v>0</v>
      </c>
      <c r="G13" s="1">
        <v>124395</v>
      </c>
      <c r="H13" s="1"/>
      <c r="I13" s="22">
        <v>124395</v>
      </c>
    </row>
    <row r="14" spans="1:9" ht="14">
      <c r="A14" s="16"/>
      <c r="B14" s="13" t="s">
        <v>28</v>
      </c>
      <c r="C14" s="13" t="s">
        <v>12</v>
      </c>
      <c r="D14" s="13" t="s">
        <v>29</v>
      </c>
      <c r="E14" s="8"/>
      <c r="F14" s="1">
        <v>0</v>
      </c>
      <c r="G14" s="1">
        <v>124395</v>
      </c>
      <c r="H14" s="1"/>
      <c r="I14" s="22">
        <v>124395</v>
      </c>
    </row>
    <row r="15" spans="1:9" ht="14">
      <c r="A15" s="16"/>
      <c r="B15" s="13" t="s">
        <v>30</v>
      </c>
      <c r="C15" s="13" t="s">
        <v>12</v>
      </c>
      <c r="D15" s="13" t="s">
        <v>31</v>
      </c>
      <c r="E15" s="8"/>
      <c r="F15" s="1">
        <v>0</v>
      </c>
      <c r="G15" s="1">
        <v>124395</v>
      </c>
      <c r="H15" s="1"/>
      <c r="I15" s="22">
        <v>124395</v>
      </c>
    </row>
    <row r="16" spans="1:9" ht="14">
      <c r="A16" s="16"/>
      <c r="B16" s="13" t="s">
        <v>32</v>
      </c>
      <c r="C16" s="13" t="s">
        <v>12</v>
      </c>
      <c r="D16" s="13" t="s">
        <v>33</v>
      </c>
      <c r="E16" s="8"/>
      <c r="F16" s="1">
        <v>0</v>
      </c>
      <c r="G16" s="1">
        <v>124395</v>
      </c>
      <c r="H16" s="1"/>
      <c r="I16" s="22">
        <v>124395</v>
      </c>
    </row>
    <row r="17" spans="1:9" ht="14">
      <c r="A17" s="16"/>
      <c r="B17" s="13" t="s">
        <v>34</v>
      </c>
      <c r="C17" s="13" t="s">
        <v>12</v>
      </c>
      <c r="D17" s="13" t="s">
        <v>35</v>
      </c>
      <c r="E17" s="8"/>
      <c r="F17" s="1">
        <v>0</v>
      </c>
      <c r="G17" s="1">
        <v>124395</v>
      </c>
      <c r="H17" s="1"/>
      <c r="I17" s="22">
        <v>124395</v>
      </c>
    </row>
    <row r="18" spans="1:9" ht="14">
      <c r="A18" s="17"/>
      <c r="B18" s="19" t="s">
        <v>6</v>
      </c>
      <c r="C18" s="20"/>
      <c r="D18" s="21"/>
      <c r="E18" s="8"/>
      <c r="F18" s="22">
        <v>0</v>
      </c>
      <c r="G18" s="22">
        <f>SUM(G6:G17)</f>
        <v>1427793</v>
      </c>
      <c r="H18" s="22"/>
      <c r="I18" s="22">
        <f>SUM(I6:I17)</f>
        <v>1427793</v>
      </c>
    </row>
    <row r="19" spans="1:9" ht="14">
      <c r="A19" s="19" t="s">
        <v>6</v>
      </c>
      <c r="B19" s="20"/>
      <c r="C19" s="20"/>
      <c r="D19" s="21"/>
      <c r="E19" s="8"/>
      <c r="F19" s="22">
        <v>0</v>
      </c>
      <c r="G19" s="22">
        <f>G18</f>
        <v>1427793</v>
      </c>
      <c r="H19" s="22"/>
      <c r="I19" s="22">
        <f>I18</f>
        <v>1427793</v>
      </c>
    </row>
  </sheetData>
  <pageMargins left="0.7" right="0.7" top="0.75" bottom="0.85" header="0.3" footer="0.3"/>
  <pageSetup scale="82" orientation="landscape" r:id="rId1"/>
  <headerFooter>
    <oddHeader>&amp;RAdjustment No. __2.02__
Workpaper Ref. &amp;A</oddHeader>
    <oddFooter>&amp;L&amp;F&amp;RPrep by: ____________   
          Date:  &amp;D           Mgr. Review:__________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2016-11-07T23:29:17+00:00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C42DB46-6914-46B4-9F51-9E5DEBF38C3A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5669ab18-4669-4dff-bab7-7c18fb4d6e14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41807b7-d07e-4caa-8aeb-5798a6a5cb20"/>
  </ds:schemaRefs>
</ds:datastoreItem>
</file>

<file path=customXml/itemProps2.xml><?xml version="1.0" encoding="utf-8"?>
<ds:datastoreItem xmlns:ds="http://schemas.openxmlformats.org/officeDocument/2006/customXml" ds:itemID="{50C1A23E-ABBE-4FC6-AFC2-DEA387A85B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EDC0C-032E-4968-BEB1-E7AF8BEB3E60}"/>
</file>

<file path=customXml/itemProps4.xml><?xml version="1.0" encoding="utf-8"?>
<ds:datastoreItem xmlns:ds="http://schemas.openxmlformats.org/officeDocument/2006/customXml" ds:itemID="{D89D1F6F-8CDC-4098-B4E9-5232CF9DD7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73</vt:i4>
      </vt:variant>
    </vt:vector>
  </HeadingPairs>
  <TitlesOfParts>
    <vt:vector size="83" baseType="lpstr">
      <vt:lpstr>E-RPT</vt:lpstr>
      <vt:lpstr>G-RPT</vt:lpstr>
      <vt:lpstr>E-RPT 1</vt:lpstr>
      <vt:lpstr>E-RPT-2</vt:lpstr>
      <vt:lpstr>E-RPT 3</vt:lpstr>
      <vt:lpstr>E-RPT 4</vt:lpstr>
      <vt:lpstr>E-RPT 5</vt:lpstr>
      <vt:lpstr>G-RPT 1</vt:lpstr>
      <vt:lpstr>G-RPT 2</vt:lpstr>
      <vt:lpstr>G-RPT 3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Huang, Joanna (UTC)</cp:lastModifiedBy>
  <cp:lastPrinted>2016-06-09T14:23:01Z</cp:lastPrinted>
  <dcterms:created xsi:type="dcterms:W3CDTF">2015-11-12T17:33:20Z</dcterms:created>
  <dcterms:modified xsi:type="dcterms:W3CDTF">2016-11-02T16:41:06Z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