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2.xml" ContentType="application/vnd.openxmlformats-officedocument.spreadsheetml.worksheet+xml"/>
  <Override PartName="/xl/styles.xml" ContentType="application/vnd.openxmlformats-officedocument.spreadsheetml.styles+xml"/>
  <Override PartName="/xl/customProperty5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12.bin" ContentType="application/vnd.openxmlformats-officedocument.spreadsheetml.customProperty"/>
  <Override PartName="/xl/customProperty1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105" windowWidth="18270" windowHeight="9885" tabRatio="803" firstSheet="4" activeTab="7"/>
  </bookViews>
  <sheets>
    <sheet name="Summary" sheetId="4" r:id="rId1"/>
    <sheet name="Total Adj" sheetId="13" r:id="rId2"/>
    <sheet name="Restating Adj" sheetId="1" r:id="rId3"/>
    <sheet name="Pro Forma Adj" sheetId="17" r:id="rId4"/>
    <sheet name="Interest Calc" sheetId="7" r:id="rId5"/>
    <sheet name="Variables" sheetId="3" r:id="rId6"/>
    <sheet name="Check Sheet" sheetId="5" r:id="rId7"/>
    <sheet name="Exhibit No.__(SEM-7r) pg 1" sheetId="16" r:id="rId8"/>
    <sheet name="Exhibit No.__(SEM-7r) pg 2 - 3" sheetId="15" r:id="rId9"/>
    <sheet name="Page 1.4" sheetId="12" r:id="rId10"/>
    <sheet name="Page 1.5" sheetId="10" r:id="rId11"/>
    <sheet name="Page 1.6" sheetId="1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Common">[1]Variables!$AQ$27</definedName>
    <definedName name="Cost_Debt">Variables!$D$8</definedName>
    <definedName name="Cost_equity">Variables!$D$10</definedName>
    <definedName name="Cost_pref">Variables!$D$9</definedName>
    <definedName name="Debt">[1]Variables!$AQ$25</definedName>
    <definedName name="DebtCost">[1]Variables!$AT$25</definedName>
    <definedName name="gross_up_factor">Variables!$D$34</definedName>
    <definedName name="JurisNumber">[1]Variables!$AL$15</definedName>
    <definedName name="NetToGross">[1]Variables!$H$2</definedName>
    <definedName name="OpRevReturn">[1]Variables!$AY$14</definedName>
    <definedName name="Overall_ROR">Variables!$E$11</definedName>
    <definedName name="Percent_common">Variables!$C$10</definedName>
    <definedName name="Percent_debt">Variables!$C$8</definedName>
    <definedName name="Percent_pref">Variables!$C$9</definedName>
    <definedName name="Pref">[1]Variables!$AQ$26</definedName>
    <definedName name="PrefCost">[1]Variables!$AT$26</definedName>
    <definedName name="_xlnm.Print_Area" localSheetId="7">'Exhibit No.__(SEM-7r) pg 1'!$A$1:$G$79</definedName>
    <definedName name="_xlnm.Print_Area" localSheetId="8">'Exhibit No.__(SEM-7r) pg 2 - 3'!$A$1:$O$83</definedName>
    <definedName name="_xlnm.Print_Area" localSheetId="9">'Page 1.4'!$A$1:$J$80</definedName>
    <definedName name="_xlnm.Print_Area" localSheetId="10">'Page 1.5'!$A$1:$I$80</definedName>
    <definedName name="_xlnm.Print_Area" localSheetId="11">'Page 1.6'!$A$1:$I$80</definedName>
    <definedName name="_xlnm.Print_Area" localSheetId="3">'Pro Forma Adj'!$A$7:$AW$87</definedName>
    <definedName name="_xlnm.Print_Area" localSheetId="2">'Restating Adj'!$A$7:$AW$87</definedName>
    <definedName name="_xlnm.Print_Area" localSheetId="1">'Total Adj'!$B$7:$AW$87</definedName>
    <definedName name="_xlnm.Print_Titles" localSheetId="8">'Exhibit No.__(SEM-7r) pg 2 - 3'!$A:$B,'Exhibit No.__(SEM-7r) pg 2 - 3'!$1:$4</definedName>
    <definedName name="_xlnm.Print_Titles" localSheetId="3">'Pro Forma Adj'!$A:$A</definedName>
    <definedName name="_xlnm.Print_Titles" localSheetId="2">'Restating Adj'!$A:$A</definedName>
    <definedName name="_xlnm.Print_Titles" localSheetId="1">'Total Adj'!$A:$A,'Total Adj'!$1:$4</definedName>
    <definedName name="RateBase">[1]Variables!$AZ$14</definedName>
    <definedName name="RateBaseType">[1]Variables!$AP$14</definedName>
    <definedName name="Restated_Op_revenue">Summary!$F$37</definedName>
    <definedName name="Restated_rate_base">Summary!$F$64</definedName>
    <definedName name="Restated_ROE">Summary!$F$67</definedName>
    <definedName name="ROE">[1]Variables!$BA$14</definedName>
    <definedName name="Unadj_Op_revenue">Summary!$B$37</definedName>
    <definedName name="Unadj_rate_base">Summary!$B$64</definedName>
    <definedName name="Unadj_ROE">Summary!$B$67</definedName>
    <definedName name="UnadjBegEnd">[1]UnadjData!$A$5:$J$79</definedName>
    <definedName name="UnadjYE">[1]UnadjData!$L$5:$U$253</definedName>
    <definedName name="uncollectible_perc">Variables!$D$20</definedName>
    <definedName name="WA_rev_tax_perc">Variables!$D$22</definedName>
    <definedName name="Weighted_cost_debt">Variables!$E$8</definedName>
    <definedName name="Weighted_cost_equity">Variables!$E$10</definedName>
    <definedName name="Weighted_cost_pref">Variables!$E$9</definedName>
    <definedName name="WUTC_reg_fee_perc">Variables!$D$21</definedName>
  </definedNames>
  <calcPr calcId="145621" iterate="1"/>
</workbook>
</file>

<file path=xl/calcChain.xml><?xml version="1.0" encoding="utf-8"?>
<calcChain xmlns="http://schemas.openxmlformats.org/spreadsheetml/2006/main">
  <c r="AN79" i="17" l="1"/>
  <c r="AN78" i="17"/>
  <c r="AN59" i="17"/>
  <c r="AN57" i="17"/>
  <c r="AN43" i="17"/>
  <c r="AN35" i="17"/>
  <c r="AN30" i="17"/>
  <c r="AE59" i="1"/>
  <c r="Z78" i="17"/>
  <c r="Z59" i="17"/>
  <c r="Z57" i="17"/>
  <c r="Z35" i="17"/>
  <c r="Z30" i="17"/>
  <c r="K67" i="10" l="1"/>
  <c r="K34" i="10"/>
  <c r="AW93" i="13"/>
  <c r="AV93" i="13"/>
  <c r="AU93" i="13"/>
  <c r="AT93" i="13"/>
  <c r="AS93" i="13"/>
  <c r="AR93" i="13"/>
  <c r="AQ93" i="13"/>
  <c r="AP93" i="13"/>
  <c r="AO93" i="13"/>
  <c r="AM93" i="13"/>
  <c r="AL93" i="13"/>
  <c r="AK93" i="13"/>
  <c r="AJ93" i="13"/>
  <c r="AI93" i="13"/>
  <c r="AH93" i="13"/>
  <c r="AG93" i="13"/>
  <c r="AF93" i="13"/>
  <c r="AE93" i="13"/>
  <c r="AD93" i="13"/>
  <c r="AC93" i="13"/>
  <c r="AA93" i="13"/>
  <c r="Y93" i="13"/>
  <c r="X93" i="13"/>
  <c r="W93" i="13"/>
  <c r="U93" i="13"/>
  <c r="T93" i="13"/>
  <c r="S93" i="13"/>
  <c r="R93" i="13"/>
  <c r="Q93" i="13"/>
  <c r="P93" i="13"/>
  <c r="O93" i="13"/>
  <c r="N93" i="13"/>
  <c r="M93" i="13"/>
  <c r="L93" i="13"/>
  <c r="K93" i="13"/>
  <c r="J93" i="13"/>
  <c r="I93" i="13"/>
  <c r="H93" i="13"/>
  <c r="G93" i="13"/>
  <c r="F93" i="13"/>
  <c r="E93" i="13"/>
  <c r="D93" i="13"/>
  <c r="C93" i="13"/>
  <c r="S90" i="13"/>
  <c r="W83" i="5"/>
  <c r="S83" i="5"/>
  <c r="O83" i="5"/>
  <c r="K83" i="5"/>
  <c r="G83" i="5"/>
  <c r="C83" i="5"/>
  <c r="W79" i="5"/>
  <c r="W76" i="5"/>
  <c r="W74" i="5"/>
  <c r="W73" i="5"/>
  <c r="W72" i="5"/>
  <c r="W71" i="5"/>
  <c r="W70" i="5"/>
  <c r="W64" i="5"/>
  <c r="W62" i="5"/>
  <c r="W61" i="5"/>
  <c r="W60" i="5"/>
  <c r="W59" i="5"/>
  <c r="W58" i="5"/>
  <c r="W57" i="5"/>
  <c r="W56" i="5"/>
  <c r="W55" i="5"/>
  <c r="W54" i="5"/>
  <c r="W51" i="5"/>
  <c r="W50" i="5"/>
  <c r="W49" i="5"/>
  <c r="W48" i="5"/>
  <c r="W47" i="5"/>
  <c r="W46" i="5"/>
  <c r="W45" i="5"/>
  <c r="W44" i="5"/>
  <c r="W43" i="5"/>
  <c r="W42" i="5"/>
  <c r="W41" i="5"/>
  <c r="W40" i="5"/>
  <c r="W37" i="5"/>
  <c r="W35" i="5"/>
  <c r="W34" i="5"/>
  <c r="W33" i="5"/>
  <c r="W32" i="5"/>
  <c r="W31" i="5"/>
  <c r="W30" i="5"/>
  <c r="W29" i="5"/>
  <c r="W28" i="5"/>
  <c r="W27" i="5"/>
  <c r="W25" i="5"/>
  <c r="W24" i="5"/>
  <c r="W23" i="5"/>
  <c r="W22" i="5"/>
  <c r="W21" i="5"/>
  <c r="W20" i="5"/>
  <c r="W19" i="5"/>
  <c r="W18" i="5"/>
  <c r="W17" i="5"/>
  <c r="W16" i="5"/>
  <c r="W12" i="5"/>
  <c r="W11" i="5"/>
  <c r="W10" i="5"/>
  <c r="W9" i="5"/>
  <c r="S79" i="5"/>
  <c r="S78" i="5"/>
  <c r="S76" i="5"/>
  <c r="S75" i="5"/>
  <c r="S74" i="5"/>
  <c r="S73" i="5"/>
  <c r="S72" i="5"/>
  <c r="S71" i="5"/>
  <c r="S70" i="5"/>
  <c r="S67" i="5"/>
  <c r="S64" i="5"/>
  <c r="S62" i="5"/>
  <c r="S61" i="5"/>
  <c r="S60" i="5"/>
  <c r="S59" i="5"/>
  <c r="S58" i="5"/>
  <c r="S57" i="5"/>
  <c r="S56" i="5"/>
  <c r="S55" i="5"/>
  <c r="S54" i="5"/>
  <c r="S51" i="5"/>
  <c r="S50" i="5"/>
  <c r="S49" i="5"/>
  <c r="S48" i="5"/>
  <c r="S47" i="5"/>
  <c r="S46" i="5"/>
  <c r="S45" i="5"/>
  <c r="S44" i="5"/>
  <c r="S43" i="5"/>
  <c r="S42" i="5"/>
  <c r="S41" i="5"/>
  <c r="S40" i="5"/>
  <c r="S37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3" i="5"/>
  <c r="S12" i="5"/>
  <c r="S11" i="5"/>
  <c r="S10" i="5"/>
  <c r="S9" i="5"/>
  <c r="O79" i="5"/>
  <c r="O78" i="5"/>
  <c r="O76" i="5"/>
  <c r="O75" i="5"/>
  <c r="O74" i="5"/>
  <c r="O73" i="5"/>
  <c r="O72" i="5"/>
  <c r="O71" i="5"/>
  <c r="O70" i="5"/>
  <c r="O67" i="5"/>
  <c r="O64" i="5"/>
  <c r="O62" i="5"/>
  <c r="O61" i="5"/>
  <c r="O60" i="5"/>
  <c r="O59" i="5"/>
  <c r="O58" i="5"/>
  <c r="O57" i="5"/>
  <c r="O56" i="5"/>
  <c r="O55" i="5"/>
  <c r="O54" i="5"/>
  <c r="O51" i="5"/>
  <c r="O50" i="5"/>
  <c r="O49" i="5"/>
  <c r="O48" i="5"/>
  <c r="O47" i="5"/>
  <c r="O46" i="5"/>
  <c r="O45" i="5"/>
  <c r="O44" i="5"/>
  <c r="O43" i="5"/>
  <c r="O42" i="5"/>
  <c r="O41" i="5"/>
  <c r="O40" i="5"/>
  <c r="O37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3" i="5"/>
  <c r="O12" i="5"/>
  <c r="O11" i="5"/>
  <c r="O10" i="5"/>
  <c r="O9" i="5"/>
  <c r="K79" i="5"/>
  <c r="K78" i="5"/>
  <c r="K76" i="5"/>
  <c r="K75" i="5"/>
  <c r="K74" i="5"/>
  <c r="K73" i="5"/>
  <c r="K72" i="5"/>
  <c r="K71" i="5"/>
  <c r="K70" i="5"/>
  <c r="K67" i="5"/>
  <c r="K64" i="5"/>
  <c r="K62" i="5"/>
  <c r="K61" i="5"/>
  <c r="K60" i="5"/>
  <c r="K59" i="5"/>
  <c r="K58" i="5"/>
  <c r="K57" i="5"/>
  <c r="K56" i="5"/>
  <c r="K55" i="5"/>
  <c r="K54" i="5"/>
  <c r="K51" i="5"/>
  <c r="K50" i="5"/>
  <c r="K49" i="5"/>
  <c r="K48" i="5"/>
  <c r="K47" i="5"/>
  <c r="K46" i="5"/>
  <c r="K45" i="5"/>
  <c r="K44" i="5"/>
  <c r="K43" i="5"/>
  <c r="K42" i="5"/>
  <c r="K41" i="5"/>
  <c r="K40" i="5"/>
  <c r="K37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3" i="5"/>
  <c r="K12" i="5"/>
  <c r="K11" i="5"/>
  <c r="K10" i="5"/>
  <c r="K9" i="5"/>
  <c r="G79" i="5"/>
  <c r="G78" i="5"/>
  <c r="G76" i="5"/>
  <c r="G75" i="5"/>
  <c r="G74" i="5"/>
  <c r="G73" i="5"/>
  <c r="G72" i="5"/>
  <c r="G71" i="5"/>
  <c r="G70" i="5"/>
  <c r="G67" i="5"/>
  <c r="G64" i="5"/>
  <c r="G62" i="5"/>
  <c r="G61" i="5"/>
  <c r="G60" i="5"/>
  <c r="G59" i="5"/>
  <c r="G58" i="5"/>
  <c r="G57" i="5"/>
  <c r="G56" i="5"/>
  <c r="G55" i="5"/>
  <c r="G54" i="5"/>
  <c r="G51" i="5"/>
  <c r="G50" i="5"/>
  <c r="G49" i="5"/>
  <c r="G48" i="5"/>
  <c r="G47" i="5"/>
  <c r="G46" i="5"/>
  <c r="G45" i="5"/>
  <c r="G44" i="5"/>
  <c r="G43" i="5"/>
  <c r="G42" i="5"/>
  <c r="G41" i="5"/>
  <c r="G40" i="5"/>
  <c r="G37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3" i="5"/>
  <c r="G12" i="5"/>
  <c r="G11" i="5"/>
  <c r="G10" i="5"/>
  <c r="G9" i="5"/>
  <c r="C79" i="5"/>
  <c r="C78" i="5"/>
  <c r="C76" i="5"/>
  <c r="C75" i="5"/>
  <c r="C74" i="5"/>
  <c r="C73" i="5"/>
  <c r="C72" i="5"/>
  <c r="C71" i="5"/>
  <c r="C70" i="5"/>
  <c r="C67" i="5"/>
  <c r="C64" i="5"/>
  <c r="C62" i="5"/>
  <c r="C61" i="5"/>
  <c r="C60" i="5"/>
  <c r="C59" i="5"/>
  <c r="C58" i="5"/>
  <c r="C57" i="5"/>
  <c r="C56" i="5"/>
  <c r="C55" i="5"/>
  <c r="C54" i="5"/>
  <c r="C51" i="5"/>
  <c r="C50" i="5"/>
  <c r="C49" i="5"/>
  <c r="C48" i="5"/>
  <c r="C47" i="5"/>
  <c r="C46" i="5"/>
  <c r="C45" i="5"/>
  <c r="C44" i="5"/>
  <c r="C43" i="5"/>
  <c r="C42" i="5"/>
  <c r="C41" i="5"/>
  <c r="C40" i="5"/>
  <c r="C37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3" i="5"/>
  <c r="C12" i="5"/>
  <c r="C11" i="5"/>
  <c r="C10" i="5"/>
  <c r="C9" i="5"/>
  <c r="B84" i="4"/>
  <c r="B76" i="4"/>
  <c r="B75" i="4"/>
  <c r="B74" i="4"/>
  <c r="B73" i="4"/>
  <c r="B72" i="4"/>
  <c r="B60" i="4"/>
  <c r="B59" i="4"/>
  <c r="B58" i="4"/>
  <c r="B57" i="4"/>
  <c r="B56" i="4"/>
  <c r="B55" i="4"/>
  <c r="B54" i="4"/>
  <c r="B50" i="4"/>
  <c r="B49" i="4"/>
  <c r="B48" i="4"/>
  <c r="B47" i="4"/>
  <c r="B46" i="4"/>
  <c r="B45" i="4"/>
  <c r="B44" i="4"/>
  <c r="B43" i="4"/>
  <c r="B42" i="4"/>
  <c r="B41" i="4"/>
  <c r="B40" i="4"/>
  <c r="B34" i="4"/>
  <c r="B33" i="4"/>
  <c r="B32" i="4"/>
  <c r="B31" i="4"/>
  <c r="B30" i="4"/>
  <c r="B29" i="4"/>
  <c r="B28" i="4"/>
  <c r="B27" i="4"/>
  <c r="B25" i="4"/>
  <c r="B24" i="4"/>
  <c r="B23" i="4"/>
  <c r="B22" i="4"/>
  <c r="B21" i="4"/>
  <c r="B20" i="4"/>
  <c r="B19" i="4"/>
  <c r="B18" i="4"/>
  <c r="B17" i="4"/>
  <c r="B16" i="4"/>
  <c r="B12" i="4"/>
  <c r="B11" i="4"/>
  <c r="B10" i="4"/>
  <c r="B9" i="4"/>
  <c r="D24" i="3"/>
  <c r="D23" i="3"/>
  <c r="D22" i="3"/>
  <c r="D21" i="3"/>
  <c r="D20" i="3"/>
  <c r="D10" i="3"/>
  <c r="C10" i="3"/>
  <c r="D9" i="3"/>
  <c r="C9" i="3"/>
  <c r="D8" i="3"/>
  <c r="C8" i="3"/>
  <c r="A70" i="16" l="1"/>
  <c r="A71" i="16"/>
  <c r="A72" i="16" s="1"/>
  <c r="A73" i="16" s="1"/>
  <c r="A74" i="16" s="1"/>
  <c r="A75" i="16" s="1"/>
  <c r="A76" i="16" s="1"/>
  <c r="A77" i="16" s="1"/>
  <c r="A78" i="16" s="1"/>
  <c r="A79" i="16" s="1"/>
  <c r="E29" i="16" l="1"/>
  <c r="C29" i="16"/>
  <c r="E79" i="11" l="1"/>
  <c r="E72" i="11"/>
  <c r="E71" i="11"/>
  <c r="E70" i="11"/>
  <c r="E69" i="11"/>
  <c r="E68" i="11"/>
  <c r="E57" i="11"/>
  <c r="E56" i="11"/>
  <c r="E55" i="11"/>
  <c r="E54" i="11"/>
  <c r="E53" i="11"/>
  <c r="E52" i="11"/>
  <c r="E51" i="11"/>
  <c r="E47" i="11"/>
  <c r="E46" i="11"/>
  <c r="E45" i="11"/>
  <c r="E44" i="11"/>
  <c r="E43" i="11"/>
  <c r="E42" i="11"/>
  <c r="E41" i="11"/>
  <c r="E40" i="11"/>
  <c r="E39" i="11"/>
  <c r="E38" i="11"/>
  <c r="E37" i="11"/>
  <c r="E31" i="11"/>
  <c r="E30" i="11"/>
  <c r="E29" i="11"/>
  <c r="E26" i="11"/>
  <c r="E25" i="11"/>
  <c r="E24" i="11"/>
  <c r="E21" i="11"/>
  <c r="E14" i="11"/>
  <c r="E9" i="11"/>
  <c r="E8" i="11"/>
  <c r="E7" i="11"/>
  <c r="E6" i="11"/>
  <c r="E79" i="10"/>
  <c r="E72" i="10"/>
  <c r="E71" i="10"/>
  <c r="E70" i="10"/>
  <c r="E69" i="10"/>
  <c r="E68" i="10"/>
  <c r="E57" i="10"/>
  <c r="E56" i="10"/>
  <c r="E55" i="10"/>
  <c r="E54" i="10"/>
  <c r="E53" i="10"/>
  <c r="E52" i="10"/>
  <c r="E51" i="10"/>
  <c r="E47" i="10"/>
  <c r="E46" i="10"/>
  <c r="E45" i="10"/>
  <c r="E44" i="10"/>
  <c r="E43" i="10"/>
  <c r="E42" i="10"/>
  <c r="E41" i="10"/>
  <c r="E40" i="10"/>
  <c r="E39" i="10"/>
  <c r="E38" i="10"/>
  <c r="E37" i="10"/>
  <c r="E30" i="10"/>
  <c r="E29" i="10"/>
  <c r="E26" i="10"/>
  <c r="E25" i="10"/>
  <c r="E21" i="10"/>
  <c r="E15" i="10"/>
  <c r="E14" i="10"/>
  <c r="E13" i="10"/>
  <c r="E9" i="10"/>
  <c r="E8" i="10"/>
  <c r="E7" i="10"/>
  <c r="E6" i="10"/>
  <c r="S86" i="13" l="1"/>
  <c r="S79" i="13"/>
  <c r="S78" i="13"/>
  <c r="S77" i="13"/>
  <c r="S76" i="13"/>
  <c r="S75" i="13"/>
  <c r="S64" i="13"/>
  <c r="S63" i="13"/>
  <c r="S62" i="13"/>
  <c r="S61" i="13"/>
  <c r="S60" i="13"/>
  <c r="S59" i="13"/>
  <c r="S58" i="13"/>
  <c r="S57" i="13"/>
  <c r="S53" i="13"/>
  <c r="S52" i="13"/>
  <c r="S51" i="13"/>
  <c r="S50" i="13"/>
  <c r="S49" i="13"/>
  <c r="S48" i="13"/>
  <c r="S47" i="13"/>
  <c r="S46" i="13"/>
  <c r="S45" i="13"/>
  <c r="S44" i="13"/>
  <c r="S43" i="13"/>
  <c r="S37" i="13"/>
  <c r="S36" i="13"/>
  <c r="S35" i="13"/>
  <c r="S34" i="13"/>
  <c r="S32" i="13"/>
  <c r="S31" i="13"/>
  <c r="S30" i="13"/>
  <c r="S27" i="13"/>
  <c r="S20" i="13"/>
  <c r="S15" i="13"/>
  <c r="S14" i="13"/>
  <c r="S13" i="13"/>
  <c r="S12" i="13"/>
  <c r="S9" i="13"/>
  <c r="S8" i="13"/>
  <c r="S65" i="17"/>
  <c r="S54" i="17"/>
  <c r="S16" i="17"/>
  <c r="S9" i="17"/>
  <c r="S8" i="17"/>
  <c r="S16" i="13" l="1"/>
  <c r="S65" i="13"/>
  <c r="S54" i="13"/>
  <c r="S67" i="17"/>
  <c r="S29" i="1"/>
  <c r="S74" i="1" s="1"/>
  <c r="S80" i="1" s="1"/>
  <c r="S83" i="1" s="1"/>
  <c r="S85" i="1" s="1"/>
  <c r="S87" i="1" s="1"/>
  <c r="S33" i="1" s="1"/>
  <c r="S38" i="1" s="1"/>
  <c r="S40" i="1" s="1"/>
  <c r="S65" i="1"/>
  <c r="S54" i="1"/>
  <c r="S67" i="1" s="1"/>
  <c r="S67" i="13" l="1"/>
  <c r="G79" i="11" l="1"/>
  <c r="F79" i="11"/>
  <c r="G72" i="11" l="1"/>
  <c r="G70" i="11"/>
  <c r="G69" i="11"/>
  <c r="G68" i="11"/>
  <c r="G72" i="10"/>
  <c r="G70" i="10"/>
  <c r="G69" i="10"/>
  <c r="G68" i="10"/>
  <c r="F70" i="10"/>
  <c r="F69" i="10"/>
  <c r="F68" i="10"/>
  <c r="F79" i="10" l="1"/>
  <c r="G58" i="11"/>
  <c r="G57" i="11"/>
  <c r="G56" i="11"/>
  <c r="G55" i="11"/>
  <c r="G54" i="11"/>
  <c r="G52" i="11"/>
  <c r="G47" i="11"/>
  <c r="G46" i="11"/>
  <c r="G45" i="11"/>
  <c r="G44" i="11"/>
  <c r="G43" i="11"/>
  <c r="G42" i="11"/>
  <c r="G41" i="11"/>
  <c r="G40" i="11"/>
  <c r="G39" i="11"/>
  <c r="G38" i="11"/>
  <c r="G37" i="11"/>
  <c r="G31" i="11"/>
  <c r="G30" i="11"/>
  <c r="G28" i="11"/>
  <c r="G26" i="11"/>
  <c r="G25" i="11"/>
  <c r="G22" i="11"/>
  <c r="G21" i="11"/>
  <c r="G20" i="11"/>
  <c r="G19" i="11"/>
  <c r="G18" i="11"/>
  <c r="G17" i="11"/>
  <c r="G16" i="11"/>
  <c r="G15" i="11"/>
  <c r="G14" i="11"/>
  <c r="G13" i="11"/>
  <c r="G9" i="11"/>
  <c r="G8" i="11"/>
  <c r="G7" i="11"/>
  <c r="G6" i="11"/>
  <c r="F72" i="11"/>
  <c r="F71" i="11"/>
  <c r="F70" i="11"/>
  <c r="F69" i="11"/>
  <c r="F58" i="11"/>
  <c r="F57" i="11"/>
  <c r="F56" i="11"/>
  <c r="F55" i="11"/>
  <c r="F54" i="11"/>
  <c r="F53" i="11"/>
  <c r="F52" i="11"/>
  <c r="F51" i="11"/>
  <c r="F47" i="11"/>
  <c r="F46" i="11"/>
  <c r="F45" i="11"/>
  <c r="F44" i="11"/>
  <c r="F43" i="11"/>
  <c r="F42" i="11"/>
  <c r="F41" i="11"/>
  <c r="F40" i="11"/>
  <c r="F39" i="11"/>
  <c r="F38" i="11"/>
  <c r="F37" i="11"/>
  <c r="F31" i="11"/>
  <c r="F30" i="11"/>
  <c r="F29" i="11"/>
  <c r="F28" i="11"/>
  <c r="F26" i="11"/>
  <c r="F25" i="11"/>
  <c r="F24" i="11"/>
  <c r="F22" i="11"/>
  <c r="F21" i="11"/>
  <c r="F20" i="11"/>
  <c r="F19" i="11"/>
  <c r="F18" i="11"/>
  <c r="F17" i="11"/>
  <c r="F16" i="11"/>
  <c r="F15" i="11"/>
  <c r="F14" i="11"/>
  <c r="F13" i="11"/>
  <c r="F9" i="11"/>
  <c r="F8" i="11"/>
  <c r="F7" i="11"/>
  <c r="F6" i="11"/>
  <c r="G57" i="10"/>
  <c r="G56" i="10"/>
  <c r="G55" i="10"/>
  <c r="G54" i="10"/>
  <c r="G47" i="10"/>
  <c r="G46" i="10"/>
  <c r="G45" i="10"/>
  <c r="G44" i="10"/>
  <c r="G43" i="10"/>
  <c r="G42" i="10"/>
  <c r="G41" i="10"/>
  <c r="G40" i="10"/>
  <c r="G39" i="10"/>
  <c r="G38" i="10"/>
  <c r="G37" i="10"/>
  <c r="G31" i="10"/>
  <c r="G30" i="10"/>
  <c r="G28" i="10"/>
  <c r="G26" i="10"/>
  <c r="G22" i="10"/>
  <c r="G21" i="10"/>
  <c r="G20" i="10"/>
  <c r="G19" i="10"/>
  <c r="G18" i="10"/>
  <c r="G17" i="10"/>
  <c r="G16" i="10"/>
  <c r="G15" i="10"/>
  <c r="G14" i="10"/>
  <c r="G13" i="10"/>
  <c r="G9" i="10"/>
  <c r="G8" i="10"/>
  <c r="G7" i="10"/>
  <c r="G6" i="10"/>
  <c r="F57" i="10"/>
  <c r="F56" i="10"/>
  <c r="F55" i="10"/>
  <c r="F52" i="10"/>
  <c r="F47" i="10"/>
  <c r="F46" i="10"/>
  <c r="F45" i="10"/>
  <c r="F44" i="10"/>
  <c r="F43" i="10"/>
  <c r="F42" i="10"/>
  <c r="F41" i="10"/>
  <c r="F40" i="10"/>
  <c r="F39" i="10"/>
  <c r="F38" i="10"/>
  <c r="F31" i="10"/>
  <c r="F30" i="10"/>
  <c r="F28" i="10"/>
  <c r="F25" i="10"/>
  <c r="F21" i="10"/>
  <c r="F20" i="10"/>
  <c r="F19" i="10"/>
  <c r="F18" i="10"/>
  <c r="F15" i="10"/>
  <c r="F14" i="10"/>
  <c r="F9" i="10"/>
  <c r="F7" i="10"/>
  <c r="G71" i="11" l="1"/>
  <c r="G53" i="11"/>
  <c r="G51" i="11"/>
  <c r="G29" i="11"/>
  <c r="G24" i="11"/>
  <c r="G53" i="10" l="1"/>
  <c r="G29" i="10"/>
  <c r="G71" i="10"/>
  <c r="G25" i="10" l="1"/>
  <c r="G24" i="10"/>
  <c r="F22" i="10"/>
  <c r="F72" i="10"/>
  <c r="F71" i="10"/>
  <c r="F54" i="10"/>
  <c r="F53" i="10"/>
  <c r="F51" i="10"/>
  <c r="F37" i="10"/>
  <c r="F29" i="10"/>
  <c r="F26" i="10"/>
  <c r="F24" i="10"/>
  <c r="F59" i="10" l="1"/>
  <c r="F17" i="10"/>
  <c r="F16" i="10"/>
  <c r="F13" i="10"/>
  <c r="F8" i="10"/>
  <c r="F6" i="10"/>
  <c r="E17" i="10" l="1"/>
  <c r="E19" i="10" l="1"/>
  <c r="E18" i="10"/>
  <c r="E16" i="10"/>
  <c r="E20" i="10" l="1"/>
  <c r="E31" i="10"/>
  <c r="E24" i="10"/>
  <c r="E22" i="10"/>
  <c r="AA86" i="13" l="1"/>
  <c r="AA79" i="13"/>
  <c r="AA78" i="13"/>
  <c r="AA77" i="13"/>
  <c r="AA76" i="13"/>
  <c r="AA75" i="13"/>
  <c r="AA64" i="13"/>
  <c r="AA63" i="13"/>
  <c r="AA62" i="13"/>
  <c r="AA61" i="13"/>
  <c r="AA60" i="13"/>
  <c r="AA59" i="13"/>
  <c r="AA58" i="13"/>
  <c r="AA57" i="13"/>
  <c r="AA53" i="13"/>
  <c r="AA52" i="13"/>
  <c r="AA51" i="13"/>
  <c r="AA50" i="13"/>
  <c r="AA49" i="13"/>
  <c r="AA48" i="13"/>
  <c r="AA47" i="13"/>
  <c r="AA46" i="13"/>
  <c r="AA45" i="13"/>
  <c r="AA44" i="13"/>
  <c r="AA43" i="13"/>
  <c r="AA37" i="13"/>
  <c r="AA36" i="13"/>
  <c r="AA35" i="13"/>
  <c r="AA34" i="13"/>
  <c r="AA32" i="13"/>
  <c r="AA31" i="13"/>
  <c r="AA30" i="13"/>
  <c r="AA28" i="13"/>
  <c r="AA27" i="13"/>
  <c r="AA26" i="13"/>
  <c r="AA25" i="13"/>
  <c r="AA24" i="13"/>
  <c r="AA23" i="13"/>
  <c r="AA22" i="13"/>
  <c r="AA21" i="13"/>
  <c r="AA20" i="13"/>
  <c r="AA19" i="13"/>
  <c r="AA15" i="13"/>
  <c r="AA14" i="13"/>
  <c r="AA13" i="13"/>
  <c r="AA12" i="13"/>
  <c r="AA9" i="13"/>
  <c r="C41" i="16" s="1"/>
  <c r="AA8" i="13"/>
  <c r="V86" i="13"/>
  <c r="V79" i="13"/>
  <c r="V78" i="13"/>
  <c r="V77" i="13"/>
  <c r="V76" i="13"/>
  <c r="V75" i="13"/>
  <c r="V64" i="13"/>
  <c r="V63" i="13"/>
  <c r="V62" i="13"/>
  <c r="V61" i="13"/>
  <c r="V60" i="13"/>
  <c r="V59" i="13"/>
  <c r="V58" i="13"/>
  <c r="V57" i="13"/>
  <c r="V53" i="13"/>
  <c r="V52" i="13"/>
  <c r="V51" i="13"/>
  <c r="V50" i="13"/>
  <c r="V49" i="13"/>
  <c r="V48" i="13"/>
  <c r="V47" i="13"/>
  <c r="V46" i="13"/>
  <c r="V45" i="13"/>
  <c r="V44" i="13"/>
  <c r="V43" i="13"/>
  <c r="V37" i="13"/>
  <c r="V36" i="13"/>
  <c r="V35" i="13"/>
  <c r="V34" i="13"/>
  <c r="V32" i="13"/>
  <c r="V31" i="13"/>
  <c r="V30" i="13"/>
  <c r="V28" i="13"/>
  <c r="V27" i="13"/>
  <c r="V26" i="13"/>
  <c r="V25" i="13"/>
  <c r="V24" i="13"/>
  <c r="V23" i="13"/>
  <c r="V22" i="13"/>
  <c r="V21" i="13"/>
  <c r="V20" i="13"/>
  <c r="V19" i="13"/>
  <c r="V15" i="13"/>
  <c r="V14" i="13"/>
  <c r="V13" i="13"/>
  <c r="V12" i="13"/>
  <c r="V9" i="13"/>
  <c r="C34" i="16" s="1"/>
  <c r="V8" i="13"/>
  <c r="AA65" i="17"/>
  <c r="AA54" i="17"/>
  <c r="AA29" i="17"/>
  <c r="AA16" i="17"/>
  <c r="AA74" i="17" s="1"/>
  <c r="AA80" i="17" s="1"/>
  <c r="AA83" i="17" s="1"/>
  <c r="AA85" i="17" s="1"/>
  <c r="AA87" i="17" s="1"/>
  <c r="AA33" i="17" s="1"/>
  <c r="AA9" i="17"/>
  <c r="AA8" i="17"/>
  <c r="AA65" i="1"/>
  <c r="AA54" i="1"/>
  <c r="AA29" i="1"/>
  <c r="AA16" i="1"/>
  <c r="V65" i="1"/>
  <c r="V54" i="1"/>
  <c r="V29" i="1"/>
  <c r="V16" i="1"/>
  <c r="V8" i="17"/>
  <c r="V9" i="17"/>
  <c r="V16" i="17"/>
  <c r="V29" i="17"/>
  <c r="V54" i="17"/>
  <c r="V65" i="17"/>
  <c r="AA74" i="1" l="1"/>
  <c r="AA80" i="1" s="1"/>
  <c r="AA83" i="1" s="1"/>
  <c r="AA85" i="1" s="1"/>
  <c r="AA87" i="1" s="1"/>
  <c r="AA33" i="1" s="1"/>
  <c r="AA38" i="1" s="1"/>
  <c r="AA40" i="1" s="1"/>
  <c r="AA67" i="1"/>
  <c r="AA16" i="13"/>
  <c r="AA29" i="13"/>
  <c r="AA54" i="13"/>
  <c r="AA65" i="13"/>
  <c r="AA74" i="13"/>
  <c r="AA80" i="13" s="1"/>
  <c r="AA83" i="13" s="1"/>
  <c r="AA85" i="13" s="1"/>
  <c r="AA87" i="13" s="1"/>
  <c r="V16" i="13"/>
  <c r="V29" i="13"/>
  <c r="V54" i="13"/>
  <c r="V65" i="13"/>
  <c r="V67" i="17"/>
  <c r="V74" i="17"/>
  <c r="V80" i="17" s="1"/>
  <c r="V83" i="17" s="1"/>
  <c r="V85" i="17" s="1"/>
  <c r="V87" i="17" s="1"/>
  <c r="V33" i="17" s="1"/>
  <c r="AA67" i="17"/>
  <c r="AA38" i="17"/>
  <c r="AA40" i="17" s="1"/>
  <c r="V67" i="1"/>
  <c r="V74" i="1"/>
  <c r="V80" i="1" s="1"/>
  <c r="V83" i="1" s="1"/>
  <c r="V85" i="1" s="1"/>
  <c r="V87" i="1" s="1"/>
  <c r="V38" i="17"/>
  <c r="V40" i="17" s="1"/>
  <c r="AA33" i="13" l="1"/>
  <c r="AA38" i="13" s="1"/>
  <c r="AA40" i="13" s="1"/>
  <c r="D41" i="16" s="1"/>
  <c r="AA67" i="13"/>
  <c r="E41" i="16" s="1"/>
  <c r="V74" i="13"/>
  <c r="V80" i="13" s="1"/>
  <c r="V83" i="13" s="1"/>
  <c r="V85" i="13" s="1"/>
  <c r="V87" i="13" s="1"/>
  <c r="V67" i="13"/>
  <c r="E34" i="16" s="1"/>
  <c r="V33" i="1"/>
  <c r="V33" i="13" s="1"/>
  <c r="V38" i="13" s="1"/>
  <c r="V40" i="13" s="1"/>
  <c r="D34" i="16" s="1"/>
  <c r="V38" i="1" l="1"/>
  <c r="V40" i="1" s="1"/>
  <c r="A2" i="17"/>
  <c r="A2" i="1"/>
  <c r="AW64" i="13" l="1"/>
  <c r="AW63" i="13"/>
  <c r="AW62" i="13"/>
  <c r="AW61" i="13"/>
  <c r="AW60" i="13"/>
  <c r="AW58" i="13"/>
  <c r="AW53" i="13"/>
  <c r="AW52" i="13"/>
  <c r="AW51" i="13"/>
  <c r="AW50" i="13"/>
  <c r="AW49" i="13"/>
  <c r="AW48" i="13"/>
  <c r="AW47" i="13"/>
  <c r="AW46" i="13"/>
  <c r="AW45" i="13"/>
  <c r="AW44" i="13"/>
  <c r="AW57" i="13"/>
  <c r="AW59" i="13"/>
  <c r="AW43" i="13"/>
  <c r="E12" i="13" l="1"/>
  <c r="B32" i="1" l="1"/>
  <c r="AM25" i="13" l="1"/>
  <c r="D57" i="10"/>
  <c r="D56" i="10"/>
  <c r="D55" i="10"/>
  <c r="D54" i="10"/>
  <c r="D53" i="10"/>
  <c r="D52" i="10"/>
  <c r="D51" i="10"/>
  <c r="D47" i="10"/>
  <c r="D46" i="10"/>
  <c r="D45" i="10"/>
  <c r="D44" i="10"/>
  <c r="D43" i="10"/>
  <c r="D42" i="10"/>
  <c r="D41" i="10"/>
  <c r="D40" i="10"/>
  <c r="D39" i="10"/>
  <c r="D38" i="10"/>
  <c r="D37" i="10"/>
  <c r="D31" i="10"/>
  <c r="D30" i="10"/>
  <c r="D29" i="10"/>
  <c r="D28" i="10"/>
  <c r="D26" i="10"/>
  <c r="D25" i="10"/>
  <c r="D24" i="10"/>
  <c r="D22" i="10"/>
  <c r="D21" i="10"/>
  <c r="D20" i="10"/>
  <c r="D19" i="10"/>
  <c r="D18" i="10"/>
  <c r="D16" i="10"/>
  <c r="D15" i="10"/>
  <c r="D14" i="10"/>
  <c r="D13" i="10"/>
  <c r="D8" i="10"/>
  <c r="D7" i="10"/>
  <c r="J28" i="11"/>
  <c r="B86" i="1" l="1"/>
  <c r="B82" i="1"/>
  <c r="B76" i="1"/>
  <c r="B75" i="1"/>
  <c r="B64" i="1"/>
  <c r="B53" i="1"/>
  <c r="B52" i="1"/>
  <c r="B47" i="1"/>
  <c r="B46" i="1"/>
  <c r="B44" i="1"/>
  <c r="B36" i="1"/>
  <c r="B34" i="1"/>
  <c r="B31" i="1"/>
  <c r="B27" i="1"/>
  <c r="B20" i="1"/>
  <c r="B13" i="1"/>
  <c r="B84" i="13"/>
  <c r="B82" i="13"/>
  <c r="B56" i="13"/>
  <c r="B42" i="13"/>
  <c r="B39" i="13"/>
  <c r="B18" i="13"/>
  <c r="U22" i="13" l="1"/>
  <c r="U19" i="13"/>
  <c r="U14" i="13"/>
  <c r="U86" i="13"/>
  <c r="U79" i="13"/>
  <c r="U78" i="13"/>
  <c r="U77" i="13"/>
  <c r="U76" i="13"/>
  <c r="U75" i="13"/>
  <c r="U64" i="13"/>
  <c r="U63" i="13"/>
  <c r="U62" i="13"/>
  <c r="U61" i="13"/>
  <c r="U60" i="13"/>
  <c r="U59" i="13"/>
  <c r="U58" i="13"/>
  <c r="U57" i="13"/>
  <c r="U53" i="13"/>
  <c r="U52" i="13"/>
  <c r="U51" i="13"/>
  <c r="U50" i="13"/>
  <c r="U49" i="13"/>
  <c r="U48" i="13"/>
  <c r="U47" i="13"/>
  <c r="U46" i="13"/>
  <c r="U45" i="13"/>
  <c r="U44" i="13"/>
  <c r="U43" i="13"/>
  <c r="U37" i="13"/>
  <c r="U36" i="13"/>
  <c r="U35" i="13"/>
  <c r="U34" i="13"/>
  <c r="U32" i="13"/>
  <c r="U31" i="13"/>
  <c r="U30" i="13"/>
  <c r="U28" i="13"/>
  <c r="U27" i="13"/>
  <c r="U26" i="13"/>
  <c r="U25" i="13"/>
  <c r="U24" i="13"/>
  <c r="U23" i="13"/>
  <c r="U21" i="13"/>
  <c r="U20" i="13"/>
  <c r="U15" i="13"/>
  <c r="U13" i="13"/>
  <c r="U12" i="13"/>
  <c r="U9" i="13"/>
  <c r="U8" i="13"/>
  <c r="AW86" i="13"/>
  <c r="AV86" i="13"/>
  <c r="AU86" i="13"/>
  <c r="AT86" i="13"/>
  <c r="AS86" i="13"/>
  <c r="AR86" i="13"/>
  <c r="AQ86" i="13"/>
  <c r="AP86" i="13"/>
  <c r="AW79" i="13"/>
  <c r="AV79" i="13"/>
  <c r="AU79" i="13"/>
  <c r="AQ79" i="13"/>
  <c r="AP79" i="13"/>
  <c r="AW78" i="13"/>
  <c r="AV78" i="13"/>
  <c r="AU78" i="13"/>
  <c r="AT78" i="13"/>
  <c r="AS78" i="13"/>
  <c r="AQ78" i="13"/>
  <c r="AP78" i="13"/>
  <c r="AW77" i="13"/>
  <c r="AV77" i="13"/>
  <c r="AU77" i="13"/>
  <c r="AT77" i="13"/>
  <c r="AS77" i="13"/>
  <c r="AR77" i="13"/>
  <c r="AQ77" i="13"/>
  <c r="AP77" i="13"/>
  <c r="AW76" i="13"/>
  <c r="AV76" i="13"/>
  <c r="AU76" i="13"/>
  <c r="AT76" i="13"/>
  <c r="AS76" i="13"/>
  <c r="AR76" i="13"/>
  <c r="AQ76" i="13"/>
  <c r="AP76" i="13"/>
  <c r="AW75" i="13"/>
  <c r="AV75" i="13"/>
  <c r="AU75" i="13"/>
  <c r="AT75" i="13"/>
  <c r="AS75" i="13"/>
  <c r="AR75" i="13"/>
  <c r="AQ75" i="13"/>
  <c r="AP75" i="13"/>
  <c r="AV64" i="13"/>
  <c r="AU64" i="13"/>
  <c r="AT64" i="13"/>
  <c r="AS64" i="13"/>
  <c r="AR64" i="13"/>
  <c r="AQ64" i="13"/>
  <c r="AP64" i="13"/>
  <c r="AV63" i="13"/>
  <c r="AU63" i="13"/>
  <c r="AS63" i="13"/>
  <c r="AR63" i="13"/>
  <c r="AQ63" i="13"/>
  <c r="AP63" i="13"/>
  <c r="AV62" i="13"/>
  <c r="AT62" i="13"/>
  <c r="AS62" i="13"/>
  <c r="AR62" i="13"/>
  <c r="AQ62" i="13"/>
  <c r="AP62" i="13"/>
  <c r="AV61" i="13"/>
  <c r="AU61" i="13"/>
  <c r="AT61" i="13"/>
  <c r="AS61" i="13"/>
  <c r="AR61" i="13"/>
  <c r="AQ61" i="13"/>
  <c r="AP61" i="13"/>
  <c r="AV60" i="13"/>
  <c r="AU60" i="13"/>
  <c r="AT60" i="13"/>
  <c r="AS60" i="13"/>
  <c r="AR60" i="13"/>
  <c r="AQ60" i="13"/>
  <c r="AP60" i="13"/>
  <c r="AV59" i="13"/>
  <c r="AU59" i="13"/>
  <c r="AT59" i="13"/>
  <c r="AS59" i="13"/>
  <c r="AQ59" i="13"/>
  <c r="AP59" i="13"/>
  <c r="AV58" i="13"/>
  <c r="AU58" i="13"/>
  <c r="AT58" i="13"/>
  <c r="AS58" i="13"/>
  <c r="AR58" i="13"/>
  <c r="AQ58" i="13"/>
  <c r="AP58" i="13"/>
  <c r="AV57" i="13"/>
  <c r="AU57" i="13"/>
  <c r="AT57" i="13"/>
  <c r="AS57" i="13"/>
  <c r="AR57" i="13"/>
  <c r="AQ57" i="13"/>
  <c r="AP57" i="13"/>
  <c r="AV53" i="13"/>
  <c r="AU53" i="13"/>
  <c r="AT53" i="13"/>
  <c r="AS53" i="13"/>
  <c r="AR53" i="13"/>
  <c r="AQ53" i="13"/>
  <c r="AP53" i="13"/>
  <c r="AV52" i="13"/>
  <c r="AU52" i="13"/>
  <c r="AT52" i="13"/>
  <c r="AS52" i="13"/>
  <c r="AR52" i="13"/>
  <c r="AQ52" i="13"/>
  <c r="AP52" i="13"/>
  <c r="AV51" i="13"/>
  <c r="AU51" i="13"/>
  <c r="AT51" i="13"/>
  <c r="AS51" i="13"/>
  <c r="AR51" i="13"/>
  <c r="AQ51" i="13"/>
  <c r="AV50" i="13"/>
  <c r="AU50" i="13"/>
  <c r="AT50" i="13"/>
  <c r="AS50" i="13"/>
  <c r="AR50" i="13"/>
  <c r="AQ50" i="13"/>
  <c r="AV49" i="13"/>
  <c r="AU49" i="13"/>
  <c r="AT49" i="13"/>
  <c r="AS49" i="13"/>
  <c r="AR49" i="13"/>
  <c r="AQ49" i="13"/>
  <c r="AV48" i="13"/>
  <c r="AU48" i="13"/>
  <c r="AT48" i="13"/>
  <c r="AS48" i="13"/>
  <c r="AR48" i="13"/>
  <c r="AV47" i="13"/>
  <c r="AU47" i="13"/>
  <c r="AT47" i="13"/>
  <c r="AS47" i="13"/>
  <c r="AR47" i="13"/>
  <c r="AQ47" i="13"/>
  <c r="AP47" i="13"/>
  <c r="AV46" i="13"/>
  <c r="AU46" i="13"/>
  <c r="AT46" i="13"/>
  <c r="AS46" i="13"/>
  <c r="AR46" i="13"/>
  <c r="AQ46" i="13"/>
  <c r="AP46" i="13"/>
  <c r="AV45" i="13"/>
  <c r="AU45" i="13"/>
  <c r="AT45" i="13"/>
  <c r="AS45" i="13"/>
  <c r="AP45" i="13"/>
  <c r="AV44" i="13"/>
  <c r="AU44" i="13"/>
  <c r="AT44" i="13"/>
  <c r="AS44" i="13"/>
  <c r="AR44" i="13"/>
  <c r="AQ44" i="13"/>
  <c r="AP44" i="13"/>
  <c r="AV43" i="13"/>
  <c r="AU43" i="13"/>
  <c r="AT43" i="13"/>
  <c r="AR43" i="13"/>
  <c r="AQ43" i="13"/>
  <c r="AP43" i="13"/>
  <c r="AW37" i="13"/>
  <c r="AV37" i="13"/>
  <c r="AT37" i="13"/>
  <c r="AS37" i="13"/>
  <c r="AR37" i="13"/>
  <c r="AQ37" i="13"/>
  <c r="AP37" i="13"/>
  <c r="AW36" i="13"/>
  <c r="AV36" i="13"/>
  <c r="AU36" i="13"/>
  <c r="AT36" i="13"/>
  <c r="AS36" i="13"/>
  <c r="AR36" i="13"/>
  <c r="AQ36" i="13"/>
  <c r="AP36" i="13"/>
  <c r="AW35" i="13"/>
  <c r="AV35" i="13"/>
  <c r="AU35" i="13"/>
  <c r="AT35" i="13"/>
  <c r="AS35" i="13"/>
  <c r="AR35" i="13"/>
  <c r="AQ35" i="13"/>
  <c r="AP35" i="13"/>
  <c r="AW34" i="13"/>
  <c r="AV34" i="13"/>
  <c r="AU34" i="13"/>
  <c r="AT34" i="13"/>
  <c r="AS34" i="13"/>
  <c r="AR34" i="13"/>
  <c r="AQ34" i="13"/>
  <c r="AP34" i="13"/>
  <c r="AW32" i="13"/>
  <c r="AV32" i="13"/>
  <c r="AU32" i="13"/>
  <c r="AT32" i="13"/>
  <c r="AS32" i="13"/>
  <c r="AR32" i="13"/>
  <c r="AQ32" i="13"/>
  <c r="AP32" i="13"/>
  <c r="AW31" i="13"/>
  <c r="AV31" i="13"/>
  <c r="AU31" i="13"/>
  <c r="AT31" i="13"/>
  <c r="AS31" i="13"/>
  <c r="AR31" i="13"/>
  <c r="AQ31" i="13"/>
  <c r="AP31" i="13"/>
  <c r="AV30" i="13"/>
  <c r="AU30" i="13"/>
  <c r="AT30" i="13"/>
  <c r="AR30" i="13"/>
  <c r="AQ30" i="13"/>
  <c r="AP30" i="13"/>
  <c r="AW28" i="13"/>
  <c r="AV28" i="13"/>
  <c r="AU28" i="13"/>
  <c r="AT28" i="13"/>
  <c r="AS28" i="13"/>
  <c r="AR28" i="13"/>
  <c r="AQ28" i="13"/>
  <c r="AP28" i="13"/>
  <c r="AW27" i="13"/>
  <c r="AV27" i="13"/>
  <c r="AU27" i="13"/>
  <c r="AT27" i="13"/>
  <c r="AS27" i="13"/>
  <c r="AR27" i="13"/>
  <c r="AQ27" i="13"/>
  <c r="AP27" i="13"/>
  <c r="AW26" i="13"/>
  <c r="AV26" i="13"/>
  <c r="AU26" i="13"/>
  <c r="AT26" i="13"/>
  <c r="AS26" i="13"/>
  <c r="AR26" i="13"/>
  <c r="AQ26" i="13"/>
  <c r="AP26" i="13"/>
  <c r="AW25" i="13"/>
  <c r="AV25" i="13"/>
  <c r="AU25" i="13"/>
  <c r="AT25" i="13"/>
  <c r="AS25" i="13"/>
  <c r="AR25" i="13"/>
  <c r="AQ25" i="13"/>
  <c r="AP25" i="13"/>
  <c r="AW24" i="13"/>
  <c r="AV24" i="13"/>
  <c r="AU24" i="13"/>
  <c r="AT24" i="13"/>
  <c r="AS24" i="13"/>
  <c r="AR24" i="13"/>
  <c r="AQ24" i="13"/>
  <c r="AP24" i="13"/>
  <c r="AW23" i="13"/>
  <c r="AV23" i="13"/>
  <c r="AU23" i="13"/>
  <c r="AT23" i="13"/>
  <c r="AS23" i="13"/>
  <c r="AR23" i="13"/>
  <c r="AQ23" i="13"/>
  <c r="AP23" i="13"/>
  <c r="AW22" i="13"/>
  <c r="AV22" i="13"/>
  <c r="AU22" i="13"/>
  <c r="AT22" i="13"/>
  <c r="AS22" i="13"/>
  <c r="AR22" i="13"/>
  <c r="AQ22" i="13"/>
  <c r="AP22" i="13"/>
  <c r="AV21" i="13"/>
  <c r="AU21" i="13"/>
  <c r="AT21" i="13"/>
  <c r="AS21" i="13"/>
  <c r="AR21" i="13"/>
  <c r="AQ21" i="13"/>
  <c r="AP21" i="13"/>
  <c r="AW20" i="13"/>
  <c r="AV20" i="13"/>
  <c r="AU20" i="13"/>
  <c r="AT20" i="13"/>
  <c r="AS20" i="13"/>
  <c r="AR20" i="13"/>
  <c r="AQ20" i="13"/>
  <c r="AP20" i="13"/>
  <c r="AW19" i="13"/>
  <c r="AV19" i="13"/>
  <c r="AU19" i="13"/>
  <c r="AT19" i="13"/>
  <c r="AS19" i="13"/>
  <c r="AR19" i="13"/>
  <c r="AQ19" i="13"/>
  <c r="AP19" i="13"/>
  <c r="AW15" i="13"/>
  <c r="AU15" i="13"/>
  <c r="AT15" i="13"/>
  <c r="AS15" i="13"/>
  <c r="AR15" i="13"/>
  <c r="AQ15" i="13"/>
  <c r="AP15" i="13"/>
  <c r="AW14" i="13"/>
  <c r="AV14" i="13"/>
  <c r="AU14" i="13"/>
  <c r="AT14" i="13"/>
  <c r="AS14" i="13"/>
  <c r="AR14" i="13"/>
  <c r="AQ14" i="13"/>
  <c r="AP14" i="13"/>
  <c r="AW13" i="13"/>
  <c r="AV13" i="13"/>
  <c r="AU13" i="13"/>
  <c r="AT13" i="13"/>
  <c r="AS13" i="13"/>
  <c r="AR13" i="13"/>
  <c r="AQ13" i="13"/>
  <c r="AP13" i="13"/>
  <c r="AW12" i="13"/>
  <c r="AV12" i="13"/>
  <c r="AU12" i="13"/>
  <c r="AT12" i="13"/>
  <c r="AS12" i="13"/>
  <c r="AR12" i="13"/>
  <c r="AQ12" i="13"/>
  <c r="AP12" i="13"/>
  <c r="AW9" i="13"/>
  <c r="AV9" i="13"/>
  <c r="AU9" i="13"/>
  <c r="AT9" i="13"/>
  <c r="AS9" i="13"/>
  <c r="AR9" i="13"/>
  <c r="AQ9" i="13"/>
  <c r="AP9" i="13"/>
  <c r="AW8" i="13"/>
  <c r="AV8" i="13"/>
  <c r="AU8" i="13"/>
  <c r="AT8" i="13"/>
  <c r="AS8" i="13"/>
  <c r="AR8" i="13"/>
  <c r="AQ8" i="13"/>
  <c r="AP8" i="13"/>
  <c r="AO86" i="13"/>
  <c r="AO77" i="13"/>
  <c r="AO76" i="13"/>
  <c r="AO75" i="13"/>
  <c r="AO64" i="13"/>
  <c r="AO63" i="13"/>
  <c r="AO62" i="13"/>
  <c r="AO61" i="13"/>
  <c r="AO60" i="13"/>
  <c r="AO58" i="13"/>
  <c r="AO57" i="13"/>
  <c r="AO53" i="13"/>
  <c r="AO52" i="13"/>
  <c r="AO51" i="13"/>
  <c r="AO50" i="13"/>
  <c r="AO49" i="13"/>
  <c r="AO48" i="13"/>
  <c r="AO47" i="13"/>
  <c r="AO46" i="13"/>
  <c r="AO45" i="13"/>
  <c r="AO44" i="13"/>
  <c r="AO43" i="13"/>
  <c r="AO37" i="13"/>
  <c r="AO36" i="13"/>
  <c r="AO34" i="13"/>
  <c r="AO32" i="13"/>
  <c r="AO31" i="13"/>
  <c r="AO30" i="13"/>
  <c r="AO28" i="13"/>
  <c r="AO27" i="13"/>
  <c r="AO26" i="13"/>
  <c r="AO25" i="13"/>
  <c r="AO24" i="13"/>
  <c r="AO23" i="13"/>
  <c r="AO22" i="13"/>
  <c r="AO21" i="13"/>
  <c r="AO20" i="13"/>
  <c r="AO19" i="13"/>
  <c r="AO15" i="13"/>
  <c r="AO14" i="13"/>
  <c r="AO13" i="13"/>
  <c r="AO12" i="13"/>
  <c r="AO9" i="13"/>
  <c r="AO8" i="13"/>
  <c r="AT54" i="13" l="1"/>
  <c r="AS16" i="13"/>
  <c r="AV54" i="13"/>
  <c r="AU54" i="13"/>
  <c r="AQ65" i="13"/>
  <c r="AR16" i="13"/>
  <c r="AO16" i="13"/>
  <c r="AO29" i="13"/>
  <c r="AO54" i="13"/>
  <c r="AQ16" i="13"/>
  <c r="AU16" i="13"/>
  <c r="J23" i="11"/>
  <c r="AS65" i="13"/>
  <c r="AW54" i="13"/>
  <c r="U29" i="13"/>
  <c r="U54" i="13"/>
  <c r="AW16" i="13"/>
  <c r="AP29" i="13"/>
  <c r="AT29" i="13"/>
  <c r="AW65" i="13"/>
  <c r="AV65" i="13"/>
  <c r="U16" i="13"/>
  <c r="U65" i="13"/>
  <c r="AP16" i="13"/>
  <c r="AT16" i="13"/>
  <c r="AQ29" i="13"/>
  <c r="AU29" i="13"/>
  <c r="AP65" i="13"/>
  <c r="AR29" i="13"/>
  <c r="AV29" i="13"/>
  <c r="AS29" i="13"/>
  <c r="AP74" i="13" l="1"/>
  <c r="AP80" i="13" s="1"/>
  <c r="AP83" i="13" s="1"/>
  <c r="AP85" i="13" s="1"/>
  <c r="AP87" i="13" s="1"/>
  <c r="AV67" i="13"/>
  <c r="AW67" i="13"/>
  <c r="AO74" i="13"/>
  <c r="AR74" i="13"/>
  <c r="AT74" i="13"/>
  <c r="AQ74" i="13"/>
  <c r="AQ80" i="13" s="1"/>
  <c r="AQ83" i="13" s="1"/>
  <c r="AQ85" i="13" s="1"/>
  <c r="AQ87" i="13" s="1"/>
  <c r="U74" i="13"/>
  <c r="U80" i="13" s="1"/>
  <c r="U83" i="13" s="1"/>
  <c r="U85" i="13" s="1"/>
  <c r="U87" i="13" s="1"/>
  <c r="U67" i="13"/>
  <c r="AR45" i="13" l="1"/>
  <c r="AR54" i="13" s="1"/>
  <c r="AR79" i="13"/>
  <c r="AR78" i="13"/>
  <c r="AR59" i="13"/>
  <c r="AR65" i="13" s="1"/>
  <c r="AR80" i="13" l="1"/>
  <c r="AR83" i="13" s="1"/>
  <c r="AR85" i="13" s="1"/>
  <c r="AR87" i="13" s="1"/>
  <c r="AR67" i="13"/>
  <c r="AO79" i="13"/>
  <c r="AO78" i="13"/>
  <c r="AO59" i="13"/>
  <c r="AO65" i="13" s="1"/>
  <c r="AO67" i="13" s="1"/>
  <c r="AO35" i="13"/>
  <c r="AO80" i="13" l="1"/>
  <c r="AO83" i="13" s="1"/>
  <c r="AO85" i="13" s="1"/>
  <c r="AO87" i="13" s="1"/>
  <c r="AO65" i="17"/>
  <c r="AO54" i="17"/>
  <c r="AO29" i="17"/>
  <c r="AO16" i="17"/>
  <c r="AO9" i="17"/>
  <c r="AO8" i="17"/>
  <c r="AO67" i="17" l="1"/>
  <c r="AO74" i="17"/>
  <c r="AO80" i="17" s="1"/>
  <c r="AO83" i="17" s="1"/>
  <c r="AO85" i="17" s="1"/>
  <c r="AO87" i="17" s="1"/>
  <c r="AO33" i="17" s="1"/>
  <c r="AO38" i="17" s="1"/>
  <c r="AO40" i="17" s="1"/>
  <c r="B86" i="17" l="1"/>
  <c r="H26" i="11" l="1"/>
  <c r="AW30" i="13" l="1"/>
  <c r="AW21" i="13"/>
  <c r="AW29" i="13" s="1"/>
  <c r="AW74" i="13" l="1"/>
  <c r="AW80" i="13" s="1"/>
  <c r="AW83" i="13" s="1"/>
  <c r="AW85" i="13" s="1"/>
  <c r="AW87" i="13" s="1"/>
  <c r="AV15" i="13"/>
  <c r="AV16" i="13" s="1"/>
  <c r="AV74" i="13" s="1"/>
  <c r="AV80" i="13" s="1"/>
  <c r="AV83" i="13" s="1"/>
  <c r="AV85" i="13" s="1"/>
  <c r="AV87" i="13" s="1"/>
  <c r="AU37" i="13" l="1"/>
  <c r="AU74" i="13" s="1"/>
  <c r="AU80" i="13" s="1"/>
  <c r="AU83" i="13" s="1"/>
  <c r="AU85" i="13" s="1"/>
  <c r="AU87" i="13" s="1"/>
  <c r="B62" i="1" l="1"/>
  <c r="AU62" i="13"/>
  <c r="AU65" i="13" s="1"/>
  <c r="AU67" i="13" s="1"/>
  <c r="AT79" i="13"/>
  <c r="AT80" i="13" s="1"/>
  <c r="AT83" i="13" s="1"/>
  <c r="AT85" i="13" s="1"/>
  <c r="AT87" i="13" s="1"/>
  <c r="B63" i="1" l="1"/>
  <c r="AT63" i="13"/>
  <c r="AT65" i="13" s="1"/>
  <c r="AT67" i="13" s="1"/>
  <c r="AS79" i="13"/>
  <c r="AS43" i="13"/>
  <c r="AS54" i="13" s="1"/>
  <c r="AS67" i="13" s="1"/>
  <c r="AS30" i="13"/>
  <c r="AS74" i="13" s="1"/>
  <c r="AS80" i="13" l="1"/>
  <c r="AS83" i="13" s="1"/>
  <c r="AS85" i="13" s="1"/>
  <c r="AS87" i="13" s="1"/>
  <c r="AQ45" i="13"/>
  <c r="AQ48" i="13"/>
  <c r="B51" i="1" l="1"/>
  <c r="AP51" i="13"/>
  <c r="B48" i="1"/>
  <c r="AP48" i="13"/>
  <c r="AQ54" i="13"/>
  <c r="AQ67" i="13" s="1"/>
  <c r="B49" i="1"/>
  <c r="AP49" i="13"/>
  <c r="B50" i="1"/>
  <c r="AP50" i="13"/>
  <c r="AO65" i="1"/>
  <c r="AO54" i="1"/>
  <c r="AO29" i="1"/>
  <c r="AO16" i="1"/>
  <c r="B61" i="1"/>
  <c r="AO67" i="1" l="1"/>
  <c r="AO74" i="1"/>
  <c r="AO80" i="1" s="1"/>
  <c r="AO83" i="1" s="1"/>
  <c r="AO85" i="1" s="1"/>
  <c r="AO87" i="1" s="1"/>
  <c r="AO33" i="1" s="1"/>
  <c r="AO33" i="13" s="1"/>
  <c r="AO38" i="13" s="1"/>
  <c r="AO40" i="13" s="1"/>
  <c r="AP54" i="13"/>
  <c r="AP67" i="13" s="1"/>
  <c r="AO38" i="1" l="1"/>
  <c r="AO40" i="1" s="1"/>
  <c r="B45" i="1"/>
  <c r="B30" i="1" l="1"/>
  <c r="B35" i="1"/>
  <c r="B43" i="1"/>
  <c r="B59" i="1"/>
  <c r="B60" i="1"/>
  <c r="B14" i="1" l="1"/>
  <c r="B79" i="1" l="1"/>
  <c r="B78" i="1" l="1"/>
  <c r="B37" i="1" l="1"/>
  <c r="D17" i="10" l="1"/>
  <c r="D9" i="10"/>
  <c r="D6" i="10" l="1"/>
  <c r="B12" i="1"/>
  <c r="B15" i="1"/>
  <c r="C75" i="11" l="1"/>
  <c r="C75" i="12"/>
  <c r="C28" i="12"/>
  <c r="I79" i="11"/>
  <c r="H79" i="11"/>
  <c r="D79" i="11"/>
  <c r="I79" i="10"/>
  <c r="H79" i="10"/>
  <c r="G79" i="10"/>
  <c r="D79" i="10"/>
  <c r="AN86" i="13"/>
  <c r="AM86" i="13"/>
  <c r="AL86" i="13"/>
  <c r="AK86" i="13"/>
  <c r="AJ86" i="13"/>
  <c r="AI86" i="13"/>
  <c r="AH86" i="13"/>
  <c r="AG86" i="13"/>
  <c r="AF86" i="13"/>
  <c r="AE86" i="13"/>
  <c r="AD86" i="13"/>
  <c r="AC86" i="13"/>
  <c r="AB86" i="13"/>
  <c r="Z86" i="13"/>
  <c r="Y86" i="13"/>
  <c r="X86" i="13"/>
  <c r="W86" i="13"/>
  <c r="T86" i="13"/>
  <c r="R86" i="13"/>
  <c r="Q86" i="13"/>
  <c r="P86" i="13"/>
  <c r="O86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K61" i="15"/>
  <c r="K50" i="15"/>
  <c r="K47" i="15"/>
  <c r="K27" i="15"/>
  <c r="K22" i="15"/>
  <c r="K12" i="15"/>
  <c r="I72" i="11"/>
  <c r="I71" i="11"/>
  <c r="I70" i="11"/>
  <c r="I69" i="11"/>
  <c r="I68" i="11"/>
  <c r="I57" i="11"/>
  <c r="I56" i="11"/>
  <c r="I55" i="11"/>
  <c r="I54" i="11"/>
  <c r="I53" i="11"/>
  <c r="I52" i="11"/>
  <c r="I51" i="11"/>
  <c r="I47" i="11"/>
  <c r="I46" i="11"/>
  <c r="I45" i="11"/>
  <c r="I44" i="11"/>
  <c r="I43" i="11"/>
  <c r="I42" i="11"/>
  <c r="I41" i="11"/>
  <c r="I40" i="11"/>
  <c r="I39" i="11"/>
  <c r="I38" i="11"/>
  <c r="I37" i="11"/>
  <c r="I31" i="11"/>
  <c r="I30" i="11"/>
  <c r="I29" i="11"/>
  <c r="I26" i="11"/>
  <c r="I25" i="11"/>
  <c r="I24" i="11"/>
  <c r="I22" i="11"/>
  <c r="I21" i="11"/>
  <c r="I20" i="11"/>
  <c r="I19" i="11"/>
  <c r="I18" i="11"/>
  <c r="I17" i="11"/>
  <c r="I16" i="11"/>
  <c r="I15" i="11"/>
  <c r="I14" i="11"/>
  <c r="I13" i="11"/>
  <c r="I9" i="11"/>
  <c r="I8" i="11"/>
  <c r="I7" i="11"/>
  <c r="I6" i="11"/>
  <c r="I72" i="10"/>
  <c r="I71" i="10"/>
  <c r="I70" i="10"/>
  <c r="I69" i="10"/>
  <c r="I68" i="10"/>
  <c r="I57" i="10"/>
  <c r="I56" i="10"/>
  <c r="I55" i="10"/>
  <c r="I54" i="10"/>
  <c r="I53" i="10"/>
  <c r="I52" i="10"/>
  <c r="I51" i="10"/>
  <c r="I47" i="10"/>
  <c r="I46" i="10"/>
  <c r="I45" i="10"/>
  <c r="I44" i="10"/>
  <c r="I43" i="10"/>
  <c r="I42" i="10"/>
  <c r="I41" i="10"/>
  <c r="I40" i="10"/>
  <c r="I39" i="10"/>
  <c r="I38" i="10"/>
  <c r="I31" i="10"/>
  <c r="I30" i="10"/>
  <c r="I29" i="10"/>
  <c r="I26" i="10"/>
  <c r="I25" i="10"/>
  <c r="I24" i="10"/>
  <c r="I22" i="10"/>
  <c r="I21" i="10"/>
  <c r="I20" i="10"/>
  <c r="I19" i="10"/>
  <c r="I18" i="10"/>
  <c r="I17" i="10"/>
  <c r="I16" i="10"/>
  <c r="I15" i="10"/>
  <c r="I14" i="10"/>
  <c r="I13" i="10"/>
  <c r="I9" i="10"/>
  <c r="I8" i="10"/>
  <c r="I7" i="10"/>
  <c r="I6" i="10"/>
  <c r="D72" i="11"/>
  <c r="D71" i="11"/>
  <c r="D70" i="11"/>
  <c r="D69" i="11"/>
  <c r="D68" i="11"/>
  <c r="D57" i="11"/>
  <c r="D56" i="11"/>
  <c r="D55" i="11"/>
  <c r="D54" i="11"/>
  <c r="D53" i="11"/>
  <c r="D52" i="11"/>
  <c r="D51" i="11"/>
  <c r="D47" i="11"/>
  <c r="D46" i="11"/>
  <c r="D45" i="11"/>
  <c r="D44" i="11"/>
  <c r="D43" i="11"/>
  <c r="D42" i="11"/>
  <c r="D41" i="11"/>
  <c r="D40" i="11"/>
  <c r="D39" i="11"/>
  <c r="D38" i="11"/>
  <c r="D37" i="11"/>
  <c r="D31" i="11"/>
  <c r="D30" i="11"/>
  <c r="D29" i="11"/>
  <c r="D26" i="11"/>
  <c r="D25" i="11"/>
  <c r="D24" i="11"/>
  <c r="D22" i="11"/>
  <c r="D21" i="11"/>
  <c r="D20" i="11"/>
  <c r="D19" i="11"/>
  <c r="D18" i="11"/>
  <c r="D17" i="11"/>
  <c r="D16" i="11"/>
  <c r="D15" i="11"/>
  <c r="D14" i="11"/>
  <c r="D13" i="11"/>
  <c r="D9" i="11"/>
  <c r="D8" i="11"/>
  <c r="D7" i="11"/>
  <c r="D6" i="11"/>
  <c r="D72" i="10"/>
  <c r="D71" i="10"/>
  <c r="D70" i="10"/>
  <c r="D69" i="10"/>
  <c r="D68" i="10"/>
  <c r="J75" i="11"/>
  <c r="J75" i="10"/>
  <c r="J28" i="10"/>
  <c r="J75" i="12"/>
  <c r="J28" i="12"/>
  <c r="K80" i="15"/>
  <c r="K63" i="15"/>
  <c r="K33" i="15"/>
  <c r="B86" i="13" l="1"/>
  <c r="K30" i="15"/>
  <c r="K57" i="15"/>
  <c r="K75" i="15"/>
  <c r="K11" i="15"/>
  <c r="K18" i="15"/>
  <c r="K26" i="15"/>
  <c r="K31" i="15"/>
  <c r="K46" i="15"/>
  <c r="K23" i="15"/>
  <c r="K58" i="15"/>
  <c r="K62" i="15"/>
  <c r="K76" i="15"/>
  <c r="K45" i="15"/>
  <c r="K49" i="15"/>
  <c r="K56" i="15"/>
  <c r="K60" i="15"/>
  <c r="K74" i="15"/>
  <c r="J10" i="10"/>
  <c r="J23" i="10"/>
  <c r="K29" i="15"/>
  <c r="K35" i="15"/>
  <c r="K48" i="15"/>
  <c r="J48" i="11"/>
  <c r="K20" i="15"/>
  <c r="K24" i="15"/>
  <c r="K52" i="15"/>
  <c r="K59" i="15"/>
  <c r="K73" i="15"/>
  <c r="K77" i="15"/>
  <c r="J10" i="11"/>
  <c r="J59" i="11"/>
  <c r="K14" i="15"/>
  <c r="K21" i="15"/>
  <c r="K25" i="15"/>
  <c r="K36" i="15"/>
  <c r="K34" i="15"/>
  <c r="K19" i="15"/>
  <c r="K44" i="15"/>
  <c r="J59" i="10"/>
  <c r="K51" i="15"/>
  <c r="J48" i="10"/>
  <c r="K43" i="15"/>
  <c r="K13" i="15"/>
  <c r="K42" i="15"/>
  <c r="C79" i="11"/>
  <c r="C79" i="10"/>
  <c r="M30" i="4"/>
  <c r="J67" i="10" l="1"/>
  <c r="J73" i="10" s="1"/>
  <c r="J76" i="10" s="1"/>
  <c r="J78" i="10" s="1"/>
  <c r="J80" i="10" s="1"/>
  <c r="J32" i="10" s="1"/>
  <c r="J34" i="10" s="1"/>
  <c r="J67" i="11"/>
  <c r="J73" i="11" s="1"/>
  <c r="J76" i="11" s="1"/>
  <c r="J78" i="11" s="1"/>
  <c r="J61" i="11"/>
  <c r="K64" i="15"/>
  <c r="K28" i="15"/>
  <c r="J61" i="10"/>
  <c r="J59" i="12"/>
  <c r="K53" i="15"/>
  <c r="K66" i="15" s="1"/>
  <c r="J23" i="12"/>
  <c r="K15" i="15"/>
  <c r="J48" i="12"/>
  <c r="J10" i="12"/>
  <c r="J32" i="11" l="1"/>
  <c r="J34" i="11" s="1"/>
  <c r="J80" i="11"/>
  <c r="J67" i="12"/>
  <c r="K72" i="15" s="1"/>
  <c r="J61" i="12"/>
  <c r="J73" i="12" l="1"/>
  <c r="K78" i="15" s="1"/>
  <c r="J76" i="12" l="1"/>
  <c r="J78" i="12" s="1"/>
  <c r="J80" i="12" s="1"/>
  <c r="K83" i="15" s="1"/>
  <c r="K32" i="15" l="1"/>
  <c r="K37" i="15" s="1"/>
  <c r="K39" i="15" s="1"/>
  <c r="K81" i="15"/>
  <c r="J32" i="12" l="1"/>
  <c r="J34" i="12" s="1"/>
  <c r="I37" i="10" l="1"/>
  <c r="B82" i="17" l="1"/>
  <c r="B76" i="17"/>
  <c r="B75" i="17"/>
  <c r="B64" i="17"/>
  <c r="B62" i="17"/>
  <c r="B61" i="17"/>
  <c r="B60" i="17"/>
  <c r="B58" i="17"/>
  <c r="B53" i="17"/>
  <c r="B52" i="17"/>
  <c r="B51" i="17"/>
  <c r="B50" i="17"/>
  <c r="B49" i="17"/>
  <c r="B48" i="17"/>
  <c r="B47" i="17"/>
  <c r="B46" i="17"/>
  <c r="B45" i="17"/>
  <c r="B39" i="17"/>
  <c r="B36" i="17"/>
  <c r="B34" i="17"/>
  <c r="B27" i="17"/>
  <c r="B20" i="17"/>
  <c r="B13" i="17"/>
  <c r="B12" i="17"/>
  <c r="B39" i="1"/>
  <c r="B14" i="17" l="1"/>
  <c r="B43" i="17" l="1"/>
  <c r="B57" i="17" l="1"/>
  <c r="AW8" i="17" l="1"/>
  <c r="AV8" i="17"/>
  <c r="AU8" i="17"/>
  <c r="AT8" i="17"/>
  <c r="AS8" i="17"/>
  <c r="AR8" i="17"/>
  <c r="AQ8" i="17"/>
  <c r="AP8" i="17"/>
  <c r="AN8" i="17"/>
  <c r="AM8" i="17"/>
  <c r="AL8" i="17"/>
  <c r="AK8" i="17"/>
  <c r="AJ8" i="17"/>
  <c r="AI8" i="17"/>
  <c r="AH8" i="17"/>
  <c r="AG8" i="17"/>
  <c r="AF8" i="17"/>
  <c r="AE8" i="17"/>
  <c r="AD8" i="17"/>
  <c r="AC8" i="17"/>
  <c r="AB8" i="17"/>
  <c r="Z8" i="17"/>
  <c r="Y8" i="17"/>
  <c r="X8" i="17"/>
  <c r="W8" i="17"/>
  <c r="U8" i="17"/>
  <c r="T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J63" i="15" l="1"/>
  <c r="I63" i="15"/>
  <c r="H63" i="15"/>
  <c r="G63" i="15"/>
  <c r="F63" i="15"/>
  <c r="E63" i="15"/>
  <c r="E33" i="15"/>
  <c r="H72" i="11"/>
  <c r="H71" i="11"/>
  <c r="H69" i="11"/>
  <c r="H68" i="11"/>
  <c r="H57" i="11"/>
  <c r="H56" i="11"/>
  <c r="H55" i="11"/>
  <c r="H54" i="11"/>
  <c r="H53" i="11"/>
  <c r="H52" i="11"/>
  <c r="H51" i="11"/>
  <c r="H47" i="11"/>
  <c r="H46" i="11"/>
  <c r="H45" i="11"/>
  <c r="H44" i="11"/>
  <c r="H43" i="11"/>
  <c r="H42" i="11"/>
  <c r="H41" i="11"/>
  <c r="H40" i="11"/>
  <c r="H39" i="11"/>
  <c r="H38" i="11"/>
  <c r="H37" i="11"/>
  <c r="H31" i="11"/>
  <c r="H30" i="11"/>
  <c r="H29" i="11"/>
  <c r="H25" i="11"/>
  <c r="H24" i="11"/>
  <c r="H22" i="11"/>
  <c r="H21" i="11"/>
  <c r="H20" i="11"/>
  <c r="H19" i="11"/>
  <c r="H18" i="11"/>
  <c r="H17" i="11"/>
  <c r="H16" i="11"/>
  <c r="H15" i="11"/>
  <c r="H14" i="11"/>
  <c r="H13" i="11"/>
  <c r="H9" i="11"/>
  <c r="H8" i="11"/>
  <c r="H7" i="11"/>
  <c r="H6" i="11"/>
  <c r="H72" i="10"/>
  <c r="H71" i="10"/>
  <c r="H68" i="10"/>
  <c r="H57" i="10"/>
  <c r="H56" i="10"/>
  <c r="H55" i="10"/>
  <c r="H54" i="10"/>
  <c r="H52" i="10"/>
  <c r="H51" i="10"/>
  <c r="H47" i="10"/>
  <c r="H46" i="10"/>
  <c r="H45" i="10"/>
  <c r="H44" i="10"/>
  <c r="H43" i="10"/>
  <c r="H42" i="10"/>
  <c r="H41" i="10"/>
  <c r="H40" i="10"/>
  <c r="H39" i="10"/>
  <c r="H38" i="10"/>
  <c r="H37" i="10"/>
  <c r="H31" i="10"/>
  <c r="H30" i="10"/>
  <c r="H26" i="10"/>
  <c r="H25" i="10"/>
  <c r="H24" i="10"/>
  <c r="H22" i="10"/>
  <c r="H21" i="10"/>
  <c r="H20" i="10"/>
  <c r="H19" i="10"/>
  <c r="H18" i="10"/>
  <c r="H17" i="10"/>
  <c r="H16" i="10"/>
  <c r="H15" i="10"/>
  <c r="H14" i="10"/>
  <c r="H13" i="10"/>
  <c r="H9" i="10"/>
  <c r="H8" i="10"/>
  <c r="H7" i="10"/>
  <c r="H6" i="10"/>
  <c r="C14" i="11" l="1"/>
  <c r="C25" i="11"/>
  <c r="C72" i="11"/>
  <c r="C71" i="11"/>
  <c r="C24" i="11"/>
  <c r="C21" i="11"/>
  <c r="C31" i="10"/>
  <c r="C30" i="10"/>
  <c r="C21" i="10"/>
  <c r="C6" i="11"/>
  <c r="C7" i="11"/>
  <c r="C8" i="11"/>
  <c r="C29" i="11"/>
  <c r="C30" i="11"/>
  <c r="C31" i="11"/>
  <c r="C37" i="11"/>
  <c r="C38" i="11"/>
  <c r="C39" i="11"/>
  <c r="C40" i="11"/>
  <c r="C41" i="11"/>
  <c r="C42" i="11"/>
  <c r="C43" i="11"/>
  <c r="C44" i="11"/>
  <c r="C45" i="11"/>
  <c r="C46" i="11"/>
  <c r="C47" i="11"/>
  <c r="C51" i="11"/>
  <c r="C52" i="11"/>
  <c r="C53" i="11"/>
  <c r="C54" i="11"/>
  <c r="C55" i="11"/>
  <c r="C56" i="11"/>
  <c r="C57" i="11"/>
  <c r="C69" i="11"/>
  <c r="C6" i="10"/>
  <c r="C7" i="10"/>
  <c r="C8" i="10"/>
  <c r="C9" i="10"/>
  <c r="C14" i="10"/>
  <c r="C25" i="10"/>
  <c r="C38" i="10"/>
  <c r="C39" i="10"/>
  <c r="C40" i="10"/>
  <c r="C41" i="10"/>
  <c r="C42" i="10"/>
  <c r="C43" i="10"/>
  <c r="C44" i="10"/>
  <c r="C45" i="10"/>
  <c r="C46" i="10"/>
  <c r="C47" i="10"/>
  <c r="C55" i="10"/>
  <c r="C56" i="10"/>
  <c r="C57" i="10"/>
  <c r="B31" i="17" l="1"/>
  <c r="B44" i="17"/>
  <c r="B78" i="17"/>
  <c r="H69" i="10" l="1"/>
  <c r="C69" i="10" s="1"/>
  <c r="H29" i="10"/>
  <c r="C26" i="11" l="1"/>
  <c r="B32" i="17"/>
  <c r="C72" i="10" l="1"/>
  <c r="C71" i="10"/>
  <c r="C24" i="10" l="1"/>
  <c r="C37" i="10"/>
  <c r="C29" i="10"/>
  <c r="C54" i="10"/>
  <c r="C26" i="10" l="1"/>
  <c r="C9" i="11"/>
  <c r="AW9" i="17" l="1"/>
  <c r="AV9" i="17"/>
  <c r="AU9" i="17"/>
  <c r="AT9" i="17"/>
  <c r="AS9" i="17"/>
  <c r="AR9" i="17"/>
  <c r="AQ9" i="17"/>
  <c r="AP9" i="17"/>
  <c r="AN9" i="17"/>
  <c r="AM9" i="17"/>
  <c r="AL9" i="17"/>
  <c r="AK9" i="17"/>
  <c r="AJ9" i="17"/>
  <c r="AI9" i="17"/>
  <c r="AH9" i="17"/>
  <c r="AG9" i="17"/>
  <c r="AF9" i="17"/>
  <c r="AE9" i="17"/>
  <c r="AD9" i="17"/>
  <c r="AC9" i="17"/>
  <c r="AB9" i="17"/>
  <c r="Z9" i="17"/>
  <c r="Y9" i="17"/>
  <c r="X9" i="17"/>
  <c r="W9" i="17"/>
  <c r="U9" i="17"/>
  <c r="T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30" i="17" l="1"/>
  <c r="B15" i="17" l="1"/>
  <c r="B37" i="17" l="1"/>
  <c r="B59" i="17"/>
  <c r="B79" i="17"/>
  <c r="B35" i="17"/>
  <c r="B63" i="17"/>
  <c r="AN79" i="13"/>
  <c r="AM79" i="13"/>
  <c r="AL79" i="13"/>
  <c r="AK79" i="13"/>
  <c r="AJ79" i="13"/>
  <c r="AI79" i="13"/>
  <c r="AH79" i="13"/>
  <c r="AG79" i="13"/>
  <c r="AF79" i="13"/>
  <c r="AE79" i="13"/>
  <c r="AD79" i="13"/>
  <c r="AC79" i="13"/>
  <c r="AB79" i="13"/>
  <c r="Z79" i="13"/>
  <c r="Y79" i="13"/>
  <c r="X79" i="13"/>
  <c r="W79" i="13"/>
  <c r="T79" i="13"/>
  <c r="R79" i="13"/>
  <c r="Q79" i="13"/>
  <c r="P79" i="13"/>
  <c r="O79" i="13"/>
  <c r="N79" i="13"/>
  <c r="M79" i="13"/>
  <c r="L79" i="13"/>
  <c r="K79" i="13"/>
  <c r="J79" i="13"/>
  <c r="I79" i="13"/>
  <c r="H79" i="13"/>
  <c r="G79" i="13"/>
  <c r="F79" i="13"/>
  <c r="E79" i="13"/>
  <c r="D79" i="13"/>
  <c r="C79" i="13"/>
  <c r="AN78" i="13"/>
  <c r="AM78" i="13"/>
  <c r="AL78" i="13"/>
  <c r="AK78" i="13"/>
  <c r="AJ78" i="13"/>
  <c r="AI78" i="13"/>
  <c r="AH78" i="13"/>
  <c r="AG78" i="13"/>
  <c r="AF78" i="13"/>
  <c r="AE78" i="13"/>
  <c r="AD78" i="13"/>
  <c r="AC78" i="13"/>
  <c r="AB78" i="13"/>
  <c r="Z78" i="13"/>
  <c r="Y78" i="13"/>
  <c r="X78" i="13"/>
  <c r="W78" i="13"/>
  <c r="T78" i="13"/>
  <c r="R78" i="13"/>
  <c r="Q78" i="13"/>
  <c r="P78" i="13"/>
  <c r="O78" i="13"/>
  <c r="N78" i="13"/>
  <c r="M78" i="13"/>
  <c r="L78" i="13"/>
  <c r="K78" i="13"/>
  <c r="J78" i="13"/>
  <c r="I78" i="13"/>
  <c r="H78" i="13"/>
  <c r="G78" i="13"/>
  <c r="F78" i="13"/>
  <c r="E78" i="13"/>
  <c r="C78" i="13"/>
  <c r="AN77" i="13"/>
  <c r="AM77" i="13"/>
  <c r="AL77" i="13"/>
  <c r="AK77" i="13"/>
  <c r="AJ77" i="13"/>
  <c r="AI77" i="13"/>
  <c r="AH77" i="13"/>
  <c r="AG77" i="13"/>
  <c r="AF77" i="13"/>
  <c r="AE77" i="13"/>
  <c r="AD77" i="13"/>
  <c r="AC77" i="13"/>
  <c r="Z77" i="13"/>
  <c r="Y77" i="13"/>
  <c r="X77" i="13"/>
  <c r="W77" i="13"/>
  <c r="T77" i="13"/>
  <c r="R77" i="13"/>
  <c r="Q77" i="13"/>
  <c r="P77" i="13"/>
  <c r="O77" i="13"/>
  <c r="N77" i="13"/>
  <c r="M77" i="13"/>
  <c r="L77" i="13"/>
  <c r="K77" i="13"/>
  <c r="J77" i="13"/>
  <c r="I77" i="13"/>
  <c r="H77" i="13"/>
  <c r="G77" i="13"/>
  <c r="F77" i="13"/>
  <c r="E77" i="13"/>
  <c r="D77" i="13"/>
  <c r="C77" i="13"/>
  <c r="AN76" i="13"/>
  <c r="AM76" i="13"/>
  <c r="AL76" i="13"/>
  <c r="AK76" i="13"/>
  <c r="AJ76" i="13"/>
  <c r="AI76" i="13"/>
  <c r="AH76" i="13"/>
  <c r="AG76" i="13"/>
  <c r="AF76" i="13"/>
  <c r="AE76" i="13"/>
  <c r="AD76" i="13"/>
  <c r="AC76" i="13"/>
  <c r="AB76" i="13"/>
  <c r="Z76" i="13"/>
  <c r="Y76" i="13"/>
  <c r="X76" i="13"/>
  <c r="W76" i="13"/>
  <c r="T76" i="13"/>
  <c r="R76" i="13"/>
  <c r="Q76" i="13"/>
  <c r="P76" i="13"/>
  <c r="O76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AN75" i="13"/>
  <c r="AM75" i="13"/>
  <c r="AL75" i="13"/>
  <c r="AK75" i="13"/>
  <c r="AJ75" i="13"/>
  <c r="AI75" i="13"/>
  <c r="AH75" i="13"/>
  <c r="AG75" i="13"/>
  <c r="AF75" i="13"/>
  <c r="AE75" i="13"/>
  <c r="AD75" i="13"/>
  <c r="AC75" i="13"/>
  <c r="AB75" i="13"/>
  <c r="Z75" i="13"/>
  <c r="Y75" i="13"/>
  <c r="X75" i="13"/>
  <c r="W75" i="13"/>
  <c r="T75" i="13"/>
  <c r="R75" i="13"/>
  <c r="Q75" i="13"/>
  <c r="P75" i="13"/>
  <c r="O75" i="13"/>
  <c r="N75" i="13"/>
  <c r="M75" i="13"/>
  <c r="L75" i="13"/>
  <c r="K75" i="13"/>
  <c r="J75" i="13"/>
  <c r="I75" i="13"/>
  <c r="H75" i="13"/>
  <c r="G75" i="13"/>
  <c r="F75" i="13"/>
  <c r="E75" i="13"/>
  <c r="D75" i="13"/>
  <c r="C75" i="13"/>
  <c r="AN64" i="13"/>
  <c r="AM64" i="13"/>
  <c r="AL64" i="13"/>
  <c r="AK64" i="13"/>
  <c r="AJ64" i="13"/>
  <c r="AI64" i="13"/>
  <c r="AH64" i="13"/>
  <c r="AG64" i="13"/>
  <c r="AF64" i="13"/>
  <c r="AE64" i="13"/>
  <c r="AD64" i="13"/>
  <c r="AC64" i="13"/>
  <c r="AB64" i="13"/>
  <c r="Z64" i="13"/>
  <c r="Y64" i="13"/>
  <c r="X64" i="13"/>
  <c r="W64" i="13"/>
  <c r="T64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AN63" i="13"/>
  <c r="AM63" i="13"/>
  <c r="AL63" i="13"/>
  <c r="AK63" i="13"/>
  <c r="AJ63" i="13"/>
  <c r="AI63" i="13"/>
  <c r="AH63" i="13"/>
  <c r="AG63" i="13"/>
  <c r="AF63" i="13"/>
  <c r="AE63" i="13"/>
  <c r="AD63" i="13"/>
  <c r="AC63" i="13"/>
  <c r="AB63" i="13"/>
  <c r="Z63" i="13"/>
  <c r="Y63" i="13"/>
  <c r="X63" i="13"/>
  <c r="W63" i="13"/>
  <c r="T63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AN62" i="13"/>
  <c r="AM62" i="13"/>
  <c r="AL62" i="13"/>
  <c r="AK62" i="13"/>
  <c r="AJ62" i="13"/>
  <c r="AI62" i="13"/>
  <c r="AH62" i="13"/>
  <c r="AG62" i="13"/>
  <c r="AF62" i="13"/>
  <c r="AE62" i="13"/>
  <c r="AD62" i="13"/>
  <c r="AC62" i="13"/>
  <c r="AB62" i="13"/>
  <c r="Z62" i="13"/>
  <c r="Y62" i="13"/>
  <c r="X62" i="13"/>
  <c r="W62" i="13"/>
  <c r="T62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AN61" i="13"/>
  <c r="AM61" i="13"/>
  <c r="AL61" i="13"/>
  <c r="AK61" i="13"/>
  <c r="AJ61" i="13"/>
  <c r="AI61" i="13"/>
  <c r="AH61" i="13"/>
  <c r="AG61" i="13"/>
  <c r="AF61" i="13"/>
  <c r="AE61" i="13"/>
  <c r="AD61" i="13"/>
  <c r="AC61" i="13"/>
  <c r="AB61" i="13"/>
  <c r="Z61" i="13"/>
  <c r="Y61" i="13"/>
  <c r="X61" i="13"/>
  <c r="W61" i="13"/>
  <c r="T61" i="13"/>
  <c r="R61" i="13"/>
  <c r="Q61" i="13"/>
  <c r="P61" i="13"/>
  <c r="O61" i="13"/>
  <c r="N61" i="13"/>
  <c r="M61" i="13"/>
  <c r="L61" i="13"/>
  <c r="K61" i="13"/>
  <c r="J61" i="13"/>
  <c r="I61" i="13"/>
  <c r="H61" i="13"/>
  <c r="G61" i="13"/>
  <c r="F61" i="13"/>
  <c r="E61" i="13"/>
  <c r="D61" i="13"/>
  <c r="C61" i="13"/>
  <c r="AN60" i="13"/>
  <c r="AM60" i="13"/>
  <c r="AL60" i="13"/>
  <c r="AK60" i="13"/>
  <c r="AJ60" i="13"/>
  <c r="AI60" i="13"/>
  <c r="AH60" i="13"/>
  <c r="AG60" i="13"/>
  <c r="AF60" i="13"/>
  <c r="AE60" i="13"/>
  <c r="AD60" i="13"/>
  <c r="AC60" i="13"/>
  <c r="AB60" i="13"/>
  <c r="Z60" i="13"/>
  <c r="Y60" i="13"/>
  <c r="X60" i="13"/>
  <c r="W60" i="13"/>
  <c r="T60" i="13"/>
  <c r="R60" i="13"/>
  <c r="Q60" i="13"/>
  <c r="P60" i="13"/>
  <c r="O60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AN59" i="13"/>
  <c r="AM59" i="13"/>
  <c r="AL59" i="13"/>
  <c r="AK59" i="13"/>
  <c r="AJ59" i="13"/>
  <c r="AI59" i="13"/>
  <c r="AH59" i="13"/>
  <c r="AF59" i="13"/>
  <c r="AE59" i="13"/>
  <c r="AD59" i="13"/>
  <c r="AC59" i="13"/>
  <c r="AB59" i="13"/>
  <c r="Z59" i="13"/>
  <c r="Y59" i="13"/>
  <c r="X59" i="13"/>
  <c r="W59" i="13"/>
  <c r="T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AN58" i="13"/>
  <c r="AM58" i="13"/>
  <c r="AL58" i="13"/>
  <c r="AK58" i="13"/>
  <c r="AJ58" i="13"/>
  <c r="AI58" i="13"/>
  <c r="AH58" i="13"/>
  <c r="AG58" i="13"/>
  <c r="AF58" i="13"/>
  <c r="AE58" i="13"/>
  <c r="AD58" i="13"/>
  <c r="AC58" i="13"/>
  <c r="AB58" i="13"/>
  <c r="Z58" i="13"/>
  <c r="Y58" i="13"/>
  <c r="X58" i="13"/>
  <c r="T58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AN57" i="13"/>
  <c r="AM57" i="13"/>
  <c r="AL57" i="13"/>
  <c r="AK57" i="13"/>
  <c r="AJ57" i="13"/>
  <c r="AI57" i="13"/>
  <c r="AH57" i="13"/>
  <c r="AG57" i="13"/>
  <c r="AF57" i="13"/>
  <c r="AE57" i="13"/>
  <c r="AD57" i="13"/>
  <c r="AC57" i="13"/>
  <c r="AB57" i="13"/>
  <c r="Z57" i="13"/>
  <c r="Y57" i="13"/>
  <c r="X57" i="13"/>
  <c r="T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AN53" i="13"/>
  <c r="AM53" i="13"/>
  <c r="AL53" i="13"/>
  <c r="AK53" i="13"/>
  <c r="AJ53" i="13"/>
  <c r="AI53" i="13"/>
  <c r="AH53" i="13"/>
  <c r="AG53" i="13"/>
  <c r="AF53" i="13"/>
  <c r="AE53" i="13"/>
  <c r="AD53" i="13"/>
  <c r="AC53" i="13"/>
  <c r="AB53" i="13"/>
  <c r="Z53" i="13"/>
  <c r="Y53" i="13"/>
  <c r="X53" i="13"/>
  <c r="W53" i="13"/>
  <c r="T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AN52" i="13"/>
  <c r="AM52" i="13"/>
  <c r="AL52" i="13"/>
  <c r="AK52" i="13"/>
  <c r="AJ52" i="13"/>
  <c r="AI52" i="13"/>
  <c r="AH52" i="13"/>
  <c r="AG52" i="13"/>
  <c r="AF52" i="13"/>
  <c r="AE52" i="13"/>
  <c r="AD52" i="13"/>
  <c r="AC52" i="13"/>
  <c r="AB52" i="13"/>
  <c r="Z52" i="13"/>
  <c r="Y52" i="13"/>
  <c r="X52" i="13"/>
  <c r="W52" i="13"/>
  <c r="T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AN51" i="13"/>
  <c r="AM51" i="13"/>
  <c r="AL51" i="13"/>
  <c r="AK51" i="13"/>
  <c r="AJ51" i="13"/>
  <c r="AI51" i="13"/>
  <c r="AH51" i="13"/>
  <c r="AG51" i="13"/>
  <c r="AF51" i="13"/>
  <c r="AE51" i="13"/>
  <c r="AD51" i="13"/>
  <c r="AC51" i="13"/>
  <c r="AB51" i="13"/>
  <c r="Z51" i="13"/>
  <c r="Y51" i="13"/>
  <c r="X51" i="13"/>
  <c r="W51" i="13"/>
  <c r="T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AN50" i="13"/>
  <c r="AM50" i="13"/>
  <c r="AL50" i="13"/>
  <c r="AK50" i="13"/>
  <c r="AJ50" i="13"/>
  <c r="AI50" i="13"/>
  <c r="AH50" i="13"/>
  <c r="AG50" i="13"/>
  <c r="AF50" i="13"/>
  <c r="AE50" i="13"/>
  <c r="AD50" i="13"/>
  <c r="AC50" i="13"/>
  <c r="AB50" i="13"/>
  <c r="Z50" i="13"/>
  <c r="Y50" i="13"/>
  <c r="X50" i="13"/>
  <c r="W50" i="13"/>
  <c r="T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AN49" i="13"/>
  <c r="AM49" i="13"/>
  <c r="AL49" i="13"/>
  <c r="AK49" i="13"/>
  <c r="AJ49" i="13"/>
  <c r="AI49" i="13"/>
  <c r="AH49" i="13"/>
  <c r="AG49" i="13"/>
  <c r="AF49" i="13"/>
  <c r="AE49" i="13"/>
  <c r="AD49" i="13"/>
  <c r="AC49" i="13"/>
  <c r="AB49" i="13"/>
  <c r="Z49" i="13"/>
  <c r="Y49" i="13"/>
  <c r="X49" i="13"/>
  <c r="W49" i="13"/>
  <c r="T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AN48" i="13"/>
  <c r="AM48" i="13"/>
  <c r="AL48" i="13"/>
  <c r="AK48" i="13"/>
  <c r="AJ48" i="13"/>
  <c r="AI48" i="13"/>
  <c r="AH48" i="13"/>
  <c r="AG48" i="13"/>
  <c r="AF48" i="13"/>
  <c r="AE48" i="13"/>
  <c r="AD48" i="13"/>
  <c r="AC48" i="13"/>
  <c r="AB48" i="13"/>
  <c r="Z48" i="13"/>
  <c r="Y48" i="13"/>
  <c r="X48" i="13"/>
  <c r="W48" i="13"/>
  <c r="T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AN47" i="13"/>
  <c r="AM47" i="13"/>
  <c r="AL47" i="13"/>
  <c r="AK47" i="13"/>
  <c r="AJ47" i="13"/>
  <c r="AI47" i="13"/>
  <c r="AH47" i="13"/>
  <c r="AG47" i="13"/>
  <c r="AF47" i="13"/>
  <c r="AE47" i="13"/>
  <c r="AD47" i="13"/>
  <c r="AC47" i="13"/>
  <c r="AB47" i="13"/>
  <c r="Z47" i="13"/>
  <c r="Y47" i="13"/>
  <c r="X47" i="13"/>
  <c r="W47" i="13"/>
  <c r="T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AN46" i="13"/>
  <c r="AM46" i="13"/>
  <c r="AL46" i="13"/>
  <c r="AK46" i="13"/>
  <c r="AJ46" i="13"/>
  <c r="AI46" i="13"/>
  <c r="AH46" i="13"/>
  <c r="AG46" i="13"/>
  <c r="AF46" i="13"/>
  <c r="AE46" i="13"/>
  <c r="AD46" i="13"/>
  <c r="AC46" i="13"/>
  <c r="AB46" i="13"/>
  <c r="Z46" i="13"/>
  <c r="Y46" i="13"/>
  <c r="X46" i="13"/>
  <c r="W46" i="13"/>
  <c r="T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AN45" i="13"/>
  <c r="AM45" i="13"/>
  <c r="AL45" i="13"/>
  <c r="AK45" i="13"/>
  <c r="AJ45" i="13"/>
  <c r="AI45" i="13"/>
  <c r="AH45" i="13"/>
  <c r="AG45" i="13"/>
  <c r="AF45" i="13"/>
  <c r="AE45" i="13"/>
  <c r="AD45" i="13"/>
  <c r="AC45" i="13"/>
  <c r="AB45" i="13"/>
  <c r="Z45" i="13"/>
  <c r="Y45" i="13"/>
  <c r="X45" i="13"/>
  <c r="W45" i="13"/>
  <c r="T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AN44" i="13"/>
  <c r="AM44" i="13"/>
  <c r="AL44" i="13"/>
  <c r="AK44" i="13"/>
  <c r="AJ44" i="13"/>
  <c r="AI44" i="13"/>
  <c r="AH44" i="13"/>
  <c r="AG44" i="13"/>
  <c r="AF44" i="13"/>
  <c r="AE44" i="13"/>
  <c r="AD44" i="13"/>
  <c r="AC44" i="13"/>
  <c r="AB44" i="13"/>
  <c r="Z44" i="13"/>
  <c r="Y44" i="13"/>
  <c r="X44" i="13"/>
  <c r="W44" i="13"/>
  <c r="T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AN43" i="13"/>
  <c r="AM43" i="13"/>
  <c r="AL43" i="13"/>
  <c r="AK43" i="13"/>
  <c r="AJ43" i="13"/>
  <c r="AI43" i="13"/>
  <c r="AH43" i="13"/>
  <c r="AG43" i="13"/>
  <c r="AF43" i="13"/>
  <c r="AE43" i="13"/>
  <c r="AD43" i="13"/>
  <c r="AC43" i="13"/>
  <c r="AB43" i="13"/>
  <c r="Z43" i="13"/>
  <c r="Y43" i="13"/>
  <c r="X43" i="13"/>
  <c r="W43" i="13"/>
  <c r="T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AN37" i="13"/>
  <c r="AM37" i="13"/>
  <c r="AL37" i="13"/>
  <c r="AK37" i="13"/>
  <c r="AJ37" i="13"/>
  <c r="AI37" i="13"/>
  <c r="AH37" i="13"/>
  <c r="AG37" i="13"/>
  <c r="AF37" i="13"/>
  <c r="AE37" i="13"/>
  <c r="AD37" i="13"/>
  <c r="AC37" i="13"/>
  <c r="AB37" i="13"/>
  <c r="Z37" i="13"/>
  <c r="Y37" i="13"/>
  <c r="X37" i="13"/>
  <c r="W37" i="13"/>
  <c r="T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AN36" i="13"/>
  <c r="AM36" i="13"/>
  <c r="AL36" i="13"/>
  <c r="AK36" i="13"/>
  <c r="AJ36" i="13"/>
  <c r="AI36" i="13"/>
  <c r="AH36" i="13"/>
  <c r="AG36" i="13"/>
  <c r="AF36" i="13"/>
  <c r="AE36" i="13"/>
  <c r="AD36" i="13"/>
  <c r="AC36" i="13"/>
  <c r="AB36" i="13"/>
  <c r="Z36" i="13"/>
  <c r="Y36" i="13"/>
  <c r="X36" i="13"/>
  <c r="W36" i="13"/>
  <c r="T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AN35" i="13"/>
  <c r="AM35" i="13"/>
  <c r="AL35" i="13"/>
  <c r="AK35" i="13"/>
  <c r="AJ35" i="13"/>
  <c r="AI35" i="13"/>
  <c r="AH35" i="13"/>
  <c r="AG35" i="13"/>
  <c r="AF35" i="13"/>
  <c r="AE35" i="13"/>
  <c r="AD35" i="13"/>
  <c r="AC35" i="13"/>
  <c r="AB35" i="13"/>
  <c r="Z35" i="13"/>
  <c r="Y35" i="13"/>
  <c r="X35" i="13"/>
  <c r="W35" i="13"/>
  <c r="T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AN34" i="13"/>
  <c r="AM34" i="13"/>
  <c r="AL34" i="13"/>
  <c r="AK34" i="13"/>
  <c r="AJ34" i="13"/>
  <c r="AI34" i="13"/>
  <c r="AH34" i="13"/>
  <c r="AG34" i="13"/>
  <c r="AF34" i="13"/>
  <c r="AE34" i="13"/>
  <c r="AD34" i="13"/>
  <c r="AC34" i="13"/>
  <c r="AB34" i="13"/>
  <c r="Z34" i="13"/>
  <c r="Y34" i="13"/>
  <c r="X34" i="13"/>
  <c r="W34" i="13"/>
  <c r="T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AN32" i="13"/>
  <c r="AM32" i="13"/>
  <c r="AL32" i="13"/>
  <c r="AK32" i="13"/>
  <c r="AJ32" i="13"/>
  <c r="AI32" i="13"/>
  <c r="AH32" i="13"/>
  <c r="AG32" i="13"/>
  <c r="AF32" i="13"/>
  <c r="AE32" i="13"/>
  <c r="AD32" i="13"/>
  <c r="AC32" i="13"/>
  <c r="AB32" i="13"/>
  <c r="Z32" i="13"/>
  <c r="Y32" i="13"/>
  <c r="X32" i="13"/>
  <c r="W32" i="13"/>
  <c r="T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AN31" i="13"/>
  <c r="AM31" i="13"/>
  <c r="AL31" i="13"/>
  <c r="AK31" i="13"/>
  <c r="AJ31" i="13"/>
  <c r="AI31" i="13"/>
  <c r="AH31" i="13"/>
  <c r="AG31" i="13"/>
  <c r="AF31" i="13"/>
  <c r="AE31" i="13"/>
  <c r="AD31" i="13"/>
  <c r="AC31" i="13"/>
  <c r="AB31" i="13"/>
  <c r="Z31" i="13"/>
  <c r="Y31" i="13"/>
  <c r="X31" i="13"/>
  <c r="W31" i="13"/>
  <c r="T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AN30" i="13"/>
  <c r="AM30" i="13"/>
  <c r="AL30" i="13"/>
  <c r="AK30" i="13"/>
  <c r="AJ30" i="13"/>
  <c r="AI30" i="13"/>
  <c r="AH30" i="13"/>
  <c r="AG30" i="13"/>
  <c r="AF30" i="13"/>
  <c r="AE30" i="13"/>
  <c r="AD30" i="13"/>
  <c r="AC30" i="13"/>
  <c r="AB30" i="13"/>
  <c r="Z30" i="13"/>
  <c r="Y30" i="13"/>
  <c r="X30" i="13"/>
  <c r="W30" i="13"/>
  <c r="T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N28" i="13"/>
  <c r="AM28" i="13"/>
  <c r="AL28" i="13"/>
  <c r="AK28" i="13"/>
  <c r="AJ28" i="13"/>
  <c r="AI28" i="13"/>
  <c r="AH28" i="13"/>
  <c r="AG28" i="13"/>
  <c r="AF28" i="13"/>
  <c r="AE28" i="13"/>
  <c r="AD28" i="13"/>
  <c r="AC28" i="13"/>
  <c r="AB28" i="13"/>
  <c r="Z28" i="13"/>
  <c r="Y28" i="13"/>
  <c r="X28" i="13"/>
  <c r="W28" i="13"/>
  <c r="T28" i="13"/>
  <c r="R28" i="13"/>
  <c r="Q28" i="13"/>
  <c r="P28" i="13"/>
  <c r="O28" i="13"/>
  <c r="N28" i="13"/>
  <c r="M28" i="13"/>
  <c r="L28" i="13"/>
  <c r="K28" i="13"/>
  <c r="I28" i="13"/>
  <c r="H28" i="13"/>
  <c r="G28" i="13"/>
  <c r="F28" i="13"/>
  <c r="E28" i="13"/>
  <c r="D28" i="13"/>
  <c r="C28" i="13"/>
  <c r="AN27" i="13"/>
  <c r="AM27" i="13"/>
  <c r="AL27" i="13"/>
  <c r="AK27" i="13"/>
  <c r="AJ27" i="13"/>
  <c r="AI27" i="13"/>
  <c r="AH27" i="13"/>
  <c r="AG27" i="13"/>
  <c r="AF27" i="13"/>
  <c r="AE27" i="13"/>
  <c r="AD27" i="13"/>
  <c r="AC27" i="13"/>
  <c r="AB27" i="13"/>
  <c r="Z27" i="13"/>
  <c r="Y27" i="13"/>
  <c r="X27" i="13"/>
  <c r="W27" i="13"/>
  <c r="T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AN26" i="13"/>
  <c r="AM26" i="13"/>
  <c r="AL26" i="13"/>
  <c r="AK26" i="13"/>
  <c r="AJ26" i="13"/>
  <c r="AI26" i="13"/>
  <c r="AH26" i="13"/>
  <c r="AG26" i="13"/>
  <c r="AF26" i="13"/>
  <c r="AE26" i="13"/>
  <c r="AD26" i="13"/>
  <c r="AC26" i="13"/>
  <c r="AB26" i="13"/>
  <c r="Z26" i="13"/>
  <c r="Y26" i="13"/>
  <c r="X26" i="13"/>
  <c r="W26" i="13"/>
  <c r="T26" i="13"/>
  <c r="R26" i="13"/>
  <c r="Q26" i="13"/>
  <c r="P26" i="13"/>
  <c r="O26" i="13"/>
  <c r="N26" i="13"/>
  <c r="M26" i="13"/>
  <c r="L26" i="13"/>
  <c r="K26" i="13"/>
  <c r="I26" i="13"/>
  <c r="H26" i="13"/>
  <c r="G26" i="13"/>
  <c r="F26" i="13"/>
  <c r="E26" i="13"/>
  <c r="D26" i="13"/>
  <c r="C26" i="13"/>
  <c r="AN25" i="13"/>
  <c r="AL25" i="13"/>
  <c r="AK25" i="13"/>
  <c r="AJ25" i="13"/>
  <c r="AI25" i="13"/>
  <c r="AH25" i="13"/>
  <c r="AG25" i="13"/>
  <c r="AF25" i="13"/>
  <c r="AE25" i="13"/>
  <c r="AD25" i="13"/>
  <c r="AC25" i="13"/>
  <c r="AB25" i="13"/>
  <c r="Z25" i="13"/>
  <c r="Y25" i="13"/>
  <c r="X25" i="13"/>
  <c r="W25" i="13"/>
  <c r="T25" i="13"/>
  <c r="R25" i="13"/>
  <c r="Q25" i="13"/>
  <c r="P25" i="13"/>
  <c r="O25" i="13"/>
  <c r="N25" i="13"/>
  <c r="M25" i="13"/>
  <c r="L25" i="13"/>
  <c r="K25" i="13"/>
  <c r="I25" i="13"/>
  <c r="H25" i="13"/>
  <c r="G25" i="13"/>
  <c r="F25" i="13"/>
  <c r="E25" i="13"/>
  <c r="D25" i="13"/>
  <c r="C25" i="13"/>
  <c r="AN24" i="13"/>
  <c r="AM24" i="13"/>
  <c r="AL24" i="13"/>
  <c r="AK24" i="13"/>
  <c r="AJ24" i="13"/>
  <c r="AI24" i="13"/>
  <c r="AH24" i="13"/>
  <c r="AG24" i="13"/>
  <c r="AF24" i="13"/>
  <c r="AE24" i="13"/>
  <c r="AD24" i="13"/>
  <c r="AC24" i="13"/>
  <c r="AB24" i="13"/>
  <c r="Z24" i="13"/>
  <c r="Y24" i="13"/>
  <c r="X24" i="13"/>
  <c r="W24" i="13"/>
  <c r="T24" i="13"/>
  <c r="R24" i="13"/>
  <c r="Q24" i="13"/>
  <c r="P24" i="13"/>
  <c r="O24" i="13"/>
  <c r="N24" i="13"/>
  <c r="M24" i="13"/>
  <c r="L24" i="13"/>
  <c r="K24" i="13"/>
  <c r="I24" i="13"/>
  <c r="H24" i="13"/>
  <c r="G24" i="13"/>
  <c r="F24" i="13"/>
  <c r="E24" i="13"/>
  <c r="D24" i="13"/>
  <c r="C24" i="13"/>
  <c r="AN23" i="13"/>
  <c r="AM23" i="13"/>
  <c r="AL23" i="13"/>
  <c r="AK23" i="13"/>
  <c r="AJ23" i="13"/>
  <c r="AI23" i="13"/>
  <c r="AH23" i="13"/>
  <c r="AG23" i="13"/>
  <c r="AF23" i="13"/>
  <c r="AE23" i="13"/>
  <c r="AD23" i="13"/>
  <c r="AC23" i="13"/>
  <c r="AB23" i="13"/>
  <c r="Z23" i="13"/>
  <c r="Y23" i="13"/>
  <c r="X23" i="13"/>
  <c r="W23" i="13"/>
  <c r="T23" i="13"/>
  <c r="R23" i="13"/>
  <c r="Q23" i="13"/>
  <c r="P23" i="13"/>
  <c r="O23" i="13"/>
  <c r="N23" i="13"/>
  <c r="M23" i="13"/>
  <c r="L23" i="13"/>
  <c r="K23" i="13"/>
  <c r="I23" i="13"/>
  <c r="H23" i="13"/>
  <c r="G23" i="13"/>
  <c r="F23" i="13"/>
  <c r="E23" i="13"/>
  <c r="D23" i="13"/>
  <c r="C23" i="13"/>
  <c r="AN22" i="13"/>
  <c r="AM22" i="13"/>
  <c r="AL22" i="13"/>
  <c r="AK22" i="13"/>
  <c r="AJ22" i="13"/>
  <c r="AI22" i="13"/>
  <c r="AH22" i="13"/>
  <c r="AG22" i="13"/>
  <c r="AF22" i="13"/>
  <c r="AE22" i="13"/>
  <c r="AD22" i="13"/>
  <c r="AC22" i="13"/>
  <c r="AB22" i="13"/>
  <c r="Z22" i="13"/>
  <c r="Y22" i="13"/>
  <c r="X22" i="13"/>
  <c r="W22" i="13"/>
  <c r="T22" i="13"/>
  <c r="R22" i="13"/>
  <c r="Q22" i="13"/>
  <c r="P22" i="13"/>
  <c r="O22" i="13"/>
  <c r="N22" i="13"/>
  <c r="M22" i="13"/>
  <c r="L22" i="13"/>
  <c r="K22" i="13"/>
  <c r="I22" i="13"/>
  <c r="H22" i="13"/>
  <c r="G22" i="13"/>
  <c r="F22" i="13"/>
  <c r="E22" i="13"/>
  <c r="D22" i="13"/>
  <c r="C22" i="13"/>
  <c r="AN21" i="13"/>
  <c r="AM21" i="13"/>
  <c r="AL21" i="13"/>
  <c r="AK21" i="13"/>
  <c r="AJ21" i="13"/>
  <c r="AI21" i="13"/>
  <c r="AH21" i="13"/>
  <c r="AG21" i="13"/>
  <c r="AF21" i="13"/>
  <c r="AE21" i="13"/>
  <c r="AD21" i="13"/>
  <c r="AC21" i="13"/>
  <c r="AB21" i="13"/>
  <c r="Z21" i="13"/>
  <c r="Y21" i="13"/>
  <c r="X21" i="13"/>
  <c r="W21" i="13"/>
  <c r="T21" i="13"/>
  <c r="R21" i="13"/>
  <c r="Q21" i="13"/>
  <c r="P21" i="13"/>
  <c r="O21" i="13"/>
  <c r="N21" i="13"/>
  <c r="M21" i="13"/>
  <c r="L21" i="13"/>
  <c r="K21" i="13"/>
  <c r="I21" i="13"/>
  <c r="H21" i="13"/>
  <c r="G21" i="13"/>
  <c r="F21" i="13"/>
  <c r="E21" i="13"/>
  <c r="D21" i="13"/>
  <c r="C21" i="13"/>
  <c r="AN20" i="13"/>
  <c r="AM20" i="13"/>
  <c r="AL20" i="13"/>
  <c r="AK20" i="13"/>
  <c r="AJ20" i="13"/>
  <c r="AI20" i="13"/>
  <c r="AH20" i="13"/>
  <c r="AG20" i="13"/>
  <c r="AF20" i="13"/>
  <c r="AE20" i="13"/>
  <c r="AD20" i="13"/>
  <c r="AC20" i="13"/>
  <c r="AB20" i="13"/>
  <c r="Z20" i="13"/>
  <c r="Y20" i="13"/>
  <c r="X20" i="13"/>
  <c r="W20" i="13"/>
  <c r="T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AN19" i="13"/>
  <c r="AM19" i="13"/>
  <c r="AL19" i="13"/>
  <c r="AK19" i="13"/>
  <c r="AJ19" i="13"/>
  <c r="AI19" i="13"/>
  <c r="AH19" i="13"/>
  <c r="AG19" i="13"/>
  <c r="AF19" i="13"/>
  <c r="AE19" i="13"/>
  <c r="AD19" i="13"/>
  <c r="AC19" i="13"/>
  <c r="AB19" i="13"/>
  <c r="Z19" i="13"/>
  <c r="Y19" i="13"/>
  <c r="X19" i="13"/>
  <c r="W19" i="13"/>
  <c r="T19" i="13"/>
  <c r="R19" i="13"/>
  <c r="Q19" i="13"/>
  <c r="P19" i="13"/>
  <c r="O19" i="13"/>
  <c r="N19" i="13"/>
  <c r="M19" i="13"/>
  <c r="L19" i="13"/>
  <c r="K19" i="13"/>
  <c r="I19" i="13"/>
  <c r="H19" i="13"/>
  <c r="G19" i="13"/>
  <c r="F19" i="13"/>
  <c r="E19" i="13"/>
  <c r="D19" i="13"/>
  <c r="C19" i="13"/>
  <c r="AN15" i="13"/>
  <c r="AM15" i="13"/>
  <c r="AL15" i="13"/>
  <c r="AK15" i="13"/>
  <c r="AJ15" i="13"/>
  <c r="AI15" i="13"/>
  <c r="AH15" i="13"/>
  <c r="AG15" i="13"/>
  <c r="AF15" i="13"/>
  <c r="AE15" i="13"/>
  <c r="AD15" i="13"/>
  <c r="AC15" i="13"/>
  <c r="AB15" i="13"/>
  <c r="Z15" i="13"/>
  <c r="Y15" i="13"/>
  <c r="X15" i="13"/>
  <c r="W15" i="13"/>
  <c r="T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AN14" i="13"/>
  <c r="AM14" i="13"/>
  <c r="AL14" i="13"/>
  <c r="AK14" i="13"/>
  <c r="AJ14" i="13"/>
  <c r="AI14" i="13"/>
  <c r="AH14" i="13"/>
  <c r="AG14" i="13"/>
  <c r="AF14" i="13"/>
  <c r="AE14" i="13"/>
  <c r="AD14" i="13"/>
  <c r="AC14" i="13"/>
  <c r="AB14" i="13"/>
  <c r="Z14" i="13"/>
  <c r="Y14" i="13"/>
  <c r="X14" i="13"/>
  <c r="W14" i="13"/>
  <c r="T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AN13" i="13"/>
  <c r="AM13" i="13"/>
  <c r="AL13" i="13"/>
  <c r="AK13" i="13"/>
  <c r="AJ13" i="13"/>
  <c r="AI13" i="13"/>
  <c r="AH13" i="13"/>
  <c r="AG13" i="13"/>
  <c r="AF13" i="13"/>
  <c r="AE13" i="13"/>
  <c r="AD13" i="13"/>
  <c r="AC13" i="13"/>
  <c r="AB13" i="13"/>
  <c r="Z13" i="13"/>
  <c r="Y13" i="13"/>
  <c r="X13" i="13"/>
  <c r="W13" i="13"/>
  <c r="T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AN12" i="13"/>
  <c r="AM12" i="13"/>
  <c r="AL12" i="13"/>
  <c r="AK12" i="13"/>
  <c r="AJ12" i="13"/>
  <c r="AI12" i="13"/>
  <c r="AH12" i="13"/>
  <c r="AG12" i="13"/>
  <c r="AF12" i="13"/>
  <c r="AE12" i="13"/>
  <c r="AD12" i="13"/>
  <c r="AC12" i="13"/>
  <c r="AB12" i="13"/>
  <c r="Z12" i="13"/>
  <c r="Y12" i="13"/>
  <c r="X12" i="13"/>
  <c r="W12" i="13"/>
  <c r="T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D12" i="13"/>
  <c r="B14" i="13" l="1"/>
  <c r="B30" i="13"/>
  <c r="B35" i="13"/>
  <c r="B44" i="13"/>
  <c r="B48" i="13"/>
  <c r="B52" i="13"/>
  <c r="B60" i="13"/>
  <c r="B64" i="13"/>
  <c r="B15" i="13"/>
  <c r="B31" i="13"/>
  <c r="B36" i="13"/>
  <c r="B45" i="13"/>
  <c r="B49" i="13"/>
  <c r="B53" i="13"/>
  <c r="B61" i="13"/>
  <c r="B75" i="13"/>
  <c r="B27" i="13"/>
  <c r="B32" i="13"/>
  <c r="B37" i="13"/>
  <c r="B46" i="13"/>
  <c r="B50" i="13"/>
  <c r="B62" i="13"/>
  <c r="B76" i="13"/>
  <c r="B79" i="13"/>
  <c r="B13" i="13"/>
  <c r="B20" i="13"/>
  <c r="B34" i="13"/>
  <c r="B43" i="13"/>
  <c r="B47" i="13"/>
  <c r="B51" i="13"/>
  <c r="B63" i="13"/>
  <c r="C12" i="13"/>
  <c r="B12" i="13" s="1"/>
  <c r="D78" i="13"/>
  <c r="B78" i="13" s="1"/>
  <c r="H83" i="4"/>
  <c r="H76" i="4"/>
  <c r="H75" i="4"/>
  <c r="H73" i="4"/>
  <c r="AW65" i="17"/>
  <c r="AV65" i="17"/>
  <c r="AU65" i="17"/>
  <c r="AT65" i="17"/>
  <c r="AS65" i="17"/>
  <c r="AR65" i="17"/>
  <c r="AQ65" i="17"/>
  <c r="AP65" i="17"/>
  <c r="AN65" i="17"/>
  <c r="AM65" i="17"/>
  <c r="AL65" i="17"/>
  <c r="AK65" i="17"/>
  <c r="AJ65" i="17"/>
  <c r="AI65" i="17"/>
  <c r="AH65" i="17"/>
  <c r="AG65" i="17"/>
  <c r="AF65" i="17"/>
  <c r="AE65" i="17"/>
  <c r="AD65" i="17"/>
  <c r="AC65" i="17"/>
  <c r="AB65" i="17"/>
  <c r="Z65" i="17"/>
  <c r="Y65" i="17"/>
  <c r="X65" i="17"/>
  <c r="W65" i="17"/>
  <c r="U65" i="17"/>
  <c r="T65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H60" i="4"/>
  <c r="H59" i="4"/>
  <c r="H58" i="4"/>
  <c r="H57" i="4"/>
  <c r="H56" i="4"/>
  <c r="H55" i="4"/>
  <c r="H54" i="4"/>
  <c r="AW54" i="17"/>
  <c r="AV54" i="17"/>
  <c r="AU54" i="17"/>
  <c r="AT54" i="17"/>
  <c r="AS54" i="17"/>
  <c r="AR54" i="17"/>
  <c r="AQ54" i="17"/>
  <c r="AP54" i="17"/>
  <c r="AN54" i="17"/>
  <c r="AM54" i="17"/>
  <c r="AL54" i="17"/>
  <c r="AK54" i="17"/>
  <c r="AJ54" i="17"/>
  <c r="AI54" i="17"/>
  <c r="AH54" i="17"/>
  <c r="AG54" i="17"/>
  <c r="AF54" i="17"/>
  <c r="AE54" i="17"/>
  <c r="AD54" i="17"/>
  <c r="AC54" i="17"/>
  <c r="AB54" i="17"/>
  <c r="Z54" i="17"/>
  <c r="Y54" i="17"/>
  <c r="X54" i="17"/>
  <c r="W54" i="17"/>
  <c r="U54" i="17"/>
  <c r="T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H50" i="4"/>
  <c r="H49" i="4"/>
  <c r="H48" i="4"/>
  <c r="H47" i="4"/>
  <c r="H46" i="4"/>
  <c r="H45" i="4"/>
  <c r="H44" i="4"/>
  <c r="H43" i="4"/>
  <c r="H42" i="4"/>
  <c r="H41" i="4"/>
  <c r="H40" i="4"/>
  <c r="H34" i="4"/>
  <c r="H33" i="4"/>
  <c r="H32" i="4"/>
  <c r="H29" i="4"/>
  <c r="N29" i="5" s="1"/>
  <c r="H28" i="4"/>
  <c r="H27" i="4"/>
  <c r="AW29" i="17"/>
  <c r="AV29" i="17"/>
  <c r="AU29" i="17"/>
  <c r="AT29" i="17"/>
  <c r="AS29" i="17"/>
  <c r="AR29" i="17"/>
  <c r="AQ29" i="17"/>
  <c r="AP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Z29" i="17"/>
  <c r="Y29" i="17"/>
  <c r="X29" i="17"/>
  <c r="W29" i="17"/>
  <c r="U29" i="17"/>
  <c r="T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H24" i="4"/>
  <c r="H17" i="4"/>
  <c r="AW16" i="17"/>
  <c r="AV16" i="17"/>
  <c r="AU16" i="17"/>
  <c r="AT16" i="17"/>
  <c r="AS16" i="17"/>
  <c r="AR16" i="17"/>
  <c r="AQ16" i="17"/>
  <c r="AP16" i="17"/>
  <c r="AN16" i="17"/>
  <c r="AM16" i="17"/>
  <c r="AL16" i="17"/>
  <c r="AK16" i="17"/>
  <c r="AJ16" i="17"/>
  <c r="AI16" i="17"/>
  <c r="AH16" i="17"/>
  <c r="AG16" i="17"/>
  <c r="AF16" i="17"/>
  <c r="AE16" i="17"/>
  <c r="AD16" i="17"/>
  <c r="AC16" i="17"/>
  <c r="AB16" i="17"/>
  <c r="Z16" i="17"/>
  <c r="Y16" i="17"/>
  <c r="X16" i="17"/>
  <c r="W16" i="17"/>
  <c r="U16" i="17"/>
  <c r="T16" i="17"/>
  <c r="R16" i="17"/>
  <c r="Q16" i="17"/>
  <c r="P16" i="17"/>
  <c r="P74" i="17" s="1"/>
  <c r="P80" i="17" s="1"/>
  <c r="P83" i="17" s="1"/>
  <c r="P85" i="17" s="1"/>
  <c r="P87" i="17" s="1"/>
  <c r="P33" i="17" s="1"/>
  <c r="O16" i="17"/>
  <c r="N16" i="17"/>
  <c r="M16" i="17"/>
  <c r="L16" i="17"/>
  <c r="L74" i="17" s="1"/>
  <c r="L80" i="17" s="1"/>
  <c r="L83" i="17" s="1"/>
  <c r="L85" i="17" s="1"/>
  <c r="L87" i="17" s="1"/>
  <c r="L33" i="17" s="1"/>
  <c r="K16" i="17"/>
  <c r="J16" i="17"/>
  <c r="I16" i="17"/>
  <c r="H16" i="17"/>
  <c r="H74" i="17" s="1"/>
  <c r="G16" i="17"/>
  <c r="F16" i="17"/>
  <c r="E16" i="17"/>
  <c r="D16" i="17"/>
  <c r="D74" i="17" s="1"/>
  <c r="C16" i="17"/>
  <c r="H12" i="4"/>
  <c r="H11" i="4"/>
  <c r="H10" i="4"/>
  <c r="H9" i="4"/>
  <c r="AN65" i="13"/>
  <c r="AM65" i="13"/>
  <c r="AL65" i="13"/>
  <c r="AK65" i="13"/>
  <c r="AJ65" i="13"/>
  <c r="AI65" i="13"/>
  <c r="AH65" i="13"/>
  <c r="AF65" i="13"/>
  <c r="AE65" i="13"/>
  <c r="AD65" i="13"/>
  <c r="AC65" i="13"/>
  <c r="AB65" i="13"/>
  <c r="Z65" i="13"/>
  <c r="Y65" i="13"/>
  <c r="X65" i="13"/>
  <c r="T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D65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B54" i="13"/>
  <c r="Z54" i="13"/>
  <c r="Y54" i="13"/>
  <c r="X54" i="13"/>
  <c r="W54" i="13"/>
  <c r="T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AN29" i="13"/>
  <c r="AM29" i="13"/>
  <c r="AL29" i="13"/>
  <c r="AK29" i="13"/>
  <c r="AJ29" i="13"/>
  <c r="AI29" i="13"/>
  <c r="AH29" i="13"/>
  <c r="AG29" i="13"/>
  <c r="AF29" i="13"/>
  <c r="AE29" i="13"/>
  <c r="AD29" i="13"/>
  <c r="AC29" i="13"/>
  <c r="AB29" i="13"/>
  <c r="Z29" i="13"/>
  <c r="Y29" i="13"/>
  <c r="X29" i="13"/>
  <c r="W29" i="13"/>
  <c r="T29" i="13"/>
  <c r="R29" i="13"/>
  <c r="Q29" i="13"/>
  <c r="P29" i="13"/>
  <c r="O29" i="13"/>
  <c r="N29" i="13"/>
  <c r="M29" i="13"/>
  <c r="L29" i="13"/>
  <c r="K29" i="13"/>
  <c r="I29" i="13"/>
  <c r="H29" i="13"/>
  <c r="G29" i="13"/>
  <c r="F29" i="13"/>
  <c r="E29" i="13"/>
  <c r="D29" i="13"/>
  <c r="AN16" i="13"/>
  <c r="AM16" i="13"/>
  <c r="AL16" i="13"/>
  <c r="AK16" i="13"/>
  <c r="AJ16" i="13"/>
  <c r="AI16" i="13"/>
  <c r="AH16" i="13"/>
  <c r="AG16" i="13"/>
  <c r="AF16" i="13"/>
  <c r="AE16" i="13"/>
  <c r="AD16" i="13"/>
  <c r="AC16" i="13"/>
  <c r="AB16" i="13"/>
  <c r="Z16" i="13"/>
  <c r="Y16" i="13"/>
  <c r="X16" i="13"/>
  <c r="W16" i="13"/>
  <c r="T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AN9" i="13"/>
  <c r="AM9" i="13"/>
  <c r="AL9" i="13"/>
  <c r="AK9" i="13"/>
  <c r="AJ9" i="13"/>
  <c r="AI9" i="13"/>
  <c r="AH9" i="13"/>
  <c r="AG9" i="13"/>
  <c r="AF9" i="13"/>
  <c r="AE9" i="13"/>
  <c r="AD9" i="13"/>
  <c r="AC9" i="13"/>
  <c r="AB9" i="13"/>
  <c r="Z9" i="13"/>
  <c r="Y9" i="13"/>
  <c r="X9" i="13"/>
  <c r="W9" i="13"/>
  <c r="T9" i="13"/>
  <c r="C32" i="16" s="1" a="1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Z8" i="13"/>
  <c r="Y8" i="13"/>
  <c r="X8" i="13"/>
  <c r="W8" i="13"/>
  <c r="T8" i="13"/>
  <c r="B32" i="16" s="1" a="1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9" i="13"/>
  <c r="C8" i="13"/>
  <c r="AT65" i="1"/>
  <c r="AT54" i="1"/>
  <c r="AT29" i="1"/>
  <c r="AT16" i="1"/>
  <c r="AU65" i="1"/>
  <c r="AU54" i="1"/>
  <c r="AU29" i="1"/>
  <c r="AU16" i="1"/>
  <c r="AV65" i="1"/>
  <c r="AV54" i="1"/>
  <c r="AV29" i="1"/>
  <c r="AV16" i="1"/>
  <c r="AW65" i="1"/>
  <c r="AW54" i="1"/>
  <c r="AW29" i="1"/>
  <c r="AW16" i="1"/>
  <c r="AI65" i="1"/>
  <c r="AI54" i="1"/>
  <c r="AI29" i="1"/>
  <c r="AI16" i="1"/>
  <c r="AJ65" i="1"/>
  <c r="AJ54" i="1"/>
  <c r="AJ29" i="1"/>
  <c r="AJ16" i="1"/>
  <c r="AE65" i="1"/>
  <c r="AE54" i="1"/>
  <c r="AE29" i="1"/>
  <c r="AE16" i="1"/>
  <c r="AC65" i="1"/>
  <c r="AC54" i="1"/>
  <c r="AC29" i="1"/>
  <c r="AC16" i="1"/>
  <c r="W54" i="1"/>
  <c r="W29" i="1"/>
  <c r="W16" i="1"/>
  <c r="X65" i="1"/>
  <c r="X54" i="1"/>
  <c r="X29" i="1"/>
  <c r="X16" i="1"/>
  <c r="Y65" i="1"/>
  <c r="Y54" i="1"/>
  <c r="Y29" i="1"/>
  <c r="Y16" i="1"/>
  <c r="Z65" i="1"/>
  <c r="Z54" i="1"/>
  <c r="Z29" i="1"/>
  <c r="Z16" i="1"/>
  <c r="U65" i="1"/>
  <c r="U54" i="1"/>
  <c r="U29" i="1"/>
  <c r="U16" i="1"/>
  <c r="L65" i="1"/>
  <c r="L54" i="1"/>
  <c r="L29" i="1"/>
  <c r="L16" i="1"/>
  <c r="K65" i="1"/>
  <c r="K54" i="1"/>
  <c r="K29" i="1"/>
  <c r="K16" i="1"/>
  <c r="C19" i="16" l="1" a="1"/>
  <c r="C24" i="16" s="1"/>
  <c r="C55" i="16" a="1"/>
  <c r="C61" i="16" s="1"/>
  <c r="C11" i="16" a="1"/>
  <c r="B37" i="16" a="1"/>
  <c r="B44" i="16" a="1"/>
  <c r="C32" i="16"/>
  <c r="C33" i="16"/>
  <c r="B32" i="16"/>
  <c r="B33" i="16"/>
  <c r="B19" i="16" a="1"/>
  <c r="B55" i="16" a="1"/>
  <c r="C37" i="16" a="1"/>
  <c r="C44" i="16" a="1"/>
  <c r="F74" i="17"/>
  <c r="F80" i="17" s="1"/>
  <c r="F83" i="17" s="1"/>
  <c r="F85" i="17" s="1"/>
  <c r="F87" i="17" s="1"/>
  <c r="C74" i="17"/>
  <c r="C80" i="17" s="1"/>
  <c r="C83" i="17" s="1"/>
  <c r="G74" i="17"/>
  <c r="G80" i="17" s="1"/>
  <c r="G83" i="17" s="1"/>
  <c r="G85" i="17" s="1"/>
  <c r="G87" i="17" s="1"/>
  <c r="E74" i="17"/>
  <c r="E80" i="17" s="1"/>
  <c r="E83" i="17" s="1"/>
  <c r="E85" i="17" s="1"/>
  <c r="E87" i="17" s="1"/>
  <c r="E33" i="17" s="1"/>
  <c r="E38" i="17" s="1"/>
  <c r="E40" i="17" s="1"/>
  <c r="AM74" i="17"/>
  <c r="AM80" i="17" s="1"/>
  <c r="AM83" i="17" s="1"/>
  <c r="AM85" i="17" s="1"/>
  <c r="AM87" i="17" s="1"/>
  <c r="AM33" i="17" s="1"/>
  <c r="AM38" i="17" s="1"/>
  <c r="AM40" i="17" s="1"/>
  <c r="AV74" i="17"/>
  <c r="AV80" i="17" s="1"/>
  <c r="AV83" i="17" s="1"/>
  <c r="AV85" i="17" s="1"/>
  <c r="AV87" i="17" s="1"/>
  <c r="AV33" i="17" s="1"/>
  <c r="AV38" i="17" s="1"/>
  <c r="AV40" i="17" s="1"/>
  <c r="U74" i="17"/>
  <c r="U80" i="17" s="1"/>
  <c r="U83" i="17" s="1"/>
  <c r="U85" i="17" s="1"/>
  <c r="U87" i="17" s="1"/>
  <c r="U33" i="17" s="1"/>
  <c r="U38" i="17" s="1"/>
  <c r="U40" i="17" s="1"/>
  <c r="X74" i="17"/>
  <c r="X80" i="17" s="1"/>
  <c r="X83" i="17" s="1"/>
  <c r="X85" i="17" s="1"/>
  <c r="X87" i="17" s="1"/>
  <c r="X33" i="17" s="1"/>
  <c r="X38" i="17" s="1"/>
  <c r="X40" i="17" s="1"/>
  <c r="AB74" i="17"/>
  <c r="AF74" i="17"/>
  <c r="AF80" i="17" s="1"/>
  <c r="AF83" i="17" s="1"/>
  <c r="AF85" i="17" s="1"/>
  <c r="AF87" i="17" s="1"/>
  <c r="AF33" i="17" s="1"/>
  <c r="AF38" i="17" s="1"/>
  <c r="AF40" i="17" s="1"/>
  <c r="AJ74" i="17"/>
  <c r="AJ80" i="17" s="1"/>
  <c r="AJ83" i="17" s="1"/>
  <c r="AJ85" i="17" s="1"/>
  <c r="AJ87" i="17" s="1"/>
  <c r="AJ33" i="17" s="1"/>
  <c r="AJ38" i="17" s="1"/>
  <c r="AJ40" i="17" s="1"/>
  <c r="E67" i="17"/>
  <c r="L67" i="17"/>
  <c r="P67" i="17"/>
  <c r="U67" i="17"/>
  <c r="I67" i="17"/>
  <c r="M67" i="17"/>
  <c r="Q67" i="17"/>
  <c r="AN67" i="13"/>
  <c r="I74" i="17"/>
  <c r="I80" i="17" s="1"/>
  <c r="I83" i="17" s="1"/>
  <c r="I85" i="17" s="1"/>
  <c r="I87" i="17" s="1"/>
  <c r="I33" i="17" s="1"/>
  <c r="I38" i="17" s="1"/>
  <c r="I40" i="17" s="1"/>
  <c r="M74" i="17"/>
  <c r="M80" i="17" s="1"/>
  <c r="M83" i="17" s="1"/>
  <c r="M85" i="17" s="1"/>
  <c r="M87" i="17" s="1"/>
  <c r="M33" i="17" s="1"/>
  <c r="M38" i="17" s="1"/>
  <c r="M40" i="17" s="1"/>
  <c r="Q74" i="17"/>
  <c r="Q80" i="17" s="1"/>
  <c r="Q83" i="17" s="1"/>
  <c r="Q85" i="17" s="1"/>
  <c r="Q87" i="17" s="1"/>
  <c r="Q33" i="17" s="1"/>
  <c r="Q38" i="17" s="1"/>
  <c r="Q40" i="17" s="1"/>
  <c r="X67" i="17"/>
  <c r="AB67" i="17"/>
  <c r="AF67" i="17"/>
  <c r="AJ67" i="17"/>
  <c r="AM67" i="17"/>
  <c r="W74" i="17"/>
  <c r="W80" i="17" s="1"/>
  <c r="W83" i="17" s="1"/>
  <c r="W85" i="17" s="1"/>
  <c r="W87" i="17" s="1"/>
  <c r="W33" i="17" s="1"/>
  <c r="W38" i="17" s="1"/>
  <c r="W40" i="17" s="1"/>
  <c r="AE74" i="17"/>
  <c r="AE80" i="17" s="1"/>
  <c r="AE83" i="17" s="1"/>
  <c r="AE85" i="17" s="1"/>
  <c r="AE87" i="17" s="1"/>
  <c r="AE33" i="17" s="1"/>
  <c r="AE38" i="17" s="1"/>
  <c r="AE40" i="17" s="1"/>
  <c r="AI74" i="17"/>
  <c r="AI80" i="17" s="1"/>
  <c r="AI83" i="17" s="1"/>
  <c r="AI85" i="17" s="1"/>
  <c r="AI87" i="17" s="1"/>
  <c r="AI33" i="17" s="1"/>
  <c r="AI38" i="17" s="1"/>
  <c r="AI40" i="17" s="1"/>
  <c r="AL74" i="17"/>
  <c r="AL80" i="17" s="1"/>
  <c r="AL83" i="17" s="1"/>
  <c r="AL85" i="17" s="1"/>
  <c r="AL87" i="17" s="1"/>
  <c r="AL33" i="17" s="1"/>
  <c r="AL38" i="17" s="1"/>
  <c r="AL40" i="17" s="1"/>
  <c r="AQ74" i="17"/>
  <c r="AQ80" i="17" s="1"/>
  <c r="AQ83" i="17" s="1"/>
  <c r="AQ85" i="17" s="1"/>
  <c r="AQ87" i="17" s="1"/>
  <c r="AQ33" i="17" s="1"/>
  <c r="AQ38" i="17" s="1"/>
  <c r="AQ40" i="17" s="1"/>
  <c r="AU74" i="17"/>
  <c r="AU80" i="17" s="1"/>
  <c r="AU83" i="17" s="1"/>
  <c r="AU85" i="17" s="1"/>
  <c r="AU87" i="17" s="1"/>
  <c r="AU33" i="17" s="1"/>
  <c r="W67" i="17"/>
  <c r="AE67" i="17"/>
  <c r="AI67" i="17"/>
  <c r="AL67" i="17"/>
  <c r="AQ67" i="17"/>
  <c r="AU67" i="17"/>
  <c r="C67" i="17"/>
  <c r="J67" i="17"/>
  <c r="R67" i="17"/>
  <c r="AC67" i="17"/>
  <c r="AS67" i="17"/>
  <c r="D67" i="17"/>
  <c r="H67" i="17"/>
  <c r="K67" i="17"/>
  <c r="O67" i="17"/>
  <c r="T67" i="17"/>
  <c r="Z67" i="17"/>
  <c r="AD67" i="17"/>
  <c r="AH67" i="17"/>
  <c r="AK67" i="17"/>
  <c r="AP67" i="17"/>
  <c r="AT67" i="17"/>
  <c r="G67" i="17"/>
  <c r="Y67" i="17"/>
  <c r="AG67" i="17"/>
  <c r="AW67" i="17"/>
  <c r="J74" i="17"/>
  <c r="J80" i="17" s="1"/>
  <c r="J83" i="17" s="1"/>
  <c r="J85" i="17" s="1"/>
  <c r="J87" i="17" s="1"/>
  <c r="J33" i="17" s="1"/>
  <c r="J38" i="17" s="1"/>
  <c r="J40" i="17" s="1"/>
  <c r="N74" i="17"/>
  <c r="N80" i="17" s="1"/>
  <c r="N83" i="17" s="1"/>
  <c r="N85" i="17" s="1"/>
  <c r="R74" i="17"/>
  <c r="R80" i="17" s="1"/>
  <c r="R83" i="17" s="1"/>
  <c r="R85" i="17" s="1"/>
  <c r="R87" i="17" s="1"/>
  <c r="R33" i="17" s="1"/>
  <c r="R38" i="17" s="1"/>
  <c r="R40" i="17" s="1"/>
  <c r="Y74" i="17"/>
  <c r="Y80" i="17" s="1"/>
  <c r="Y83" i="17" s="1"/>
  <c r="Y85" i="17" s="1"/>
  <c r="Y87" i="17" s="1"/>
  <c r="Y33" i="17" s="1"/>
  <c r="Y38" i="17" s="1"/>
  <c r="Y40" i="17" s="1"/>
  <c r="AC74" i="17"/>
  <c r="AC80" i="17" s="1"/>
  <c r="AC83" i="17" s="1"/>
  <c r="AC85" i="17" s="1"/>
  <c r="AC87" i="17" s="1"/>
  <c r="AC33" i="17" s="1"/>
  <c r="AC38" i="17" s="1"/>
  <c r="AC40" i="17" s="1"/>
  <c r="AG74" i="17"/>
  <c r="AG80" i="17" s="1"/>
  <c r="AG83" i="17" s="1"/>
  <c r="AG85" i="17" s="1"/>
  <c r="AG87" i="17" s="1"/>
  <c r="AG33" i="17" s="1"/>
  <c r="AG38" i="17" s="1"/>
  <c r="AG40" i="17" s="1"/>
  <c r="AN74" i="17"/>
  <c r="AN80" i="17" s="1"/>
  <c r="AN83" i="17" s="1"/>
  <c r="AN85" i="17" s="1"/>
  <c r="AN87" i="17" s="1"/>
  <c r="AN33" i="17" s="1"/>
  <c r="AN38" i="17" s="1"/>
  <c r="AN40" i="17" s="1"/>
  <c r="AS74" i="17"/>
  <c r="AS80" i="17" s="1"/>
  <c r="AS83" i="17" s="1"/>
  <c r="AS85" i="17" s="1"/>
  <c r="AS87" i="17" s="1"/>
  <c r="AS33" i="17" s="1"/>
  <c r="AW74" i="17"/>
  <c r="AW80" i="17" s="1"/>
  <c r="AW83" i="17" s="1"/>
  <c r="AW85" i="17" s="1"/>
  <c r="AW87" i="17" s="1"/>
  <c r="AW33" i="17" s="1"/>
  <c r="AW38" i="17" s="1"/>
  <c r="AW40" i="17" s="1"/>
  <c r="D80" i="17"/>
  <c r="D83" i="17" s="1"/>
  <c r="D85" i="17" s="1"/>
  <c r="D87" i="17" s="1"/>
  <c r="O74" i="17"/>
  <c r="O80" i="17" s="1"/>
  <c r="O83" i="17" s="1"/>
  <c r="T74" i="17"/>
  <c r="Z74" i="17"/>
  <c r="Z80" i="17" s="1"/>
  <c r="Z83" i="17" s="1"/>
  <c r="Z85" i="17" s="1"/>
  <c r="Z87" i="17" s="1"/>
  <c r="Z33" i="17" s="1"/>
  <c r="AD74" i="17"/>
  <c r="AD80" i="17" s="1"/>
  <c r="AD83" i="17" s="1"/>
  <c r="AD85" i="17" s="1"/>
  <c r="AD87" i="17" s="1"/>
  <c r="AD33" i="17" s="1"/>
  <c r="AD38" i="17" s="1"/>
  <c r="AD40" i="17" s="1"/>
  <c r="AH74" i="17"/>
  <c r="AH80" i="17" s="1"/>
  <c r="AH83" i="17" s="1"/>
  <c r="AH85" i="17" s="1"/>
  <c r="AH87" i="17" s="1"/>
  <c r="AH33" i="17" s="1"/>
  <c r="AH38" i="17" s="1"/>
  <c r="AH40" i="17" s="1"/>
  <c r="AK74" i="17"/>
  <c r="AK80" i="17" s="1"/>
  <c r="AK83" i="17" s="1"/>
  <c r="AK85" i="17" s="1"/>
  <c r="AK87" i="17" s="1"/>
  <c r="AK33" i="17" s="1"/>
  <c r="AK38" i="17" s="1"/>
  <c r="AK40" i="17" s="1"/>
  <c r="AP74" i="17"/>
  <c r="AP80" i="17" s="1"/>
  <c r="AP83" i="17" s="1"/>
  <c r="AP85" i="17" s="1"/>
  <c r="AP87" i="17" s="1"/>
  <c r="AP33" i="17" s="1"/>
  <c r="AP33" i="13" s="1"/>
  <c r="AP38" i="13" s="1"/>
  <c r="AP40" i="13" s="1"/>
  <c r="AT74" i="17"/>
  <c r="AT80" i="17" s="1"/>
  <c r="AT83" i="17" s="1"/>
  <c r="AT85" i="17" s="1"/>
  <c r="AT87" i="17" s="1"/>
  <c r="AT33" i="17" s="1"/>
  <c r="AI67" i="13"/>
  <c r="E74" i="13"/>
  <c r="E80" i="13" s="1"/>
  <c r="E83" i="13" s="1"/>
  <c r="E85" i="13" s="1"/>
  <c r="E87" i="13" s="1"/>
  <c r="G74" i="13"/>
  <c r="G80" i="13" s="1"/>
  <c r="G83" i="13" s="1"/>
  <c r="G85" i="13" s="1"/>
  <c r="G87" i="13" s="1"/>
  <c r="L74" i="13"/>
  <c r="L80" i="13" s="1"/>
  <c r="L83" i="13" s="1"/>
  <c r="L85" i="13" s="1"/>
  <c r="L87" i="13" s="1"/>
  <c r="N74" i="13"/>
  <c r="N80" i="13" s="1"/>
  <c r="N83" i="13" s="1"/>
  <c r="N85" i="13" s="1"/>
  <c r="N87" i="13" s="1"/>
  <c r="P74" i="13"/>
  <c r="P80" i="13" s="1"/>
  <c r="P83" i="13" s="1"/>
  <c r="P85" i="13" s="1"/>
  <c r="P87" i="13" s="1"/>
  <c r="R74" i="13"/>
  <c r="R80" i="13" s="1"/>
  <c r="R83" i="13" s="1"/>
  <c r="R85" i="13" s="1"/>
  <c r="R87" i="13" s="1"/>
  <c r="W74" i="13"/>
  <c r="W80" i="13" s="1"/>
  <c r="W83" i="13" s="1"/>
  <c r="W85" i="13" s="1"/>
  <c r="W87" i="13" s="1"/>
  <c r="Y74" i="13"/>
  <c r="Y80" i="13" s="1"/>
  <c r="Y83" i="13" s="1"/>
  <c r="Y85" i="13" s="1"/>
  <c r="Y87" i="13" s="1"/>
  <c r="AC74" i="13"/>
  <c r="AC80" i="13" s="1"/>
  <c r="AC83" i="13" s="1"/>
  <c r="AC85" i="13" s="1"/>
  <c r="AC87" i="13" s="1"/>
  <c r="AE74" i="13"/>
  <c r="AE80" i="13" s="1"/>
  <c r="AE83" i="13" s="1"/>
  <c r="AE85" i="13" s="1"/>
  <c r="AE87" i="13" s="1"/>
  <c r="AG74" i="13"/>
  <c r="AG80" i="13" s="1"/>
  <c r="AG83" i="13" s="1"/>
  <c r="AG85" i="13" s="1"/>
  <c r="AG87" i="13" s="1"/>
  <c r="AI74" i="13"/>
  <c r="AI80" i="13" s="1"/>
  <c r="AI83" i="13" s="1"/>
  <c r="AI85" i="13" s="1"/>
  <c r="AI87" i="13" s="1"/>
  <c r="AL74" i="13"/>
  <c r="AL80" i="13" s="1"/>
  <c r="AL83" i="13" s="1"/>
  <c r="AL85" i="13" s="1"/>
  <c r="AL87" i="13" s="1"/>
  <c r="AN74" i="13"/>
  <c r="AN80" i="13" s="1"/>
  <c r="AN83" i="13" s="1"/>
  <c r="AN85" i="13" s="1"/>
  <c r="AN87" i="13" s="1"/>
  <c r="AN93" i="13" s="1"/>
  <c r="E67" i="13"/>
  <c r="G67" i="13"/>
  <c r="J67" i="13"/>
  <c r="L67" i="13"/>
  <c r="N67" i="13"/>
  <c r="P67" i="13"/>
  <c r="R67" i="13"/>
  <c r="Y67" i="13"/>
  <c r="AC67" i="13"/>
  <c r="B65" i="17"/>
  <c r="X74" i="1"/>
  <c r="X80" i="1" s="1"/>
  <c r="X83" i="1" s="1"/>
  <c r="X85" i="1" s="1"/>
  <c r="X87" i="1" s="1"/>
  <c r="X33" i="1" s="1"/>
  <c r="X67" i="1"/>
  <c r="AC74" i="1"/>
  <c r="AC80" i="1" s="1"/>
  <c r="AC83" i="1" s="1"/>
  <c r="AC85" i="1" s="1"/>
  <c r="AC87" i="1" s="1"/>
  <c r="AC33" i="1" s="1"/>
  <c r="AC38" i="1" s="1"/>
  <c r="AC40" i="1" s="1"/>
  <c r="AC67" i="1"/>
  <c r="AE74" i="1"/>
  <c r="AE80" i="1" s="1"/>
  <c r="AE83" i="1" s="1"/>
  <c r="AE85" i="1" s="1"/>
  <c r="AE87" i="1" s="1"/>
  <c r="AE33" i="1" s="1"/>
  <c r="AE38" i="1" s="1"/>
  <c r="AE40" i="1" s="1"/>
  <c r="AJ74" i="1"/>
  <c r="AJ80" i="1" s="1"/>
  <c r="AJ83" i="1" s="1"/>
  <c r="AJ85" i="1" s="1"/>
  <c r="AJ87" i="1" s="1"/>
  <c r="AJ33" i="1" s="1"/>
  <c r="AJ67" i="1"/>
  <c r="AI74" i="1"/>
  <c r="AI80" i="1" s="1"/>
  <c r="AI83" i="1" s="1"/>
  <c r="AI85" i="1" s="1"/>
  <c r="AI87" i="1" s="1"/>
  <c r="AI33" i="1" s="1"/>
  <c r="AV74" i="1"/>
  <c r="AV80" i="1" s="1"/>
  <c r="AV83" i="1" s="1"/>
  <c r="AV85" i="1" s="1"/>
  <c r="AV87" i="1" s="1"/>
  <c r="AV33" i="1" s="1"/>
  <c r="AV67" i="1"/>
  <c r="AT74" i="1"/>
  <c r="AT80" i="1" s="1"/>
  <c r="AT83" i="1" s="1"/>
  <c r="AT85" i="1" s="1"/>
  <c r="AT87" i="1" s="1"/>
  <c r="AT33" i="1" s="1"/>
  <c r="AT67" i="1"/>
  <c r="AI67" i="1"/>
  <c r="AR67" i="17"/>
  <c r="AV67" i="17"/>
  <c r="D74" i="13"/>
  <c r="D80" i="13" s="1"/>
  <c r="D83" i="13" s="1"/>
  <c r="D85" i="13" s="1"/>
  <c r="D87" i="13" s="1"/>
  <c r="F74" i="13"/>
  <c r="F80" i="13" s="1"/>
  <c r="F83" i="13" s="1"/>
  <c r="F85" i="13" s="1"/>
  <c r="F87" i="13" s="1"/>
  <c r="H74" i="13"/>
  <c r="H80" i="13" s="1"/>
  <c r="H83" i="13" s="1"/>
  <c r="H85" i="13" s="1"/>
  <c r="H87" i="13" s="1"/>
  <c r="I74" i="13"/>
  <c r="I80" i="13" s="1"/>
  <c r="I83" i="13" s="1"/>
  <c r="I85" i="13" s="1"/>
  <c r="I87" i="13" s="1"/>
  <c r="M74" i="13"/>
  <c r="M80" i="13" s="1"/>
  <c r="M83" i="13" s="1"/>
  <c r="M85" i="13" s="1"/>
  <c r="M87" i="13" s="1"/>
  <c r="O74" i="13"/>
  <c r="O80" i="13" s="1"/>
  <c r="O83" i="13" s="1"/>
  <c r="O85" i="13" s="1"/>
  <c r="O87" i="13" s="1"/>
  <c r="Q74" i="13"/>
  <c r="Q80" i="13" s="1"/>
  <c r="Q83" i="13" s="1"/>
  <c r="Q85" i="13" s="1"/>
  <c r="Q87" i="13" s="1"/>
  <c r="T74" i="13"/>
  <c r="T80" i="13" s="1"/>
  <c r="T83" i="13" s="1"/>
  <c r="T85" i="13" s="1"/>
  <c r="T87" i="13" s="1"/>
  <c r="X74" i="13"/>
  <c r="X80" i="13" s="1"/>
  <c r="X83" i="13" s="1"/>
  <c r="X85" i="13" s="1"/>
  <c r="X87" i="13" s="1"/>
  <c r="Z74" i="13"/>
  <c r="Z80" i="13" s="1"/>
  <c r="Z83" i="13" s="1"/>
  <c r="Z85" i="13" s="1"/>
  <c r="Z87" i="13" s="1"/>
  <c r="Z93" i="13" s="1"/>
  <c r="AB74" i="13"/>
  <c r="AD74" i="13"/>
  <c r="AD80" i="13" s="1"/>
  <c r="AD83" i="13" s="1"/>
  <c r="AD85" i="13" s="1"/>
  <c r="AD87" i="13" s="1"/>
  <c r="AF74" i="13"/>
  <c r="AF80" i="13" s="1"/>
  <c r="AF83" i="13" s="1"/>
  <c r="AF85" i="13" s="1"/>
  <c r="AF87" i="13" s="1"/>
  <c r="AH74" i="13"/>
  <c r="AH80" i="13" s="1"/>
  <c r="AH83" i="13" s="1"/>
  <c r="AH85" i="13" s="1"/>
  <c r="AH87" i="13" s="1"/>
  <c r="AJ74" i="13"/>
  <c r="AJ80" i="13" s="1"/>
  <c r="AJ83" i="13" s="1"/>
  <c r="AJ85" i="13" s="1"/>
  <c r="AK74" i="13"/>
  <c r="AK80" i="13" s="1"/>
  <c r="AK83" i="13" s="1"/>
  <c r="AK85" i="13" s="1"/>
  <c r="AK87" i="13" s="1"/>
  <c r="AM74" i="13"/>
  <c r="AM80" i="13" s="1"/>
  <c r="AM83" i="13" s="1"/>
  <c r="AM85" i="13" s="1"/>
  <c r="AM87" i="13" s="1"/>
  <c r="H80" i="17"/>
  <c r="H83" i="17" s="1"/>
  <c r="H85" i="17" s="1"/>
  <c r="H87" i="17" s="1"/>
  <c r="B16" i="17"/>
  <c r="AN67" i="17"/>
  <c r="B54" i="17"/>
  <c r="L38" i="17"/>
  <c r="L40" i="17" s="1"/>
  <c r="P38" i="17"/>
  <c r="P40" i="17" s="1"/>
  <c r="AW74" i="1"/>
  <c r="AW80" i="1" s="1"/>
  <c r="AW83" i="1" s="1"/>
  <c r="AW85" i="1" s="1"/>
  <c r="AW87" i="1" s="1"/>
  <c r="AW33" i="1" s="1"/>
  <c r="AW67" i="1"/>
  <c r="AR74" i="17"/>
  <c r="AR80" i="17" s="1"/>
  <c r="AR83" i="17" s="1"/>
  <c r="AR85" i="17" s="1"/>
  <c r="AR87" i="17" s="1"/>
  <c r="AR33" i="17" s="1"/>
  <c r="AL67" i="13"/>
  <c r="AE67" i="13"/>
  <c r="AE67" i="1"/>
  <c r="N67" i="17"/>
  <c r="K74" i="17"/>
  <c r="K80" i="17" s="1"/>
  <c r="K83" i="17" s="1"/>
  <c r="K85" i="17" s="1"/>
  <c r="K87" i="17" s="1"/>
  <c r="K33" i="17" s="1"/>
  <c r="K38" i="17" s="1"/>
  <c r="K40" i="17" s="1"/>
  <c r="K74" i="13"/>
  <c r="K80" i="13" s="1"/>
  <c r="K83" i="13" s="1"/>
  <c r="K85" i="13" s="1"/>
  <c r="K87" i="13" s="1"/>
  <c r="F67" i="17"/>
  <c r="D67" i="13"/>
  <c r="F67" i="13"/>
  <c r="H67" i="13"/>
  <c r="I67" i="13"/>
  <c r="K67" i="13"/>
  <c r="M67" i="13"/>
  <c r="O67" i="13"/>
  <c r="Q67" i="13"/>
  <c r="T67" i="13"/>
  <c r="E32" i="16" s="1" a="1"/>
  <c r="X67" i="13"/>
  <c r="Z67" i="13"/>
  <c r="AB67" i="13"/>
  <c r="AD67" i="13"/>
  <c r="AF67" i="13"/>
  <c r="AH67" i="13"/>
  <c r="AJ67" i="13"/>
  <c r="AK67" i="13"/>
  <c r="AM67" i="13"/>
  <c r="AU74" i="1"/>
  <c r="AU80" i="1" s="1"/>
  <c r="AU83" i="1" s="1"/>
  <c r="AU85" i="1" s="1"/>
  <c r="AU87" i="1" s="1"/>
  <c r="AU33" i="1" s="1"/>
  <c r="AU67" i="1"/>
  <c r="W74" i="1"/>
  <c r="W80" i="1" s="1"/>
  <c r="W83" i="1" s="1"/>
  <c r="W85" i="1" s="1"/>
  <c r="W87" i="1" s="1"/>
  <c r="W33" i="1" s="1"/>
  <c r="U74" i="1"/>
  <c r="U67" i="1"/>
  <c r="Z74" i="1"/>
  <c r="Z80" i="1" s="1"/>
  <c r="Z83" i="1" s="1"/>
  <c r="Z85" i="1" s="1"/>
  <c r="Z87" i="1" s="1"/>
  <c r="Z33" i="1" s="1"/>
  <c r="Z67" i="1"/>
  <c r="Y74" i="1"/>
  <c r="Y80" i="1" s="1"/>
  <c r="Y83" i="1" s="1"/>
  <c r="Y85" i="1" s="1"/>
  <c r="Y87" i="1" s="1"/>
  <c r="Y33" i="1" s="1"/>
  <c r="Y67" i="1"/>
  <c r="K74" i="1"/>
  <c r="K80" i="1" s="1"/>
  <c r="K83" i="1" s="1"/>
  <c r="K85" i="1" s="1"/>
  <c r="K87" i="1" s="1"/>
  <c r="K33" i="1" s="1"/>
  <c r="K38" i="1" s="1"/>
  <c r="K40" i="1" s="1"/>
  <c r="K67" i="1"/>
  <c r="L74" i="1"/>
  <c r="L80" i="1" s="1"/>
  <c r="L83" i="1" s="1"/>
  <c r="L85" i="1" s="1"/>
  <c r="L87" i="1" s="1"/>
  <c r="L33" i="1" s="1"/>
  <c r="L67" i="1"/>
  <c r="E65" i="1"/>
  <c r="E54" i="1"/>
  <c r="E29" i="1"/>
  <c r="E16" i="1"/>
  <c r="G27" i="10" l="1"/>
  <c r="T80" i="17"/>
  <c r="T83" i="17" s="1"/>
  <c r="T85" i="17" s="1"/>
  <c r="T87" i="17" s="1"/>
  <c r="T33" i="17" s="1"/>
  <c r="F68" i="11"/>
  <c r="Z38" i="17"/>
  <c r="Z40" i="17" s="1"/>
  <c r="G27" i="11"/>
  <c r="U80" i="1"/>
  <c r="U83" i="1" s="1"/>
  <c r="U85" i="1" s="1"/>
  <c r="U87" i="1" s="1"/>
  <c r="U33" i="1" s="1"/>
  <c r="U33" i="13" s="1"/>
  <c r="U38" i="13" s="1"/>
  <c r="U40" i="13" s="1"/>
  <c r="C65" i="16"/>
  <c r="C59" i="16"/>
  <c r="C64" i="16"/>
  <c r="C62" i="16"/>
  <c r="C55" i="16"/>
  <c r="C66" i="16"/>
  <c r="C58" i="16"/>
  <c r="C60" i="16"/>
  <c r="C57" i="16"/>
  <c r="C63" i="16"/>
  <c r="C67" i="16"/>
  <c r="C56" i="16"/>
  <c r="C25" i="16"/>
  <c r="C28" i="16"/>
  <c r="C23" i="16"/>
  <c r="C19" i="16"/>
  <c r="C27" i="16"/>
  <c r="C20" i="16"/>
  <c r="C26" i="16"/>
  <c r="C22" i="16"/>
  <c r="C21" i="16"/>
  <c r="B38" i="16"/>
  <c r="B40" i="16"/>
  <c r="B39" i="16"/>
  <c r="B37" i="16"/>
  <c r="C44" i="16"/>
  <c r="C49" i="16"/>
  <c r="C52" i="16"/>
  <c r="C45" i="16"/>
  <c r="C48" i="16"/>
  <c r="C51" i="16"/>
  <c r="C47" i="16"/>
  <c r="C46" i="16"/>
  <c r="C50" i="16"/>
  <c r="C37" i="16"/>
  <c r="C40" i="16"/>
  <c r="C39" i="16"/>
  <c r="C38" i="16"/>
  <c r="C11" i="16"/>
  <c r="C16" i="16"/>
  <c r="C12" i="16"/>
  <c r="C13" i="16"/>
  <c r="C15" i="16"/>
  <c r="C14" i="16"/>
  <c r="B19" i="16"/>
  <c r="B25" i="16"/>
  <c r="B27" i="16"/>
  <c r="B26" i="16"/>
  <c r="B21" i="16"/>
  <c r="B23" i="16"/>
  <c r="B24" i="16"/>
  <c r="B28" i="16"/>
  <c r="B22" i="16"/>
  <c r="B20" i="16"/>
  <c r="B55" i="16"/>
  <c r="B58" i="16"/>
  <c r="B64" i="16"/>
  <c r="B63" i="16"/>
  <c r="B65" i="16"/>
  <c r="B60" i="16"/>
  <c r="B59" i="16"/>
  <c r="B66" i="16"/>
  <c r="B61" i="16"/>
  <c r="B56" i="16"/>
  <c r="B62" i="16"/>
  <c r="B57" i="16"/>
  <c r="B67" i="16"/>
  <c r="B44" i="16"/>
  <c r="B51" i="16"/>
  <c r="B49" i="16"/>
  <c r="B47" i="16"/>
  <c r="B45" i="16"/>
  <c r="B50" i="16"/>
  <c r="B52" i="16"/>
  <c r="B46" i="16"/>
  <c r="B48" i="16"/>
  <c r="E19" i="16" a="1"/>
  <c r="E33" i="16"/>
  <c r="E32" i="16"/>
  <c r="E55" i="16" a="1"/>
  <c r="E56" i="16" s="1"/>
  <c r="AW33" i="13"/>
  <c r="AW38" i="13" s="1"/>
  <c r="AW40" i="13" s="1"/>
  <c r="H38" i="17"/>
  <c r="H40" i="17" s="1"/>
  <c r="D33" i="17"/>
  <c r="D38" i="17" s="1"/>
  <c r="D40" i="17" s="1"/>
  <c r="G38" i="17"/>
  <c r="G40" i="17" s="1"/>
  <c r="F33" i="17"/>
  <c r="F38" i="17" s="1"/>
  <c r="F40" i="17" s="1"/>
  <c r="X33" i="13"/>
  <c r="X38" i="13" s="1"/>
  <c r="X40" i="13" s="1"/>
  <c r="AV33" i="13"/>
  <c r="AV38" i="13" s="1"/>
  <c r="AV40" i="13" s="1"/>
  <c r="AJ87" i="13"/>
  <c r="AS38" i="17"/>
  <c r="AS40" i="17" s="1"/>
  <c r="AU38" i="17"/>
  <c r="AU40" i="17" s="1"/>
  <c r="AU33" i="13"/>
  <c r="AU38" i="13" s="1"/>
  <c r="AU40" i="13" s="1"/>
  <c r="AT38" i="17"/>
  <c r="AT40" i="17" s="1"/>
  <c r="AT33" i="13"/>
  <c r="AT38" i="13" s="1"/>
  <c r="AT40" i="13" s="1"/>
  <c r="AI33" i="13"/>
  <c r="AI38" i="13" s="1"/>
  <c r="AI40" i="13" s="1"/>
  <c r="O85" i="17"/>
  <c r="O87" i="17" s="1"/>
  <c r="O33" i="17" s="1"/>
  <c r="O38" i="17" s="1"/>
  <c r="O40" i="17" s="1"/>
  <c r="AJ33" i="13"/>
  <c r="AJ38" i="13" s="1"/>
  <c r="N87" i="17"/>
  <c r="N33" i="17" s="1"/>
  <c r="N38" i="17" s="1"/>
  <c r="N40" i="17" s="1"/>
  <c r="AE33" i="13"/>
  <c r="AE38" i="13" s="1"/>
  <c r="AE40" i="13" s="1"/>
  <c r="AJ38" i="1"/>
  <c r="AJ40" i="1" s="1"/>
  <c r="Y33" i="13"/>
  <c r="Y38" i="13" s="1"/>
  <c r="Y40" i="13" s="1"/>
  <c r="AP38" i="17"/>
  <c r="AP40" i="17" s="1"/>
  <c r="AT38" i="1"/>
  <c r="AT40" i="1" s="1"/>
  <c r="AC33" i="13"/>
  <c r="AC38" i="13" s="1"/>
  <c r="AC40" i="13" s="1"/>
  <c r="AI38" i="1"/>
  <c r="AI40" i="1" s="1"/>
  <c r="X38" i="1"/>
  <c r="X40" i="1" s="1"/>
  <c r="Y38" i="1"/>
  <c r="Y40" i="1" s="1"/>
  <c r="AV38" i="1"/>
  <c r="AV40" i="1" s="1"/>
  <c r="AW38" i="1"/>
  <c r="AW40" i="1" s="1"/>
  <c r="B67" i="17"/>
  <c r="AR38" i="17"/>
  <c r="AR40" i="17" s="1"/>
  <c r="Z38" i="1"/>
  <c r="Z40" i="1" s="1"/>
  <c r="Z33" i="13"/>
  <c r="Z38" i="13" s="1"/>
  <c r="Z40" i="13" s="1"/>
  <c r="K33" i="13"/>
  <c r="K38" i="13" s="1"/>
  <c r="K40" i="13" s="1"/>
  <c r="W38" i="1"/>
  <c r="W40" i="1" s="1"/>
  <c r="W33" i="13"/>
  <c r="W38" i="13" s="1"/>
  <c r="W40" i="13" s="1"/>
  <c r="AU38" i="1"/>
  <c r="AU40" i="1" s="1"/>
  <c r="L38" i="1"/>
  <c r="L40" i="1" s="1"/>
  <c r="L33" i="13"/>
  <c r="L38" i="13" s="1"/>
  <c r="L40" i="13" s="1"/>
  <c r="C85" i="17"/>
  <c r="E74" i="1"/>
  <c r="E80" i="1" s="1"/>
  <c r="E83" i="1" s="1"/>
  <c r="E85" i="1" s="1"/>
  <c r="E87" i="1" s="1"/>
  <c r="E33" i="1" s="1"/>
  <c r="E67" i="1"/>
  <c r="A12" i="16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E35" i="16" l="1"/>
  <c r="T38" i="17"/>
  <c r="T40" i="17" s="1"/>
  <c r="F27" i="11"/>
  <c r="U38" i="1"/>
  <c r="U40" i="1" s="1"/>
  <c r="E63" i="16"/>
  <c r="E60" i="16"/>
  <c r="E67" i="16"/>
  <c r="E57" i="16"/>
  <c r="E58" i="16"/>
  <c r="E59" i="16"/>
  <c r="E64" i="16"/>
  <c r="E66" i="16"/>
  <c r="E55" i="16"/>
  <c r="E62" i="16"/>
  <c r="E61" i="16"/>
  <c r="E65" i="16"/>
  <c r="E19" i="16"/>
  <c r="E22" i="16"/>
  <c r="E20" i="16"/>
  <c r="E27" i="16"/>
  <c r="E26" i="16"/>
  <c r="E24" i="16"/>
  <c r="E21" i="16"/>
  <c r="E25" i="16"/>
  <c r="E28" i="16"/>
  <c r="E23" i="16"/>
  <c r="D37" i="16" a="1"/>
  <c r="AJ40" i="13"/>
  <c r="E38" i="1"/>
  <c r="E40" i="1" s="1"/>
  <c r="E33" i="13"/>
  <c r="E38" i="13" s="1"/>
  <c r="E40" i="13" s="1"/>
  <c r="C87" i="17"/>
  <c r="C33" i="17" s="1"/>
  <c r="E68" i="16" l="1"/>
  <c r="D37" i="16"/>
  <c r="D38" i="16"/>
  <c r="D39" i="16"/>
  <c r="D40" i="16"/>
  <c r="E30" i="16"/>
  <c r="H28" i="10"/>
  <c r="D42" i="16" l="1"/>
  <c r="C38" i="17"/>
  <c r="C40" i="17" l="1"/>
  <c r="O63" i="15" l="1"/>
  <c r="C73" i="15"/>
  <c r="E14" i="12" l="1"/>
  <c r="F19" i="15" s="1"/>
  <c r="I21" i="12"/>
  <c r="J26" i="15" s="1"/>
  <c r="I20" i="12"/>
  <c r="J25" i="15" s="1"/>
  <c r="I19" i="12"/>
  <c r="J24" i="15" s="1"/>
  <c r="I18" i="12"/>
  <c r="J23" i="15" s="1"/>
  <c r="I17" i="12"/>
  <c r="J22" i="15" s="1"/>
  <c r="I16" i="12"/>
  <c r="J21" i="15" s="1"/>
  <c r="I15" i="12"/>
  <c r="J20" i="15" s="1"/>
  <c r="I14" i="12"/>
  <c r="J19" i="15" s="1"/>
  <c r="I13" i="12"/>
  <c r="J18" i="15" s="1"/>
  <c r="I9" i="12"/>
  <c r="J14" i="15" s="1"/>
  <c r="I8" i="12"/>
  <c r="J13" i="15" s="1"/>
  <c r="I7" i="12"/>
  <c r="J12" i="15" s="1"/>
  <c r="I6" i="12"/>
  <c r="J11" i="15" s="1"/>
  <c r="E21" i="12"/>
  <c r="F26" i="15" s="1"/>
  <c r="E8" i="12"/>
  <c r="F13" i="15" s="1"/>
  <c r="E7" i="12"/>
  <c r="F12" i="15" s="1"/>
  <c r="E6" i="12"/>
  <c r="F11" i="15" s="1"/>
  <c r="F65" i="1" l="1"/>
  <c r="F54" i="1"/>
  <c r="F29" i="1"/>
  <c r="F16" i="1"/>
  <c r="F67" i="1" l="1"/>
  <c r="F74" i="1"/>
  <c r="F80" i="1" s="1"/>
  <c r="F83" i="1" s="1"/>
  <c r="F85" i="1" s="1"/>
  <c r="F87" i="1" s="1"/>
  <c r="F33" i="1" s="1"/>
  <c r="F33" i="13" s="1"/>
  <c r="F38" i="13" s="1"/>
  <c r="F40" i="13" s="1"/>
  <c r="F38" i="1" l="1"/>
  <c r="F40" i="1" s="1"/>
  <c r="I22" i="12" l="1"/>
  <c r="J27" i="15" s="1"/>
  <c r="E9" i="12" l="1"/>
  <c r="F14" i="15" s="1"/>
  <c r="T65" i="1" l="1"/>
  <c r="T54" i="1"/>
  <c r="T29" i="1"/>
  <c r="P65" i="1" l="1"/>
  <c r="Q65" i="1"/>
  <c r="R65" i="1"/>
  <c r="P54" i="1"/>
  <c r="Q54" i="1"/>
  <c r="R54" i="1"/>
  <c r="P29" i="1"/>
  <c r="Q29" i="1"/>
  <c r="R29" i="1"/>
  <c r="P16" i="1"/>
  <c r="Q16" i="1"/>
  <c r="R16" i="1"/>
  <c r="P74" i="1" l="1"/>
  <c r="P80" i="1" s="1"/>
  <c r="P83" i="1" s="1"/>
  <c r="P85" i="1" s="1"/>
  <c r="P87" i="1" s="1"/>
  <c r="P33" i="1" s="1"/>
  <c r="P33" i="13" s="1"/>
  <c r="P38" i="13" s="1"/>
  <c r="P40" i="13" s="1"/>
  <c r="R74" i="1"/>
  <c r="R80" i="1" s="1"/>
  <c r="R83" i="1" s="1"/>
  <c r="R85" i="1" s="1"/>
  <c r="R87" i="1" s="1"/>
  <c r="R33" i="1" s="1"/>
  <c r="R33" i="13" s="1"/>
  <c r="R38" i="13" s="1"/>
  <c r="R40" i="13" s="1"/>
  <c r="Q67" i="1"/>
  <c r="R67" i="1"/>
  <c r="P67" i="1"/>
  <c r="Q74" i="1"/>
  <c r="Q80" i="1" s="1"/>
  <c r="Q83" i="1" s="1"/>
  <c r="Q85" i="1" s="1"/>
  <c r="Q87" i="1" s="1"/>
  <c r="Q33" i="1" s="1"/>
  <c r="Q33" i="13" s="1"/>
  <c r="Q38" i="13" s="1"/>
  <c r="Q40" i="13" s="1"/>
  <c r="R38" i="1" l="1"/>
  <c r="R40" i="1" s="1"/>
  <c r="P38" i="1"/>
  <c r="P40" i="1" s="1"/>
  <c r="Q38" i="1"/>
  <c r="Q40" i="1" s="1"/>
  <c r="C16" i="13" l="1"/>
  <c r="B16" i="13" s="1"/>
  <c r="C65" i="13"/>
  <c r="E11" i="16" s="1" a="1"/>
  <c r="C54" i="13"/>
  <c r="B54" i="13" s="1"/>
  <c r="C29" i="13"/>
  <c r="E11" i="16" l="1"/>
  <c r="E16" i="16"/>
  <c r="E13" i="16"/>
  <c r="E15" i="16"/>
  <c r="E12" i="16"/>
  <c r="E14" i="16"/>
  <c r="C67" i="13"/>
  <c r="C74" i="13"/>
  <c r="E17" i="16" l="1"/>
  <c r="C80" i="13"/>
  <c r="C83" i="13" l="1"/>
  <c r="C85" i="13" l="1"/>
  <c r="I68" i="12"/>
  <c r="J73" i="15" s="1"/>
  <c r="H68" i="12"/>
  <c r="I73" i="15" s="1"/>
  <c r="G68" i="12"/>
  <c r="H73" i="15" s="1"/>
  <c r="F68" i="12"/>
  <c r="G73" i="15" s="1"/>
  <c r="I75" i="12"/>
  <c r="J80" i="15" s="1"/>
  <c r="H75" i="12"/>
  <c r="I80" i="15" s="1"/>
  <c r="G75" i="12"/>
  <c r="H80" i="15" s="1"/>
  <c r="F75" i="12"/>
  <c r="G80" i="15" s="1"/>
  <c r="E75" i="12"/>
  <c r="F80" i="15" s="1"/>
  <c r="D75" i="12"/>
  <c r="E80" i="15" s="1"/>
  <c r="M80" i="15" s="1"/>
  <c r="O80" i="15" s="1"/>
  <c r="I28" i="12"/>
  <c r="J33" i="15" s="1"/>
  <c r="H28" i="12"/>
  <c r="I33" i="15" s="1"/>
  <c r="G28" i="12"/>
  <c r="H33" i="15" s="1"/>
  <c r="F28" i="12"/>
  <c r="G33" i="15" s="1"/>
  <c r="E28" i="12"/>
  <c r="I70" i="12"/>
  <c r="J75" i="15" s="1"/>
  <c r="I52" i="12"/>
  <c r="J57" i="15" s="1"/>
  <c r="I47" i="12"/>
  <c r="J52" i="15" s="1"/>
  <c r="I41" i="12"/>
  <c r="J46" i="15" s="1"/>
  <c r="I38" i="12"/>
  <c r="I26" i="12"/>
  <c r="J31" i="15" s="1"/>
  <c r="H22" i="12"/>
  <c r="I27" i="15" s="1"/>
  <c r="H21" i="12"/>
  <c r="I26" i="15" s="1"/>
  <c r="H20" i="12"/>
  <c r="I25" i="15" s="1"/>
  <c r="H19" i="12"/>
  <c r="I24" i="15" s="1"/>
  <c r="H18" i="12"/>
  <c r="I23" i="15" s="1"/>
  <c r="H17" i="12"/>
  <c r="I22" i="15" s="1"/>
  <c r="H16" i="12"/>
  <c r="I21" i="15" s="1"/>
  <c r="H15" i="12"/>
  <c r="I20" i="15" s="1"/>
  <c r="H14" i="12"/>
  <c r="I19" i="15" s="1"/>
  <c r="H13" i="12"/>
  <c r="I18" i="15" s="1"/>
  <c r="H9" i="12"/>
  <c r="I14" i="15" s="1"/>
  <c r="H8" i="12"/>
  <c r="I13" i="15" s="1"/>
  <c r="H7" i="12"/>
  <c r="I12" i="15" s="1"/>
  <c r="H6" i="12"/>
  <c r="I11" i="15" s="1"/>
  <c r="E69" i="12"/>
  <c r="F74" i="15" s="1"/>
  <c r="E54" i="12"/>
  <c r="F59" i="15" s="1"/>
  <c r="E46" i="12"/>
  <c r="F51" i="15" s="1"/>
  <c r="I75" i="11"/>
  <c r="I28" i="11" s="1"/>
  <c r="H75" i="11"/>
  <c r="H28" i="11" s="1"/>
  <c r="G75" i="11"/>
  <c r="F75" i="11"/>
  <c r="E75" i="11"/>
  <c r="E28" i="11" s="1"/>
  <c r="D75" i="11"/>
  <c r="D28" i="11" s="1"/>
  <c r="C28" i="11" s="1"/>
  <c r="F59" i="11"/>
  <c r="H48" i="11"/>
  <c r="E10" i="11"/>
  <c r="I79" i="12"/>
  <c r="I54" i="12"/>
  <c r="J59" i="15" s="1"/>
  <c r="I46" i="12"/>
  <c r="J51" i="15" s="1"/>
  <c r="I40" i="12"/>
  <c r="J45" i="15" s="1"/>
  <c r="I30" i="12"/>
  <c r="J35" i="15" s="1"/>
  <c r="H72" i="12"/>
  <c r="I77" i="15" s="1"/>
  <c r="H56" i="12"/>
  <c r="I61" i="15" s="1"/>
  <c r="H54" i="12"/>
  <c r="I59" i="15" s="1"/>
  <c r="H51" i="12"/>
  <c r="I56" i="15" s="1"/>
  <c r="H46" i="12"/>
  <c r="I51" i="15" s="1"/>
  <c r="H44" i="12"/>
  <c r="I49" i="15" s="1"/>
  <c r="H42" i="12"/>
  <c r="I47" i="15" s="1"/>
  <c r="H40" i="12"/>
  <c r="I45" i="15" s="1"/>
  <c r="H38" i="12"/>
  <c r="I43" i="15" s="1"/>
  <c r="H31" i="12"/>
  <c r="I36" i="15" s="1"/>
  <c r="H24" i="12"/>
  <c r="I29" i="15" s="1"/>
  <c r="G22" i="12"/>
  <c r="H27" i="15" s="1"/>
  <c r="G21" i="12"/>
  <c r="H26" i="15" s="1"/>
  <c r="G20" i="12"/>
  <c r="H25" i="15" s="1"/>
  <c r="G19" i="12"/>
  <c r="H24" i="15" s="1"/>
  <c r="G18" i="12"/>
  <c r="H23" i="15" s="1"/>
  <c r="G17" i="12"/>
  <c r="H22" i="15" s="1"/>
  <c r="G16" i="12"/>
  <c r="H21" i="15" s="1"/>
  <c r="G15" i="12"/>
  <c r="H20" i="15" s="1"/>
  <c r="G14" i="12"/>
  <c r="H19" i="15" s="1"/>
  <c r="G13" i="12"/>
  <c r="H18" i="15" s="1"/>
  <c r="G9" i="12"/>
  <c r="H14" i="15" s="1"/>
  <c r="G8" i="12"/>
  <c r="H13" i="15" s="1"/>
  <c r="G7" i="12"/>
  <c r="H12" i="15" s="1"/>
  <c r="G6" i="12"/>
  <c r="H11" i="15" s="1"/>
  <c r="F56" i="12"/>
  <c r="G61" i="15" s="1"/>
  <c r="F55" i="12"/>
  <c r="G60" i="15" s="1"/>
  <c r="F52" i="12"/>
  <c r="G57" i="15" s="1"/>
  <c r="F31" i="12"/>
  <c r="G36" i="15" s="1"/>
  <c r="F30" i="12"/>
  <c r="G35" i="15" s="1"/>
  <c r="F25" i="12"/>
  <c r="G30" i="15" s="1"/>
  <c r="F22" i="12"/>
  <c r="G27" i="15" s="1"/>
  <c r="F21" i="12"/>
  <c r="G26" i="15" s="1"/>
  <c r="F20" i="12"/>
  <c r="G25" i="15" s="1"/>
  <c r="F19" i="12"/>
  <c r="G24" i="15" s="1"/>
  <c r="F18" i="12"/>
  <c r="G23" i="15" s="1"/>
  <c r="F15" i="12"/>
  <c r="G20" i="15" s="1"/>
  <c r="F14" i="12"/>
  <c r="G19" i="15" s="1"/>
  <c r="F7" i="12"/>
  <c r="G12" i="15" s="1"/>
  <c r="F6" i="12"/>
  <c r="G11" i="15" s="1"/>
  <c r="E56" i="12"/>
  <c r="F61" i="15" s="1"/>
  <c r="E51" i="12"/>
  <c r="F56" i="15" s="1"/>
  <c r="E44" i="12"/>
  <c r="F49" i="15" s="1"/>
  <c r="E40" i="12"/>
  <c r="F45" i="15" s="1"/>
  <c r="E38" i="12"/>
  <c r="F43" i="15" s="1"/>
  <c r="E37" i="12"/>
  <c r="F42" i="15" s="1"/>
  <c r="E31" i="12"/>
  <c r="F36" i="15" s="1"/>
  <c r="E30" i="12"/>
  <c r="F35" i="15" s="1"/>
  <c r="E26" i="12"/>
  <c r="F31" i="15" s="1"/>
  <c r="E25" i="12"/>
  <c r="F30" i="15" s="1"/>
  <c r="E24" i="12"/>
  <c r="D75" i="10"/>
  <c r="D52" i="12"/>
  <c r="E57" i="15" s="1"/>
  <c r="D51" i="12"/>
  <c r="E56" i="15" s="1"/>
  <c r="D47" i="12"/>
  <c r="D46" i="12"/>
  <c r="D45" i="12"/>
  <c r="E50" i="15" s="1"/>
  <c r="D44" i="12"/>
  <c r="E49" i="15" s="1"/>
  <c r="D43" i="12"/>
  <c r="E48" i="15" s="1"/>
  <c r="D42" i="12"/>
  <c r="E47" i="15" s="1"/>
  <c r="D41" i="12"/>
  <c r="D40" i="12"/>
  <c r="D39" i="12"/>
  <c r="E44" i="15" s="1"/>
  <c r="D38" i="12"/>
  <c r="E43" i="15" s="1"/>
  <c r="D37" i="12"/>
  <c r="E42" i="15" s="1"/>
  <c r="D31" i="12"/>
  <c r="D30" i="12"/>
  <c r="D22" i="12"/>
  <c r="D21" i="12"/>
  <c r="D20" i="12"/>
  <c r="D19" i="12"/>
  <c r="D18" i="12"/>
  <c r="D16" i="12"/>
  <c r="E21" i="15" s="1"/>
  <c r="D15" i="12"/>
  <c r="D14" i="12"/>
  <c r="D13" i="12"/>
  <c r="E18" i="15" s="1"/>
  <c r="D8" i="12"/>
  <c r="E13" i="15" s="1"/>
  <c r="D7" i="12"/>
  <c r="I75" i="10"/>
  <c r="H75" i="10"/>
  <c r="G75" i="10"/>
  <c r="F75" i="10"/>
  <c r="E75" i="10"/>
  <c r="H48" i="10"/>
  <c r="I28" i="10"/>
  <c r="E28" i="10"/>
  <c r="I56" i="12"/>
  <c r="I57" i="12"/>
  <c r="J62" i="15" s="1"/>
  <c r="I72" i="12"/>
  <c r="J77" i="15" s="1"/>
  <c r="I45" i="12"/>
  <c r="I51" i="12"/>
  <c r="J56" i="15" s="1"/>
  <c r="I43" i="12"/>
  <c r="I37" i="12"/>
  <c r="F72" i="12"/>
  <c r="G77" i="15" s="1"/>
  <c r="F71" i="12"/>
  <c r="G76" i="15" s="1"/>
  <c r="F51" i="12"/>
  <c r="F29" i="12"/>
  <c r="G34" i="15" s="1"/>
  <c r="F26" i="12"/>
  <c r="F9" i="12"/>
  <c r="G14" i="15" s="1"/>
  <c r="F57" i="12"/>
  <c r="G62" i="15" s="1"/>
  <c r="D17" i="12"/>
  <c r="E22" i="15" s="1"/>
  <c r="D9" i="12"/>
  <c r="D53" i="12"/>
  <c r="D6" i="12"/>
  <c r="F8" i="12"/>
  <c r="F17" i="12"/>
  <c r="F16" i="12"/>
  <c r="F13" i="12"/>
  <c r="C75" i="10" l="1"/>
  <c r="C28" i="10"/>
  <c r="E12" i="15"/>
  <c r="C7" i="12"/>
  <c r="E23" i="15"/>
  <c r="E19" i="15"/>
  <c r="C14" i="12"/>
  <c r="E24" i="15"/>
  <c r="E26" i="15"/>
  <c r="C21" i="12"/>
  <c r="E35" i="15"/>
  <c r="E46" i="15"/>
  <c r="E52" i="15"/>
  <c r="E20" i="15"/>
  <c r="E25" i="15"/>
  <c r="E27" i="15"/>
  <c r="E45" i="15"/>
  <c r="E51" i="15"/>
  <c r="E11" i="15"/>
  <c r="C6" i="12"/>
  <c r="E14" i="15"/>
  <c r="C9" i="12"/>
  <c r="G56" i="15"/>
  <c r="J48" i="15"/>
  <c r="J50" i="15"/>
  <c r="E58" i="15"/>
  <c r="J61" i="15"/>
  <c r="F29" i="15"/>
  <c r="G31" i="15"/>
  <c r="E36" i="15"/>
  <c r="J43" i="15"/>
  <c r="G22" i="15"/>
  <c r="G21" i="15"/>
  <c r="G13" i="15"/>
  <c r="M13" i="15" s="1"/>
  <c r="C8" i="12"/>
  <c r="J42" i="15"/>
  <c r="G18" i="15"/>
  <c r="M33" i="15"/>
  <c r="F33" i="15"/>
  <c r="F23" i="11"/>
  <c r="F15" i="15"/>
  <c r="J28" i="15"/>
  <c r="F48" i="11"/>
  <c r="F61" i="11" s="1"/>
  <c r="H10" i="11"/>
  <c r="H23" i="11"/>
  <c r="F24" i="12"/>
  <c r="G29" i="15" s="1"/>
  <c r="H69" i="12"/>
  <c r="I55" i="12"/>
  <c r="D24" i="12"/>
  <c r="E29" i="15" s="1"/>
  <c r="D26" i="12"/>
  <c r="E31" i="15" s="1"/>
  <c r="D54" i="12"/>
  <c r="E59" i="15" s="1"/>
  <c r="D56" i="12"/>
  <c r="E61" i="15" s="1"/>
  <c r="D69" i="12"/>
  <c r="E74" i="15" s="1"/>
  <c r="D79" i="12"/>
  <c r="E42" i="12"/>
  <c r="F47" i="15" s="1"/>
  <c r="F39" i="12"/>
  <c r="G44" i="15" s="1"/>
  <c r="F41" i="12"/>
  <c r="G46" i="15" s="1"/>
  <c r="F43" i="12"/>
  <c r="G48" i="15" s="1"/>
  <c r="F45" i="12"/>
  <c r="G50" i="15" s="1"/>
  <c r="F47" i="12"/>
  <c r="G52" i="15" s="1"/>
  <c r="F69" i="12"/>
  <c r="G74" i="15" s="1"/>
  <c r="F79" i="12"/>
  <c r="G25" i="12"/>
  <c r="H30" i="15" s="1"/>
  <c r="G29" i="12"/>
  <c r="H34" i="15" s="1"/>
  <c r="G31" i="12"/>
  <c r="H36" i="15" s="1"/>
  <c r="G38" i="12"/>
  <c r="H43" i="15" s="1"/>
  <c r="G40" i="12"/>
  <c r="H45" i="15" s="1"/>
  <c r="G42" i="12"/>
  <c r="H47" i="15" s="1"/>
  <c r="G44" i="12"/>
  <c r="H49" i="15" s="1"/>
  <c r="G46" i="12"/>
  <c r="H51" i="15" s="1"/>
  <c r="G54" i="12"/>
  <c r="H59" i="15" s="1"/>
  <c r="G56" i="12"/>
  <c r="H61" i="15" s="1"/>
  <c r="G69" i="12"/>
  <c r="H74" i="15" s="1"/>
  <c r="G71" i="12"/>
  <c r="H76" i="15" s="1"/>
  <c r="G79" i="12"/>
  <c r="H25" i="12"/>
  <c r="I30" i="15" s="1"/>
  <c r="H30" i="12"/>
  <c r="I35" i="15" s="1"/>
  <c r="H37" i="12"/>
  <c r="I42" i="15" s="1"/>
  <c r="H39" i="12"/>
  <c r="I44" i="15" s="1"/>
  <c r="H41" i="12"/>
  <c r="I46" i="15" s="1"/>
  <c r="H43" i="12"/>
  <c r="I48" i="15" s="1"/>
  <c r="H45" i="12"/>
  <c r="I50" i="15" s="1"/>
  <c r="H47" i="12"/>
  <c r="I52" i="15" s="1"/>
  <c r="H52" i="12"/>
  <c r="I57" i="15" s="1"/>
  <c r="E10" i="12"/>
  <c r="G10" i="11"/>
  <c r="G23" i="11"/>
  <c r="G48" i="11"/>
  <c r="H59" i="11"/>
  <c r="H61" i="11" s="1"/>
  <c r="I23" i="11"/>
  <c r="D29" i="12"/>
  <c r="F10" i="11"/>
  <c r="F53" i="12"/>
  <c r="G58" i="15" s="1"/>
  <c r="I10" i="11"/>
  <c r="I44" i="12"/>
  <c r="I42" i="12"/>
  <c r="I24" i="12"/>
  <c r="J29" i="15" s="1"/>
  <c r="H23" i="10"/>
  <c r="D48" i="10"/>
  <c r="D25" i="12"/>
  <c r="E30" i="15" s="1"/>
  <c r="D55" i="12"/>
  <c r="E60" i="15" s="1"/>
  <c r="D57" i="12"/>
  <c r="D70" i="12"/>
  <c r="E75" i="15" s="1"/>
  <c r="E41" i="12"/>
  <c r="F46" i="15" s="1"/>
  <c r="E43" i="12"/>
  <c r="F48" i="15" s="1"/>
  <c r="E45" i="12"/>
  <c r="F50" i="15" s="1"/>
  <c r="E47" i="12"/>
  <c r="F52" i="15" s="1"/>
  <c r="E52" i="12"/>
  <c r="F57" i="15" s="1"/>
  <c r="E55" i="12"/>
  <c r="F60" i="15" s="1"/>
  <c r="E57" i="12"/>
  <c r="F62" i="15" s="1"/>
  <c r="E70" i="12"/>
  <c r="F75" i="15" s="1"/>
  <c r="F38" i="12"/>
  <c r="G43" i="15" s="1"/>
  <c r="F40" i="12"/>
  <c r="G45" i="15" s="1"/>
  <c r="F42" i="12"/>
  <c r="G47" i="15" s="1"/>
  <c r="F44" i="12"/>
  <c r="G49" i="15" s="1"/>
  <c r="F46" i="12"/>
  <c r="G51" i="15" s="1"/>
  <c r="F70" i="12"/>
  <c r="G75" i="15" s="1"/>
  <c r="G24" i="12"/>
  <c r="H29" i="15" s="1"/>
  <c r="G26" i="12"/>
  <c r="H31" i="15" s="1"/>
  <c r="G30" i="12"/>
  <c r="H35" i="15" s="1"/>
  <c r="G37" i="12"/>
  <c r="H42" i="15" s="1"/>
  <c r="G39" i="12"/>
  <c r="H44" i="15" s="1"/>
  <c r="G41" i="12"/>
  <c r="H46" i="15" s="1"/>
  <c r="G43" i="12"/>
  <c r="H48" i="15" s="1"/>
  <c r="G45" i="12"/>
  <c r="H50" i="15" s="1"/>
  <c r="G47" i="12"/>
  <c r="H52" i="15" s="1"/>
  <c r="G53" i="12"/>
  <c r="H58" i="15" s="1"/>
  <c r="G55" i="12"/>
  <c r="H60" i="15" s="1"/>
  <c r="G57" i="12"/>
  <c r="H62" i="15" s="1"/>
  <c r="G70" i="12"/>
  <c r="H75" i="15" s="1"/>
  <c r="G72" i="12"/>
  <c r="H77" i="15" s="1"/>
  <c r="H55" i="12"/>
  <c r="I60" i="15" s="1"/>
  <c r="H57" i="12"/>
  <c r="I62" i="15" s="1"/>
  <c r="I69" i="12"/>
  <c r="J74" i="15" s="1"/>
  <c r="D23" i="11"/>
  <c r="D48" i="11"/>
  <c r="C87" i="13"/>
  <c r="I48" i="11"/>
  <c r="I71" i="12"/>
  <c r="J76" i="15" s="1"/>
  <c r="I59" i="11"/>
  <c r="E59" i="11"/>
  <c r="G59" i="11"/>
  <c r="D10" i="11"/>
  <c r="E48" i="11"/>
  <c r="E53" i="12"/>
  <c r="F58" i="15" s="1"/>
  <c r="I25" i="12"/>
  <c r="E39" i="12"/>
  <c r="F44" i="15" s="1"/>
  <c r="H79" i="12"/>
  <c r="E29" i="12"/>
  <c r="F34" i="15" s="1"/>
  <c r="E72" i="12"/>
  <c r="F77" i="15" s="1"/>
  <c r="E71" i="12"/>
  <c r="F76" i="15" s="1"/>
  <c r="H29" i="12"/>
  <c r="I34" i="15" s="1"/>
  <c r="D71" i="12"/>
  <c r="F37" i="12"/>
  <c r="G42" i="15" s="1"/>
  <c r="F48" i="10"/>
  <c r="I31" i="12"/>
  <c r="J36" i="15" s="1"/>
  <c r="F23" i="10"/>
  <c r="D72" i="12"/>
  <c r="F54" i="12"/>
  <c r="I23" i="12"/>
  <c r="D48" i="12"/>
  <c r="D23" i="10"/>
  <c r="D59" i="11"/>
  <c r="F10" i="10"/>
  <c r="H10" i="10"/>
  <c r="D59" i="10"/>
  <c r="E10" i="10"/>
  <c r="G10" i="10"/>
  <c r="I10" i="10"/>
  <c r="G23" i="10"/>
  <c r="I23" i="10"/>
  <c r="E48" i="10"/>
  <c r="G48" i="10"/>
  <c r="I48" i="10"/>
  <c r="E59" i="10"/>
  <c r="I59" i="10"/>
  <c r="D10" i="10"/>
  <c r="G67" i="11" l="1"/>
  <c r="G73" i="11" s="1"/>
  <c r="G76" i="11" s="1"/>
  <c r="G61" i="11"/>
  <c r="D61" i="10"/>
  <c r="E53" i="15"/>
  <c r="C56" i="12"/>
  <c r="C46" i="12"/>
  <c r="C40" i="12"/>
  <c r="C47" i="12"/>
  <c r="C41" i="12"/>
  <c r="C30" i="12"/>
  <c r="C38" i="12"/>
  <c r="C45" i="12"/>
  <c r="C43" i="12"/>
  <c r="G59" i="15"/>
  <c r="G64" i="15" s="1"/>
  <c r="C54" i="12"/>
  <c r="J30" i="15"/>
  <c r="M30" i="15" s="1"/>
  <c r="C25" i="12"/>
  <c r="E62" i="15"/>
  <c r="M62" i="15" s="1"/>
  <c r="C57" i="12"/>
  <c r="J47" i="15"/>
  <c r="M47" i="15" s="1"/>
  <c r="C42" i="12"/>
  <c r="J60" i="15"/>
  <c r="M60" i="15" s="1"/>
  <c r="C55" i="12"/>
  <c r="C37" i="12"/>
  <c r="C31" i="12"/>
  <c r="C24" i="12"/>
  <c r="E77" i="15"/>
  <c r="M77" i="15" s="1"/>
  <c r="C72" i="12"/>
  <c r="E76" i="15"/>
  <c r="J49" i="15"/>
  <c r="M49" i="15" s="1"/>
  <c r="C44" i="12"/>
  <c r="E34" i="15"/>
  <c r="I74" i="15"/>
  <c r="M74" i="15" s="1"/>
  <c r="C69" i="12"/>
  <c r="F67" i="11"/>
  <c r="F59" i="12"/>
  <c r="D61" i="11"/>
  <c r="H67" i="10"/>
  <c r="G28" i="15"/>
  <c r="M36" i="15"/>
  <c r="M12" i="15"/>
  <c r="M35" i="15"/>
  <c r="M45" i="15"/>
  <c r="M19" i="15"/>
  <c r="M50" i="15"/>
  <c r="M46" i="15"/>
  <c r="M52" i="15"/>
  <c r="M48" i="15"/>
  <c r="I28" i="15"/>
  <c r="I15" i="15"/>
  <c r="H28" i="15"/>
  <c r="M51" i="15"/>
  <c r="M43" i="15"/>
  <c r="H53" i="15"/>
  <c r="H15" i="15"/>
  <c r="I53" i="15"/>
  <c r="M61" i="15"/>
  <c r="M26" i="15"/>
  <c r="F10" i="12"/>
  <c r="G15" i="15"/>
  <c r="E48" i="12"/>
  <c r="F53" i="15"/>
  <c r="M42" i="15"/>
  <c r="M29" i="15"/>
  <c r="J15" i="15"/>
  <c r="E28" i="15"/>
  <c r="E15" i="15"/>
  <c r="M11" i="15"/>
  <c r="C59" i="11"/>
  <c r="H67" i="11"/>
  <c r="H10" i="12"/>
  <c r="D59" i="12"/>
  <c r="D61" i="12" s="1"/>
  <c r="H23" i="12"/>
  <c r="H48" i="12"/>
  <c r="F48" i="12"/>
  <c r="I67" i="11"/>
  <c r="I73" i="11" s="1"/>
  <c r="I76" i="11" s="1"/>
  <c r="I78" i="11" s="1"/>
  <c r="I10" i="12"/>
  <c r="I67" i="12" s="1"/>
  <c r="J72" i="15" s="1"/>
  <c r="I29" i="12"/>
  <c r="J34" i="15" s="1"/>
  <c r="G48" i="12"/>
  <c r="G23" i="12"/>
  <c r="E59" i="12"/>
  <c r="G10" i="12"/>
  <c r="D67" i="11"/>
  <c r="D73" i="11" s="1"/>
  <c r="F61" i="10"/>
  <c r="D10" i="12"/>
  <c r="I39" i="12"/>
  <c r="F67" i="10"/>
  <c r="F23" i="12"/>
  <c r="D67" i="10"/>
  <c r="D73" i="10" s="1"/>
  <c r="D76" i="10" s="1"/>
  <c r="D78" i="10" s="1"/>
  <c r="E61" i="11"/>
  <c r="I61" i="10"/>
  <c r="H26" i="12"/>
  <c r="C26" i="12" s="1"/>
  <c r="I53" i="12"/>
  <c r="J58" i="15" s="1"/>
  <c r="I61" i="11"/>
  <c r="C10" i="11"/>
  <c r="I67" i="10"/>
  <c r="I73" i="10" s="1"/>
  <c r="I76" i="10" s="1"/>
  <c r="I78" i="10" s="1"/>
  <c r="E61" i="10"/>
  <c r="G67" i="10"/>
  <c r="G73" i="10" s="1"/>
  <c r="G76" i="10" s="1"/>
  <c r="D23" i="12"/>
  <c r="C10" i="10"/>
  <c r="F61" i="12" l="1"/>
  <c r="E64" i="15"/>
  <c r="E66" i="15" s="1"/>
  <c r="J44" i="15"/>
  <c r="C39" i="12"/>
  <c r="C29" i="12"/>
  <c r="F73" i="10"/>
  <c r="F73" i="11"/>
  <c r="E61" i="12"/>
  <c r="F67" i="12"/>
  <c r="F73" i="12" s="1"/>
  <c r="I31" i="15"/>
  <c r="M31" i="15" s="1"/>
  <c r="M14" i="15"/>
  <c r="G67" i="12"/>
  <c r="H72" i="15" s="1"/>
  <c r="M59" i="15"/>
  <c r="F64" i="15"/>
  <c r="F66" i="15" s="1"/>
  <c r="G53" i="15"/>
  <c r="G66" i="15" s="1"/>
  <c r="I80" i="10"/>
  <c r="I27" i="10" s="1"/>
  <c r="I32" i="10" s="1"/>
  <c r="I34" i="10" s="1"/>
  <c r="D80" i="10"/>
  <c r="I59" i="12"/>
  <c r="M34" i="15"/>
  <c r="I80" i="11"/>
  <c r="I27" i="11" s="1"/>
  <c r="I32" i="11" s="1"/>
  <c r="I34" i="11" s="1"/>
  <c r="I73" i="12"/>
  <c r="J78" i="15" s="1"/>
  <c r="C10" i="12"/>
  <c r="D67" i="12"/>
  <c r="E72" i="15" s="1"/>
  <c r="I48" i="12"/>
  <c r="H67" i="12"/>
  <c r="I72" i="15" s="1"/>
  <c r="D76" i="11"/>
  <c r="G78" i="15" l="1"/>
  <c r="F76" i="11"/>
  <c r="F76" i="10"/>
  <c r="G72" i="15"/>
  <c r="I61" i="12"/>
  <c r="M15" i="15"/>
  <c r="G73" i="12"/>
  <c r="H78" i="15" s="1"/>
  <c r="F76" i="12"/>
  <c r="M44" i="15"/>
  <c r="J53" i="15"/>
  <c r="J64" i="15"/>
  <c r="I76" i="12"/>
  <c r="J81" i="15" s="1"/>
  <c r="D73" i="12"/>
  <c r="D78" i="11"/>
  <c r="D80" i="11" s="1"/>
  <c r="F78" i="10" l="1"/>
  <c r="F78" i="11"/>
  <c r="G81" i="15"/>
  <c r="D76" i="12"/>
  <c r="E81" i="15" s="1"/>
  <c r="E78" i="15"/>
  <c r="G76" i="12"/>
  <c r="H81" i="15" s="1"/>
  <c r="F78" i="12"/>
  <c r="I78" i="12"/>
  <c r="M53" i="15"/>
  <c r="J66" i="15"/>
  <c r="F80" i="11" l="1"/>
  <c r="F80" i="10"/>
  <c r="F27" i="10" s="1"/>
  <c r="D78" i="12"/>
  <c r="D80" i="12" s="1"/>
  <c r="E83" i="15" s="1"/>
  <c r="F80" i="12"/>
  <c r="I80" i="12"/>
  <c r="J83" i="15" s="1"/>
  <c r="D27" i="11"/>
  <c r="D32" i="11" s="1"/>
  <c r="D34" i="11" s="1"/>
  <c r="G83" i="15" l="1"/>
  <c r="F32" i="10"/>
  <c r="F34" i="10" s="1"/>
  <c r="F32" i="11"/>
  <c r="F34" i="11" s="1"/>
  <c r="F27" i="12"/>
  <c r="G32" i="15" s="1"/>
  <c r="I27" i="12"/>
  <c r="D27" i="12"/>
  <c r="E32" i="15" s="1"/>
  <c r="J32" i="15" l="1"/>
  <c r="J37" i="15" s="1"/>
  <c r="J39" i="15" s="1"/>
  <c r="I32" i="12"/>
  <c r="I34" i="12" s="1"/>
  <c r="F32" i="12"/>
  <c r="F34" i="12" s="1"/>
  <c r="G37" i="15"/>
  <c r="G39" i="15" s="1"/>
  <c r="D32" i="12"/>
  <c r="D34" i="12" s="1"/>
  <c r="V82" i="5"/>
  <c r="V78" i="5"/>
  <c r="V75" i="5"/>
  <c r="V74" i="5"/>
  <c r="V73" i="5"/>
  <c r="V72" i="5"/>
  <c r="V71" i="5"/>
  <c r="V61" i="5"/>
  <c r="V60" i="5"/>
  <c r="V59" i="5"/>
  <c r="V58" i="5"/>
  <c r="V57" i="5"/>
  <c r="V56" i="5"/>
  <c r="V55" i="5"/>
  <c r="V54" i="5"/>
  <c r="V50" i="5"/>
  <c r="V49" i="5"/>
  <c r="V48" i="5"/>
  <c r="V47" i="5"/>
  <c r="V46" i="5"/>
  <c r="V45" i="5"/>
  <c r="V44" i="5"/>
  <c r="V43" i="5"/>
  <c r="V42" i="5"/>
  <c r="V41" i="5"/>
  <c r="V40" i="5"/>
  <c r="V34" i="5"/>
  <c r="V33" i="5"/>
  <c r="V32" i="5"/>
  <c r="V28" i="5"/>
  <c r="V27" i="5"/>
  <c r="V25" i="5"/>
  <c r="V24" i="5"/>
  <c r="V23" i="5"/>
  <c r="V21" i="5"/>
  <c r="V20" i="5"/>
  <c r="V19" i="5"/>
  <c r="V18" i="5"/>
  <c r="V17" i="5"/>
  <c r="V16" i="5"/>
  <c r="V12" i="5"/>
  <c r="V11" i="5"/>
  <c r="V10" i="5"/>
  <c r="X78" i="5"/>
  <c r="X75" i="5"/>
  <c r="X74" i="5"/>
  <c r="X73" i="5"/>
  <c r="X72" i="5"/>
  <c r="X71" i="5"/>
  <c r="X61" i="5"/>
  <c r="X60" i="5"/>
  <c r="X59" i="5"/>
  <c r="X58" i="5"/>
  <c r="X57" i="5"/>
  <c r="X56" i="5"/>
  <c r="X55" i="5"/>
  <c r="X54" i="5"/>
  <c r="X50" i="5"/>
  <c r="X49" i="5"/>
  <c r="X48" i="5"/>
  <c r="X47" i="5"/>
  <c r="X46" i="5"/>
  <c r="X45" i="5"/>
  <c r="X44" i="5"/>
  <c r="X43" i="5"/>
  <c r="X42" i="5"/>
  <c r="X41" i="5"/>
  <c r="X40" i="5"/>
  <c r="X34" i="5"/>
  <c r="X33" i="5"/>
  <c r="X32" i="5"/>
  <c r="X28" i="5"/>
  <c r="X27" i="5"/>
  <c r="X25" i="5"/>
  <c r="X24" i="5"/>
  <c r="X23" i="5"/>
  <c r="X21" i="5"/>
  <c r="X20" i="5"/>
  <c r="X19" i="5"/>
  <c r="X18" i="5"/>
  <c r="X17" i="5"/>
  <c r="X16" i="5"/>
  <c r="X12" i="5"/>
  <c r="X11" i="5"/>
  <c r="X10" i="5"/>
  <c r="R78" i="5"/>
  <c r="R71" i="5"/>
  <c r="T71" i="5" s="1"/>
  <c r="R61" i="5"/>
  <c r="T61" i="5" s="1"/>
  <c r="N78" i="5"/>
  <c r="N71" i="5"/>
  <c r="P71" i="5" s="1"/>
  <c r="N61" i="5"/>
  <c r="P61" i="5" s="1"/>
  <c r="J78" i="5"/>
  <c r="J61" i="5"/>
  <c r="L61" i="5" s="1"/>
  <c r="F78" i="5"/>
  <c r="F71" i="5"/>
  <c r="F61" i="5"/>
  <c r="H61" i="5" s="1"/>
  <c r="H71" i="5"/>
  <c r="B78" i="5"/>
  <c r="B61" i="5"/>
  <c r="E37" i="15" l="1"/>
  <c r="E39" i="15" s="1"/>
  <c r="D61" i="5"/>
  <c r="N31" i="4"/>
  <c r="L62" i="4"/>
  <c r="V62" i="5" s="1"/>
  <c r="X62" i="5" s="1"/>
  <c r="L51" i="4"/>
  <c r="N61" i="4"/>
  <c r="L31" i="4"/>
  <c r="V31" i="5" s="1"/>
  <c r="D83" i="4"/>
  <c r="N82" i="5" l="1"/>
  <c r="L64" i="4"/>
  <c r="V64" i="5" s="1"/>
  <c r="X64" i="5" s="1"/>
  <c r="V51" i="5"/>
  <c r="X51" i="5" s="1"/>
  <c r="F82" i="5"/>
  <c r="J31" i="4" l="1"/>
  <c r="R31" i="5" s="1"/>
  <c r="H31" i="4"/>
  <c r="N31" i="5" s="1"/>
  <c r="F31" i="4"/>
  <c r="J31" i="5" s="1"/>
  <c r="D31" i="4"/>
  <c r="B71" i="5"/>
  <c r="F31" i="5" l="1"/>
  <c r="F72" i="4"/>
  <c r="J71" i="5" s="1"/>
  <c r="L71" i="5" s="1"/>
  <c r="D71" i="5"/>
  <c r="D32" i="4" l="1"/>
  <c r="F32" i="5" l="1"/>
  <c r="N72" i="5" l="1"/>
  <c r="N59" i="5" l="1"/>
  <c r="N58" i="5"/>
  <c r="N57" i="5"/>
  <c r="N55" i="5"/>
  <c r="N50" i="5"/>
  <c r="N49" i="5"/>
  <c r="N47" i="5"/>
  <c r="N46" i="5"/>
  <c r="N45" i="5"/>
  <c r="N44" i="5"/>
  <c r="N43" i="5"/>
  <c r="N41" i="5"/>
  <c r="N33" i="5"/>
  <c r="N24" i="5"/>
  <c r="N17" i="5"/>
  <c r="N10" i="5"/>
  <c r="N74" i="5"/>
  <c r="N27" i="5"/>
  <c r="N32" i="5" l="1"/>
  <c r="D76" i="4"/>
  <c r="D75" i="4"/>
  <c r="D73" i="4"/>
  <c r="N42" i="5"/>
  <c r="N75" i="5"/>
  <c r="N40" i="5"/>
  <c r="N56" i="5"/>
  <c r="N34" i="5"/>
  <c r="N54" i="5"/>
  <c r="N9" i="5"/>
  <c r="N11" i="5"/>
  <c r="N28" i="5"/>
  <c r="N60" i="5"/>
  <c r="N12" i="5"/>
  <c r="F72" i="5" l="1"/>
  <c r="F75" i="5"/>
  <c r="F74" i="5"/>
  <c r="H62" i="4"/>
  <c r="N62" i="5" s="1"/>
  <c r="H13" i="4"/>
  <c r="N13" i="5" s="1"/>
  <c r="AP54" i="1"/>
  <c r="AP29" i="1"/>
  <c r="AP16" i="1"/>
  <c r="AH54" i="1"/>
  <c r="AH29" i="1"/>
  <c r="AH16" i="1"/>
  <c r="AP74" i="1" l="1"/>
  <c r="AH74" i="1"/>
  <c r="AH80" i="1" s="1"/>
  <c r="AH65" i="1"/>
  <c r="AH67" i="1" s="1"/>
  <c r="T16" i="1"/>
  <c r="T74" i="1" s="1"/>
  <c r="T80" i="1" s="1"/>
  <c r="T83" i="1" s="1"/>
  <c r="T85" i="1" s="1"/>
  <c r="T87" i="1" s="1"/>
  <c r="T33" i="1" s="1"/>
  <c r="T38" i="1" l="1"/>
  <c r="T40" i="1" s="1"/>
  <c r="T33" i="13"/>
  <c r="T38" i="13" s="1"/>
  <c r="T40" i="13" s="1"/>
  <c r="D32" i="16" s="1" a="1"/>
  <c r="AH83" i="1"/>
  <c r="AH85" i="1" s="1"/>
  <c r="AH87" i="1" s="1"/>
  <c r="AH33" i="1" s="1"/>
  <c r="AH33" i="13" s="1"/>
  <c r="AH38" i="13" s="1"/>
  <c r="AH40" i="13" s="1"/>
  <c r="AP65" i="1"/>
  <c r="AP67" i="1" s="1"/>
  <c r="AP80" i="1"/>
  <c r="T67" i="1"/>
  <c r="O65" i="1"/>
  <c r="O54" i="1"/>
  <c r="O16" i="1"/>
  <c r="D32" i="16" l="1"/>
  <c r="D33" i="16"/>
  <c r="AH38" i="1"/>
  <c r="AH40" i="1" s="1"/>
  <c r="AP83" i="1"/>
  <c r="AP85" i="1" s="1"/>
  <c r="AP87" i="1" s="1"/>
  <c r="AP38" i="1"/>
  <c r="AP40" i="1" s="1"/>
  <c r="O67" i="1"/>
  <c r="O29" i="1"/>
  <c r="O74" i="1" s="1"/>
  <c r="O80" i="1" s="1"/>
  <c r="D16" i="1"/>
  <c r="AL54" i="1"/>
  <c r="AR29" i="1"/>
  <c r="D34" i="4"/>
  <c r="AF65" i="1"/>
  <c r="AS16" i="1"/>
  <c r="AS29" i="1"/>
  <c r="AS54" i="1"/>
  <c r="AS65" i="1"/>
  <c r="AR16" i="1"/>
  <c r="AR54" i="1"/>
  <c r="AR65" i="1"/>
  <c r="AQ65" i="1"/>
  <c r="AQ16" i="1"/>
  <c r="AQ29" i="1"/>
  <c r="AN54" i="1"/>
  <c r="AN16" i="1"/>
  <c r="AN29" i="1"/>
  <c r="AM29" i="1"/>
  <c r="AM16" i="1"/>
  <c r="AM54" i="1"/>
  <c r="AM65" i="1"/>
  <c r="AL65" i="1"/>
  <c r="AL16" i="1"/>
  <c r="AL29" i="1"/>
  <c r="AK65" i="1"/>
  <c r="AK16" i="1"/>
  <c r="AK29" i="1"/>
  <c r="AG16" i="1"/>
  <c r="AG29" i="1"/>
  <c r="AG54" i="1"/>
  <c r="AF16" i="1"/>
  <c r="AF29" i="1"/>
  <c r="AF54" i="1"/>
  <c r="AD29" i="1"/>
  <c r="AD16" i="1"/>
  <c r="AD54" i="1"/>
  <c r="AB16" i="1"/>
  <c r="AB29" i="1"/>
  <c r="AB54" i="1"/>
  <c r="AB65" i="1"/>
  <c r="N16" i="1"/>
  <c r="N54" i="1"/>
  <c r="N65" i="1"/>
  <c r="M16" i="1"/>
  <c r="M54" i="1"/>
  <c r="M65" i="1"/>
  <c r="J16" i="1"/>
  <c r="J54" i="1"/>
  <c r="J65" i="1"/>
  <c r="I29" i="1"/>
  <c r="I16" i="1"/>
  <c r="I54" i="1"/>
  <c r="I65" i="1"/>
  <c r="H16" i="1"/>
  <c r="H29" i="1"/>
  <c r="H54" i="1"/>
  <c r="H65" i="1"/>
  <c r="G16" i="1"/>
  <c r="G29" i="1"/>
  <c r="G54" i="1"/>
  <c r="G65" i="1"/>
  <c r="D29" i="1"/>
  <c r="D54" i="1"/>
  <c r="D65" i="1"/>
  <c r="C16" i="1"/>
  <c r="C29" i="1"/>
  <c r="C54" i="1"/>
  <c r="C65" i="1"/>
  <c r="D11" i="4"/>
  <c r="D59" i="4"/>
  <c r="D50" i="4"/>
  <c r="D49" i="4"/>
  <c r="D47" i="4"/>
  <c r="D46" i="4"/>
  <c r="D44" i="4"/>
  <c r="D43" i="4"/>
  <c r="D41" i="4"/>
  <c r="D33" i="4"/>
  <c r="D24" i="4"/>
  <c r="D17" i="4"/>
  <c r="D12" i="4"/>
  <c r="D10" i="4"/>
  <c r="D35" i="16" l="1"/>
  <c r="B16" i="1"/>
  <c r="AR74" i="1"/>
  <c r="AR80" i="1" s="1"/>
  <c r="AR83" i="1" s="1"/>
  <c r="AR85" i="1" s="1"/>
  <c r="AR87" i="1" s="1"/>
  <c r="AR33" i="1" s="1"/>
  <c r="AR33" i="13" s="1"/>
  <c r="AR38" i="13" s="1"/>
  <c r="AR40" i="13" s="1"/>
  <c r="F11" i="5"/>
  <c r="I74" i="1"/>
  <c r="I80" i="1" s="1"/>
  <c r="F10" i="5"/>
  <c r="F33" i="5"/>
  <c r="F44" i="5"/>
  <c r="F24" i="5"/>
  <c r="F43" i="5"/>
  <c r="F46" i="5"/>
  <c r="F49" i="5"/>
  <c r="F17" i="5"/>
  <c r="F41" i="5"/>
  <c r="F47" i="5"/>
  <c r="F59" i="5"/>
  <c r="F12" i="5"/>
  <c r="F34" i="5"/>
  <c r="F50" i="5"/>
  <c r="AK74" i="1"/>
  <c r="AK80" i="1" s="1"/>
  <c r="AK83" i="1" s="1"/>
  <c r="AK85" i="1" s="1"/>
  <c r="AK87" i="1" s="1"/>
  <c r="O83" i="1"/>
  <c r="O85" i="1" s="1"/>
  <c r="O87" i="1" s="1"/>
  <c r="O33" i="1" s="1"/>
  <c r="O33" i="13" s="1"/>
  <c r="O38" i="13" s="1"/>
  <c r="O40" i="13" s="1"/>
  <c r="E10" i="3"/>
  <c r="D9" i="4"/>
  <c r="I67" i="1"/>
  <c r="M67" i="1"/>
  <c r="AQ74" i="1"/>
  <c r="AQ80" i="1" s="1"/>
  <c r="AB67" i="1"/>
  <c r="AM67" i="1"/>
  <c r="D57" i="4"/>
  <c r="D60" i="4"/>
  <c r="AF67" i="1"/>
  <c r="AS67" i="1"/>
  <c r="E9" i="3"/>
  <c r="D40" i="4"/>
  <c r="D74" i="1"/>
  <c r="D80" i="1" s="1"/>
  <c r="G67" i="1"/>
  <c r="G74" i="1"/>
  <c r="G80" i="1" s="1"/>
  <c r="H67" i="1"/>
  <c r="N67" i="1"/>
  <c r="AD74" i="1"/>
  <c r="AD80" i="1" s="1"/>
  <c r="H74" i="1"/>
  <c r="H80" i="1" s="1"/>
  <c r="C67" i="1"/>
  <c r="D67" i="1"/>
  <c r="J67" i="1"/>
  <c r="AG74" i="1"/>
  <c r="E8" i="3"/>
  <c r="M29" i="1"/>
  <c r="M74" i="1" s="1"/>
  <c r="M80" i="1" s="1"/>
  <c r="N29" i="1"/>
  <c r="C74" i="1"/>
  <c r="AL67" i="1"/>
  <c r="AB74" i="1"/>
  <c r="AF74" i="1"/>
  <c r="AL74" i="1"/>
  <c r="AL80" i="1" s="1"/>
  <c r="AM74" i="1"/>
  <c r="AM80" i="1" s="1"/>
  <c r="AN74" i="1"/>
  <c r="AN80" i="1" s="1"/>
  <c r="AR67" i="1"/>
  <c r="AS74" i="1"/>
  <c r="AS80" i="1" s="1"/>
  <c r="AR38" i="1" l="1"/>
  <c r="AR40" i="1" s="1"/>
  <c r="C80" i="1"/>
  <c r="C83" i="1" s="1"/>
  <c r="C85" i="1" s="1"/>
  <c r="C87" i="1" s="1"/>
  <c r="O38" i="1"/>
  <c r="O40" i="1" s="1"/>
  <c r="F40" i="5"/>
  <c r="F60" i="5"/>
  <c r="F57" i="5"/>
  <c r="F9" i="5"/>
  <c r="E11" i="3"/>
  <c r="C21" i="7"/>
  <c r="C11" i="7"/>
  <c r="D13" i="4"/>
  <c r="AK33" i="1"/>
  <c r="AK33" i="13" s="1"/>
  <c r="AK38" i="13" s="1"/>
  <c r="AK40" i="13" s="1"/>
  <c r="AM83" i="1"/>
  <c r="AM85" i="1" s="1"/>
  <c r="AM87" i="1" s="1"/>
  <c r="AM33" i="1" s="1"/>
  <c r="AM33" i="13" s="1"/>
  <c r="AM38" i="13" s="1"/>
  <c r="AM40" i="13" s="1"/>
  <c r="AS83" i="1"/>
  <c r="AS85" i="1" s="1"/>
  <c r="AS87" i="1" s="1"/>
  <c r="AS33" i="1" s="1"/>
  <c r="AN83" i="1"/>
  <c r="AN85" i="1" s="1"/>
  <c r="AN87" i="1" s="1"/>
  <c r="AN33" i="1" s="1"/>
  <c r="AN33" i="13" s="1"/>
  <c r="AN38" i="13" s="1"/>
  <c r="AN40" i="13" s="1"/>
  <c r="AL83" i="1"/>
  <c r="AL85" i="1" s="1"/>
  <c r="AL87" i="1" s="1"/>
  <c r="AL33" i="1" s="1"/>
  <c r="AL33" i="13" s="1"/>
  <c r="AL38" i="13" s="1"/>
  <c r="AL40" i="13" s="1"/>
  <c r="M83" i="1"/>
  <c r="M85" i="1" s="1"/>
  <c r="M87" i="1" s="1"/>
  <c r="M33" i="1" s="1"/>
  <c r="M33" i="13" s="1"/>
  <c r="M38" i="13" s="1"/>
  <c r="M40" i="13" s="1"/>
  <c r="H83" i="1"/>
  <c r="H85" i="1" s="1"/>
  <c r="H87" i="1" s="1"/>
  <c r="H33" i="1" s="1"/>
  <c r="H33" i="13" s="1"/>
  <c r="H38" i="13" s="1"/>
  <c r="H40" i="13" s="1"/>
  <c r="AD83" i="1"/>
  <c r="AD85" i="1" s="1"/>
  <c r="AD87" i="1" s="1"/>
  <c r="AD33" i="1" s="1"/>
  <c r="AD33" i="13" s="1"/>
  <c r="AD38" i="13" s="1"/>
  <c r="AD40" i="13" s="1"/>
  <c r="G83" i="1"/>
  <c r="G85" i="1" s="1"/>
  <c r="G87" i="1" s="1"/>
  <c r="G33" i="1" s="1"/>
  <c r="G33" i="13" s="1"/>
  <c r="G38" i="13" s="1"/>
  <c r="G40" i="13" s="1"/>
  <c r="D83" i="1"/>
  <c r="D85" i="1" s="1"/>
  <c r="D87" i="1" s="1"/>
  <c r="D33" i="1" s="1"/>
  <c r="D33" i="13" s="1"/>
  <c r="D38" i="13" s="1"/>
  <c r="D40" i="13" s="1"/>
  <c r="AQ83" i="1"/>
  <c r="AQ85" i="1" s="1"/>
  <c r="AQ87" i="1" s="1"/>
  <c r="AQ33" i="1" s="1"/>
  <c r="I83" i="1"/>
  <c r="D27" i="4"/>
  <c r="AF80" i="1"/>
  <c r="D28" i="4"/>
  <c r="D29" i="4"/>
  <c r="N74" i="1"/>
  <c r="N80" i="1" s="1"/>
  <c r="D45" i="4"/>
  <c r="AG80" i="1"/>
  <c r="AN65" i="1"/>
  <c r="AN67" i="1" s="1"/>
  <c r="D58" i="4"/>
  <c r="AS33" i="13" l="1"/>
  <c r="AS38" i="13" s="1"/>
  <c r="AS40" i="13" s="1"/>
  <c r="AQ33" i="13"/>
  <c r="AQ38" i="13" s="1"/>
  <c r="AQ40" i="13" s="1"/>
  <c r="E68" i="12"/>
  <c r="F73" i="15" s="1"/>
  <c r="AQ38" i="1"/>
  <c r="AQ40" i="1" s="1"/>
  <c r="G38" i="1"/>
  <c r="G40" i="1" s="1"/>
  <c r="H38" i="1"/>
  <c r="H40" i="1" s="1"/>
  <c r="AL38" i="1"/>
  <c r="AL40" i="1" s="1"/>
  <c r="AS38" i="1"/>
  <c r="AS40" i="1" s="1"/>
  <c r="AM38" i="1"/>
  <c r="AM40" i="1" s="1"/>
  <c r="AK38" i="1"/>
  <c r="AK40" i="1" s="1"/>
  <c r="D38" i="1"/>
  <c r="D40" i="1" s="1"/>
  <c r="AD38" i="1"/>
  <c r="AD40" i="1" s="1"/>
  <c r="AN38" i="1"/>
  <c r="AN40" i="1" s="1"/>
  <c r="M38" i="1"/>
  <c r="M40" i="1" s="1"/>
  <c r="F13" i="5"/>
  <c r="I85" i="1"/>
  <c r="F45" i="5"/>
  <c r="F29" i="5"/>
  <c r="F27" i="5"/>
  <c r="F58" i="5"/>
  <c r="F28" i="5"/>
  <c r="C33" i="1"/>
  <c r="D27" i="10" s="1"/>
  <c r="D32" i="10" s="1"/>
  <c r="D34" i="10" s="1"/>
  <c r="AF83" i="1"/>
  <c r="AF85" i="1" s="1"/>
  <c r="AF87" i="1" s="1"/>
  <c r="AF33" i="1" s="1"/>
  <c r="AF33" i="13" s="1"/>
  <c r="AF38" i="13" s="1"/>
  <c r="AF40" i="13" s="1"/>
  <c r="AG83" i="1"/>
  <c r="AG85" i="1" s="1"/>
  <c r="AG87" i="1" s="1"/>
  <c r="AG33" i="1" s="1"/>
  <c r="AG33" i="13" s="1"/>
  <c r="AG38" i="13" s="1"/>
  <c r="AG40" i="13" s="1"/>
  <c r="N83" i="1"/>
  <c r="N85" i="1" s="1"/>
  <c r="N87" i="1" s="1"/>
  <c r="N33" i="1" s="1"/>
  <c r="N33" i="13" s="1"/>
  <c r="N38" i="13" s="1"/>
  <c r="N40" i="13" s="1"/>
  <c r="D42" i="4"/>
  <c r="AD65" i="1"/>
  <c r="AQ54" i="1"/>
  <c r="AQ67" i="1" s="1"/>
  <c r="D55" i="16" l="1" a="1"/>
  <c r="D55" i="16" s="1"/>
  <c r="C33" i="13"/>
  <c r="C38" i="13" s="1"/>
  <c r="C40" i="13" s="1"/>
  <c r="D68" i="12"/>
  <c r="E73" i="15" s="1"/>
  <c r="E79" i="12"/>
  <c r="N38" i="1"/>
  <c r="N40" i="1" s="1"/>
  <c r="AG38" i="1"/>
  <c r="AG40" i="1" s="1"/>
  <c r="AF38" i="1"/>
  <c r="AF40" i="1" s="1"/>
  <c r="G78" i="12"/>
  <c r="G78" i="11"/>
  <c r="G78" i="10"/>
  <c r="I87" i="1"/>
  <c r="F42" i="5"/>
  <c r="AD67" i="1"/>
  <c r="D60" i="16" l="1"/>
  <c r="D56" i="16"/>
  <c r="D58" i="16"/>
  <c r="D63" i="16"/>
  <c r="D61" i="16"/>
  <c r="D64" i="16"/>
  <c r="D65" i="16"/>
  <c r="D59" i="16"/>
  <c r="D66" i="16"/>
  <c r="D57" i="16"/>
  <c r="D67" i="16"/>
  <c r="D62" i="16"/>
  <c r="D11" i="16" a="1"/>
  <c r="C79" i="12"/>
  <c r="G80" i="10"/>
  <c r="G32" i="10" s="1"/>
  <c r="G34" i="10" s="1"/>
  <c r="G80" i="12"/>
  <c r="H83" i="15" s="1"/>
  <c r="G80" i="11"/>
  <c r="G32" i="11" s="1"/>
  <c r="G34" i="11" s="1"/>
  <c r="C48" i="10"/>
  <c r="I33" i="1"/>
  <c r="C38" i="1"/>
  <c r="D68" i="16" l="1"/>
  <c r="D12" i="16"/>
  <c r="D11" i="16"/>
  <c r="D13" i="16"/>
  <c r="D14" i="16"/>
  <c r="D16" i="16"/>
  <c r="D15" i="16"/>
  <c r="I33" i="13"/>
  <c r="I38" i="13" s="1"/>
  <c r="I40" i="13" s="1"/>
  <c r="G27" i="12"/>
  <c r="H32" i="15" s="1"/>
  <c r="H51" i="4"/>
  <c r="I38" i="1"/>
  <c r="N48" i="5"/>
  <c r="C40" i="1"/>
  <c r="D17" i="16" l="1"/>
  <c r="H37" i="15"/>
  <c r="H39" i="15" s="1"/>
  <c r="G32" i="12"/>
  <c r="G34" i="12" s="1"/>
  <c r="C48" i="11"/>
  <c r="C61" i="11" s="1"/>
  <c r="I40" i="1"/>
  <c r="H64" i="4"/>
  <c r="N64" i="5" s="1"/>
  <c r="N51" i="5"/>
  <c r="C48" i="12" l="1"/>
  <c r="D48" i="4" l="1"/>
  <c r="AK54" i="1"/>
  <c r="B54" i="1" s="1"/>
  <c r="AK67" i="1" l="1"/>
  <c r="F48" i="5"/>
  <c r="D51" i="4"/>
  <c r="F51" i="5" l="1"/>
  <c r="H71" i="12" l="1"/>
  <c r="I76" i="15" l="1"/>
  <c r="M76" i="15" s="1"/>
  <c r="C71" i="12"/>
  <c r="H53" i="10" l="1"/>
  <c r="C53" i="10" s="1"/>
  <c r="AG59" i="13"/>
  <c r="B59" i="13" s="1"/>
  <c r="D56" i="4"/>
  <c r="AG65" i="1"/>
  <c r="F56" i="5" l="1"/>
  <c r="H53" i="12"/>
  <c r="C53" i="12" s="1"/>
  <c r="H59" i="10"/>
  <c r="H61" i="10" s="1"/>
  <c r="AG67" i="1"/>
  <c r="AG65" i="13"/>
  <c r="AG67" i="13" l="1"/>
  <c r="I58" i="15"/>
  <c r="H59" i="12"/>
  <c r="H61" i="12" s="1"/>
  <c r="E44" i="16" l="1" a="1"/>
  <c r="I64" i="15"/>
  <c r="I66" i="15" s="1"/>
  <c r="M58" i="15"/>
  <c r="E44" i="16" l="1"/>
  <c r="E47" i="16"/>
  <c r="E46" i="16"/>
  <c r="E48" i="16"/>
  <c r="E50" i="16"/>
  <c r="E49" i="16"/>
  <c r="E51" i="16"/>
  <c r="E45" i="16"/>
  <c r="E52" i="16"/>
  <c r="E53" i="16" l="1"/>
  <c r="D26" i="3" l="1"/>
  <c r="D30" i="3" s="1"/>
  <c r="D32" i="3" s="1"/>
  <c r="D34" i="3" s="1"/>
  <c r="S71" i="1" s="1"/>
  <c r="F34" i="16" l="1"/>
  <c r="F41" i="16"/>
  <c r="AA71" i="13"/>
  <c r="AA90" i="13" s="1"/>
  <c r="V71" i="1"/>
  <c r="AA71" i="17"/>
  <c r="V71" i="13"/>
  <c r="V90" i="13" s="1"/>
  <c r="AA71" i="1"/>
  <c r="V71" i="17"/>
  <c r="F55" i="16"/>
  <c r="AQ71" i="1"/>
  <c r="Z71" i="13"/>
  <c r="Z90" i="13" s="1"/>
  <c r="F62" i="16"/>
  <c r="I71" i="13"/>
  <c r="I90" i="13" s="1"/>
  <c r="E71" i="1"/>
  <c r="AI71" i="1"/>
  <c r="Q71" i="17"/>
  <c r="AH71" i="1"/>
  <c r="K71" i="1"/>
  <c r="AI71" i="17"/>
  <c r="AP71" i="1"/>
  <c r="L71" i="1"/>
  <c r="F15" i="16"/>
  <c r="AO71" i="1"/>
  <c r="W71" i="17"/>
  <c r="P71" i="17"/>
  <c r="T71" i="13"/>
  <c r="T90" i="13" s="1"/>
  <c r="I64" i="10"/>
  <c r="O71" i="13"/>
  <c r="O90" i="13" s="1"/>
  <c r="R71" i="13"/>
  <c r="R90" i="13" s="1"/>
  <c r="AV71" i="13"/>
  <c r="AV90" i="13" s="1"/>
  <c r="L71" i="17"/>
  <c r="AK71" i="13"/>
  <c r="AK90" i="13" s="1"/>
  <c r="AC71" i="1"/>
  <c r="E71" i="13"/>
  <c r="E90" i="13" s="1"/>
  <c r="AC71" i="13"/>
  <c r="AC90" i="13" s="1"/>
  <c r="AH71" i="17"/>
  <c r="AE71" i="13"/>
  <c r="AE90" i="13" s="1"/>
  <c r="F12" i="16"/>
  <c r="I71" i="17"/>
  <c r="K71" i="17"/>
  <c r="Q71" i="13"/>
  <c r="Q90" i="13" s="1"/>
  <c r="J64" i="11"/>
  <c r="AD71" i="13"/>
  <c r="AD90" i="13" s="1"/>
  <c r="F14" i="16"/>
  <c r="O71" i="1"/>
  <c r="AS71" i="1"/>
  <c r="X71" i="13"/>
  <c r="X90" i="13" s="1"/>
  <c r="G71" i="13"/>
  <c r="G90" i="13" s="1"/>
  <c r="M71" i="1"/>
  <c r="AN71" i="1"/>
  <c r="AG71" i="13"/>
  <c r="AG90" i="13" s="1"/>
  <c r="F64" i="12"/>
  <c r="G69" i="15" s="1"/>
  <c r="H71" i="17"/>
  <c r="P71" i="13"/>
  <c r="P90" i="13" s="1"/>
  <c r="J71" i="17"/>
  <c r="T71" i="1"/>
  <c r="AF71" i="13"/>
  <c r="AF90" i="13" s="1"/>
  <c r="F65" i="16"/>
  <c r="I64" i="12"/>
  <c r="J69" i="15" s="1"/>
  <c r="AK71" i="17"/>
  <c r="AO71" i="13"/>
  <c r="AO90" i="13" s="1"/>
  <c r="O71" i="17"/>
  <c r="Z71" i="1"/>
  <c r="AS71" i="17"/>
  <c r="F16" i="16"/>
  <c r="AC71" i="17"/>
  <c r="F71" i="13"/>
  <c r="F90" i="13" s="1"/>
  <c r="C71" i="1"/>
  <c r="H71" i="13"/>
  <c r="H90" i="13" s="1"/>
  <c r="D71" i="13"/>
  <c r="D90" i="13" s="1"/>
  <c r="F60" i="16"/>
  <c r="P71" i="1"/>
  <c r="F59" i="16"/>
  <c r="F33" i="16"/>
  <c r="F11" i="16"/>
  <c r="N71" i="1"/>
  <c r="R71" i="17"/>
  <c r="F13" i="16"/>
  <c r="N71" i="13"/>
  <c r="N90" i="13" s="1"/>
  <c r="F61" i="16"/>
  <c r="J64" i="10"/>
  <c r="G64" i="11"/>
  <c r="AH71" i="13"/>
  <c r="AH90" i="13" s="1"/>
  <c r="F67" i="16"/>
  <c r="AR71" i="13"/>
  <c r="AR90" i="13" s="1"/>
  <c r="AT71" i="1"/>
  <c r="AS71" i="13"/>
  <c r="AS90" i="13" s="1"/>
  <c r="AR71" i="1"/>
  <c r="Y71" i="1"/>
  <c r="F64" i="16"/>
  <c r="AO71" i="17"/>
  <c r="T71" i="17"/>
  <c r="AM71" i="17"/>
  <c r="D64" i="12"/>
  <c r="E69" i="15" s="1"/>
  <c r="F32" i="16"/>
  <c r="F63" i="16"/>
  <c r="AN71" i="17"/>
  <c r="F66" i="16"/>
  <c r="D64" i="11"/>
  <c r="AJ71" i="1"/>
  <c r="Y71" i="17"/>
  <c r="R71" i="1"/>
  <c r="U71" i="1"/>
  <c r="E71" i="17"/>
  <c r="AR71" i="17"/>
  <c r="AF71" i="17"/>
  <c r="F56" i="16"/>
  <c r="X71" i="17"/>
  <c r="AL71" i="17"/>
  <c r="F57" i="16"/>
  <c r="AD71" i="1"/>
  <c r="Y71" i="13"/>
  <c r="Y90" i="13" s="1"/>
  <c r="AL71" i="1"/>
  <c r="AD71" i="17"/>
  <c r="AG71" i="1"/>
  <c r="I71" i="1"/>
  <c r="AL71" i="13"/>
  <c r="AL90" i="13" s="1"/>
  <c r="F71" i="17"/>
  <c r="AP71" i="13"/>
  <c r="AP90" i="13" s="1"/>
  <c r="M71" i="13"/>
  <c r="M90" i="13" s="1"/>
  <c r="D64" i="10"/>
  <c r="AU71" i="1"/>
  <c r="G71" i="17"/>
  <c r="AN71" i="13"/>
  <c r="AN90" i="13" s="1"/>
  <c r="K71" i="13"/>
  <c r="K90" i="13" s="1"/>
  <c r="U71" i="17"/>
  <c r="F58" i="16"/>
  <c r="Z71" i="17"/>
  <c r="AF71" i="1"/>
  <c r="AI71" i="13"/>
  <c r="AI90" i="13" s="1"/>
  <c r="C71" i="13"/>
  <c r="C90" i="13" s="1"/>
  <c r="AT71" i="13"/>
  <c r="AT90" i="13" s="1"/>
  <c r="AU71" i="13"/>
  <c r="AU90" i="13" s="1"/>
  <c r="AW71" i="17"/>
  <c r="I64" i="11"/>
  <c r="N71" i="17"/>
  <c r="M71" i="17"/>
  <c r="AJ71" i="17"/>
  <c r="AE71" i="1"/>
  <c r="AQ71" i="17"/>
  <c r="C71" i="17"/>
  <c r="AM71" i="1"/>
  <c r="G71" i="1"/>
  <c r="H71" i="1"/>
  <c r="D71" i="1"/>
  <c r="AV71" i="17"/>
  <c r="L71" i="13"/>
  <c r="L90" i="13" s="1"/>
  <c r="AW71" i="13"/>
  <c r="AW90" i="13" s="1"/>
  <c r="AU71" i="17"/>
  <c r="F71" i="1"/>
  <c r="AM71" i="13"/>
  <c r="AM90" i="13" s="1"/>
  <c r="AP71" i="17"/>
  <c r="Q71" i="1"/>
  <c r="F64" i="10"/>
  <c r="F64" i="11"/>
  <c r="AW71" i="1"/>
  <c r="X71" i="1"/>
  <c r="AJ71" i="13"/>
  <c r="AJ90" i="13" s="1"/>
  <c r="U71" i="13"/>
  <c r="U90" i="13" s="1"/>
  <c r="AK71" i="1"/>
  <c r="J64" i="12"/>
  <c r="K69" i="15" s="1"/>
  <c r="D71" i="17"/>
  <c r="AQ71" i="13"/>
  <c r="AQ90" i="13" s="1"/>
  <c r="AT71" i="17"/>
  <c r="AE71" i="17"/>
  <c r="AG71" i="17"/>
  <c r="AV71" i="1"/>
  <c r="F35" i="16" l="1"/>
  <c r="H35" i="16" s="1"/>
  <c r="F17" i="16"/>
  <c r="F68" i="16"/>
  <c r="H68" i="16" s="1"/>
  <c r="H18" i="16" l="1"/>
  <c r="G52" i="10"/>
  <c r="G52" i="12" s="1"/>
  <c r="H57" i="15" s="1"/>
  <c r="M57" i="15" s="1"/>
  <c r="G51" i="10"/>
  <c r="B58" i="1"/>
  <c r="D55" i="4" s="1"/>
  <c r="F55" i="5" s="1"/>
  <c r="W58" i="13"/>
  <c r="B58" i="13" s="1"/>
  <c r="W65" i="1" l="1"/>
  <c r="W57" i="13"/>
  <c r="B57" i="13" s="1"/>
  <c r="B57" i="1"/>
  <c r="D54" i="4" s="1"/>
  <c r="F54" i="5" s="1"/>
  <c r="G59" i="10"/>
  <c r="G61" i="10" s="1"/>
  <c r="G51" i="12"/>
  <c r="C52" i="12"/>
  <c r="C51" i="10"/>
  <c r="W65" i="13"/>
  <c r="W67" i="1"/>
  <c r="B65" i="1"/>
  <c r="C52" i="10"/>
  <c r="D62" i="4" l="1"/>
  <c r="D64" i="4" s="1"/>
  <c r="F64" i="5" s="1"/>
  <c r="B67" i="1"/>
  <c r="W71" i="1"/>
  <c r="C59" i="10"/>
  <c r="C61" i="10" s="1"/>
  <c r="H56" i="15"/>
  <c r="C51" i="12"/>
  <c r="C59" i="12" s="1"/>
  <c r="C61" i="12" s="1"/>
  <c r="G59" i="12"/>
  <c r="G61" i="12" s="1"/>
  <c r="B65" i="13"/>
  <c r="W67" i="13"/>
  <c r="E37" i="16" s="1" a="1"/>
  <c r="G64" i="10"/>
  <c r="F62" i="5" l="1"/>
  <c r="E40" i="16"/>
  <c r="F40" i="16" s="1"/>
  <c r="E38" i="16"/>
  <c r="F38" i="16" s="1"/>
  <c r="E39" i="16"/>
  <c r="F39" i="16" s="1"/>
  <c r="G64" i="12"/>
  <c r="H69" i="15" s="1"/>
  <c r="E37" i="16"/>
  <c r="W71" i="13"/>
  <c r="W90" i="13" s="1"/>
  <c r="B67" i="13"/>
  <c r="M56" i="15"/>
  <c r="H64" i="15"/>
  <c r="H66" i="15" s="1"/>
  <c r="M64" i="15" l="1"/>
  <c r="M66" i="15" s="1"/>
  <c r="F37" i="16"/>
  <c r="F42" i="16" s="1"/>
  <c r="H42" i="16" s="1"/>
  <c r="E42" i="16"/>
  <c r="E72" i="16" s="1"/>
  <c r="H9" i="5" l="1"/>
  <c r="H10" i="5"/>
  <c r="H11" i="5"/>
  <c r="P11" i="5"/>
  <c r="H12" i="5"/>
  <c r="P12" i="5"/>
  <c r="H17" i="5"/>
  <c r="P17" i="5"/>
  <c r="H24" i="5"/>
  <c r="H28" i="5"/>
  <c r="P28" i="5"/>
  <c r="H29" i="5"/>
  <c r="H32" i="5"/>
  <c r="H34" i="5"/>
  <c r="P34" i="5"/>
  <c r="H40" i="5"/>
  <c r="P40" i="5"/>
  <c r="H41" i="5"/>
  <c r="H42" i="5"/>
  <c r="H43" i="5"/>
  <c r="H44" i="5"/>
  <c r="P44" i="5"/>
  <c r="H45" i="5"/>
  <c r="P45" i="5"/>
  <c r="H46" i="5"/>
  <c r="H47" i="5"/>
  <c r="P48" i="5"/>
  <c r="H49" i="5"/>
  <c r="P49" i="5"/>
  <c r="H50" i="5"/>
  <c r="H54" i="5"/>
  <c r="P54" i="5"/>
  <c r="H55" i="5"/>
  <c r="H56" i="5"/>
  <c r="P56" i="5"/>
  <c r="H57" i="5"/>
  <c r="P57" i="5"/>
  <c r="H58" i="5"/>
  <c r="H59" i="5"/>
  <c r="P59" i="5"/>
  <c r="H60" i="5"/>
  <c r="P60" i="5"/>
  <c r="H72" i="5"/>
  <c r="H74" i="5"/>
  <c r="P74" i="5"/>
  <c r="H75" i="5"/>
  <c r="P75" i="5"/>
  <c r="P78" i="5" l="1"/>
  <c r="P72" i="5"/>
  <c r="P50" i="5"/>
  <c r="P46" i="5"/>
  <c r="P41" i="5"/>
  <c r="P29" i="5"/>
  <c r="P24" i="5"/>
  <c r="P58" i="5"/>
  <c r="P47" i="5"/>
  <c r="P42" i="5"/>
  <c r="P32" i="5"/>
  <c r="P9" i="5"/>
  <c r="P55" i="5"/>
  <c r="P43" i="5"/>
  <c r="P33" i="5"/>
  <c r="P27" i="5"/>
  <c r="P10" i="5"/>
  <c r="H31" i="5"/>
  <c r="H78" i="5"/>
  <c r="H48" i="5"/>
  <c r="H33" i="5"/>
  <c r="H27" i="5"/>
  <c r="L31" i="5"/>
  <c r="P62" i="5"/>
  <c r="H51" i="5"/>
  <c r="P13" i="5"/>
  <c r="T31" i="5"/>
  <c r="H13" i="5"/>
  <c r="E18" i="11" l="1"/>
  <c r="C18" i="11" s="1"/>
  <c r="S24" i="13"/>
  <c r="B24" i="17"/>
  <c r="H21" i="4" s="1"/>
  <c r="N21" i="5" s="1"/>
  <c r="P21" i="5" s="1"/>
  <c r="E22" i="11"/>
  <c r="C22" i="11" s="1"/>
  <c r="S28" i="13"/>
  <c r="B28" i="17"/>
  <c r="H25" i="4" s="1"/>
  <c r="N25" i="5" s="1"/>
  <c r="P25" i="5" s="1"/>
  <c r="E19" i="11"/>
  <c r="C19" i="11" s="1"/>
  <c r="S25" i="13"/>
  <c r="B25" i="17"/>
  <c r="H22" i="4" s="1"/>
  <c r="N22" i="5" s="1"/>
  <c r="P22" i="5" s="1"/>
  <c r="E20" i="11"/>
  <c r="C20" i="11" s="1"/>
  <c r="S26" i="13"/>
  <c r="B26" i="17"/>
  <c r="H23" i="4" s="1"/>
  <c r="N23" i="5" s="1"/>
  <c r="P23" i="5" s="1"/>
  <c r="O81" i="5"/>
  <c r="O82" i="5" s="1"/>
  <c r="P82" i="5" s="1"/>
  <c r="P31" i="5"/>
  <c r="P64" i="5"/>
  <c r="P51" i="5"/>
  <c r="H64" i="5"/>
  <c r="H62" i="5"/>
  <c r="C44" i="15"/>
  <c r="O44" i="15" s="1"/>
  <c r="F42" i="4"/>
  <c r="B42" i="5"/>
  <c r="D42" i="5" s="1"/>
  <c r="B62" i="4"/>
  <c r="B62" i="5" s="1"/>
  <c r="B54" i="5"/>
  <c r="D54" i="5" s="1"/>
  <c r="F54" i="4"/>
  <c r="C56" i="15"/>
  <c r="F17" i="4"/>
  <c r="B17" i="5"/>
  <c r="D17" i="5" s="1"/>
  <c r="C19" i="15"/>
  <c r="O19" i="15" s="1"/>
  <c r="B21" i="5"/>
  <c r="D21" i="5" s="1"/>
  <c r="C23" i="15"/>
  <c r="B23" i="5"/>
  <c r="D23" i="5" s="1"/>
  <c r="C25" i="15"/>
  <c r="B25" i="5"/>
  <c r="D25" i="5" s="1"/>
  <c r="C27" i="15"/>
  <c r="B32" i="5"/>
  <c r="D32" i="5" s="1"/>
  <c r="C34" i="15"/>
  <c r="O34" i="15" s="1"/>
  <c r="F32" i="4"/>
  <c r="C35" i="15"/>
  <c r="O35" i="15" s="1"/>
  <c r="B33" i="5"/>
  <c r="D33" i="5" s="1"/>
  <c r="F33" i="4"/>
  <c r="C46" i="15"/>
  <c r="O46" i="15" s="1"/>
  <c r="F44" i="4"/>
  <c r="B44" i="5"/>
  <c r="D44" i="5" s="1"/>
  <c r="B46" i="5"/>
  <c r="D46" i="5" s="1"/>
  <c r="C48" i="15"/>
  <c r="O48" i="15" s="1"/>
  <c r="F46" i="4"/>
  <c r="C14" i="15"/>
  <c r="O14" i="15" s="1"/>
  <c r="B12" i="5"/>
  <c r="D12" i="5" s="1"/>
  <c r="F12" i="4"/>
  <c r="C58" i="15"/>
  <c r="O58" i="15" s="1"/>
  <c r="F56" i="4"/>
  <c r="B56" i="5"/>
  <c r="D56" i="5" s="1"/>
  <c r="B58" i="5"/>
  <c r="D58" i="5" s="1"/>
  <c r="C60" i="15"/>
  <c r="O60" i="15" s="1"/>
  <c r="F58" i="4"/>
  <c r="C20" i="15"/>
  <c r="B18" i="5"/>
  <c r="D18" i="5" s="1"/>
  <c r="C26" i="15"/>
  <c r="O26" i="15" s="1"/>
  <c r="B24" i="5"/>
  <c r="D24" i="5" s="1"/>
  <c r="F24" i="4"/>
  <c r="C30" i="15"/>
  <c r="O30" i="15" s="1"/>
  <c r="B28" i="5"/>
  <c r="D28" i="5" s="1"/>
  <c r="F28" i="4"/>
  <c r="C31" i="15"/>
  <c r="O31" i="15" s="1"/>
  <c r="B29" i="5"/>
  <c r="D29" i="5" s="1"/>
  <c r="F29" i="4"/>
  <c r="B31" i="5"/>
  <c r="D31" i="5" s="1"/>
  <c r="C33" i="15"/>
  <c r="O33" i="15" s="1"/>
  <c r="F73" i="4"/>
  <c r="C74" i="15"/>
  <c r="O74" i="15" s="1"/>
  <c r="B72" i="5"/>
  <c r="D72" i="5" s="1"/>
  <c r="B75" i="5"/>
  <c r="D75" i="5" s="1"/>
  <c r="C77" i="15"/>
  <c r="O77" i="15" s="1"/>
  <c r="F76" i="4"/>
  <c r="C81" i="5"/>
  <c r="C82" i="5" s="1"/>
  <c r="F45" i="4"/>
  <c r="C47" i="15"/>
  <c r="O47" i="15" s="1"/>
  <c r="B45" i="5"/>
  <c r="D45" i="5" s="1"/>
  <c r="B48" i="5"/>
  <c r="D48" i="5" s="1"/>
  <c r="F48" i="4"/>
  <c r="C50" i="15"/>
  <c r="O50" i="15" s="1"/>
  <c r="C13" i="15"/>
  <c r="O13" i="15" s="1"/>
  <c r="F11" i="4"/>
  <c r="B11" i="5"/>
  <c r="D11" i="5" s="1"/>
  <c r="C52" i="15"/>
  <c r="O52" i="15" s="1"/>
  <c r="F50" i="4"/>
  <c r="B50" i="5"/>
  <c r="D50" i="5" s="1"/>
  <c r="B55" i="5"/>
  <c r="D55" i="5" s="1"/>
  <c r="F55" i="4"/>
  <c r="C57" i="15"/>
  <c r="O57" i="15" s="1"/>
  <c r="C59" i="15"/>
  <c r="O59" i="15" s="1"/>
  <c r="B57" i="5"/>
  <c r="D57" i="5" s="1"/>
  <c r="F57" i="4"/>
  <c r="C22" i="15"/>
  <c r="B20" i="5"/>
  <c r="D20" i="5" s="1"/>
  <c r="B22" i="5"/>
  <c r="D22" i="5" s="1"/>
  <c r="C24" i="15"/>
  <c r="B60" i="5"/>
  <c r="D60" i="5" s="1"/>
  <c r="F60" i="4"/>
  <c r="C62" i="15"/>
  <c r="O62" i="15" s="1"/>
  <c r="C32" i="15"/>
  <c r="B30" i="5"/>
  <c r="D30" i="5" s="1"/>
  <c r="C36" i="15"/>
  <c r="O36" i="15" s="1"/>
  <c r="F34" i="4"/>
  <c r="B34" i="5"/>
  <c r="D34" i="5" s="1"/>
  <c r="F40" i="4"/>
  <c r="B51" i="4"/>
  <c r="C42" i="15"/>
  <c r="B40" i="5"/>
  <c r="D40" i="5" s="1"/>
  <c r="B74" i="5"/>
  <c r="D74" i="5" s="1"/>
  <c r="F75" i="4"/>
  <c r="C76" i="15"/>
  <c r="O76" i="15" s="1"/>
  <c r="C43" i="15"/>
  <c r="O43" i="15" s="1"/>
  <c r="B41" i="5"/>
  <c r="D41" i="5" s="1"/>
  <c r="F41" i="4"/>
  <c r="F43" i="4"/>
  <c r="B43" i="5"/>
  <c r="D43" i="5" s="1"/>
  <c r="C45" i="15"/>
  <c r="O45" i="15" s="1"/>
  <c r="C49" i="15"/>
  <c r="O49" i="15" s="1"/>
  <c r="B47" i="5"/>
  <c r="D47" i="5" s="1"/>
  <c r="F47" i="4"/>
  <c r="B49" i="5"/>
  <c r="D49" i="5" s="1"/>
  <c r="F49" i="4"/>
  <c r="C51" i="15"/>
  <c r="O51" i="15" s="1"/>
  <c r="B13" i="4"/>
  <c r="B9" i="5"/>
  <c r="D9" i="5" s="1"/>
  <c r="F9" i="4"/>
  <c r="C11" i="15"/>
  <c r="F10" i="4"/>
  <c r="C12" i="15"/>
  <c r="O12" i="15" s="1"/>
  <c r="B10" i="5"/>
  <c r="D10" i="5" s="1"/>
  <c r="B16" i="5"/>
  <c r="D16" i="5" s="1"/>
  <c r="C18" i="15"/>
  <c r="C28" i="15" s="1"/>
  <c r="B26" i="4"/>
  <c r="C61" i="15"/>
  <c r="O61" i="15" s="1"/>
  <c r="F59" i="4"/>
  <c r="B59" i="5"/>
  <c r="D59" i="5" s="1"/>
  <c r="C21" i="15"/>
  <c r="B19" i="5"/>
  <c r="D19" i="5" s="1"/>
  <c r="F27" i="4"/>
  <c r="B27" i="5"/>
  <c r="D27" i="5" s="1"/>
  <c r="C29" i="15"/>
  <c r="O29" i="15" s="1"/>
  <c r="D78" i="5"/>
  <c r="C75" i="15"/>
  <c r="C14" i="7"/>
  <c r="C6" i="7"/>
  <c r="B73" i="5"/>
  <c r="D73" i="5" s="1"/>
  <c r="G81" i="5"/>
  <c r="G82" i="5" s="1"/>
  <c r="C37" i="15" l="1"/>
  <c r="D62" i="5"/>
  <c r="E15" i="11"/>
  <c r="C15" i="11" s="1"/>
  <c r="S21" i="13"/>
  <c r="B21" i="17"/>
  <c r="H18" i="4" s="1"/>
  <c r="N18" i="5" s="1"/>
  <c r="P18" i="5" s="1"/>
  <c r="E16" i="11"/>
  <c r="C16" i="11" s="1"/>
  <c r="S22" i="13"/>
  <c r="B22" i="17"/>
  <c r="H19" i="4" s="1"/>
  <c r="N19" i="5" s="1"/>
  <c r="P19" i="5" s="1"/>
  <c r="E17" i="11"/>
  <c r="C17" i="11" s="1"/>
  <c r="S23" i="13"/>
  <c r="B23" i="17"/>
  <c r="H20" i="4" s="1"/>
  <c r="N20" i="5" s="1"/>
  <c r="P20" i="5" s="1"/>
  <c r="J10" i="5"/>
  <c r="L10" i="5" s="1"/>
  <c r="J10" i="4"/>
  <c r="B13" i="5"/>
  <c r="D13" i="5" s="1"/>
  <c r="B71" i="4"/>
  <c r="J47" i="4"/>
  <c r="J47" i="5"/>
  <c r="L47" i="5" s="1"/>
  <c r="J75" i="4"/>
  <c r="J74" i="5"/>
  <c r="L74" i="5" s="1"/>
  <c r="B51" i="5"/>
  <c r="D51" i="5" s="1"/>
  <c r="B64" i="4"/>
  <c r="J48" i="4"/>
  <c r="J48" i="5"/>
  <c r="L48" i="5" s="1"/>
  <c r="J45" i="4"/>
  <c r="J45" i="5"/>
  <c r="L45" i="5" s="1"/>
  <c r="J24" i="4"/>
  <c r="J24" i="5"/>
  <c r="L24" i="5" s="1"/>
  <c r="J17" i="5"/>
  <c r="L17" i="5" s="1"/>
  <c r="J17" i="4"/>
  <c r="O56" i="15"/>
  <c r="O64" i="15" s="1"/>
  <c r="C64" i="15"/>
  <c r="L78" i="5"/>
  <c r="T78" i="5"/>
  <c r="J27" i="4"/>
  <c r="J27" i="5"/>
  <c r="L27" i="5" s="1"/>
  <c r="J59" i="4"/>
  <c r="J59" i="5"/>
  <c r="L59" i="5" s="1"/>
  <c r="C15" i="15"/>
  <c r="C39" i="15" s="1"/>
  <c r="O11" i="15"/>
  <c r="O15" i="15" s="1"/>
  <c r="J43" i="5"/>
  <c r="L43" i="5" s="1"/>
  <c r="J43" i="4"/>
  <c r="J40" i="4"/>
  <c r="F51" i="4"/>
  <c r="J40" i="5"/>
  <c r="L40" i="5" s="1"/>
  <c r="J60" i="4"/>
  <c r="J60" i="5"/>
  <c r="L60" i="5" s="1"/>
  <c r="J11" i="4"/>
  <c r="J11" i="5"/>
  <c r="L11" i="5" s="1"/>
  <c r="J28" i="5"/>
  <c r="L28" i="5" s="1"/>
  <c r="J28" i="4"/>
  <c r="J12" i="4"/>
  <c r="J12" i="5"/>
  <c r="L12" i="5" s="1"/>
  <c r="F62" i="4"/>
  <c r="J62" i="5" s="1"/>
  <c r="L62" i="5" s="1"/>
  <c r="J54" i="4"/>
  <c r="J54" i="5"/>
  <c r="L54" i="5" s="1"/>
  <c r="J42" i="5"/>
  <c r="L42" i="5" s="1"/>
  <c r="J42" i="4"/>
  <c r="F13" i="4"/>
  <c r="J13" i="5" s="1"/>
  <c r="L13" i="5" s="1"/>
  <c r="J9" i="5"/>
  <c r="L9" i="5" s="1"/>
  <c r="J9" i="4"/>
  <c r="J49" i="4"/>
  <c r="J49" i="5"/>
  <c r="L49" i="5" s="1"/>
  <c r="J41" i="5"/>
  <c r="L41" i="5" s="1"/>
  <c r="J41" i="4"/>
  <c r="J50" i="5"/>
  <c r="L50" i="5" s="1"/>
  <c r="J50" i="4"/>
  <c r="J76" i="4"/>
  <c r="J75" i="5"/>
  <c r="L75" i="5" s="1"/>
  <c r="J29" i="5"/>
  <c r="L29" i="5" s="1"/>
  <c r="J29" i="4"/>
  <c r="R29" i="5" s="1"/>
  <c r="C83" i="15"/>
  <c r="B83" i="5"/>
  <c r="D83" i="5" s="1"/>
  <c r="J46" i="5"/>
  <c r="L46" i="5" s="1"/>
  <c r="J46" i="4"/>
  <c r="J44" i="5"/>
  <c r="L44" i="5" s="1"/>
  <c r="J44" i="4"/>
  <c r="J32" i="4"/>
  <c r="J32" i="5"/>
  <c r="L32" i="5" s="1"/>
  <c r="B26" i="5"/>
  <c r="D26" i="5" s="1"/>
  <c r="B35" i="4"/>
  <c r="B35" i="5" s="1"/>
  <c r="D35" i="5" s="1"/>
  <c r="C53" i="15"/>
  <c r="O42" i="15"/>
  <c r="O53" i="15" s="1"/>
  <c r="J34" i="4"/>
  <c r="J34" i="5"/>
  <c r="L34" i="5" s="1"/>
  <c r="J57" i="5"/>
  <c r="L57" i="5" s="1"/>
  <c r="J57" i="4"/>
  <c r="J55" i="4"/>
  <c r="J55" i="5"/>
  <c r="L55" i="5" s="1"/>
  <c r="J73" i="4"/>
  <c r="J72" i="5"/>
  <c r="L72" i="5" s="1"/>
  <c r="J58" i="5"/>
  <c r="L58" i="5" s="1"/>
  <c r="J58" i="4"/>
  <c r="J56" i="5"/>
  <c r="L56" i="5" s="1"/>
  <c r="J56" i="4"/>
  <c r="J33" i="5"/>
  <c r="L33" i="5" s="1"/>
  <c r="J33" i="4"/>
  <c r="C66" i="15" l="1"/>
  <c r="E13" i="11"/>
  <c r="S19" i="13"/>
  <c r="S29" i="13" s="1"/>
  <c r="S29" i="17"/>
  <c r="B19" i="17"/>
  <c r="H16" i="4" s="1"/>
  <c r="R57" i="5"/>
  <c r="T57" i="5" s="1"/>
  <c r="N57" i="4"/>
  <c r="J62" i="4"/>
  <c r="R62" i="5" s="1"/>
  <c r="T62" i="5" s="1"/>
  <c r="R54" i="5"/>
  <c r="T54" i="5" s="1"/>
  <c r="N54" i="4"/>
  <c r="N11" i="4"/>
  <c r="R11" i="5"/>
  <c r="T11" i="5" s="1"/>
  <c r="N60" i="4"/>
  <c r="R60" i="5"/>
  <c r="T60" i="5" s="1"/>
  <c r="J51" i="4"/>
  <c r="R40" i="5"/>
  <c r="T40" i="5" s="1"/>
  <c r="N40" i="4"/>
  <c r="N27" i="4"/>
  <c r="R27" i="5"/>
  <c r="T27" i="5" s="1"/>
  <c r="R24" i="5"/>
  <c r="T24" i="5" s="1"/>
  <c r="N24" i="4"/>
  <c r="B64" i="5"/>
  <c r="D64" i="5" s="1"/>
  <c r="E8" i="16"/>
  <c r="E74" i="16" s="1"/>
  <c r="B37" i="4"/>
  <c r="N55" i="4"/>
  <c r="R55" i="5"/>
  <c r="T55" i="5" s="1"/>
  <c r="R56" i="5"/>
  <c r="T56" i="5" s="1"/>
  <c r="N56" i="4"/>
  <c r="N73" i="4"/>
  <c r="R72" i="5"/>
  <c r="T72" i="5" s="1"/>
  <c r="R34" i="5"/>
  <c r="T34" i="5" s="1"/>
  <c r="N34" i="4"/>
  <c r="N46" i="4"/>
  <c r="R46" i="5"/>
  <c r="T46" i="5" s="1"/>
  <c r="R75" i="5"/>
  <c r="T75" i="5" s="1"/>
  <c r="N76" i="4"/>
  <c r="R42" i="5"/>
  <c r="T42" i="5" s="1"/>
  <c r="N42" i="4"/>
  <c r="R28" i="5"/>
  <c r="T28" i="5" s="1"/>
  <c r="N28" i="4"/>
  <c r="N43" i="4"/>
  <c r="R43" i="5"/>
  <c r="T43" i="5" s="1"/>
  <c r="R17" i="5"/>
  <c r="T17" i="5" s="1"/>
  <c r="N17" i="4"/>
  <c r="N45" i="4"/>
  <c r="R45" i="5"/>
  <c r="T45" i="5" s="1"/>
  <c r="B77" i="4"/>
  <c r="B70" i="5"/>
  <c r="D70" i="5" s="1"/>
  <c r="C72" i="15"/>
  <c r="O66" i="15"/>
  <c r="R32" i="5"/>
  <c r="T32" i="5" s="1"/>
  <c r="N32" i="4"/>
  <c r="T29" i="5"/>
  <c r="R50" i="5"/>
  <c r="T50" i="5" s="1"/>
  <c r="N50" i="4"/>
  <c r="N49" i="4"/>
  <c r="R49" i="5"/>
  <c r="T49" i="5" s="1"/>
  <c r="R59" i="5"/>
  <c r="T59" i="5" s="1"/>
  <c r="N59" i="4"/>
  <c r="N33" i="4"/>
  <c r="R33" i="5"/>
  <c r="T33" i="5" s="1"/>
  <c r="N58" i="4"/>
  <c r="R58" i="5"/>
  <c r="T58" i="5" s="1"/>
  <c r="N44" i="4"/>
  <c r="R44" i="5"/>
  <c r="T44" i="5" s="1"/>
  <c r="R41" i="5"/>
  <c r="T41" i="5" s="1"/>
  <c r="N41" i="4"/>
  <c r="R9" i="5"/>
  <c r="T9" i="5" s="1"/>
  <c r="J13" i="4"/>
  <c r="R13" i="5" s="1"/>
  <c r="T13" i="5" s="1"/>
  <c r="R12" i="5"/>
  <c r="T12" i="5" s="1"/>
  <c r="N12" i="4"/>
  <c r="J51" i="5"/>
  <c r="L51" i="5" s="1"/>
  <c r="F64" i="4"/>
  <c r="N48" i="4"/>
  <c r="R48" i="5"/>
  <c r="T48" i="5" s="1"/>
  <c r="R74" i="5"/>
  <c r="T74" i="5" s="1"/>
  <c r="N75" i="4"/>
  <c r="R47" i="5"/>
  <c r="T47" i="5" s="1"/>
  <c r="N47" i="4"/>
  <c r="N10" i="4"/>
  <c r="R10" i="5"/>
  <c r="T10" i="5" s="1"/>
  <c r="W13" i="5"/>
  <c r="K81" i="5"/>
  <c r="K82" i="5" s="1"/>
  <c r="S74" i="17" l="1"/>
  <c r="B29" i="17"/>
  <c r="S74" i="13"/>
  <c r="S80" i="13" s="1"/>
  <c r="S83" i="13" s="1"/>
  <c r="S85" i="13" s="1"/>
  <c r="S87" i="13" s="1"/>
  <c r="N16" i="5"/>
  <c r="P16" i="5" s="1"/>
  <c r="H26" i="4"/>
  <c r="C13" i="11"/>
  <c r="C23" i="11" s="1"/>
  <c r="E23" i="11"/>
  <c r="E67" i="11" s="1"/>
  <c r="D8" i="16"/>
  <c r="F8" i="16" s="1"/>
  <c r="B66" i="4"/>
  <c r="B67" i="4" s="1"/>
  <c r="G70" i="17" s="1"/>
  <c r="D70" i="13"/>
  <c r="AD70" i="17"/>
  <c r="AL70" i="1"/>
  <c r="AH70" i="13"/>
  <c r="B68" i="4"/>
  <c r="C69" i="15" s="1"/>
  <c r="AQ70" i="17"/>
  <c r="AA70" i="1"/>
  <c r="G70" i="13"/>
  <c r="L70" i="17"/>
  <c r="AN70" i="1"/>
  <c r="H70" i="17"/>
  <c r="Z70" i="17"/>
  <c r="B37" i="5"/>
  <c r="D37" i="5" s="1"/>
  <c r="L70" i="1"/>
  <c r="G70" i="1"/>
  <c r="AW70" i="17"/>
  <c r="U70" i="13"/>
  <c r="S81" i="5"/>
  <c r="S82" i="5" s="1"/>
  <c r="C10" i="7"/>
  <c r="C12" i="7" s="1"/>
  <c r="J64" i="5"/>
  <c r="L64" i="5" s="1"/>
  <c r="J64" i="4"/>
  <c r="R51" i="5"/>
  <c r="T51" i="5" s="1"/>
  <c r="C78" i="15"/>
  <c r="B80" i="4"/>
  <c r="B76" i="5"/>
  <c r="D76" i="5" s="1"/>
  <c r="N51" i="4"/>
  <c r="N62" i="4"/>
  <c r="K70" i="13" l="1"/>
  <c r="Q70" i="17"/>
  <c r="E70" i="13"/>
  <c r="AP70" i="13"/>
  <c r="AW70" i="13"/>
  <c r="AO70" i="13"/>
  <c r="O70" i="1"/>
  <c r="N70" i="1"/>
  <c r="T70" i="1"/>
  <c r="D70" i="1"/>
  <c r="AU70" i="17"/>
  <c r="H70" i="13"/>
  <c r="AK70" i="17"/>
  <c r="AV70" i="13"/>
  <c r="V70" i="1"/>
  <c r="F70" i="1"/>
  <c r="AG70" i="17"/>
  <c r="D70" i="17"/>
  <c r="AV70" i="17"/>
  <c r="M70" i="13"/>
  <c r="G63" i="12"/>
  <c r="H68" i="15" s="1"/>
  <c r="K70" i="1"/>
  <c r="E70" i="1"/>
  <c r="AJ70" i="17"/>
  <c r="H70" i="1"/>
  <c r="T70" i="17"/>
  <c r="AG70" i="1"/>
  <c r="P70" i="17"/>
  <c r="AS70" i="1"/>
  <c r="W70" i="17"/>
  <c r="D63" i="10"/>
  <c r="AI70" i="13"/>
  <c r="AR70" i="1"/>
  <c r="R70" i="17"/>
  <c r="AF70" i="13"/>
  <c r="AJ70" i="1"/>
  <c r="G63" i="10"/>
  <c r="AJ70" i="13"/>
  <c r="C70" i="13"/>
  <c r="AG70" i="13"/>
  <c r="R70" i="13"/>
  <c r="AC70" i="1"/>
  <c r="D63" i="12"/>
  <c r="E68" i="15" s="1"/>
  <c r="Q70" i="13"/>
  <c r="AI70" i="1"/>
  <c r="F63" i="10"/>
  <c r="O70" i="13"/>
  <c r="Q70" i="1"/>
  <c r="X70" i="17"/>
  <c r="AS70" i="17"/>
  <c r="AM70" i="13"/>
  <c r="F70" i="17"/>
  <c r="E70" i="17"/>
  <c r="AE70" i="17"/>
  <c r="AE70" i="1"/>
  <c r="P70" i="13"/>
  <c r="AT70" i="17"/>
  <c r="K70" i="17"/>
  <c r="AR70" i="17"/>
  <c r="Z70" i="1"/>
  <c r="AH70" i="1"/>
  <c r="M70" i="1"/>
  <c r="AO70" i="1"/>
  <c r="V70" i="17"/>
  <c r="Y70" i="13"/>
  <c r="M70" i="17"/>
  <c r="AQ70" i="13"/>
  <c r="AN70" i="17"/>
  <c r="AK70" i="1"/>
  <c r="W70" i="13"/>
  <c r="C70" i="1"/>
  <c r="AU70" i="1"/>
  <c r="AP70" i="17"/>
  <c r="AQ70" i="1"/>
  <c r="AS70" i="13"/>
  <c r="O70" i="17"/>
  <c r="Y70" i="1"/>
  <c r="L70" i="13"/>
  <c r="AF70" i="1"/>
  <c r="AC70" i="17"/>
  <c r="AA70" i="17"/>
  <c r="AT70" i="1"/>
  <c r="F70" i="13"/>
  <c r="J63" i="10"/>
  <c r="R70" i="1"/>
  <c r="AL70" i="17"/>
  <c r="F63" i="12"/>
  <c r="G68" i="15" s="1"/>
  <c r="I63" i="10"/>
  <c r="I70" i="17"/>
  <c r="AM70" i="17"/>
  <c r="H71" i="4"/>
  <c r="N70" i="5" s="1"/>
  <c r="P70" i="5" s="1"/>
  <c r="N26" i="5"/>
  <c r="P26" i="5" s="1"/>
  <c r="E73" i="11"/>
  <c r="E76" i="11" s="1"/>
  <c r="E78" i="11" s="1"/>
  <c r="E80" i="11" s="1"/>
  <c r="E27" i="11" s="1"/>
  <c r="E32" i="11" s="1"/>
  <c r="E34" i="11" s="1"/>
  <c r="E64" i="11" s="1"/>
  <c r="C67" i="11"/>
  <c r="S80" i="17"/>
  <c r="S83" i="17" s="1"/>
  <c r="S85" i="17" s="1"/>
  <c r="S87" i="17" s="1"/>
  <c r="S33" i="17" s="1"/>
  <c r="B74" i="17"/>
  <c r="C16" i="7"/>
  <c r="AB77" i="1" s="1"/>
  <c r="C24" i="7"/>
  <c r="AT70" i="13"/>
  <c r="B67" i="5"/>
  <c r="D67" i="5" s="1"/>
  <c r="C68" i="15"/>
  <c r="AP70" i="1"/>
  <c r="U70" i="1"/>
  <c r="Y70" i="17"/>
  <c r="Z70" i="13"/>
  <c r="AF70" i="17"/>
  <c r="AD70" i="1"/>
  <c r="AU70" i="13"/>
  <c r="P70" i="1"/>
  <c r="AM70" i="1"/>
  <c r="N70" i="17"/>
  <c r="AO70" i="17"/>
  <c r="T70" i="13"/>
  <c r="N64" i="4"/>
  <c r="B79" i="5"/>
  <c r="D79" i="5" s="1"/>
  <c r="C81" i="15"/>
  <c r="B82" i="4"/>
  <c r="C20" i="7"/>
  <c r="C22" i="7" s="1"/>
  <c r="C26" i="7" s="1"/>
  <c r="AB77" i="17" s="1"/>
  <c r="R64" i="5"/>
  <c r="T64" i="5" s="1"/>
  <c r="I70" i="1"/>
  <c r="V70" i="13"/>
  <c r="I63" i="12"/>
  <c r="J68" i="15" s="1"/>
  <c r="W70" i="1"/>
  <c r="N70" i="13"/>
  <c r="AV70" i="1"/>
  <c r="X70" i="13"/>
  <c r="C70" i="17"/>
  <c r="AR70" i="13"/>
  <c r="AA70" i="13"/>
  <c r="X70" i="1"/>
  <c r="J63" i="12"/>
  <c r="K68" i="15" s="1"/>
  <c r="W26" i="5"/>
  <c r="J70" i="17"/>
  <c r="AK70" i="13"/>
  <c r="U70" i="17"/>
  <c r="AD70" i="13"/>
  <c r="AH70" i="17"/>
  <c r="AW70" i="1"/>
  <c r="AI70" i="17"/>
  <c r="AN70" i="13"/>
  <c r="AL70" i="13"/>
  <c r="AC70" i="13"/>
  <c r="AE70" i="13"/>
  <c r="I70" i="13"/>
  <c r="S70" i="1"/>
  <c r="S33" i="13" l="1"/>
  <c r="S38" i="13" s="1"/>
  <c r="S40" i="13" s="1"/>
  <c r="S38" i="17"/>
  <c r="S40" i="17" s="1"/>
  <c r="B81" i="5"/>
  <c r="B83" i="4"/>
  <c r="X31" i="5"/>
  <c r="AB80" i="17"/>
  <c r="B77" i="17"/>
  <c r="H74" i="4" s="1"/>
  <c r="H70" i="11"/>
  <c r="AB80" i="1"/>
  <c r="AB83" i="1" s="1"/>
  <c r="AB85" i="1" s="1"/>
  <c r="AB87" i="1" s="1"/>
  <c r="AB33" i="1" s="1"/>
  <c r="B77" i="1"/>
  <c r="D74" i="4" s="1"/>
  <c r="H70" i="10"/>
  <c r="AB77" i="13"/>
  <c r="S71" i="17" l="1"/>
  <c r="S70" i="17"/>
  <c r="D29" i="16"/>
  <c r="F29" i="16" s="1"/>
  <c r="S71" i="13"/>
  <c r="S70" i="13"/>
  <c r="H70" i="12"/>
  <c r="H73" i="10"/>
  <c r="H76" i="10" s="1"/>
  <c r="H78" i="10" s="1"/>
  <c r="H80" i="10" s="1"/>
  <c r="H27" i="10" s="1"/>
  <c r="H32" i="10" s="1"/>
  <c r="H34" i="10" s="1"/>
  <c r="C70" i="10"/>
  <c r="H77" i="4"/>
  <c r="N73" i="5"/>
  <c r="P73" i="5" s="1"/>
  <c r="F73" i="5"/>
  <c r="H73" i="5" s="1"/>
  <c r="F74" i="4"/>
  <c r="B80" i="17"/>
  <c r="AB83" i="17"/>
  <c r="W81" i="5"/>
  <c r="AB38" i="1"/>
  <c r="AB40" i="1" s="1"/>
  <c r="F83" i="4"/>
  <c r="B82" i="5"/>
  <c r="AB80" i="13"/>
  <c r="AB83" i="13" s="1"/>
  <c r="AB85" i="13" s="1"/>
  <c r="AB87" i="13" s="1"/>
  <c r="AB93" i="13" s="1"/>
  <c r="B77" i="13"/>
  <c r="H73" i="11"/>
  <c r="C70" i="11"/>
  <c r="B28" i="1"/>
  <c r="D25" i="4" s="1"/>
  <c r="J28" i="13"/>
  <c r="B28" i="13" s="1"/>
  <c r="J23" i="13"/>
  <c r="B23" i="13" s="1"/>
  <c r="B25" i="1"/>
  <c r="D22" i="4" s="1"/>
  <c r="J25" i="13"/>
  <c r="B25" i="13" s="1"/>
  <c r="B19" i="1"/>
  <c r="D16" i="4" s="1"/>
  <c r="J19" i="13"/>
  <c r="B26" i="1"/>
  <c r="D23" i="4" s="1"/>
  <c r="J26" i="13"/>
  <c r="B26" i="13" s="1"/>
  <c r="J29" i="1" l="1"/>
  <c r="B29" i="1" s="1"/>
  <c r="B23" i="1"/>
  <c r="D20" i="4" s="1"/>
  <c r="F20" i="4" s="1"/>
  <c r="C73" i="11"/>
  <c r="H76" i="11"/>
  <c r="AB71" i="1"/>
  <c r="AB70" i="1"/>
  <c r="H80" i="4"/>
  <c r="N76" i="5"/>
  <c r="P76" i="5" s="1"/>
  <c r="J74" i="4"/>
  <c r="J73" i="5"/>
  <c r="L73" i="5" s="1"/>
  <c r="J82" i="5"/>
  <c r="L82" i="5" s="1"/>
  <c r="J83" i="4"/>
  <c r="W82" i="5"/>
  <c r="X82" i="5" s="1"/>
  <c r="H64" i="10"/>
  <c r="H63" i="10"/>
  <c r="AB85" i="17"/>
  <c r="B83" i="17"/>
  <c r="C70" i="12"/>
  <c r="I75" i="15"/>
  <c r="M75" i="15" s="1"/>
  <c r="O75" i="15" s="1"/>
  <c r="H73" i="12"/>
  <c r="J74" i="1"/>
  <c r="F20" i="5"/>
  <c r="H20" i="5" s="1"/>
  <c r="B22" i="1"/>
  <c r="D19" i="4" s="1"/>
  <c r="J22" i="13"/>
  <c r="B22" i="13" s="1"/>
  <c r="B21" i="1"/>
  <c r="D18" i="4" s="1"/>
  <c r="J21" i="13"/>
  <c r="B21" i="13" s="1"/>
  <c r="F22" i="5"/>
  <c r="H22" i="5" s="1"/>
  <c r="F22" i="4"/>
  <c r="B19" i="13"/>
  <c r="C22" i="10"/>
  <c r="E22" i="12"/>
  <c r="F23" i="5"/>
  <c r="H23" i="5" s="1"/>
  <c r="F23" i="4"/>
  <c r="F16" i="5"/>
  <c r="H16" i="5" s="1"/>
  <c r="F16" i="4"/>
  <c r="B24" i="1"/>
  <c r="D21" i="4" s="1"/>
  <c r="J24" i="13"/>
  <c r="B24" i="13" s="1"/>
  <c r="C20" i="10"/>
  <c r="E20" i="12"/>
  <c r="C13" i="10"/>
  <c r="E13" i="12"/>
  <c r="C19" i="10"/>
  <c r="E19" i="12"/>
  <c r="C17" i="10"/>
  <c r="E17" i="12"/>
  <c r="F25" i="5"/>
  <c r="H25" i="5" s="1"/>
  <c r="F25" i="4"/>
  <c r="N83" i="4" l="1"/>
  <c r="R82" i="5"/>
  <c r="T82" i="5" s="1"/>
  <c r="R73" i="5"/>
  <c r="T73" i="5" s="1"/>
  <c r="N74" i="4"/>
  <c r="H78" i="11"/>
  <c r="C76" i="11"/>
  <c r="H76" i="12"/>
  <c r="I78" i="15"/>
  <c r="AB87" i="17"/>
  <c r="B85" i="17"/>
  <c r="N79" i="5"/>
  <c r="P79" i="5" s="1"/>
  <c r="H82" i="4"/>
  <c r="J25" i="4"/>
  <c r="J25" i="5"/>
  <c r="L25" i="5" s="1"/>
  <c r="C18" i="10"/>
  <c r="E18" i="12"/>
  <c r="F25" i="15"/>
  <c r="M25" i="15" s="1"/>
  <c r="O25" i="15" s="1"/>
  <c r="C20" i="12"/>
  <c r="F21" i="5"/>
  <c r="H21" i="5" s="1"/>
  <c r="F21" i="4"/>
  <c r="J23" i="4"/>
  <c r="J23" i="5"/>
  <c r="L23" i="5" s="1"/>
  <c r="C16" i="10"/>
  <c r="E16" i="12"/>
  <c r="F22" i="15"/>
  <c r="M22" i="15" s="1"/>
  <c r="O22" i="15" s="1"/>
  <c r="C17" i="12"/>
  <c r="C13" i="12"/>
  <c r="F18" i="15"/>
  <c r="J16" i="5"/>
  <c r="L16" i="5" s="1"/>
  <c r="J16" i="4"/>
  <c r="J29" i="13"/>
  <c r="C15" i="10"/>
  <c r="E15" i="12"/>
  <c r="F19" i="5"/>
  <c r="H19" i="5" s="1"/>
  <c r="F19" i="4"/>
  <c r="F24" i="15"/>
  <c r="M24" i="15" s="1"/>
  <c r="O24" i="15" s="1"/>
  <c r="C19" i="12"/>
  <c r="E23" i="10"/>
  <c r="E67" i="10" s="1"/>
  <c r="D26" i="4"/>
  <c r="F27" i="15"/>
  <c r="M27" i="15" s="1"/>
  <c r="O27" i="15" s="1"/>
  <c r="C22" i="12"/>
  <c r="J22" i="4"/>
  <c r="J22" i="5"/>
  <c r="L22" i="5" s="1"/>
  <c r="F18" i="5"/>
  <c r="H18" i="5" s="1"/>
  <c r="F18" i="4"/>
  <c r="J20" i="4"/>
  <c r="J20" i="5"/>
  <c r="L20" i="5" s="1"/>
  <c r="J80" i="1"/>
  <c r="B74" i="1"/>
  <c r="H84" i="4" l="1"/>
  <c r="N81" i="5"/>
  <c r="P81" i="5" s="1"/>
  <c r="I81" i="15"/>
  <c r="H78" i="12"/>
  <c r="H80" i="12" s="1"/>
  <c r="AB33" i="17"/>
  <c r="B87" i="17"/>
  <c r="H80" i="11"/>
  <c r="C78" i="11"/>
  <c r="C23" i="10"/>
  <c r="F23" i="15"/>
  <c r="M23" i="15" s="1"/>
  <c r="O23" i="15" s="1"/>
  <c r="C18" i="12"/>
  <c r="J83" i="1"/>
  <c r="B80" i="1"/>
  <c r="F20" i="15"/>
  <c r="M20" i="15" s="1"/>
  <c r="O20" i="15" s="1"/>
  <c r="C15" i="12"/>
  <c r="R16" i="5"/>
  <c r="T16" i="5" s="1"/>
  <c r="N16" i="4"/>
  <c r="J18" i="5"/>
  <c r="L18" i="5" s="1"/>
  <c r="J18" i="4"/>
  <c r="F21" i="15"/>
  <c r="M21" i="15" s="1"/>
  <c r="O21" i="15" s="1"/>
  <c r="C16" i="12"/>
  <c r="F26" i="5"/>
  <c r="H26" i="5" s="1"/>
  <c r="D71" i="4"/>
  <c r="F26" i="4"/>
  <c r="E23" i="12"/>
  <c r="J21" i="4"/>
  <c r="J21" i="5"/>
  <c r="L21" i="5" s="1"/>
  <c r="N20" i="4"/>
  <c r="R20" i="5"/>
  <c r="T20" i="5" s="1"/>
  <c r="R22" i="5"/>
  <c r="T22" i="5" s="1"/>
  <c r="E73" i="10"/>
  <c r="C67" i="10"/>
  <c r="J19" i="4"/>
  <c r="J19" i="5"/>
  <c r="L19" i="5" s="1"/>
  <c r="J74" i="13"/>
  <c r="B29" i="13"/>
  <c r="M18" i="15"/>
  <c r="R23" i="5"/>
  <c r="T23" i="5" s="1"/>
  <c r="N23" i="4"/>
  <c r="N25" i="4"/>
  <c r="R25" i="5"/>
  <c r="T25" i="5" s="1"/>
  <c r="H27" i="12" l="1"/>
  <c r="I83" i="15"/>
  <c r="H27" i="11"/>
  <c r="H32" i="11" s="1"/>
  <c r="H34" i="11" s="1"/>
  <c r="H64" i="11" s="1"/>
  <c r="C80" i="11"/>
  <c r="C27" i="11" s="1"/>
  <c r="C32" i="11" s="1"/>
  <c r="C34" i="11" s="1"/>
  <c r="C64" i="11" s="1"/>
  <c r="AB38" i="17"/>
  <c r="B33" i="17"/>
  <c r="AB33" i="13"/>
  <c r="AB38" i="13" s="1"/>
  <c r="AB40" i="13" s="1"/>
  <c r="N83" i="5"/>
  <c r="P83" i="5" s="1"/>
  <c r="H30" i="4"/>
  <c r="J26" i="4"/>
  <c r="J71" i="4" s="1"/>
  <c r="C23" i="12"/>
  <c r="F28" i="15"/>
  <c r="E67" i="12"/>
  <c r="J85" i="1"/>
  <c r="B83" i="1"/>
  <c r="J80" i="13"/>
  <c r="B74" i="13"/>
  <c r="E76" i="10"/>
  <c r="C73" i="10"/>
  <c r="J26" i="5"/>
  <c r="L26" i="5" s="1"/>
  <c r="F71" i="4"/>
  <c r="N19" i="4"/>
  <c r="R19" i="5"/>
  <c r="T19" i="5" s="1"/>
  <c r="N21" i="4"/>
  <c r="R21" i="5"/>
  <c r="T21" i="5" s="1"/>
  <c r="F70" i="5"/>
  <c r="H70" i="5" s="1"/>
  <c r="D77" i="4"/>
  <c r="N18" i="4"/>
  <c r="R18" i="5"/>
  <c r="T18" i="5" s="1"/>
  <c r="M28" i="15"/>
  <c r="O18" i="15"/>
  <c r="O28" i="15" s="1"/>
  <c r="O72" i="15" s="1"/>
  <c r="R26" i="5" l="1"/>
  <c r="T26" i="5" s="1"/>
  <c r="AB71" i="13"/>
  <c r="AB90" i="13" s="1"/>
  <c r="AB70" i="13"/>
  <c r="D44" i="16" a="1"/>
  <c r="H35" i="4"/>
  <c r="N30" i="5"/>
  <c r="P30" i="5" s="1"/>
  <c r="B38" i="17"/>
  <c r="AB40" i="17"/>
  <c r="I32" i="15"/>
  <c r="I37" i="15" s="1"/>
  <c r="I39" i="15" s="1"/>
  <c r="H32" i="12"/>
  <c r="H34" i="12" s="1"/>
  <c r="F72" i="15"/>
  <c r="M72" i="15" s="1"/>
  <c r="C67" i="12"/>
  <c r="E73" i="12"/>
  <c r="J83" i="13"/>
  <c r="B80" i="13"/>
  <c r="E78" i="10"/>
  <c r="C76" i="10"/>
  <c r="J87" i="1"/>
  <c r="B85" i="1"/>
  <c r="F76" i="5"/>
  <c r="H76" i="5" s="1"/>
  <c r="D80" i="4"/>
  <c r="J70" i="5"/>
  <c r="L70" i="5" s="1"/>
  <c r="F77" i="4"/>
  <c r="R70" i="5"/>
  <c r="T70" i="5" s="1"/>
  <c r="J77" i="4"/>
  <c r="N35" i="5" l="1"/>
  <c r="P35" i="5" s="1"/>
  <c r="H37" i="4"/>
  <c r="AB71" i="17"/>
  <c r="B71" i="17" s="1"/>
  <c r="AB70" i="17"/>
  <c r="B40" i="17"/>
  <c r="B70" i="17" s="1"/>
  <c r="D49" i="16"/>
  <c r="F49" i="16" s="1"/>
  <c r="D52" i="16"/>
  <c r="F52" i="16" s="1"/>
  <c r="D47" i="16"/>
  <c r="F47" i="16" s="1"/>
  <c r="D46" i="16"/>
  <c r="F46" i="16" s="1"/>
  <c r="D51" i="16"/>
  <c r="F51" i="16" s="1"/>
  <c r="D50" i="16"/>
  <c r="F50" i="16" s="1"/>
  <c r="D48" i="16"/>
  <c r="F48" i="16" s="1"/>
  <c r="D45" i="16"/>
  <c r="F45" i="16" s="1"/>
  <c r="D44" i="16"/>
  <c r="H64" i="12"/>
  <c r="I69" i="15" s="1"/>
  <c r="H63" i="12"/>
  <c r="I68" i="15" s="1"/>
  <c r="J85" i="13"/>
  <c r="B83" i="13"/>
  <c r="F78" i="15"/>
  <c r="M78" i="15" s="1"/>
  <c r="O78" i="15" s="1"/>
  <c r="E76" i="12"/>
  <c r="C73" i="12"/>
  <c r="J33" i="1"/>
  <c r="B87" i="1"/>
  <c r="F80" i="4"/>
  <c r="J76" i="5"/>
  <c r="L76" i="5" s="1"/>
  <c r="E80" i="10"/>
  <c r="C78" i="10"/>
  <c r="J80" i="4"/>
  <c r="R76" i="5"/>
  <c r="T76" i="5" s="1"/>
  <c r="D82" i="4"/>
  <c r="F79" i="5"/>
  <c r="H79" i="5" s="1"/>
  <c r="F44" i="16" l="1"/>
  <c r="F53" i="16" s="1"/>
  <c r="H53" i="16" s="1"/>
  <c r="D53" i="16"/>
  <c r="D72" i="16" s="1"/>
  <c r="H68" i="4"/>
  <c r="N37" i="5"/>
  <c r="P37" i="5" s="1"/>
  <c r="J79" i="5"/>
  <c r="L79" i="5" s="1"/>
  <c r="F82" i="4"/>
  <c r="R79" i="5"/>
  <c r="T79" i="5" s="1"/>
  <c r="J82" i="4"/>
  <c r="D84" i="4"/>
  <c r="F81" i="5"/>
  <c r="E27" i="10"/>
  <c r="E32" i="10" s="1"/>
  <c r="E34" i="10" s="1"/>
  <c r="C80" i="10"/>
  <c r="C27" i="10" s="1"/>
  <c r="C32" i="10" s="1"/>
  <c r="C34" i="10" s="1"/>
  <c r="J33" i="13"/>
  <c r="B33" i="1"/>
  <c r="J38" i="1"/>
  <c r="F81" i="15"/>
  <c r="M81" i="15" s="1"/>
  <c r="O81" i="15" s="1"/>
  <c r="E78" i="12"/>
  <c r="C76" i="12"/>
  <c r="J87" i="13"/>
  <c r="B85" i="13"/>
  <c r="C63" i="10" l="1"/>
  <c r="C64" i="10"/>
  <c r="B87" i="13"/>
  <c r="J40" i="1"/>
  <c r="B38" i="1"/>
  <c r="E64" i="10"/>
  <c r="E63" i="10"/>
  <c r="J84" i="4"/>
  <c r="R81" i="5"/>
  <c r="T81" i="5" s="1"/>
  <c r="J81" i="5"/>
  <c r="L81" i="5" s="1"/>
  <c r="F84" i="4"/>
  <c r="E80" i="12"/>
  <c r="C78" i="12"/>
  <c r="J38" i="13"/>
  <c r="B33" i="13"/>
  <c r="F83" i="5"/>
  <c r="H83" i="5" s="1"/>
  <c r="D30" i="4"/>
  <c r="J40" i="13" l="1"/>
  <c r="B38" i="13"/>
  <c r="F30" i="5"/>
  <c r="H30" i="5" s="1"/>
  <c r="D35" i="4"/>
  <c r="J83" i="5"/>
  <c r="L83" i="5" s="1"/>
  <c r="F30" i="4"/>
  <c r="F83" i="15"/>
  <c r="M83" i="15" s="1"/>
  <c r="O83" i="15" s="1"/>
  <c r="E27" i="12"/>
  <c r="C80" i="12"/>
  <c r="C27" i="12" s="1"/>
  <c r="C32" i="12" s="1"/>
  <c r="C34" i="12" s="1"/>
  <c r="R83" i="5"/>
  <c r="T83" i="5" s="1"/>
  <c r="J30" i="4"/>
  <c r="J71" i="1"/>
  <c r="B71" i="1" s="1"/>
  <c r="J70" i="1"/>
  <c r="B40" i="1"/>
  <c r="B70" i="1" s="1"/>
  <c r="F35" i="5" l="1"/>
  <c r="H35" i="5" s="1"/>
  <c r="D37" i="4"/>
  <c r="R30" i="5"/>
  <c r="T30" i="5" s="1"/>
  <c r="J35" i="4"/>
  <c r="J30" i="5"/>
  <c r="L30" i="5" s="1"/>
  <c r="F35" i="4"/>
  <c r="F32" i="15"/>
  <c r="E32" i="12"/>
  <c r="E34" i="12" s="1"/>
  <c r="C64" i="12"/>
  <c r="C63" i="12"/>
  <c r="O68" i="15" s="1"/>
  <c r="D19" i="16" a="1"/>
  <c r="J71" i="13"/>
  <c r="J90" i="13" s="1"/>
  <c r="J70" i="13"/>
  <c r="B40" i="13"/>
  <c r="B70" i="13" s="1"/>
  <c r="B71" i="13" l="1"/>
  <c r="D24" i="16"/>
  <c r="F24" i="16" s="1"/>
  <c r="D20" i="16"/>
  <c r="F20" i="16" s="1"/>
  <c r="D26" i="16"/>
  <c r="F26" i="16" s="1"/>
  <c r="D27" i="16"/>
  <c r="F27" i="16" s="1"/>
  <c r="D23" i="16"/>
  <c r="F23" i="16" s="1"/>
  <c r="D21" i="16"/>
  <c r="F21" i="16" s="1"/>
  <c r="D19" i="16"/>
  <c r="D28" i="16"/>
  <c r="F28" i="16" s="1"/>
  <c r="D22" i="16"/>
  <c r="F22" i="16" s="1"/>
  <c r="D25" i="16"/>
  <c r="F25" i="16" s="1"/>
  <c r="M32" i="15"/>
  <c r="F37" i="15"/>
  <c r="F39" i="15" s="1"/>
  <c r="R35" i="5"/>
  <c r="T35" i="5" s="1"/>
  <c r="J37" i="4"/>
  <c r="L9" i="4" s="1"/>
  <c r="J35" i="5"/>
  <c r="L35" i="5" s="1"/>
  <c r="F37" i="4"/>
  <c r="D68" i="4"/>
  <c r="F37" i="5"/>
  <c r="H37" i="5" s="1"/>
  <c r="E64" i="12"/>
  <c r="F69" i="15" s="1"/>
  <c r="E63" i="12"/>
  <c r="F68" i="15" s="1"/>
  <c r="J66" i="4" l="1"/>
  <c r="R37" i="5"/>
  <c r="T37" i="5" s="1"/>
  <c r="J68" i="4"/>
  <c r="F68" i="4"/>
  <c r="J37" i="5"/>
  <c r="L37" i="5" s="1"/>
  <c r="F66" i="4"/>
  <c r="O32" i="15"/>
  <c r="O37" i="15" s="1"/>
  <c r="O39" i="15" s="1"/>
  <c r="O69" i="15" s="1"/>
  <c r="M37" i="15"/>
  <c r="M39" i="15" s="1"/>
  <c r="M69" i="15" s="1"/>
  <c r="D30" i="16"/>
  <c r="D74" i="16" s="1"/>
  <c r="F19" i="16"/>
  <c r="F30" i="16" s="1"/>
  <c r="H30" i="16" l="1"/>
  <c r="F72" i="16"/>
  <c r="F67" i="4"/>
  <c r="D66" i="4"/>
  <c r="V9" i="5"/>
  <c r="X9" i="5" s="1"/>
  <c r="L22" i="4"/>
  <c r="L13" i="4"/>
  <c r="L29" i="4"/>
  <c r="N9" i="4"/>
  <c r="N13" i="4" s="1"/>
  <c r="J67" i="4"/>
  <c r="H66" i="4"/>
  <c r="V29" i="5" l="1"/>
  <c r="X29" i="5" s="1"/>
  <c r="N29" i="4"/>
  <c r="V13" i="5"/>
  <c r="X13" i="5" s="1"/>
  <c r="D67" i="4"/>
  <c r="F67" i="5" s="1"/>
  <c r="H67" i="5" s="1"/>
  <c r="J67" i="5"/>
  <c r="L67" i="5" s="1"/>
  <c r="G63" i="11"/>
  <c r="F63" i="11"/>
  <c r="E63" i="11"/>
  <c r="H63" i="11"/>
  <c r="D63" i="11"/>
  <c r="I63" i="11"/>
  <c r="J63" i="11"/>
  <c r="C63" i="11"/>
  <c r="R67" i="5"/>
  <c r="T67" i="5" s="1"/>
  <c r="H67" i="4"/>
  <c r="N67" i="5" s="1"/>
  <c r="P67" i="5" s="1"/>
  <c r="V22" i="5"/>
  <c r="X22" i="5" s="1"/>
  <c r="L26" i="4"/>
  <c r="N22" i="4"/>
  <c r="N26" i="4" s="1"/>
  <c r="N71" i="4" s="1"/>
  <c r="N77" i="4" s="1"/>
  <c r="N80" i="4" s="1"/>
  <c r="N82" i="4" s="1"/>
  <c r="N84" i="4" s="1"/>
  <c r="N30" i="4" s="1"/>
  <c r="N35" i="4" s="1"/>
  <c r="N37" i="4" s="1"/>
  <c r="N66" i="4" s="1"/>
  <c r="F74" i="16"/>
  <c r="N67" i="4" l="1"/>
  <c r="L67" i="4" s="1"/>
  <c r="L66" i="4"/>
  <c r="L71" i="4"/>
  <c r="V26" i="5"/>
  <c r="X26" i="5" s="1"/>
  <c r="V70" i="5" l="1"/>
  <c r="X70" i="5" s="1"/>
  <c r="L77" i="4"/>
  <c r="V76" i="5" l="1"/>
  <c r="X76" i="5" s="1"/>
  <c r="L80" i="4"/>
  <c r="V79" i="5" l="1"/>
  <c r="X79" i="5" s="1"/>
  <c r="L82" i="4"/>
  <c r="L84" i="4" l="1"/>
  <c r="V81" i="5"/>
  <c r="X81" i="5" s="1"/>
  <c r="V83" i="5" l="1"/>
  <c r="X83" i="5" s="1"/>
  <c r="L30" i="4"/>
  <c r="V30" i="5" l="1"/>
  <c r="X30" i="5" s="1"/>
  <c r="L35" i="4"/>
  <c r="V35" i="5" l="1"/>
  <c r="X35" i="5" s="1"/>
  <c r="L37" i="4"/>
  <c r="V37" i="5" s="1"/>
  <c r="X37" i="5" s="1"/>
</calcChain>
</file>

<file path=xl/sharedStrings.xml><?xml version="1.0" encoding="utf-8"?>
<sst xmlns="http://schemas.openxmlformats.org/spreadsheetml/2006/main" count="921" uniqueCount="311">
  <si>
    <t>3.1</t>
  </si>
  <si>
    <t>4.1</t>
  </si>
  <si>
    <t>3.2</t>
  </si>
  <si>
    <t>3.3</t>
  </si>
  <si>
    <t>3.4</t>
  </si>
  <si>
    <t>3.5</t>
  </si>
  <si>
    <t>3.6</t>
  </si>
  <si>
    <t>4.2</t>
  </si>
  <si>
    <t>4.3</t>
  </si>
  <si>
    <t>4.4</t>
  </si>
  <si>
    <t>4.5</t>
  </si>
  <si>
    <t>4.6</t>
  </si>
  <si>
    <t>4.7</t>
  </si>
  <si>
    <t>5.1</t>
  </si>
  <si>
    <t>6.1</t>
  </si>
  <si>
    <t>7.1</t>
  </si>
  <si>
    <t>7.2</t>
  </si>
  <si>
    <t>7.3</t>
  </si>
  <si>
    <t>7.4</t>
  </si>
  <si>
    <t>7.7</t>
  </si>
  <si>
    <t>7.8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</si>
  <si>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</si>
  <si>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</si>
  <si>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</si>
  <si>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</si>
  <si>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</si>
  <si>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</si>
  <si>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</si>
  <si>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</si>
  <si>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</si>
  <si>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 xml:space="preserve">Capital Structure </t>
  </si>
  <si>
    <t>Embedded Cost</t>
  </si>
  <si>
    <t>Weighted Cost</t>
  </si>
  <si>
    <t>DEBT%</t>
  </si>
  <si>
    <t>PREFERRED %</t>
  </si>
  <si>
    <t>COMMON %</t>
  </si>
  <si>
    <t>Tab 6</t>
  </si>
  <si>
    <t>Tab 3 - Revenue</t>
  </si>
  <si>
    <t>Tab 7 - Taxes</t>
  </si>
  <si>
    <t>Tab 8 - Rate Base</t>
  </si>
  <si>
    <t>4.8</t>
  </si>
  <si>
    <t>7.5</t>
  </si>
  <si>
    <t>7.6</t>
  </si>
  <si>
    <t>5.2</t>
  </si>
  <si>
    <t>PacifiCorp</t>
  </si>
  <si>
    <t>Estimated Price Change</t>
  </si>
  <si>
    <t>Return on Rate Base</t>
  </si>
  <si>
    <t xml:space="preserve">   Operating Revenues:</t>
  </si>
  <si>
    <t>General Business Revenues</t>
  </si>
  <si>
    <t>Interdepartmental</t>
  </si>
  <si>
    <t>Special Sales</t>
  </si>
  <si>
    <t>Other Operating Revenues</t>
  </si>
  <si>
    <t xml:space="preserve">   Total Operating Revenues</t>
  </si>
  <si>
    <t xml:space="preserve">   Operating Expenses:</t>
  </si>
  <si>
    <t>Steam Production</t>
  </si>
  <si>
    <t>Nuclear Production</t>
  </si>
  <si>
    <t>Hydro Production</t>
  </si>
  <si>
    <t>Other Power Supply</t>
  </si>
  <si>
    <t>Transmission</t>
  </si>
  <si>
    <t>Distribution</t>
  </si>
  <si>
    <t>Customer Accounting</t>
  </si>
  <si>
    <t>Customer Service &amp; Info</t>
  </si>
  <si>
    <t>Sales</t>
  </si>
  <si>
    <t>Administrative &amp; General</t>
  </si>
  <si>
    <t xml:space="preserve">   Total O&amp;M Expenses</t>
  </si>
  <si>
    <t>Depreciation</t>
  </si>
  <si>
    <t xml:space="preserve">Amortization </t>
  </si>
  <si>
    <t>Taxes Other Than Income</t>
  </si>
  <si>
    <t>Income Taxes - Federal</t>
  </si>
  <si>
    <t>Income Taxes - State</t>
  </si>
  <si>
    <t>Income Taxes - Def Net</t>
  </si>
  <si>
    <t>Investment Tax Credit Adj.</t>
  </si>
  <si>
    <t>Misc Revenue &amp; Expense</t>
  </si>
  <si>
    <t xml:space="preserve">   Total Operating Expenses:</t>
  </si>
  <si>
    <t xml:space="preserve">   Operating Rev For Return:</t>
  </si>
  <si>
    <t xml:space="preserve">   Rate Base:</t>
  </si>
  <si>
    <t>Electric Plant In Service</t>
  </si>
  <si>
    <t>Plant Held for Future Use</t>
  </si>
  <si>
    <t>Misc Deferred Debits</t>
  </si>
  <si>
    <t>Elec Plant Acq Adj</t>
  </si>
  <si>
    <t>Nuclear Fuel</t>
  </si>
  <si>
    <t>Prepayments</t>
  </si>
  <si>
    <t>Fuel Stock</t>
  </si>
  <si>
    <t>Material &amp; Supplies</t>
  </si>
  <si>
    <t>Working Capital</t>
  </si>
  <si>
    <t>Weatherization</t>
  </si>
  <si>
    <t xml:space="preserve">Misc Rate Base </t>
  </si>
  <si>
    <t xml:space="preserve">   Total Electric Plant:</t>
  </si>
  <si>
    <t>Rate Base Deductions:</t>
  </si>
  <si>
    <t>Accum Prov For Deprec</t>
  </si>
  <si>
    <t>Accum Prov For Amort</t>
  </si>
  <si>
    <t>Accum Def Income Tax</t>
  </si>
  <si>
    <t>Unamortized ITC</t>
  </si>
  <si>
    <t>Customer Adv For Const</t>
  </si>
  <si>
    <t>Customer Service Deposits</t>
  </si>
  <si>
    <t>Misc Rate Base Deductions</t>
  </si>
  <si>
    <t xml:space="preserve">     Total Rate Base Deductions</t>
  </si>
  <si>
    <t xml:space="preserve">   Total Rate Base:</t>
  </si>
  <si>
    <t>Return on Equity</t>
  </si>
  <si>
    <t>TAX CALCULATION: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</si>
  <si>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</si>
  <si>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</si>
  <si>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</si>
  <si>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</si>
  <si>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</si>
  <si>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</si>
  <si>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</si>
  <si>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State Income Taxes</t>
  </si>
  <si>
    <t>Taxable Income</t>
  </si>
  <si>
    <t>Temperature Normalization</t>
  </si>
  <si>
    <t>Remove Non-Recurring Entries</t>
  </si>
  <si>
    <t>Customer Advances for Construction</t>
  </si>
  <si>
    <t>Effective Price Change</t>
  </si>
  <si>
    <t>Restating Adjustments</t>
  </si>
  <si>
    <t>Total Restated Actual Results</t>
  </si>
  <si>
    <t>Total Normalized Results</t>
  </si>
  <si>
    <t>(1)</t>
  </si>
  <si>
    <t>(2)</t>
  </si>
  <si>
    <t>(3)</t>
  </si>
  <si>
    <t>(4)</t>
  </si>
  <si>
    <t>(5)</t>
  </si>
  <si>
    <t>(6)</t>
  </si>
  <si>
    <t>Unadjusted
Results</t>
  </si>
  <si>
    <t>(1) + (2)</t>
  </si>
  <si>
    <t>(3) + (4)</t>
  </si>
  <si>
    <t>(From RAM - Results Tab)</t>
  </si>
  <si>
    <t>Interest True-up Calculation</t>
  </si>
  <si>
    <t>Unadjusted Interest Expense</t>
  </si>
  <si>
    <t>Restated Washington Allocated Rate Base</t>
  </si>
  <si>
    <t>Weighted Cost of Debt</t>
  </si>
  <si>
    <t>Restated Interest Expense</t>
  </si>
  <si>
    <t>Restating Adjustment</t>
  </si>
  <si>
    <t>Restated Results</t>
  </si>
  <si>
    <t>Federal Income Taxes Before Credits</t>
  </si>
  <si>
    <t>Energy Tax Credits</t>
  </si>
  <si>
    <t>Federal Income Taxes</t>
  </si>
  <si>
    <t>Price Change</t>
  </si>
  <si>
    <t>Results with Price Change</t>
  </si>
  <si>
    <t>(7)</t>
  </si>
  <si>
    <t>WUTC Regulatory Fee</t>
  </si>
  <si>
    <t>Operating Deductions</t>
  </si>
  <si>
    <t>Uncollectable Accounts</t>
  </si>
  <si>
    <t>Taxes Other - Resource Supplier</t>
  </si>
  <si>
    <t>Taxes Other - Gross Receipts</t>
  </si>
  <si>
    <t>Sub-Total</t>
  </si>
  <si>
    <t>Federal Income Tax @ 35.00%</t>
  </si>
  <si>
    <t>Net Operating Income</t>
  </si>
  <si>
    <t>Net to Gross Bump-up Factor</t>
  </si>
  <si>
    <t>State Taxes</t>
  </si>
  <si>
    <t>(5) + (6)</t>
  </si>
  <si>
    <t>Unadjusted Results</t>
  </si>
  <si>
    <t>Capital Structure and Cost</t>
  </si>
  <si>
    <t>Estimated Return on Equity Impact</t>
  </si>
  <si>
    <t>Variables</t>
  </si>
  <si>
    <t>Variance</t>
  </si>
  <si>
    <t>Summary
Sheet</t>
  </si>
  <si>
    <t>Regulatory Adjustment Model (RAM)</t>
  </si>
  <si>
    <t>Check Totals (RAM to Summary Tab)</t>
  </si>
  <si>
    <t>Above</t>
  </si>
  <si>
    <t>Reference</t>
  </si>
  <si>
    <t>Page 2.1</t>
  </si>
  <si>
    <t>Total Adjustments</t>
  </si>
  <si>
    <t>Income Taxes:  Federal</t>
  </si>
  <si>
    <t xml:space="preserve">                         State</t>
  </si>
  <si>
    <t>Deferred Income Taxes</t>
  </si>
  <si>
    <t>Weatherization Loans</t>
  </si>
  <si>
    <t xml:space="preserve">   Deductions:</t>
  </si>
  <si>
    <t>Miscellaneous Deductions</t>
  </si>
  <si>
    <t xml:space="preserve">   Total Deductions:</t>
  </si>
  <si>
    <t>Estimated ROE impact</t>
  </si>
  <si>
    <t>Revenue Adjustments
(Tab 3)</t>
  </si>
  <si>
    <t>O&amp;M Adjustments
(Tab 4)</t>
  </si>
  <si>
    <t>Net Power Cost Adjustments
(Tab 5)</t>
  </si>
  <si>
    <t>Depreciation &amp; Amortization
(Tab 6)</t>
  </si>
  <si>
    <t>Tax Adjustments
(Tab 7)</t>
  </si>
  <si>
    <t>NOI</t>
  </si>
  <si>
    <t>Rate Base</t>
  </si>
  <si>
    <t>Unadjusted Washington Allocated Data (Per Books)</t>
  </si>
  <si>
    <t>Rev. Req.</t>
  </si>
  <si>
    <t xml:space="preserve">Notes: </t>
  </si>
  <si>
    <t>4.9</t>
  </si>
  <si>
    <t>4.10</t>
  </si>
  <si>
    <t>SO2 Emission Allowance Sales</t>
  </si>
  <si>
    <t>Insurance Expense</t>
  </si>
  <si>
    <t>WASHINGTON SUMMARY OF ADJUSTMENTS - TOTAL</t>
  </si>
  <si>
    <t>WASHINGTON SUMMARY OF ADJUSTMENTS - RESTATING</t>
  </si>
  <si>
    <t>Total Adjusted Results</t>
  </si>
  <si>
    <t>8.10</t>
  </si>
  <si>
    <t>Total</t>
  </si>
  <si>
    <t>Tab 3</t>
  </si>
  <si>
    <t>Tab 4</t>
  </si>
  <si>
    <t>Tab 5</t>
  </si>
  <si>
    <t>Tab 7</t>
  </si>
  <si>
    <t>Tab 8</t>
  </si>
  <si>
    <t>Revenue Adjustments</t>
  </si>
  <si>
    <t>O&amp;M Adjustments</t>
  </si>
  <si>
    <t>Net Power Cost Adjustments</t>
  </si>
  <si>
    <t>Depreciation &amp; Amortization Adjustments</t>
  </si>
  <si>
    <t>Tax Adjustments</t>
  </si>
  <si>
    <t>Rate Base Adjustments</t>
  </si>
  <si>
    <t>Normalizing Adjustments</t>
  </si>
  <si>
    <t>Washington Normalized Results</t>
  </si>
  <si>
    <t>Federal Income Taxes + Other</t>
  </si>
  <si>
    <t>Adj. No.</t>
  </si>
  <si>
    <t>Tab 3 - Revenue - Subtotal</t>
  </si>
  <si>
    <t>Tab 4 - O&amp;M - Subtotal</t>
  </si>
  <si>
    <t>Tab 5 - NPC - Subtotal</t>
  </si>
  <si>
    <t>Tab 6 - Depreciation/Amortization - Subtotal</t>
  </si>
  <si>
    <t>Tab 7 - Tax- Subtotal</t>
  </si>
  <si>
    <t>Tab 8 - Rate Base- Subtotal</t>
  </si>
  <si>
    <t>Line No.</t>
  </si>
  <si>
    <t>The table below presents the Company's restating and pro forma ratemaking adjustments and their impact on net operating income (NOI), rate base, and the Washington revenue requirement.</t>
  </si>
  <si>
    <t>A</t>
  </si>
  <si>
    <t>B</t>
  </si>
  <si>
    <t>C</t>
  </si>
  <si>
    <t>D</t>
  </si>
  <si>
    <t>E</t>
  </si>
  <si>
    <t>Subtotal Normalizing Adjustments</t>
  </si>
  <si>
    <t>Removal of Colstrip #4 AFUDC</t>
  </si>
  <si>
    <t>Pro Forma Adjustments</t>
  </si>
  <si>
    <t>WASHINGTON SUMMARY OF ADJUSTMENTS - PRO FORMA</t>
  </si>
  <si>
    <t>Pro Forma Results</t>
  </si>
  <si>
    <t>Pro Forma Washington Allocated Rate Base</t>
  </si>
  <si>
    <t>Pro Forma Interest Expense</t>
  </si>
  <si>
    <t>Pro Forma Adjustment</t>
  </si>
  <si>
    <t>Wheeling Revenue</t>
  </si>
  <si>
    <t>Irrigation Load Control Program</t>
  </si>
  <si>
    <t>Advertising</t>
  </si>
  <si>
    <t>Legal Expenses</t>
  </si>
  <si>
    <t>Tab 6 - Depreciation &amp; Amortization</t>
  </si>
  <si>
    <t>6.2</t>
  </si>
  <si>
    <t>WA Low Income Tax Credit</t>
  </si>
  <si>
    <t>Flow-Through Adjustment</t>
  </si>
  <si>
    <t>WA Public Utility Tax Adjustment</t>
  </si>
  <si>
    <t>Jim Bridger Mine Rate Base</t>
  </si>
  <si>
    <t>8.11</t>
  </si>
  <si>
    <t>Misc. Asset Sales and Removals</t>
  </si>
  <si>
    <t>8.12</t>
  </si>
  <si>
    <t>Tab 4 - Operations &amp; Maintenance</t>
  </si>
  <si>
    <t>Check</t>
  </si>
  <si>
    <t>6.3</t>
  </si>
  <si>
    <t>Production Factor</t>
  </si>
  <si>
    <t>Tab 9</t>
  </si>
  <si>
    <t>8.13</t>
  </si>
  <si>
    <t>Investor Supplied Working Capital</t>
  </si>
  <si>
    <t>Production Factor Adjustments
(Tab 9)</t>
  </si>
  <si>
    <t>WUTC Public Utility Tax</t>
  </si>
  <si>
    <t>Tabs 3-9</t>
  </si>
  <si>
    <t>Rate Base Adjustments
(Tab 8)</t>
  </si>
  <si>
    <t>6.4</t>
  </si>
  <si>
    <t>Environmental Remediation</t>
  </si>
  <si>
    <t>Check to RAM</t>
  </si>
  <si>
    <t>Total Pro Forma Adjustments</t>
  </si>
  <si>
    <t>Tab 5 - Net Power Cost</t>
  </si>
  <si>
    <t>Washington Expedited Rate Filing - June 2015</t>
  </si>
  <si>
    <t>Revenue Normalizing</t>
  </si>
  <si>
    <t>Renewable Energy Credits</t>
  </si>
  <si>
    <t>Net Power Costs - Removal</t>
  </si>
  <si>
    <t>End-of-Period Plant Reserves</t>
  </si>
  <si>
    <t>Annualization of Base Period Depr./Amort. Expense</t>
  </si>
  <si>
    <t>Hydro Decommissioing</t>
  </si>
  <si>
    <t>AFUDC Equity</t>
  </si>
  <si>
    <t>End-of-Period Plant Balances</t>
  </si>
  <si>
    <t>Chehalis Regulatory Asset Adjustment</t>
  </si>
  <si>
    <t>Idaho Asset Exchange</t>
  </si>
  <si>
    <t>Revenue-Sensitive/ Uncollectible Expense</t>
  </si>
  <si>
    <t>7.9</t>
  </si>
  <si>
    <t>DSM  Expense Removal</t>
  </si>
  <si>
    <t>Washington Expedited Rate Filing</t>
  </si>
  <si>
    <t>12 Months Ended June 2015</t>
  </si>
  <si>
    <t>(1) The revenue requirement column is calculated using the Company's approved return on rate base of 7.30% and the NOI conversion factor of 62.014%.</t>
  </si>
  <si>
    <t>Total Restating Adjustments</t>
  </si>
  <si>
    <t>Washington Allocated Acutal Results June 2015</t>
  </si>
  <si>
    <t>Page 1.0, Line 66, Column (1)</t>
  </si>
  <si>
    <t>Page 1.0, Line 57, Column (3)</t>
  </si>
  <si>
    <t>Page 1.0, Line 66, Column (3)</t>
  </si>
  <si>
    <t>Page 1.0, Line 57, Column (5)</t>
  </si>
  <si>
    <t>Page 1.0, Line 66, Column (5)</t>
  </si>
  <si>
    <t>Colstrip #3 Removal - REVISED</t>
  </si>
  <si>
    <t>5.3</t>
  </si>
  <si>
    <t>EIM Costs Removal - NEW</t>
  </si>
  <si>
    <t>6.5</t>
  </si>
  <si>
    <t>Retired Asset Depreciation Expense Removal - NEW</t>
  </si>
  <si>
    <t>Tab 8 - RB</t>
  </si>
  <si>
    <t>Trojan Unrecovered Plant</t>
  </si>
  <si>
    <t>Remove Deferred State Tax Expense &amp; Balance - REVISED</t>
  </si>
  <si>
    <t>Production Tax Credit - REVISED</t>
  </si>
  <si>
    <t>Page 7.1 - Exhibit No.___(SEM-8)</t>
  </si>
  <si>
    <t>The development of these percentages can be found in Exhibit No.___(SEM-8) on pages 2.1 and 1.3 respectively.</t>
  </si>
  <si>
    <t>Property Tax Expense - REVISED</t>
  </si>
  <si>
    <t>Tab 6 - Depr. &amp; Amort.</t>
  </si>
  <si>
    <t>Tab 4 - O&amp;M</t>
  </si>
  <si>
    <t>4.11</t>
  </si>
  <si>
    <t>Full Time Equivalent Reduction - NEW</t>
  </si>
  <si>
    <t>General Wage Increase - REVISED</t>
  </si>
  <si>
    <t>Memberships &amp; Subscriptions - REVISED</t>
  </si>
  <si>
    <t>Miscellaneous Expense &amp; Revenue - REVISED</t>
  </si>
  <si>
    <t>Miscellaneous Rate Base</t>
  </si>
  <si>
    <t>`</t>
  </si>
  <si>
    <t>Accelerated Depreciation on Jim Bridger &amp; Colstrip - REVISED_BR8.2</t>
  </si>
  <si>
    <t>Interest True Up - REVISED_BR8.2</t>
  </si>
  <si>
    <t>PowerTax ADIT Balance - REVISED_BR8.2</t>
  </si>
  <si>
    <t>Pro Forma Major Plant Additions - REVISED_BR8.2</t>
  </si>
  <si>
    <t>Bench Request No. 8 - Revenue Requirement Adjustment Summary (EOP)</t>
  </si>
  <si>
    <t>Exhibit No.___(SEM-8r)</t>
  </si>
  <si>
    <t>Results of Operations Summary - Bench Request No. 8, Question 2</t>
  </si>
  <si>
    <t xml:space="preserve">BENCH REQUEST NO. 8 SUMMARY - (QUESTION NO. 2) </t>
  </si>
  <si>
    <t>Summary of Total Adjustments - BENCH REQUEST No 8-2</t>
  </si>
  <si>
    <t>Summary of Restating Adjustments - BENCH REQUEST No 8-2</t>
  </si>
  <si>
    <t>Summary of Pro Forma Adjustments - BENCH REQUEST No 8-2</t>
  </si>
  <si>
    <t>BENCH REQUEST No 8-2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</si>
</sst>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theme="3" tint="0.39997558519241921"/>
      <name val="Arial"/>
      <family val="2"/>
    </font>
    <font>
      <b/>
      <sz val="8"/>
      <color rgb="FFFF0000"/>
      <name val="Arial"/>
      <family val="2"/>
    </font>
    <font>
      <b/>
      <sz val="8"/>
      <color theme="3" tint="0.3999755851924192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sz val="8"/>
      <color rgb="FFFF0000"/>
      <name val="Arial"/>
      <family val="2"/>
    </font>
    <font>
      <b/>
      <i/>
      <sz val="8"/>
      <name val="Arial"/>
      <family val="2"/>
    </font>
    <font>
      <b/>
      <i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71">
    <xf numFmtId="0" fontId="0" fillId="0" borderId="0" xfId="0"/>
    <xf numFmtId="164" fontId="4" fillId="0" borderId="0" xfId="1" applyNumberFormat="1" applyFont="1" applyAlignment="1">
      <alignment horizontal="left"/>
    </xf>
    <xf numFmtId="164" fontId="2" fillId="0" borderId="0" xfId="1" applyNumberFormat="1" applyFont="1" applyFill="1" applyBorder="1"/>
    <xf numFmtId="164" fontId="2" fillId="0" borderId="0" xfId="1" applyNumberFormat="1" applyFont="1"/>
    <xf numFmtId="164" fontId="4" fillId="0" borderId="0" xfId="1" applyNumberFormat="1" applyFont="1" applyFill="1" applyBorder="1"/>
    <xf numFmtId="164" fontId="4" fillId="0" borderId="0" xfId="1" applyNumberFormat="1" applyFont="1"/>
    <xf numFmtId="164" fontId="4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2" fillId="0" borderId="5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2" fillId="0" borderId="0" xfId="1" applyNumberFormat="1" applyFont="1" applyFill="1" applyBorder="1" applyProtection="1">
      <protection locked="0"/>
    </xf>
    <xf numFmtId="164" fontId="2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2" fillId="0" borderId="0" xfId="1" applyNumberFormat="1" applyFont="1" applyFill="1"/>
    <xf numFmtId="165" fontId="2" fillId="0" borderId="0" xfId="2" applyNumberFormat="1" applyFont="1" applyFill="1" applyBorder="1" applyAlignment="1">
      <alignment vertical="center"/>
    </xf>
    <xf numFmtId="165" fontId="2" fillId="0" borderId="10" xfId="2" applyNumberFormat="1" applyFont="1" applyFill="1" applyBorder="1" applyAlignment="1">
      <alignment vertical="center"/>
    </xf>
    <xf numFmtId="165" fontId="2" fillId="0" borderId="11" xfId="2" applyNumberFormat="1" applyFont="1" applyFill="1" applyBorder="1" applyAlignment="1">
      <alignment vertical="center"/>
    </xf>
    <xf numFmtId="165" fontId="2" fillId="0" borderId="24" xfId="2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165" fontId="2" fillId="0" borderId="0" xfId="2" applyNumberFormat="1" applyFont="1" applyBorder="1" applyAlignment="1">
      <alignment vertical="center"/>
    </xf>
    <xf numFmtId="164" fontId="4" fillId="0" borderId="0" xfId="1" quotePrefix="1" applyNumberFormat="1" applyFont="1" applyBorder="1" applyAlignment="1">
      <alignment horizontal="left" vertical="center"/>
    </xf>
    <xf numFmtId="10" fontId="2" fillId="0" borderId="0" xfId="2" applyNumberFormat="1" applyFont="1" applyBorder="1" applyAlignment="1">
      <alignment vertical="center"/>
    </xf>
    <xf numFmtId="0" fontId="5" fillId="0" borderId="0" xfId="0" applyFont="1" applyAlignment="1">
      <alignment horizontal="centerContinuous"/>
    </xf>
    <xf numFmtId="0" fontId="4" fillId="0" borderId="0" xfId="0" applyFont="1"/>
    <xf numFmtId="0" fontId="4" fillId="0" borderId="2" xfId="0" applyFont="1" applyBorder="1"/>
    <xf numFmtId="164" fontId="2" fillId="0" borderId="10" xfId="1" applyNumberFormat="1" applyFont="1" applyFill="1" applyBorder="1" applyProtection="1">
      <protection locked="0"/>
    </xf>
    <xf numFmtId="164" fontId="2" fillId="0" borderId="10" xfId="1" quotePrefix="1" applyNumberFormat="1" applyFont="1" applyFill="1" applyBorder="1" applyAlignment="1" applyProtection="1">
      <alignment horizontal="left"/>
      <protection locked="0"/>
    </xf>
    <xf numFmtId="164" fontId="2" fillId="0" borderId="10" xfId="1" applyNumberFormat="1" applyFont="1" applyFill="1" applyBorder="1" applyAlignment="1" applyProtection="1">
      <alignment horizontal="left"/>
      <protection locked="0"/>
    </xf>
    <xf numFmtId="164" fontId="2" fillId="0" borderId="12" xfId="1" applyNumberFormat="1" applyFont="1" applyFill="1" applyBorder="1" applyProtection="1">
      <protection locked="0"/>
    </xf>
    <xf numFmtId="164" fontId="2" fillId="0" borderId="14" xfId="1" applyNumberFormat="1" applyFont="1" applyFill="1" applyBorder="1" applyAlignment="1" applyProtection="1">
      <alignment horizontal="left"/>
      <protection locked="0"/>
    </xf>
    <xf numFmtId="164" fontId="2" fillId="0" borderId="16" xfId="1" applyNumberFormat="1" applyFont="1" applyFill="1" applyBorder="1" applyAlignment="1"/>
    <xf numFmtId="164" fontId="2" fillId="0" borderId="12" xfId="1" quotePrefix="1" applyNumberFormat="1" applyFont="1" applyFill="1" applyBorder="1" applyAlignment="1" applyProtection="1">
      <alignment horizontal="left"/>
      <protection locked="0"/>
    </xf>
    <xf numFmtId="164" fontId="2" fillId="0" borderId="16" xfId="1" applyNumberFormat="1" applyFont="1" applyFill="1" applyBorder="1" applyAlignment="1">
      <alignment vertical="center"/>
    </xf>
    <xf numFmtId="164" fontId="2" fillId="0" borderId="10" xfId="0" applyNumberFormat="1" applyFont="1" applyFill="1" applyBorder="1"/>
    <xf numFmtId="164" fontId="2" fillId="0" borderId="10" xfId="1" applyNumberFormat="1" applyFont="1" applyFill="1" applyBorder="1"/>
    <xf numFmtId="165" fontId="2" fillId="0" borderId="0" xfId="2" applyNumberFormat="1" applyFont="1"/>
    <xf numFmtId="165" fontId="2" fillId="0" borderId="2" xfId="2" applyNumberFormat="1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0" xfId="0" quotePrefix="1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2" xfId="0" applyFont="1" applyBorder="1"/>
    <xf numFmtId="165" fontId="2" fillId="0" borderId="0" xfId="2" quotePrefix="1" applyNumberFormat="1" applyFont="1"/>
    <xf numFmtId="10" fontId="2" fillId="0" borderId="0" xfId="2" applyNumberFormat="1" applyFont="1"/>
    <xf numFmtId="165" fontId="2" fillId="0" borderId="3" xfId="2" quotePrefix="1" applyNumberFormat="1" applyFont="1" applyBorder="1"/>
    <xf numFmtId="165" fontId="2" fillId="0" borderId="0" xfId="2" quotePrefix="1" applyNumberFormat="1" applyFont="1" applyBorder="1"/>
    <xf numFmtId="0" fontId="2" fillId="0" borderId="0" xfId="0" quotePrefix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164" fontId="4" fillId="0" borderId="0" xfId="1" applyNumberFormat="1" applyFont="1" applyAlignment="1"/>
    <xf numFmtId="0" fontId="6" fillId="0" borderId="0" xfId="0" applyFont="1" applyAlignment="1">
      <alignment horizontal="centerContinuous"/>
    </xf>
    <xf numFmtId="0" fontId="4" fillId="0" borderId="2" xfId="0" applyFont="1" applyBorder="1" applyAlignment="1">
      <alignment horizontal="center"/>
    </xf>
    <xf numFmtId="0" fontId="2" fillId="0" borderId="0" xfId="3" applyFont="1" applyAlignment="1">
      <alignment horizontal="right"/>
    </xf>
    <xf numFmtId="164" fontId="3" fillId="0" borderId="0" xfId="1" applyNumberFormat="1" applyFont="1"/>
    <xf numFmtId="164" fontId="7" fillId="0" borderId="0" xfId="1" applyNumberFormat="1" applyFont="1" applyFill="1" applyBorder="1"/>
    <xf numFmtId="164" fontId="8" fillId="0" borderId="0" xfId="1" applyNumberFormat="1" applyFont="1" applyFill="1" applyBorder="1"/>
    <xf numFmtId="164" fontId="3" fillId="0" borderId="0" xfId="1" applyNumberFormat="1" applyFont="1" applyFill="1"/>
    <xf numFmtId="0" fontId="3" fillId="0" borderId="0" xfId="0" applyFont="1"/>
    <xf numFmtId="0" fontId="3" fillId="0" borderId="0" xfId="0" applyFont="1" applyFill="1"/>
    <xf numFmtId="164" fontId="3" fillId="0" borderId="2" xfId="1" applyNumberFormat="1" applyFont="1" applyFill="1" applyBorder="1"/>
    <xf numFmtId="43" fontId="3" fillId="0" borderId="0" xfId="0" applyNumberFormat="1" applyFont="1" applyFill="1"/>
    <xf numFmtId="164" fontId="2" fillId="0" borderId="0" xfId="1" quotePrefix="1" applyNumberFormat="1" applyFont="1" applyFill="1" applyBorder="1" applyAlignment="1" applyProtection="1">
      <alignment horizontal="center"/>
      <protection locked="0"/>
    </xf>
    <xf numFmtId="164" fontId="2" fillId="0" borderId="11" xfId="1" quotePrefix="1" applyNumberFormat="1" applyFont="1" applyFill="1" applyBorder="1" applyAlignment="1" applyProtection="1">
      <alignment horizontal="center"/>
      <protection locked="0"/>
    </xf>
    <xf numFmtId="164" fontId="2" fillId="0" borderId="24" xfId="1" quotePrefix="1" applyNumberFormat="1" applyFont="1" applyFill="1" applyBorder="1" applyAlignment="1" applyProtection="1">
      <alignment horizontal="center"/>
      <protection locked="0"/>
    </xf>
    <xf numFmtId="164" fontId="2" fillId="0" borderId="10" xfId="1" quotePrefix="1" applyNumberFormat="1" applyFont="1" applyFill="1" applyBorder="1" applyAlignment="1" applyProtection="1">
      <alignment horizontal="center"/>
      <protection locked="0"/>
    </xf>
    <xf numFmtId="164" fontId="4" fillId="0" borderId="24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11" xfId="1" applyNumberFormat="1" applyFont="1" applyFill="1" applyBorder="1" applyProtection="1">
      <protection locked="0"/>
    </xf>
    <xf numFmtId="164" fontId="2" fillId="0" borderId="24" xfId="1" applyNumberFormat="1" applyFont="1" applyFill="1" applyBorder="1" applyProtection="1">
      <protection locked="0"/>
    </xf>
    <xf numFmtId="164" fontId="2" fillId="0" borderId="0" xfId="1" quotePrefix="1" applyNumberFormat="1" applyFont="1" applyFill="1" applyBorder="1" applyAlignment="1" applyProtection="1">
      <alignment horizontal="left"/>
      <protection locked="0"/>
    </xf>
    <xf numFmtId="164" fontId="2" fillId="0" borderId="11" xfId="1" quotePrefix="1" applyNumberFormat="1" applyFont="1" applyFill="1" applyBorder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left"/>
      <protection locked="0"/>
    </xf>
    <xf numFmtId="164" fontId="2" fillId="0" borderId="11" xfId="1" applyNumberFormat="1" applyFont="1" applyFill="1" applyBorder="1" applyAlignment="1" applyProtection="1">
      <alignment horizontal="left"/>
      <protection locked="0"/>
    </xf>
    <xf numFmtId="164" fontId="2" fillId="0" borderId="1" xfId="1" applyNumberFormat="1" applyFont="1" applyFill="1" applyBorder="1" applyProtection="1">
      <protection locked="0"/>
    </xf>
    <xf numFmtId="164" fontId="2" fillId="0" borderId="13" xfId="1" applyNumberFormat="1" applyFont="1" applyFill="1" applyBorder="1" applyProtection="1">
      <protection locked="0"/>
    </xf>
    <xf numFmtId="164" fontId="2" fillId="0" borderId="11" xfId="1" applyNumberFormat="1" applyFont="1" applyFill="1" applyBorder="1"/>
    <xf numFmtId="164" fontId="2" fillId="0" borderId="2" xfId="1" applyNumberFormat="1" applyFont="1" applyFill="1" applyBorder="1" applyAlignment="1" applyProtection="1">
      <alignment horizontal="left"/>
      <protection locked="0"/>
    </xf>
    <xf numFmtId="164" fontId="2" fillId="0" borderId="2" xfId="1" quotePrefix="1" applyNumberFormat="1" applyFont="1" applyFill="1" applyBorder="1" applyAlignment="1" applyProtection="1">
      <alignment horizontal="left"/>
      <protection locked="0"/>
    </xf>
    <xf numFmtId="164" fontId="2" fillId="0" borderId="15" xfId="1" applyNumberFormat="1" applyFont="1" applyFill="1" applyBorder="1" applyAlignment="1" applyProtection="1">
      <alignment horizontal="left"/>
      <protection locked="0"/>
    </xf>
    <xf numFmtId="164" fontId="2" fillId="0" borderId="24" xfId="1" quotePrefix="1" applyNumberFormat="1" applyFont="1" applyFill="1" applyBorder="1" applyAlignment="1" applyProtection="1">
      <alignment horizontal="left"/>
      <protection locked="0"/>
    </xf>
    <xf numFmtId="164" fontId="2" fillId="0" borderId="3" xfId="1" applyNumberFormat="1" applyFont="1" applyFill="1" applyBorder="1" applyAlignment="1"/>
    <xf numFmtId="164" fontId="2" fillId="0" borderId="17" xfId="1" applyNumberFormat="1" applyFont="1" applyFill="1" applyBorder="1" applyAlignment="1"/>
    <xf numFmtId="164" fontId="2" fillId="0" borderId="1" xfId="1" quotePrefix="1" applyNumberFormat="1" applyFont="1" applyFill="1" applyBorder="1" applyAlignment="1" applyProtection="1">
      <alignment horizontal="left"/>
      <protection locked="0"/>
    </xf>
    <xf numFmtId="164" fontId="2" fillId="0" borderId="13" xfId="1" quotePrefix="1" applyNumberFormat="1" applyFont="1" applyFill="1" applyBorder="1" applyAlignment="1" applyProtection="1">
      <alignment horizontal="left"/>
      <protection locked="0"/>
    </xf>
    <xf numFmtId="164" fontId="2" fillId="0" borderId="3" xfId="1" applyNumberFormat="1" applyFont="1" applyFill="1" applyBorder="1" applyAlignment="1">
      <alignment vertical="center"/>
    </xf>
    <xf numFmtId="164" fontId="2" fillId="0" borderId="0" xfId="0" applyNumberFormat="1" applyFont="1" applyFill="1" applyBorder="1"/>
    <xf numFmtId="164" fontId="2" fillId="0" borderId="14" xfId="1" quotePrefix="1" applyNumberFormat="1" applyFont="1" applyFill="1" applyBorder="1" applyAlignment="1" applyProtection="1">
      <alignment horizontal="left"/>
      <protection locked="0"/>
    </xf>
    <xf numFmtId="164" fontId="2" fillId="0" borderId="15" xfId="1" quotePrefix="1" applyNumberFormat="1" applyFont="1" applyFill="1" applyBorder="1" applyAlignment="1" applyProtection="1">
      <alignment horizontal="left"/>
      <protection locked="0"/>
    </xf>
    <xf numFmtId="164" fontId="2" fillId="0" borderId="19" xfId="1" applyNumberFormat="1" applyFont="1" applyFill="1" applyBorder="1" applyProtection="1">
      <protection locked="0"/>
    </xf>
    <xf numFmtId="164" fontId="2" fillId="0" borderId="20" xfId="1" applyNumberFormat="1" applyFont="1" applyFill="1" applyBorder="1" applyProtection="1">
      <protection locked="0"/>
    </xf>
    <xf numFmtId="164" fontId="2" fillId="0" borderId="18" xfId="1" applyNumberFormat="1" applyFont="1" applyFill="1" applyBorder="1" applyProtection="1">
      <protection locked="0"/>
    </xf>
    <xf numFmtId="164" fontId="4" fillId="0" borderId="10" xfId="1" applyNumberFormat="1" applyFont="1" applyFill="1" applyBorder="1" applyAlignment="1" applyProtection="1">
      <alignment horizontal="center" wrapText="1"/>
      <protection locked="0"/>
    </xf>
    <xf numFmtId="164" fontId="4" fillId="0" borderId="11" xfId="1" applyNumberFormat="1" applyFont="1" applyFill="1" applyBorder="1" applyAlignment="1" applyProtection="1">
      <alignment horizontal="center" wrapText="1"/>
      <protection locked="0"/>
    </xf>
    <xf numFmtId="164" fontId="4" fillId="0" borderId="0" xfId="1" applyNumberFormat="1" applyFont="1" applyFill="1" applyBorder="1" applyAlignment="1" applyProtection="1">
      <alignment horizontal="center" wrapText="1"/>
      <protection locked="0"/>
    </xf>
    <xf numFmtId="0" fontId="12" fillId="0" borderId="0" xfId="6" applyFont="1"/>
    <xf numFmtId="0" fontId="13" fillId="0" borderId="0" xfId="6" applyFont="1"/>
    <xf numFmtId="0" fontId="3" fillId="0" borderId="0" xfId="6" applyFont="1"/>
    <xf numFmtId="0" fontId="3" fillId="0" borderId="0" xfId="6" applyFont="1" applyAlignment="1">
      <alignment horizontal="left"/>
    </xf>
    <xf numFmtId="0" fontId="12" fillId="0" borderId="0" xfId="6" quotePrefix="1" applyFont="1"/>
    <xf numFmtId="0" fontId="4" fillId="0" borderId="0" xfId="6" quotePrefix="1" applyFont="1"/>
    <xf numFmtId="0" fontId="9" fillId="0" borderId="0" xfId="6" applyFont="1"/>
    <xf numFmtId="0" fontId="9" fillId="0" borderId="2" xfId="6" applyFont="1" applyBorder="1" applyAlignment="1">
      <alignment horizontal="centerContinuous"/>
    </xf>
    <xf numFmtId="0" fontId="3" fillId="0" borderId="2" xfId="6" applyFont="1" applyBorder="1" applyAlignment="1">
      <alignment horizontal="centerContinuous"/>
    </xf>
    <xf numFmtId="0" fontId="15" fillId="0" borderId="2" xfId="6" applyFont="1" applyBorder="1" applyAlignment="1">
      <alignment horizontal="centerContinuous"/>
    </xf>
    <xf numFmtId="0" fontId="3" fillId="0" borderId="0" xfId="6" applyFont="1" applyAlignment="1">
      <alignment horizontal="center"/>
    </xf>
    <xf numFmtId="0" fontId="9" fillId="0" borderId="0" xfId="6" applyFont="1" applyAlignment="1">
      <alignment horizontal="center"/>
    </xf>
    <xf numFmtId="17" fontId="9" fillId="0" borderId="2" xfId="6" applyNumberFormat="1" applyFont="1" applyBorder="1" applyAlignment="1">
      <alignment horizontal="center" wrapText="1"/>
    </xf>
    <xf numFmtId="17" fontId="3" fillId="0" borderId="0" xfId="6" applyNumberFormat="1" applyFont="1" applyAlignment="1">
      <alignment horizontal="center" wrapText="1"/>
    </xf>
    <xf numFmtId="0" fontId="3" fillId="0" borderId="0" xfId="6" applyFont="1" applyAlignment="1">
      <alignment vertical="center"/>
    </xf>
    <xf numFmtId="164" fontId="3" fillId="0" borderId="0" xfId="1" applyNumberFormat="1" applyFont="1" applyAlignment="1">
      <alignment vertical="center"/>
    </xf>
    <xf numFmtId="164" fontId="3" fillId="0" borderId="0" xfId="6" applyNumberFormat="1" applyFont="1"/>
    <xf numFmtId="164" fontId="3" fillId="0" borderId="1" xfId="1" applyNumberFormat="1" applyFont="1" applyBorder="1"/>
    <xf numFmtId="164" fontId="3" fillId="0" borderId="0" xfId="1" applyNumberFormat="1" applyFont="1" applyBorder="1" applyAlignment="1">
      <alignment vertical="center"/>
    </xf>
    <xf numFmtId="0" fontId="2" fillId="0" borderId="0" xfId="6"/>
    <xf numFmtId="0" fontId="3" fillId="0" borderId="0" xfId="6" applyFont="1" applyAlignment="1">
      <alignment horizontal="right" vertical="center"/>
    </xf>
    <xf numFmtId="164" fontId="3" fillId="0" borderId="2" xfId="1" applyNumberFormat="1" applyFont="1" applyBorder="1"/>
    <xf numFmtId="164" fontId="3" fillId="0" borderId="4" xfId="1" applyNumberFormat="1" applyFont="1" applyBorder="1" applyAlignment="1">
      <alignment vertical="center"/>
    </xf>
    <xf numFmtId="164" fontId="3" fillId="0" borderId="1" xfId="6" applyNumberFormat="1" applyFont="1" applyBorder="1"/>
    <xf numFmtId="0" fontId="3" fillId="0" borderId="0" xfId="6" applyFont="1" applyAlignment="1"/>
    <xf numFmtId="164" fontId="3" fillId="0" borderId="3" xfId="6" applyNumberFormat="1" applyFont="1" applyBorder="1"/>
    <xf numFmtId="164" fontId="3" fillId="0" borderId="0" xfId="1" applyNumberFormat="1" applyFont="1" applyBorder="1" applyAlignment="1"/>
    <xf numFmtId="165" fontId="3" fillId="0" borderId="0" xfId="2" applyNumberFormat="1" applyFont="1" applyAlignment="1">
      <alignment vertical="center"/>
    </xf>
    <xf numFmtId="164" fontId="3" fillId="0" borderId="0" xfId="1" quotePrefix="1" applyNumberFormat="1" applyFont="1"/>
    <xf numFmtId="0" fontId="3" fillId="0" borderId="0" xfId="6" quotePrefix="1" applyFont="1" applyAlignment="1">
      <alignment horizontal="left" vertical="center"/>
    </xf>
    <xf numFmtId="164" fontId="3" fillId="0" borderId="2" xfId="6" applyNumberFormat="1" applyFont="1" applyBorder="1"/>
    <xf numFmtId="164" fontId="3" fillId="0" borderId="0" xfId="1" applyNumberFormat="1" applyFont="1" applyBorder="1"/>
    <xf numFmtId="164" fontId="3" fillId="0" borderId="0" xfId="6" applyNumberFormat="1" applyFont="1" applyBorder="1"/>
    <xf numFmtId="164" fontId="3" fillId="0" borderId="2" xfId="1" applyNumberFormat="1" applyFont="1" applyBorder="1" applyAlignment="1">
      <alignment vertical="center"/>
    </xf>
    <xf numFmtId="164" fontId="3" fillId="0" borderId="5" xfId="6" applyNumberFormat="1" applyFont="1" applyBorder="1"/>
    <xf numFmtId="0" fontId="3" fillId="0" borderId="5" xfId="6" applyFont="1" applyBorder="1"/>
    <xf numFmtId="164" fontId="3" fillId="0" borderId="5" xfId="1" applyNumberFormat="1" applyFont="1" applyBorder="1" applyAlignment="1">
      <alignment vertical="center"/>
    </xf>
    <xf numFmtId="0" fontId="3" fillId="0" borderId="0" xfId="6" applyFont="1" applyFill="1" applyAlignment="1">
      <alignment vertical="center"/>
    </xf>
    <xf numFmtId="10" fontId="3" fillId="0" borderId="0" xfId="2" applyNumberFormat="1" applyFont="1" applyFill="1"/>
    <xf numFmtId="10" fontId="3" fillId="0" borderId="0" xfId="2" applyNumberFormat="1" applyFont="1" applyFill="1" applyAlignment="1">
      <alignment vertical="center"/>
    </xf>
    <xf numFmtId="10" fontId="3" fillId="0" borderId="0" xfId="6" applyNumberFormat="1" applyFont="1" applyFill="1"/>
    <xf numFmtId="0" fontId="3" fillId="0" borderId="0" xfId="6" applyFont="1" applyFill="1"/>
    <xf numFmtId="164" fontId="3" fillId="0" borderId="4" xfId="6" applyNumberFormat="1" applyFont="1" applyBorder="1"/>
    <xf numFmtId="164" fontId="3" fillId="0" borderId="4" xfId="1" applyNumberFormat="1" applyFont="1" applyBorder="1"/>
    <xf numFmtId="164" fontId="7" fillId="0" borderId="0" xfId="1" applyNumberFormat="1" applyFont="1" applyFill="1"/>
    <xf numFmtId="164" fontId="4" fillId="0" borderId="0" xfId="1" applyNumberFormat="1" applyFont="1" applyFill="1" applyAlignment="1">
      <alignment horizontal="left"/>
    </xf>
    <xf numFmtId="164" fontId="4" fillId="0" borderId="0" xfId="1" applyNumberFormat="1" applyFont="1" applyFill="1" applyBorder="1" applyAlignment="1">
      <alignment horizontal="left"/>
    </xf>
    <xf numFmtId="164" fontId="8" fillId="0" borderId="0" xfId="1" applyNumberFormat="1" applyFont="1" applyFill="1" applyBorder="1" applyAlignment="1">
      <alignment horizontal="left"/>
    </xf>
    <xf numFmtId="164" fontId="4" fillId="0" borderId="0" xfId="1" applyNumberFormat="1" applyFont="1" applyFill="1"/>
    <xf numFmtId="164" fontId="8" fillId="0" borderId="0" xfId="1" applyNumberFormat="1" applyFont="1" applyFill="1"/>
    <xf numFmtId="164" fontId="4" fillId="0" borderId="0" xfId="1" applyNumberFormat="1" applyFont="1" applyFill="1" applyAlignment="1">
      <alignment vertical="center"/>
    </xf>
    <xf numFmtId="164" fontId="8" fillId="0" borderId="0" xfId="1" applyNumberFormat="1" applyFont="1" applyFill="1" applyAlignment="1">
      <alignment vertical="center"/>
    </xf>
    <xf numFmtId="164" fontId="2" fillId="0" borderId="24" xfId="1" applyNumberFormat="1" applyFont="1" applyFill="1" applyBorder="1" applyAlignment="1" applyProtection="1">
      <alignment horizontal="center"/>
      <protection locked="0"/>
    </xf>
    <xf numFmtId="164" fontId="2" fillId="0" borderId="25" xfId="1" applyNumberFormat="1" applyFont="1" applyFill="1" applyBorder="1" applyProtection="1">
      <protection locked="0"/>
    </xf>
    <xf numFmtId="164" fontId="2" fillId="0" borderId="27" xfId="1" applyNumberFormat="1" applyFont="1" applyFill="1" applyBorder="1" applyProtection="1">
      <protection locked="0"/>
    </xf>
    <xf numFmtId="164" fontId="2" fillId="0" borderId="26" xfId="1" applyNumberFormat="1" applyFont="1" applyFill="1" applyBorder="1" applyAlignment="1"/>
    <xf numFmtId="164" fontId="2" fillId="0" borderId="25" xfId="1" quotePrefix="1" applyNumberFormat="1" applyFont="1" applyFill="1" applyBorder="1" applyAlignment="1" applyProtection="1">
      <alignment horizontal="left"/>
      <protection locked="0"/>
    </xf>
    <xf numFmtId="164" fontId="2" fillId="0" borderId="26" xfId="1" applyNumberFormat="1" applyFont="1" applyFill="1" applyBorder="1" applyAlignment="1">
      <alignment vertical="center"/>
    </xf>
    <xf numFmtId="164" fontId="2" fillId="0" borderId="17" xfId="1" applyNumberFormat="1" applyFont="1" applyFill="1" applyBorder="1" applyAlignment="1">
      <alignment vertical="center"/>
    </xf>
    <xf numFmtId="164" fontId="2" fillId="0" borderId="24" xfId="0" applyNumberFormat="1" applyFont="1" applyFill="1" applyBorder="1"/>
    <xf numFmtId="164" fontId="2" fillId="0" borderId="11" xfId="0" applyNumberFormat="1" applyFont="1" applyFill="1" applyBorder="1"/>
    <xf numFmtId="164" fontId="2" fillId="0" borderId="27" xfId="1" applyNumberFormat="1" applyFont="1" applyFill="1" applyBorder="1" applyAlignment="1">
      <alignment vertical="center"/>
    </xf>
    <xf numFmtId="164" fontId="2" fillId="0" borderId="24" xfId="1" applyNumberFormat="1" applyFont="1" applyFill="1" applyBorder="1"/>
    <xf numFmtId="164" fontId="2" fillId="0" borderId="28" xfId="1" applyNumberFormat="1" applyFont="1" applyFill="1" applyBorder="1"/>
    <xf numFmtId="0" fontId="2" fillId="0" borderId="0" xfId="0" applyFont="1" applyFill="1" applyBorder="1"/>
    <xf numFmtId="164" fontId="4" fillId="0" borderId="0" xfId="1" quotePrefix="1" applyNumberFormat="1" applyFont="1" applyFill="1" applyBorder="1" applyAlignment="1">
      <alignment horizontal="left" vertical="center"/>
    </xf>
    <xf numFmtId="164" fontId="2" fillId="0" borderId="10" xfId="1" applyNumberFormat="1" applyFont="1" applyFill="1" applyBorder="1" applyAlignment="1">
      <alignment vertical="center"/>
    </xf>
    <xf numFmtId="164" fontId="2" fillId="0" borderId="11" xfId="1" applyNumberFormat="1" applyFont="1" applyFill="1" applyBorder="1" applyAlignment="1">
      <alignment vertical="center"/>
    </xf>
    <xf numFmtId="0" fontId="2" fillId="0" borderId="0" xfId="3" applyFont="1" applyFill="1" applyAlignment="1">
      <alignment horizontal="right"/>
    </xf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/>
    </xf>
    <xf numFmtId="164" fontId="9" fillId="0" borderId="0" xfId="1" applyNumberFormat="1" applyFont="1" applyFill="1"/>
    <xf numFmtId="2" fontId="3" fillId="0" borderId="0" xfId="0" applyNumberFormat="1" applyFont="1" applyFill="1" applyAlignment="1">
      <alignment horizontal="center"/>
    </xf>
    <xf numFmtId="164" fontId="3" fillId="0" borderId="0" xfId="1" applyNumberFormat="1" applyFont="1" applyFill="1" applyBorder="1"/>
    <xf numFmtId="164" fontId="9" fillId="0" borderId="0" xfId="1" applyNumberFormat="1" applyFont="1" applyFill="1" applyBorder="1"/>
    <xf numFmtId="0" fontId="9" fillId="0" borderId="0" xfId="0" applyFont="1" applyFill="1" applyBorder="1"/>
    <xf numFmtId="0" fontId="11" fillId="0" borderId="0" xfId="0" applyFont="1" applyFill="1" applyAlignment="1">
      <alignment horizontal="left"/>
    </xf>
    <xf numFmtId="0" fontId="10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4" fontId="9" fillId="0" borderId="1" xfId="0" applyNumberFormat="1" applyFont="1" applyBorder="1"/>
    <xf numFmtId="0" fontId="9" fillId="0" borderId="0" xfId="0" applyFont="1" applyFill="1" applyAlignment="1">
      <alignment horizontal="center"/>
    </xf>
    <xf numFmtId="165" fontId="2" fillId="0" borderId="6" xfId="2" applyNumberFormat="1" applyFont="1" applyFill="1" applyBorder="1"/>
    <xf numFmtId="165" fontId="2" fillId="0" borderId="0" xfId="2" applyNumberFormat="1" applyFont="1" applyFill="1" applyBorder="1"/>
    <xf numFmtId="165" fontId="2" fillId="0" borderId="7" xfId="2" applyNumberFormat="1" applyFont="1" applyFill="1" applyBorder="1"/>
    <xf numFmtId="165" fontId="2" fillId="0" borderId="2" xfId="2" applyNumberFormat="1" applyFont="1" applyFill="1" applyBorder="1"/>
    <xf numFmtId="165" fontId="2" fillId="0" borderId="0" xfId="2" applyNumberFormat="1" applyFont="1" applyFill="1"/>
    <xf numFmtId="164" fontId="2" fillId="0" borderId="2" xfId="1" applyNumberFormat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164" fontId="2" fillId="0" borderId="5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3" fillId="0" borderId="0" xfId="0" quotePrefix="1" applyNumberFormat="1" applyFont="1" applyFill="1" applyAlignment="1">
      <alignment horizontal="center"/>
    </xf>
    <xf numFmtId="0" fontId="17" fillId="0" borderId="0" xfId="3" applyFont="1"/>
    <xf numFmtId="0" fontId="2" fillId="0" borderId="0" xfId="3" applyFont="1" applyAlignment="1">
      <alignment horizontal="center" wrapText="1"/>
    </xf>
    <xf numFmtId="0" fontId="2" fillId="0" borderId="0" xfId="3" applyFont="1"/>
    <xf numFmtId="164" fontId="2" fillId="0" borderId="0" xfId="4" applyNumberFormat="1" applyFont="1"/>
    <xf numFmtId="164" fontId="2" fillId="0" borderId="1" xfId="4" applyNumberFormat="1" applyFont="1" applyBorder="1"/>
    <xf numFmtId="164" fontId="2" fillId="0" borderId="2" xfId="4" applyNumberFormat="1" applyFont="1" applyBorder="1"/>
    <xf numFmtId="164" fontId="2" fillId="0" borderId="0" xfId="3" applyNumberFormat="1" applyFont="1"/>
    <xf numFmtId="0" fontId="2" fillId="0" borderId="0" xfId="3" quotePrefix="1" applyFont="1" applyAlignment="1">
      <alignment horizontal="left"/>
    </xf>
    <xf numFmtId="164" fontId="2" fillId="0" borderId="1" xfId="3" applyNumberFormat="1" applyFont="1" applyBorder="1"/>
    <xf numFmtId="164" fontId="2" fillId="0" borderId="3" xfId="3" applyNumberFormat="1" applyFont="1" applyBorder="1"/>
    <xf numFmtId="10" fontId="2" fillId="0" borderId="0" xfId="5" quotePrefix="1" applyNumberFormat="1" applyFont="1" applyAlignment="1">
      <alignment horizontal="left"/>
    </xf>
    <xf numFmtId="10" fontId="2" fillId="0" borderId="0" xfId="5" applyNumberFormat="1" applyFont="1"/>
    <xf numFmtId="0" fontId="2" fillId="0" borderId="0" xfId="3" applyFont="1" applyFill="1" applyBorder="1" applyAlignment="1">
      <alignment vertical="center"/>
    </xf>
    <xf numFmtId="164" fontId="2" fillId="0" borderId="0" xfId="4" quotePrefix="1" applyNumberFormat="1" applyFont="1"/>
    <xf numFmtId="164" fontId="2" fillId="0" borderId="2" xfId="3" applyNumberFormat="1" applyFont="1" applyBorder="1"/>
    <xf numFmtId="164" fontId="2" fillId="0" borderId="0" xfId="4" applyNumberFormat="1" applyFont="1" applyBorder="1"/>
    <xf numFmtId="164" fontId="2" fillId="0" borderId="0" xfId="3" applyNumberFormat="1" applyFont="1" applyBorder="1"/>
    <xf numFmtId="164" fontId="2" fillId="0" borderId="5" xfId="3" applyNumberFormat="1" applyFont="1" applyBorder="1"/>
    <xf numFmtId="0" fontId="17" fillId="0" borderId="0" xfId="3" applyFont="1" applyFill="1"/>
    <xf numFmtId="0" fontId="2" fillId="0" borderId="0" xfId="3" applyFont="1" applyFill="1" applyAlignment="1">
      <alignment horizontal="center" wrapText="1"/>
    </xf>
    <xf numFmtId="0" fontId="2" fillId="0" borderId="0" xfId="3" applyFont="1" applyFill="1"/>
    <xf numFmtId="164" fontId="2" fillId="0" borderId="0" xfId="4" applyNumberFormat="1" applyFont="1" applyFill="1"/>
    <xf numFmtId="164" fontId="2" fillId="0" borderId="1" xfId="4" applyNumberFormat="1" applyFont="1" applyFill="1" applyBorder="1"/>
    <xf numFmtId="164" fontId="2" fillId="0" borderId="0" xfId="4" applyNumberFormat="1" applyFont="1" applyFill="1" applyBorder="1"/>
    <xf numFmtId="164" fontId="2" fillId="0" borderId="4" xfId="3" applyNumberFormat="1" applyFont="1" applyFill="1" applyBorder="1"/>
    <xf numFmtId="0" fontId="2" fillId="0" borderId="0" xfId="3" quotePrefix="1" applyFont="1" applyFill="1" applyAlignment="1">
      <alignment horizontal="left"/>
    </xf>
    <xf numFmtId="164" fontId="2" fillId="0" borderId="1" xfId="3" applyNumberFormat="1" applyFont="1" applyFill="1" applyBorder="1"/>
    <xf numFmtId="164" fontId="2" fillId="0" borderId="3" xfId="3" applyNumberFormat="1" applyFont="1" applyFill="1" applyBorder="1"/>
    <xf numFmtId="164" fontId="2" fillId="0" borderId="2" xfId="4" applyNumberFormat="1" applyFont="1" applyFill="1" applyBorder="1"/>
    <xf numFmtId="10" fontId="2" fillId="0" borderId="0" xfId="5" quotePrefix="1" applyNumberFormat="1" applyFont="1" applyFill="1" applyAlignment="1">
      <alignment horizontal="left"/>
    </xf>
    <xf numFmtId="10" fontId="2" fillId="0" borderId="0" xfId="5" applyNumberFormat="1" applyFont="1" applyFill="1"/>
    <xf numFmtId="164" fontId="2" fillId="0" borderId="0" xfId="4" quotePrefix="1" applyNumberFormat="1" applyFont="1" applyFill="1"/>
    <xf numFmtId="164" fontId="2" fillId="0" borderId="0" xfId="3" applyNumberFormat="1" applyFont="1" applyFill="1"/>
    <xf numFmtId="164" fontId="2" fillId="0" borderId="0" xfId="3" applyNumberFormat="1" applyFont="1" applyFill="1" applyBorder="1"/>
    <xf numFmtId="164" fontId="2" fillId="0" borderId="4" xfId="4" applyNumberFormat="1" applyFont="1" applyFill="1" applyBorder="1"/>
    <xf numFmtId="164" fontId="2" fillId="0" borderId="5" xfId="3" applyNumberFormat="1" applyFont="1" applyFill="1" applyBorder="1"/>
    <xf numFmtId="164" fontId="2" fillId="0" borderId="2" xfId="3" applyNumberFormat="1" applyFont="1" applyFill="1" applyBorder="1"/>
    <xf numFmtId="164" fontId="17" fillId="0" borderId="0" xfId="1" applyNumberFormat="1" applyFont="1" applyFill="1"/>
    <xf numFmtId="0" fontId="3" fillId="0" borderId="0" xfId="6" applyFont="1" applyBorder="1" applyAlignment="1">
      <alignment horizontal="centerContinuous"/>
    </xf>
    <xf numFmtId="0" fontId="15" fillId="0" borderId="0" xfId="6" applyFont="1" applyBorder="1" applyAlignment="1">
      <alignment horizontal="centerContinuous"/>
    </xf>
    <xf numFmtId="0" fontId="3" fillId="0" borderId="0" xfId="6" applyFont="1" applyBorder="1" applyAlignment="1">
      <alignment horizontal="center"/>
    </xf>
    <xf numFmtId="0" fontId="9" fillId="0" borderId="0" xfId="6" applyFont="1" applyBorder="1" applyAlignment="1">
      <alignment horizontal="centerContinuous"/>
    </xf>
    <xf numFmtId="0" fontId="3" fillId="0" borderId="2" xfId="6" applyFont="1" applyBorder="1"/>
    <xf numFmtId="165" fontId="4" fillId="0" borderId="0" xfId="2" applyNumberFormat="1" applyFont="1" applyFill="1" applyBorder="1" applyAlignment="1">
      <alignment vertical="center"/>
    </xf>
    <xf numFmtId="10" fontId="2" fillId="0" borderId="6" xfId="2" applyNumberFormat="1" applyFont="1" applyBorder="1"/>
    <xf numFmtId="10" fontId="2" fillId="0" borderId="7" xfId="2" applyNumberFormat="1" applyFont="1" applyBorder="1"/>
    <xf numFmtId="10" fontId="2" fillId="0" borderId="8" xfId="0" applyNumberFormat="1" applyFont="1" applyBorder="1"/>
    <xf numFmtId="165" fontId="7" fillId="0" borderId="0" xfId="2" applyNumberFormat="1" applyFont="1" applyFill="1"/>
    <xf numFmtId="0" fontId="18" fillId="0" borderId="0" xfId="0" applyFont="1" applyFill="1" applyAlignment="1">
      <alignment horizontal="centerContinuous"/>
    </xf>
    <xf numFmtId="0" fontId="19" fillId="0" borderId="0" xfId="0" applyFont="1" applyFill="1"/>
    <xf numFmtId="0" fontId="3" fillId="0" borderId="0" xfId="0" applyFont="1" applyFill="1" applyProtection="1">
      <protection locked="0"/>
    </xf>
    <xf numFmtId="0" fontId="7" fillId="0" borderId="0" xfId="0" applyFont="1"/>
    <xf numFmtId="164" fontId="4" fillId="0" borderId="29" xfId="1" applyNumberFormat="1" applyFont="1" applyFill="1" applyBorder="1" applyAlignment="1">
      <alignment horizontal="center"/>
    </xf>
    <xf numFmtId="0" fontId="14" fillId="0" borderId="0" xfId="6" applyFont="1" applyBorder="1"/>
    <xf numFmtId="0" fontId="3" fillId="0" borderId="0" xfId="6" applyFont="1" applyBorder="1"/>
    <xf numFmtId="0" fontId="14" fillId="0" borderId="0" xfId="6" applyFont="1" applyBorder="1" applyAlignment="1">
      <alignment horizontal="center"/>
    </xf>
    <xf numFmtId="17" fontId="16" fillId="0" borderId="0" xfId="6" applyNumberFormat="1" applyFont="1" applyBorder="1" applyAlignment="1">
      <alignment horizontal="center" wrapText="1"/>
    </xf>
    <xf numFmtId="164" fontId="14" fillId="0" borderId="0" xfId="6" applyNumberFormat="1" applyFont="1" applyBorder="1"/>
    <xf numFmtId="164" fontId="14" fillId="0" borderId="0" xfId="1" applyNumberFormat="1" applyFont="1" applyBorder="1"/>
    <xf numFmtId="164" fontId="14" fillId="0" borderId="0" xfId="1" applyNumberFormat="1" applyFont="1" applyBorder="1" applyAlignment="1">
      <alignment vertical="center"/>
    </xf>
    <xf numFmtId="164" fontId="14" fillId="0" borderId="0" xfId="1" applyNumberFormat="1" applyFont="1" applyBorder="1" applyAlignment="1"/>
    <xf numFmtId="165" fontId="14" fillId="0" borderId="0" xfId="2" applyNumberFormat="1" applyFont="1" applyFill="1" applyBorder="1"/>
    <xf numFmtId="166" fontId="14" fillId="0" borderId="0" xfId="2" applyNumberFormat="1" applyFont="1" applyFill="1" applyBorder="1"/>
    <xf numFmtId="165" fontId="14" fillId="0" borderId="0" xfId="2" applyNumberFormat="1" applyFont="1" applyBorder="1"/>
    <xf numFmtId="166" fontId="14" fillId="0" borderId="0" xfId="2" applyNumberFormat="1" applyFont="1" applyBorder="1"/>
    <xf numFmtId="0" fontId="9" fillId="0" borderId="0" xfId="6" applyFont="1" applyAlignment="1">
      <alignment horizontal="right"/>
    </xf>
    <xf numFmtId="0" fontId="3" fillId="0" borderId="0" xfId="6" applyFont="1" applyAlignment="1">
      <alignment horizontal="right"/>
    </xf>
    <xf numFmtId="0" fontId="2" fillId="0" borderId="0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164" fontId="2" fillId="2" borderId="0" xfId="1" applyNumberFormat="1" applyFont="1" applyFill="1" applyBorder="1"/>
    <xf numFmtId="164" fontId="4" fillId="2" borderId="0" xfId="1" applyNumberFormat="1" applyFont="1" applyFill="1" applyBorder="1"/>
    <xf numFmtId="164" fontId="2" fillId="2" borderId="0" xfId="1" quotePrefix="1" applyNumberFormat="1" applyFont="1" applyFill="1" applyBorder="1" applyAlignment="1" applyProtection="1">
      <alignment horizontal="center"/>
      <protection locked="0"/>
    </xf>
    <xf numFmtId="164" fontId="4" fillId="2" borderId="0" xfId="1" applyNumberFormat="1" applyFont="1" applyFill="1" applyBorder="1" applyAlignment="1" applyProtection="1">
      <alignment horizontal="center" wrapText="1"/>
      <protection locked="0"/>
    </xf>
    <xf numFmtId="164" fontId="2" fillId="2" borderId="0" xfId="1" applyNumberFormat="1" applyFont="1" applyFill="1" applyBorder="1" applyProtection="1">
      <protection locked="0"/>
    </xf>
    <xf numFmtId="164" fontId="2" fillId="2" borderId="0" xfId="1" applyNumberFormat="1" applyFont="1" applyFill="1" applyBorder="1" applyAlignment="1" applyProtection="1">
      <alignment horizontal="left"/>
      <protection locked="0"/>
    </xf>
    <xf numFmtId="164" fontId="2" fillId="2" borderId="1" xfId="1" applyNumberFormat="1" applyFont="1" applyFill="1" applyBorder="1" applyProtection="1">
      <protection locked="0"/>
    </xf>
    <xf numFmtId="164" fontId="2" fillId="2" borderId="2" xfId="1" applyNumberFormat="1" applyFont="1" applyFill="1" applyBorder="1" applyAlignment="1" applyProtection="1">
      <alignment horizontal="left"/>
      <protection locked="0"/>
    </xf>
    <xf numFmtId="164" fontId="2" fillId="2" borderId="0" xfId="1" quotePrefix="1" applyNumberFormat="1" applyFont="1" applyFill="1" applyBorder="1" applyAlignment="1" applyProtection="1">
      <alignment horizontal="left"/>
      <protection locked="0"/>
    </xf>
    <xf numFmtId="164" fontId="2" fillId="2" borderId="3" xfId="1" applyNumberFormat="1" applyFont="1" applyFill="1" applyBorder="1" applyAlignment="1"/>
    <xf numFmtId="164" fontId="2" fillId="2" borderId="1" xfId="1" quotePrefix="1" applyNumberFormat="1" applyFont="1" applyFill="1" applyBorder="1" applyAlignment="1" applyProtection="1">
      <alignment horizontal="left"/>
      <protection locked="0"/>
    </xf>
    <xf numFmtId="164" fontId="2" fillId="2" borderId="3" xfId="1" applyNumberFormat="1" applyFont="1" applyFill="1" applyBorder="1" applyAlignment="1">
      <alignment vertical="center"/>
    </xf>
    <xf numFmtId="165" fontId="2" fillId="2" borderId="0" xfId="2" applyNumberFormat="1" applyFont="1" applyFill="1" applyBorder="1" applyAlignment="1">
      <alignment vertical="center"/>
    </xf>
    <xf numFmtId="164" fontId="2" fillId="2" borderId="0" xfId="0" applyNumberFormat="1" applyFont="1" applyFill="1" applyBorder="1"/>
    <xf numFmtId="164" fontId="2" fillId="2" borderId="2" xfId="1" quotePrefix="1" applyNumberFormat="1" applyFont="1" applyFill="1" applyBorder="1" applyAlignment="1" applyProtection="1">
      <alignment horizontal="left"/>
      <protection locked="0"/>
    </xf>
    <xf numFmtId="164" fontId="2" fillId="2" borderId="0" xfId="1" applyNumberFormat="1" applyFont="1" applyFill="1" applyBorder="1" applyAlignment="1">
      <alignment vertical="center"/>
    </xf>
    <xf numFmtId="164" fontId="2" fillId="2" borderId="19" xfId="1" applyNumberFormat="1" applyFont="1" applyFill="1" applyBorder="1" applyProtection="1">
      <protection locked="0"/>
    </xf>
    <xf numFmtId="164" fontId="4" fillId="2" borderId="0" xfId="1" applyNumberFormat="1" applyFont="1" applyFill="1" applyBorder="1" applyAlignment="1">
      <alignment vertical="center"/>
    </xf>
    <xf numFmtId="164" fontId="2" fillId="2" borderId="10" xfId="1" quotePrefix="1" applyNumberFormat="1" applyFont="1" applyFill="1" applyBorder="1" applyAlignment="1" applyProtection="1">
      <alignment horizontal="center"/>
      <protection locked="0"/>
    </xf>
    <xf numFmtId="164" fontId="4" fillId="2" borderId="10" xfId="1" applyNumberFormat="1" applyFont="1" applyFill="1" applyBorder="1" applyAlignment="1" applyProtection="1">
      <alignment horizontal="center" wrapText="1"/>
      <protection locked="0"/>
    </xf>
    <xf numFmtId="164" fontId="2" fillId="2" borderId="10" xfId="1" applyNumberFormat="1" applyFont="1" applyFill="1" applyBorder="1"/>
    <xf numFmtId="164" fontId="2" fillId="2" borderId="10" xfId="1" applyNumberFormat="1" applyFont="1" applyFill="1" applyBorder="1" applyProtection="1">
      <protection locked="0"/>
    </xf>
    <xf numFmtId="164" fontId="2" fillId="2" borderId="10" xfId="1" applyNumberFormat="1" applyFont="1" applyFill="1" applyBorder="1" applyAlignment="1" applyProtection="1">
      <alignment horizontal="left"/>
      <protection locked="0"/>
    </xf>
    <xf numFmtId="164" fontId="2" fillId="2" borderId="12" xfId="1" applyNumberFormat="1" applyFont="1" applyFill="1" applyBorder="1" applyProtection="1">
      <protection locked="0"/>
    </xf>
    <xf numFmtId="164" fontId="2" fillId="2" borderId="14" xfId="1" applyNumberFormat="1" applyFont="1" applyFill="1" applyBorder="1" applyAlignment="1" applyProtection="1">
      <alignment horizontal="left"/>
      <protection locked="0"/>
    </xf>
    <xf numFmtId="164" fontId="2" fillId="2" borderId="10" xfId="1" quotePrefix="1" applyNumberFormat="1" applyFont="1" applyFill="1" applyBorder="1" applyAlignment="1" applyProtection="1">
      <alignment horizontal="left"/>
      <protection locked="0"/>
    </xf>
    <xf numFmtId="164" fontId="2" fillId="2" borderId="16" xfId="1" applyNumberFormat="1" applyFont="1" applyFill="1" applyBorder="1" applyAlignment="1"/>
    <xf numFmtId="164" fontId="2" fillId="2" borderId="12" xfId="1" quotePrefix="1" applyNumberFormat="1" applyFont="1" applyFill="1" applyBorder="1" applyAlignment="1" applyProtection="1">
      <alignment horizontal="left"/>
      <protection locked="0"/>
    </xf>
    <xf numFmtId="164" fontId="2" fillId="2" borderId="16" xfId="1" applyNumberFormat="1" applyFont="1" applyFill="1" applyBorder="1" applyAlignment="1">
      <alignment vertical="center"/>
    </xf>
    <xf numFmtId="165" fontId="2" fillId="2" borderId="10" xfId="2" applyNumberFormat="1" applyFont="1" applyFill="1" applyBorder="1" applyAlignment="1">
      <alignment vertical="center"/>
    </xf>
    <xf numFmtId="164" fontId="2" fillId="2" borderId="10" xfId="0" applyNumberFormat="1" applyFont="1" applyFill="1" applyBorder="1"/>
    <xf numFmtId="164" fontId="2" fillId="2" borderId="14" xfId="1" quotePrefix="1" applyNumberFormat="1" applyFont="1" applyFill="1" applyBorder="1" applyAlignment="1" applyProtection="1">
      <alignment horizontal="left"/>
      <protection locked="0"/>
    </xf>
    <xf numFmtId="164" fontId="2" fillId="2" borderId="10" xfId="1" applyNumberFormat="1" applyFont="1" applyFill="1" applyBorder="1" applyAlignment="1">
      <alignment vertical="center"/>
    </xf>
    <xf numFmtId="164" fontId="2" fillId="2" borderId="18" xfId="1" applyNumberFormat="1" applyFont="1" applyFill="1" applyBorder="1" applyProtection="1">
      <protection locked="0"/>
    </xf>
    <xf numFmtId="164" fontId="2" fillId="0" borderId="30" xfId="1" quotePrefix="1" applyNumberFormat="1" applyFont="1" applyFill="1" applyBorder="1" applyAlignment="1" applyProtection="1">
      <alignment horizontal="center"/>
      <protection locked="0"/>
    </xf>
    <xf numFmtId="164" fontId="2" fillId="0" borderId="31" xfId="1" quotePrefix="1" applyNumberFormat="1" applyFont="1" applyFill="1" applyBorder="1" applyAlignment="1" applyProtection="1">
      <alignment horizontal="center"/>
      <protection locked="0"/>
    </xf>
    <xf numFmtId="164" fontId="2" fillId="2" borderId="31" xfId="1" quotePrefix="1" applyNumberFormat="1" applyFont="1" applyFill="1" applyBorder="1" applyAlignment="1" applyProtection="1">
      <alignment horizontal="center"/>
      <protection locked="0"/>
    </xf>
    <xf numFmtId="164" fontId="2" fillId="0" borderId="32" xfId="1" quotePrefix="1" applyNumberFormat="1" applyFont="1" applyFill="1" applyBorder="1" applyAlignment="1" applyProtection="1">
      <alignment horizontal="center"/>
      <protection locked="0"/>
    </xf>
    <xf numFmtId="164" fontId="17" fillId="0" borderId="0" xfId="3" applyNumberFormat="1" applyFont="1" applyFill="1"/>
    <xf numFmtId="164" fontId="4" fillId="0" borderId="33" xfId="1" applyNumberFormat="1" applyFont="1" applyFill="1" applyBorder="1" applyAlignment="1">
      <alignment horizontal="center"/>
    </xf>
    <xf numFmtId="164" fontId="4" fillId="0" borderId="35" xfId="1" applyNumberFormat="1" applyFont="1" applyFill="1" applyBorder="1" applyAlignment="1" applyProtection="1">
      <alignment horizontal="center" wrapText="1"/>
      <protection locked="0"/>
    </xf>
    <xf numFmtId="164" fontId="4" fillId="0" borderId="39" xfId="1" applyNumberFormat="1" applyFont="1" applyFill="1" applyBorder="1" applyAlignment="1" applyProtection="1">
      <alignment horizontal="center" wrapText="1"/>
      <protection locked="0"/>
    </xf>
    <xf numFmtId="164" fontId="2" fillId="0" borderId="35" xfId="1" applyNumberFormat="1" applyFont="1" applyFill="1" applyBorder="1"/>
    <xf numFmtId="164" fontId="2" fillId="0" borderId="39" xfId="1" applyNumberFormat="1" applyFont="1" applyFill="1" applyBorder="1"/>
    <xf numFmtId="164" fontId="2" fillId="0" borderId="35" xfId="1" applyNumberFormat="1" applyFont="1" applyFill="1" applyBorder="1" applyProtection="1">
      <protection locked="0"/>
    </xf>
    <xf numFmtId="164" fontId="2" fillId="0" borderId="39" xfId="1" applyNumberFormat="1" applyFont="1" applyFill="1" applyBorder="1" applyProtection="1">
      <protection locked="0"/>
    </xf>
    <xf numFmtId="164" fontId="2" fillId="0" borderId="35" xfId="1" applyNumberFormat="1" applyFont="1" applyFill="1" applyBorder="1" applyAlignment="1" applyProtection="1">
      <alignment horizontal="left"/>
      <protection locked="0"/>
    </xf>
    <xf numFmtId="164" fontId="2" fillId="0" borderId="39" xfId="1" applyNumberFormat="1" applyFont="1" applyFill="1" applyBorder="1" applyAlignment="1" applyProtection="1">
      <alignment horizontal="left"/>
      <protection locked="0"/>
    </xf>
    <xf numFmtId="164" fontId="2" fillId="0" borderId="9" xfId="1" applyNumberFormat="1" applyFont="1" applyFill="1" applyBorder="1" applyProtection="1">
      <protection locked="0"/>
    </xf>
    <xf numFmtId="164" fontId="2" fillId="0" borderId="40" xfId="1" applyNumberFormat="1" applyFont="1" applyFill="1" applyBorder="1" applyProtection="1">
      <protection locked="0"/>
    </xf>
    <xf numFmtId="164" fontId="2" fillId="0" borderId="36" xfId="1" applyNumberFormat="1" applyFont="1" applyFill="1" applyBorder="1" applyAlignment="1" applyProtection="1">
      <alignment horizontal="left"/>
      <protection locked="0"/>
    </xf>
    <xf numFmtId="164" fontId="2" fillId="0" borderId="41" xfId="1" applyNumberFormat="1" applyFont="1" applyFill="1" applyBorder="1" applyAlignment="1" applyProtection="1">
      <alignment horizontal="left"/>
      <protection locked="0"/>
    </xf>
    <xf numFmtId="164" fontId="2" fillId="0" borderId="35" xfId="1" quotePrefix="1" applyNumberFormat="1" applyFont="1" applyFill="1" applyBorder="1" applyAlignment="1" applyProtection="1">
      <alignment horizontal="left"/>
      <protection locked="0"/>
    </xf>
    <xf numFmtId="164" fontId="2" fillId="0" borderId="39" xfId="1" quotePrefix="1" applyNumberFormat="1" applyFont="1" applyFill="1" applyBorder="1" applyAlignment="1" applyProtection="1">
      <alignment horizontal="left"/>
      <protection locked="0"/>
    </xf>
    <xf numFmtId="164" fontId="2" fillId="0" borderId="37" xfId="1" applyNumberFormat="1" applyFont="1" applyFill="1" applyBorder="1" applyAlignment="1"/>
    <xf numFmtId="164" fontId="2" fillId="0" borderId="42" xfId="1" applyNumberFormat="1" applyFont="1" applyFill="1" applyBorder="1" applyAlignment="1"/>
    <xf numFmtId="164" fontId="2" fillId="0" borderId="9" xfId="1" quotePrefix="1" applyNumberFormat="1" applyFont="1" applyFill="1" applyBorder="1" applyAlignment="1" applyProtection="1">
      <alignment horizontal="left"/>
      <protection locked="0"/>
    </xf>
    <xf numFmtId="164" fontId="2" fillId="0" borderId="40" xfId="1" quotePrefix="1" applyNumberFormat="1" applyFont="1" applyFill="1" applyBorder="1" applyAlignment="1" applyProtection="1">
      <alignment horizontal="left"/>
      <protection locked="0"/>
    </xf>
    <xf numFmtId="164" fontId="2" fillId="0" borderId="37" xfId="1" applyNumberFormat="1" applyFont="1" applyFill="1" applyBorder="1" applyAlignment="1">
      <alignment vertical="center"/>
    </xf>
    <xf numFmtId="164" fontId="2" fillId="0" borderId="42" xfId="1" applyNumberFormat="1" applyFont="1" applyFill="1" applyBorder="1" applyAlignment="1">
      <alignment vertical="center"/>
    </xf>
    <xf numFmtId="165" fontId="2" fillId="0" borderId="35" xfId="2" applyNumberFormat="1" applyFont="1" applyFill="1" applyBorder="1" applyAlignment="1">
      <alignment vertical="center"/>
    </xf>
    <xf numFmtId="165" fontId="2" fillId="0" borderId="39" xfId="2" applyNumberFormat="1" applyFont="1" applyFill="1" applyBorder="1" applyAlignment="1">
      <alignment vertical="center"/>
    </xf>
    <xf numFmtId="164" fontId="2" fillId="0" borderId="35" xfId="0" applyNumberFormat="1" applyFont="1" applyFill="1" applyBorder="1"/>
    <xf numFmtId="164" fontId="2" fillId="0" borderId="39" xfId="0" applyNumberFormat="1" applyFont="1" applyFill="1" applyBorder="1"/>
    <xf numFmtId="164" fontId="2" fillId="0" borderId="36" xfId="1" quotePrefix="1" applyNumberFormat="1" applyFont="1" applyFill="1" applyBorder="1" applyAlignment="1" applyProtection="1">
      <alignment horizontal="left"/>
      <protection locked="0"/>
    </xf>
    <xf numFmtId="164" fontId="2" fillId="0" borderId="41" xfId="1" quotePrefix="1" applyNumberFormat="1" applyFont="1" applyFill="1" applyBorder="1" applyAlignment="1" applyProtection="1">
      <alignment horizontal="left"/>
      <protection locked="0"/>
    </xf>
    <xf numFmtId="164" fontId="2" fillId="0" borderId="35" xfId="1" applyNumberFormat="1" applyFont="1" applyFill="1" applyBorder="1" applyAlignment="1">
      <alignment vertical="center"/>
    </xf>
    <xf numFmtId="164" fontId="2" fillId="0" borderId="39" xfId="1" applyNumberFormat="1" applyFont="1" applyFill="1" applyBorder="1" applyAlignment="1">
      <alignment vertical="center"/>
    </xf>
    <xf numFmtId="164" fontId="2" fillId="0" borderId="43" xfId="1" quotePrefix="1" applyNumberFormat="1" applyFont="1" applyFill="1" applyBorder="1" applyAlignment="1" applyProtection="1">
      <alignment horizontal="center"/>
      <protection locked="0"/>
    </xf>
    <xf numFmtId="164" fontId="2" fillId="0" borderId="44" xfId="1" applyNumberFormat="1" applyFont="1" applyFill="1" applyBorder="1" applyProtection="1">
      <protection locked="0"/>
    </xf>
    <xf numFmtId="164" fontId="2" fillId="2" borderId="32" xfId="1" quotePrefix="1" applyNumberFormat="1" applyFont="1" applyFill="1" applyBorder="1" applyAlignment="1" applyProtection="1">
      <alignment horizontal="center"/>
      <protection locked="0"/>
    </xf>
    <xf numFmtId="164" fontId="2" fillId="2" borderId="30" xfId="1" quotePrefix="1" applyNumberFormat="1" applyFont="1" applyFill="1" applyBorder="1" applyAlignment="1" applyProtection="1">
      <alignment horizontal="center"/>
      <protection locked="0"/>
    </xf>
    <xf numFmtId="164" fontId="2" fillId="2" borderId="43" xfId="1" quotePrefix="1" applyNumberFormat="1" applyFont="1" applyFill="1" applyBorder="1" applyAlignment="1" applyProtection="1">
      <alignment horizontal="center"/>
      <protection locked="0"/>
    </xf>
    <xf numFmtId="164" fontId="4" fillId="2" borderId="39" xfId="1" applyNumberFormat="1" applyFont="1" applyFill="1" applyBorder="1" applyAlignment="1" applyProtection="1">
      <alignment horizontal="center" wrapText="1"/>
      <protection locked="0"/>
    </xf>
    <xf numFmtId="164" fontId="2" fillId="2" borderId="39" xfId="1" applyNumberFormat="1" applyFont="1" applyFill="1" applyBorder="1"/>
    <xf numFmtId="164" fontId="2" fillId="2" borderId="39" xfId="1" applyNumberFormat="1" applyFont="1" applyFill="1" applyBorder="1" applyProtection="1">
      <protection locked="0"/>
    </xf>
    <xf numFmtId="164" fontId="2" fillId="2" borderId="39" xfId="1" applyNumberFormat="1" applyFont="1" applyFill="1" applyBorder="1" applyAlignment="1" applyProtection="1">
      <alignment horizontal="left"/>
      <protection locked="0"/>
    </xf>
    <xf numFmtId="164" fontId="2" fillId="2" borderId="40" xfId="1" applyNumberFormat="1" applyFont="1" applyFill="1" applyBorder="1" applyProtection="1">
      <protection locked="0"/>
    </xf>
    <xf numFmtId="164" fontId="2" fillId="2" borderId="41" xfId="1" applyNumberFormat="1" applyFont="1" applyFill="1" applyBorder="1" applyAlignment="1" applyProtection="1">
      <alignment horizontal="left"/>
      <protection locked="0"/>
    </xf>
    <xf numFmtId="164" fontId="2" fillId="2" borderId="39" xfId="1" quotePrefix="1" applyNumberFormat="1" applyFont="1" applyFill="1" applyBorder="1" applyAlignment="1" applyProtection="1">
      <alignment horizontal="left"/>
      <protection locked="0"/>
    </xf>
    <xf numFmtId="164" fontId="2" fillId="2" borderId="42" xfId="1" applyNumberFormat="1" applyFont="1" applyFill="1" applyBorder="1" applyAlignment="1"/>
    <xf numFmtId="164" fontId="2" fillId="2" borderId="40" xfId="1" quotePrefix="1" applyNumberFormat="1" applyFont="1" applyFill="1" applyBorder="1" applyAlignment="1" applyProtection="1">
      <alignment horizontal="left"/>
      <protection locked="0"/>
    </xf>
    <xf numFmtId="164" fontId="2" fillId="2" borderId="42" xfId="1" applyNumberFormat="1" applyFont="1" applyFill="1" applyBorder="1" applyAlignment="1">
      <alignment vertical="center"/>
    </xf>
    <xf numFmtId="165" fontId="2" fillId="2" borderId="39" xfId="2" applyNumberFormat="1" applyFont="1" applyFill="1" applyBorder="1" applyAlignment="1">
      <alignment vertical="center"/>
    </xf>
    <xf numFmtId="164" fontId="2" fillId="2" borderId="39" xfId="0" applyNumberFormat="1" applyFont="1" applyFill="1" applyBorder="1"/>
    <xf numFmtId="164" fontId="2" fillId="2" borderId="41" xfId="1" quotePrefix="1" applyNumberFormat="1" applyFont="1" applyFill="1" applyBorder="1" applyAlignment="1" applyProtection="1">
      <alignment horizontal="left"/>
      <protection locked="0"/>
    </xf>
    <xf numFmtId="164" fontId="2" fillId="2" borderId="39" xfId="1" applyNumberFormat="1" applyFont="1" applyFill="1" applyBorder="1" applyAlignment="1">
      <alignment vertical="center"/>
    </xf>
    <xf numFmtId="164" fontId="2" fillId="2" borderId="44" xfId="1" applyNumberFormat="1" applyFont="1" applyFill="1" applyBorder="1" applyProtection="1">
      <protection locked="0"/>
    </xf>
    <xf numFmtId="164" fontId="2" fillId="0" borderId="34" xfId="1" quotePrefix="1" applyNumberFormat="1" applyFont="1" applyFill="1" applyBorder="1" applyAlignment="1" applyProtection="1">
      <alignment horizontal="center"/>
      <protection locked="0"/>
    </xf>
    <xf numFmtId="164" fontId="2" fillId="0" borderId="38" xfId="1" applyNumberFormat="1" applyFont="1" applyFill="1" applyBorder="1" applyProtection="1">
      <protection locked="0"/>
    </xf>
    <xf numFmtId="164" fontId="2" fillId="2" borderId="45" xfId="1" quotePrefix="1" applyNumberFormat="1" applyFont="1" applyFill="1" applyBorder="1" applyAlignment="1" applyProtection="1">
      <alignment horizontal="center"/>
      <protection locked="0"/>
    </xf>
    <xf numFmtId="164" fontId="4" fillId="2" borderId="46" xfId="1" applyNumberFormat="1" applyFont="1" applyFill="1" applyBorder="1" applyAlignment="1" applyProtection="1">
      <alignment horizontal="center" wrapText="1"/>
      <protection locked="0"/>
    </xf>
    <xf numFmtId="164" fontId="2" fillId="2" borderId="46" xfId="1" applyNumberFormat="1" applyFont="1" applyFill="1" applyBorder="1"/>
    <xf numFmtId="164" fontId="2" fillId="2" borderId="46" xfId="1" applyNumberFormat="1" applyFont="1" applyFill="1" applyBorder="1" applyProtection="1">
      <protection locked="0"/>
    </xf>
    <xf numFmtId="164" fontId="2" fillId="2" borderId="46" xfId="1" applyNumberFormat="1" applyFont="1" applyFill="1" applyBorder="1" applyAlignment="1" applyProtection="1">
      <alignment horizontal="left"/>
      <protection locked="0"/>
    </xf>
    <xf numFmtId="164" fontId="2" fillId="2" borderId="47" xfId="1" applyNumberFormat="1" applyFont="1" applyFill="1" applyBorder="1" applyProtection="1">
      <protection locked="0"/>
    </xf>
    <xf numFmtId="164" fontId="2" fillId="2" borderId="48" xfId="1" applyNumberFormat="1" applyFont="1" applyFill="1" applyBorder="1" applyAlignment="1" applyProtection="1">
      <alignment horizontal="left"/>
      <protection locked="0"/>
    </xf>
    <xf numFmtId="164" fontId="2" fillId="2" borderId="46" xfId="1" quotePrefix="1" applyNumberFormat="1" applyFont="1" applyFill="1" applyBorder="1" applyAlignment="1" applyProtection="1">
      <alignment horizontal="left"/>
      <protection locked="0"/>
    </xf>
    <xf numFmtId="164" fontId="2" fillId="2" borderId="49" xfId="1" applyNumberFormat="1" applyFont="1" applyFill="1" applyBorder="1" applyAlignment="1"/>
    <xf numFmtId="164" fontId="2" fillId="2" borderId="47" xfId="1" quotePrefix="1" applyNumberFormat="1" applyFont="1" applyFill="1" applyBorder="1" applyAlignment="1" applyProtection="1">
      <alignment horizontal="left"/>
      <protection locked="0"/>
    </xf>
    <xf numFmtId="164" fontId="2" fillId="2" borderId="49" xfId="1" applyNumberFormat="1" applyFont="1" applyFill="1" applyBorder="1" applyAlignment="1">
      <alignment vertical="center"/>
    </xf>
    <xf numFmtId="165" fontId="2" fillId="2" borderId="46" xfId="2" applyNumberFormat="1" applyFont="1" applyFill="1" applyBorder="1" applyAlignment="1">
      <alignment vertical="center"/>
    </xf>
    <xf numFmtId="164" fontId="2" fillId="2" borderId="46" xfId="0" applyNumberFormat="1" applyFont="1" applyFill="1" applyBorder="1"/>
    <xf numFmtId="164" fontId="2" fillId="2" borderId="48" xfId="1" quotePrefix="1" applyNumberFormat="1" applyFont="1" applyFill="1" applyBorder="1" applyAlignment="1" applyProtection="1">
      <alignment horizontal="left"/>
      <protection locked="0"/>
    </xf>
    <xf numFmtId="164" fontId="2" fillId="2" borderId="46" xfId="1" applyNumberFormat="1" applyFont="1" applyFill="1" applyBorder="1" applyAlignment="1">
      <alignment vertical="center"/>
    </xf>
    <xf numFmtId="164" fontId="2" fillId="2" borderId="50" xfId="1" applyNumberFormat="1" applyFont="1" applyFill="1" applyBorder="1" applyProtection="1">
      <protection locked="0"/>
    </xf>
    <xf numFmtId="164" fontId="2" fillId="2" borderId="46" xfId="1" quotePrefix="1" applyNumberFormat="1" applyFont="1" applyFill="1" applyBorder="1" applyAlignment="1" applyProtection="1">
      <alignment horizontal="center"/>
      <protection locked="0"/>
    </xf>
    <xf numFmtId="164" fontId="2" fillId="0" borderId="51" xfId="1" quotePrefix="1" applyNumberFormat="1" applyFont="1" applyFill="1" applyBorder="1" applyAlignment="1" applyProtection="1">
      <alignment horizontal="center"/>
      <protection locked="0"/>
    </xf>
    <xf numFmtId="164" fontId="4" fillId="0" borderId="6" xfId="1" applyNumberFormat="1" applyFont="1" applyFill="1" applyBorder="1" applyAlignment="1" applyProtection="1">
      <alignment horizontal="center" wrapText="1"/>
      <protection locked="0"/>
    </xf>
    <xf numFmtId="164" fontId="2" fillId="0" borderId="6" xfId="1" applyNumberFormat="1" applyFont="1" applyFill="1" applyBorder="1"/>
    <xf numFmtId="164" fontId="2" fillId="0" borderId="6" xfId="1" applyNumberFormat="1" applyFont="1" applyFill="1" applyBorder="1" applyProtection="1">
      <protection locked="0"/>
    </xf>
    <xf numFmtId="164" fontId="2" fillId="0" borderId="6" xfId="1" applyNumberFormat="1" applyFont="1" applyFill="1" applyBorder="1" applyAlignment="1" applyProtection="1">
      <alignment horizontal="left"/>
      <protection locked="0"/>
    </xf>
    <xf numFmtId="164" fontId="2" fillId="0" borderId="8" xfId="1" applyNumberFormat="1" applyFont="1" applyFill="1" applyBorder="1" applyProtection="1">
      <protection locked="0"/>
    </xf>
    <xf numFmtId="164" fontId="2" fillId="0" borderId="7" xfId="1" applyNumberFormat="1" applyFont="1" applyFill="1" applyBorder="1" applyAlignment="1" applyProtection="1">
      <alignment horizontal="left"/>
      <protection locked="0"/>
    </xf>
    <xf numFmtId="164" fontId="2" fillId="0" borderId="6" xfId="1" quotePrefix="1" applyNumberFormat="1" applyFont="1" applyFill="1" applyBorder="1" applyAlignment="1" applyProtection="1">
      <alignment horizontal="left"/>
      <protection locked="0"/>
    </xf>
    <xf numFmtId="164" fontId="2" fillId="0" borderId="52" xfId="1" applyNumberFormat="1" applyFont="1" applyFill="1" applyBorder="1" applyAlignment="1"/>
    <xf numFmtId="164" fontId="2" fillId="0" borderId="8" xfId="1" quotePrefix="1" applyNumberFormat="1" applyFont="1" applyFill="1" applyBorder="1" applyAlignment="1" applyProtection="1">
      <alignment horizontal="left"/>
      <protection locked="0"/>
    </xf>
    <xf numFmtId="164" fontId="2" fillId="0" borderId="52" xfId="1" applyNumberFormat="1" applyFont="1" applyFill="1" applyBorder="1" applyAlignment="1">
      <alignment vertical="center"/>
    </xf>
    <xf numFmtId="165" fontId="2" fillId="0" borderId="6" xfId="2" applyNumberFormat="1" applyFont="1" applyFill="1" applyBorder="1" applyAlignment="1">
      <alignment vertical="center"/>
    </xf>
    <xf numFmtId="164" fontId="2" fillId="0" borderId="6" xfId="0" applyNumberFormat="1" applyFont="1" applyFill="1" applyBorder="1"/>
    <xf numFmtId="164" fontId="2" fillId="0" borderId="7" xfId="1" quotePrefix="1" applyNumberFormat="1" applyFont="1" applyFill="1" applyBorder="1" applyAlignment="1" applyProtection="1">
      <alignment horizontal="left"/>
      <protection locked="0"/>
    </xf>
    <xf numFmtId="164" fontId="2" fillId="0" borderId="6" xfId="1" applyNumberFormat="1" applyFont="1" applyFill="1" applyBorder="1" applyAlignment="1">
      <alignment vertical="center"/>
    </xf>
    <xf numFmtId="164" fontId="2" fillId="0" borderId="53" xfId="1" applyNumberFormat="1" applyFont="1" applyFill="1" applyBorder="1" applyProtection="1">
      <protection locked="0"/>
    </xf>
    <xf numFmtId="0" fontId="20" fillId="0" borderId="0" xfId="0" applyFont="1" applyFill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20" fillId="0" borderId="0" xfId="0" applyFont="1" applyFill="1"/>
    <xf numFmtId="164" fontId="20" fillId="0" borderId="0" xfId="1" applyNumberFormat="1" applyFont="1" applyFill="1"/>
    <xf numFmtId="2" fontId="20" fillId="0" borderId="0" xfId="0" quotePrefix="1" applyNumberFormat="1" applyFont="1" applyFill="1" applyAlignment="1">
      <alignment horizontal="center"/>
    </xf>
    <xf numFmtId="164" fontId="20" fillId="0" borderId="2" xfId="1" applyNumberFormat="1" applyFont="1" applyFill="1" applyBorder="1"/>
    <xf numFmtId="164" fontId="20" fillId="0" borderId="0" xfId="1" applyNumberFormat="1" applyFont="1" applyFill="1" applyBorder="1"/>
    <xf numFmtId="0" fontId="13" fillId="0" borderId="0" xfId="6" applyFont="1" applyAlignment="1"/>
    <xf numFmtId="164" fontId="7" fillId="2" borderId="30" xfId="1" quotePrefix="1" applyNumberFormat="1" applyFont="1" applyFill="1" applyBorder="1" applyAlignment="1" applyProtection="1">
      <alignment horizontal="center"/>
      <protection locked="0"/>
    </xf>
    <xf numFmtId="164" fontId="8" fillId="2" borderId="0" xfId="1" applyNumberFormat="1" applyFont="1" applyFill="1" applyBorder="1" applyAlignment="1" applyProtection="1">
      <alignment horizontal="center" wrapText="1"/>
      <protection locked="0"/>
    </xf>
    <xf numFmtId="164" fontId="7" fillId="2" borderId="0" xfId="1" applyNumberFormat="1" applyFont="1" applyFill="1" applyBorder="1"/>
    <xf numFmtId="164" fontId="7" fillId="2" borderId="0" xfId="1" applyNumberFormat="1" applyFont="1" applyFill="1" applyBorder="1" applyProtection="1">
      <protection locked="0"/>
    </xf>
    <xf numFmtId="164" fontId="7" fillId="2" borderId="0" xfId="1" applyNumberFormat="1" applyFont="1" applyFill="1" applyBorder="1" applyAlignment="1" applyProtection="1">
      <alignment horizontal="left"/>
      <protection locked="0"/>
    </xf>
    <xf numFmtId="164" fontId="7" fillId="2" borderId="1" xfId="1" applyNumberFormat="1" applyFont="1" applyFill="1" applyBorder="1" applyProtection="1">
      <protection locked="0"/>
    </xf>
    <xf numFmtId="164" fontId="7" fillId="2" borderId="2" xfId="1" applyNumberFormat="1" applyFont="1" applyFill="1" applyBorder="1" applyAlignment="1" applyProtection="1">
      <alignment horizontal="left"/>
      <protection locked="0"/>
    </xf>
    <xf numFmtId="164" fontId="7" fillId="2" borderId="0" xfId="1" quotePrefix="1" applyNumberFormat="1" applyFont="1" applyFill="1" applyBorder="1" applyAlignment="1" applyProtection="1">
      <alignment horizontal="left"/>
      <protection locked="0"/>
    </xf>
    <xf numFmtId="164" fontId="7" fillId="2" borderId="3" xfId="1" applyNumberFormat="1" applyFont="1" applyFill="1" applyBorder="1" applyAlignment="1"/>
    <xf numFmtId="164" fontId="7" fillId="2" borderId="1" xfId="1" quotePrefix="1" applyNumberFormat="1" applyFont="1" applyFill="1" applyBorder="1" applyAlignment="1" applyProtection="1">
      <alignment horizontal="left"/>
      <protection locked="0"/>
    </xf>
    <xf numFmtId="164" fontId="7" fillId="2" borderId="3" xfId="1" applyNumberFormat="1" applyFont="1" applyFill="1" applyBorder="1" applyAlignment="1">
      <alignment vertical="center"/>
    </xf>
    <xf numFmtId="165" fontId="7" fillId="2" borderId="0" xfId="2" applyNumberFormat="1" applyFont="1" applyFill="1" applyBorder="1" applyAlignment="1">
      <alignment vertical="center"/>
    </xf>
    <xf numFmtId="164" fontId="7" fillId="2" borderId="0" xfId="0" applyNumberFormat="1" applyFont="1" applyFill="1" applyBorder="1"/>
    <xf numFmtId="164" fontId="7" fillId="2" borderId="2" xfId="1" quotePrefix="1" applyNumberFormat="1" applyFont="1" applyFill="1" applyBorder="1" applyAlignment="1" applyProtection="1">
      <alignment horizontal="left"/>
      <protection locked="0"/>
    </xf>
    <xf numFmtId="164" fontId="7" fillId="2" borderId="0" xfId="1" applyNumberFormat="1" applyFont="1" applyFill="1" applyBorder="1" applyAlignment="1">
      <alignment vertical="center"/>
    </xf>
    <xf numFmtId="164" fontId="7" fillId="2" borderId="19" xfId="1" applyNumberFormat="1" applyFont="1" applyFill="1" applyBorder="1" applyProtection="1">
      <protection locked="0"/>
    </xf>
    <xf numFmtId="164" fontId="7" fillId="2" borderId="34" xfId="1" quotePrefix="1" applyNumberFormat="1" applyFont="1" applyFill="1" applyBorder="1" applyAlignment="1" applyProtection="1">
      <alignment horizontal="center"/>
      <protection locked="0"/>
    </xf>
    <xf numFmtId="164" fontId="8" fillId="2" borderId="35" xfId="1" applyNumberFormat="1" applyFont="1" applyFill="1" applyBorder="1" applyAlignment="1" applyProtection="1">
      <alignment horizontal="center" wrapText="1"/>
      <protection locked="0"/>
    </xf>
    <xf numFmtId="164" fontId="7" fillId="2" borderId="35" xfId="1" applyNumberFormat="1" applyFont="1" applyFill="1" applyBorder="1"/>
    <xf numFmtId="164" fontId="7" fillId="2" borderId="35" xfId="1" applyNumberFormat="1" applyFont="1" applyFill="1" applyBorder="1" applyProtection="1">
      <protection locked="0"/>
    </xf>
    <xf numFmtId="164" fontId="7" fillId="2" borderId="35" xfId="1" applyNumberFormat="1" applyFont="1" applyFill="1" applyBorder="1" applyAlignment="1" applyProtection="1">
      <alignment horizontal="left"/>
      <protection locked="0"/>
    </xf>
    <xf numFmtId="164" fontId="7" fillId="2" borderId="9" xfId="1" applyNumberFormat="1" applyFont="1" applyFill="1" applyBorder="1" applyProtection="1">
      <protection locked="0"/>
    </xf>
    <xf numFmtId="164" fontId="7" fillId="2" borderId="36" xfId="1" applyNumberFormat="1" applyFont="1" applyFill="1" applyBorder="1" applyAlignment="1" applyProtection="1">
      <alignment horizontal="left"/>
      <protection locked="0"/>
    </xf>
    <xf numFmtId="164" fontId="7" fillId="2" borderId="35" xfId="1" quotePrefix="1" applyNumberFormat="1" applyFont="1" applyFill="1" applyBorder="1" applyAlignment="1" applyProtection="1">
      <alignment horizontal="left"/>
      <protection locked="0"/>
    </xf>
    <xf numFmtId="164" fontId="7" fillId="2" borderId="37" xfId="1" applyNumberFormat="1" applyFont="1" applyFill="1" applyBorder="1" applyAlignment="1"/>
    <xf numFmtId="164" fontId="7" fillId="2" borderId="9" xfId="1" quotePrefix="1" applyNumberFormat="1" applyFont="1" applyFill="1" applyBorder="1" applyAlignment="1" applyProtection="1">
      <alignment horizontal="left"/>
      <protection locked="0"/>
    </xf>
    <xf numFmtId="164" fontId="7" fillId="2" borderId="37" xfId="1" applyNumberFormat="1" applyFont="1" applyFill="1" applyBorder="1" applyAlignment="1">
      <alignment vertical="center"/>
    </xf>
    <xf numFmtId="165" fontId="7" fillId="2" borderId="35" xfId="2" applyNumberFormat="1" applyFont="1" applyFill="1" applyBorder="1" applyAlignment="1">
      <alignment vertical="center"/>
    </xf>
    <xf numFmtId="164" fontId="7" fillId="2" borderId="35" xfId="0" applyNumberFormat="1" applyFont="1" applyFill="1" applyBorder="1"/>
    <xf numFmtId="164" fontId="7" fillId="2" borderId="36" xfId="1" quotePrefix="1" applyNumberFormat="1" applyFont="1" applyFill="1" applyBorder="1" applyAlignment="1" applyProtection="1">
      <alignment horizontal="left"/>
      <protection locked="0"/>
    </xf>
    <xf numFmtId="164" fontId="7" fillId="2" borderId="35" xfId="1" applyNumberFormat="1" applyFont="1" applyFill="1" applyBorder="1" applyAlignment="1">
      <alignment vertical="center"/>
    </xf>
    <xf numFmtId="164" fontId="7" fillId="2" borderId="38" xfId="1" applyNumberFormat="1" applyFont="1" applyFill="1" applyBorder="1" applyProtection="1">
      <protection locked="0"/>
    </xf>
    <xf numFmtId="164" fontId="7" fillId="0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7" fillId="0" borderId="0" xfId="1" applyNumberFormat="1" applyFont="1" applyFill="1" applyBorder="1" applyProtection="1">
      <protection locked="0"/>
    </xf>
    <xf numFmtId="164" fontId="7" fillId="2" borderId="32" xfId="1" quotePrefix="1" applyNumberFormat="1" applyFont="1" applyFill="1" applyBorder="1" applyAlignment="1" applyProtection="1">
      <alignment horizontal="center"/>
      <protection locked="0"/>
    </xf>
    <xf numFmtId="164" fontId="8" fillId="2" borderId="10" xfId="1" applyNumberFormat="1" applyFont="1" applyFill="1" applyBorder="1" applyAlignment="1" applyProtection="1">
      <alignment horizontal="center" wrapText="1"/>
      <protection locked="0"/>
    </xf>
    <xf numFmtId="164" fontId="7" fillId="2" borderId="10" xfId="1" applyNumberFormat="1" applyFont="1" applyFill="1" applyBorder="1"/>
    <xf numFmtId="164" fontId="7" fillId="2" borderId="10" xfId="1" applyNumberFormat="1" applyFont="1" applyFill="1" applyBorder="1" applyProtection="1">
      <protection locked="0"/>
    </xf>
    <xf numFmtId="164" fontId="7" fillId="2" borderId="10" xfId="1" applyNumberFormat="1" applyFont="1" applyFill="1" applyBorder="1" applyAlignment="1" applyProtection="1">
      <alignment horizontal="left"/>
      <protection locked="0"/>
    </xf>
    <xf numFmtId="164" fontId="7" fillId="2" borderId="12" xfId="1" applyNumberFormat="1" applyFont="1" applyFill="1" applyBorder="1" applyProtection="1">
      <protection locked="0"/>
    </xf>
    <xf numFmtId="164" fontId="7" fillId="2" borderId="14" xfId="1" applyNumberFormat="1" applyFont="1" applyFill="1" applyBorder="1" applyAlignment="1" applyProtection="1">
      <alignment horizontal="left"/>
      <protection locked="0"/>
    </xf>
    <xf numFmtId="164" fontId="7" fillId="2" borderId="10" xfId="1" quotePrefix="1" applyNumberFormat="1" applyFont="1" applyFill="1" applyBorder="1" applyAlignment="1" applyProtection="1">
      <alignment horizontal="left"/>
      <protection locked="0"/>
    </xf>
    <xf numFmtId="164" fontId="7" fillId="2" borderId="16" xfId="1" applyNumberFormat="1" applyFont="1" applyFill="1" applyBorder="1" applyAlignment="1"/>
    <xf numFmtId="164" fontId="7" fillId="2" borderId="12" xfId="1" quotePrefix="1" applyNumberFormat="1" applyFont="1" applyFill="1" applyBorder="1" applyAlignment="1" applyProtection="1">
      <alignment horizontal="left"/>
      <protection locked="0"/>
    </xf>
    <xf numFmtId="164" fontId="7" fillId="2" borderId="16" xfId="1" applyNumberFormat="1" applyFont="1" applyFill="1" applyBorder="1" applyAlignment="1">
      <alignment vertical="center"/>
    </xf>
    <xf numFmtId="165" fontId="7" fillId="2" borderId="10" xfId="2" applyNumberFormat="1" applyFont="1" applyFill="1" applyBorder="1" applyAlignment="1">
      <alignment vertical="center"/>
    </xf>
    <xf numFmtId="164" fontId="7" fillId="2" borderId="10" xfId="0" applyNumberFormat="1" applyFont="1" applyFill="1" applyBorder="1"/>
    <xf numFmtId="164" fontId="7" fillId="2" borderId="14" xfId="1" quotePrefix="1" applyNumberFormat="1" applyFont="1" applyFill="1" applyBorder="1" applyAlignment="1" applyProtection="1">
      <alignment horizontal="left"/>
      <protection locked="0"/>
    </xf>
    <xf numFmtId="164" fontId="7" fillId="2" borderId="10" xfId="1" applyNumberFormat="1" applyFont="1" applyFill="1" applyBorder="1" applyAlignment="1">
      <alignment vertical="center"/>
    </xf>
    <xf numFmtId="164" fontId="7" fillId="2" borderId="18" xfId="1" applyNumberFormat="1" applyFont="1" applyFill="1" applyBorder="1" applyProtection="1">
      <protection locked="0"/>
    </xf>
    <xf numFmtId="0" fontId="9" fillId="0" borderId="0" xfId="0" applyFont="1" applyFill="1" applyBorder="1" applyAlignment="1">
      <alignment horizontal="center"/>
    </xf>
    <xf numFmtId="164" fontId="19" fillId="0" borderId="0" xfId="1" applyNumberFormat="1" applyFont="1" applyFill="1" applyBorder="1"/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21" fillId="0" borderId="0" xfId="0" quotePrefix="1" applyNumberFormat="1" applyFont="1" applyFill="1" applyAlignment="1">
      <alignment horizontal="center"/>
    </xf>
    <xf numFmtId="0" fontId="21" fillId="0" borderId="0" xfId="0" applyFont="1" applyFill="1"/>
    <xf numFmtId="164" fontId="21" fillId="0" borderId="0" xfId="1" applyNumberFormat="1" applyFont="1" applyFill="1" applyBorder="1"/>
    <xf numFmtId="0" fontId="21" fillId="0" borderId="0" xfId="0" applyNumberFormat="1" applyFont="1" applyFill="1" applyAlignment="1">
      <alignment horizontal="center"/>
    </xf>
    <xf numFmtId="164" fontId="21" fillId="0" borderId="0" xfId="1" applyNumberFormat="1" applyFont="1" applyFill="1"/>
    <xf numFmtId="0" fontId="12" fillId="0" borderId="0" xfId="6" applyFont="1" applyAlignment="1"/>
    <xf numFmtId="164" fontId="4" fillId="0" borderId="21" xfId="1" applyNumberFormat="1" applyFont="1" applyFill="1" applyBorder="1" applyAlignment="1">
      <alignment horizontal="center"/>
    </xf>
    <xf numFmtId="164" fontId="4" fillId="0" borderId="22" xfId="1" applyNumberFormat="1" applyFont="1" applyFill="1" applyBorder="1" applyAlignment="1">
      <alignment horizontal="center"/>
    </xf>
    <xf numFmtId="164" fontId="4" fillId="0" borderId="23" xfId="1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wrapText="1"/>
    </xf>
    <xf numFmtId="0" fontId="12" fillId="0" borderId="0" xfId="6" applyFont="1" applyAlignment="1">
      <alignment wrapText="1"/>
    </xf>
    <xf numFmtId="0" fontId="17" fillId="0" borderId="0" xfId="3" applyFont="1" applyAlignment="1">
      <alignment horizontal="center"/>
    </xf>
    <xf numFmtId="0" fontId="17" fillId="0" borderId="0" xfId="3" applyFont="1" applyFill="1" applyAlignment="1">
      <alignment horizontal="center"/>
    </xf>
  </cellXfs>
  <cellStyles count="7">
    <cellStyle name="Comma" xfId="1" builtinId="3"/>
    <cellStyle name="Comma 2" xfId="4"/>
    <cellStyle name="Normal" xfId="0" builtinId="0"/>
    <cellStyle name="Normal 2" xfId="3"/>
    <cellStyle name="Normal 3" xfId="6"/>
    <cellStyle name="Percent" xfId="2" builtinId="5"/>
    <cellStyle name="Percent 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.PSB1_GROUPS.PSB.OR.PPW/REGULATN/ER/06_08%20Washington%20GRC/Models/WA%20RAM%20JUNE%202008%20GR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WA%20RAM%20June%202015%20Results%20-%20BR.%208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__DRs/WA/WA%20UE-152253%20ERF/Data%20Resp/ALJ%20Bench%20Request/ALJ%20Bench%20Request%208-10/Attach%20ALJ%20Bench%20Request%208/Workpapers%20-%20EOP/Adjustments/7.4%20-%20PowerTax%20ADIT%20Balance%20-%20REVISED_BR.%208-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__DRs/WA/WA%20UE-152253%20ERF/Data%20Resp/ALJ%20Bench%20Request/ALJ%20Bench%20Request%208-10/Attach%20ALJ%20Bench%20Request%208/Workpapers%20-%20EOP/Adjustments/6.4%20-%20Accel%20Deprec%20on%20JB%20&amp;%20Colstrip%20Plants%20-%20REVISED_BR.%208-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___DRs/WA/WA%20UE-152253%20ERF/Data%20Resp/ALJ%20Bench%20Request/ALJ%20Bench%20Request%208-10/Attach%20ALJ%20Bench%20Request%208/Workpapers%20-%20EOP/Adjustments/8.4%20-%20Pro%20Forma%20Major%20Plant%20Additions%20-%20REVISED_BR.%208-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WA%20JAM%20June%202015%20Results%20-%20BR.%208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H2">
            <v>0.61922900000000003</v>
          </cell>
        </row>
        <row r="14">
          <cell r="AP14">
            <v>1</v>
          </cell>
          <cell r="AY14">
            <v>25465376.277413309</v>
          </cell>
          <cell r="AZ14">
            <v>618101548.76720929</v>
          </cell>
          <cell r="BA14">
            <v>2.2313354634285645E-2</v>
          </cell>
        </row>
        <row r="15">
          <cell r="AL15">
            <v>3</v>
          </cell>
        </row>
        <row r="25">
          <cell r="AQ25">
            <v>0.495</v>
          </cell>
          <cell r="AT25">
            <v>6.021E-2</v>
          </cell>
        </row>
        <row r="26">
          <cell r="AQ26">
            <v>4.0000000000000001E-3</v>
          </cell>
          <cell r="AT26">
            <v>5.4100000000000002E-2</v>
          </cell>
        </row>
        <row r="27">
          <cell r="AQ27">
            <v>0.501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C5" t="str">
            <v>CALIFORNIA</v>
          </cell>
          <cell r="D5" t="str">
            <v>OREGON</v>
          </cell>
          <cell r="E5" t="str">
            <v>WASHINGTON</v>
          </cell>
          <cell r="F5" t="str">
            <v>WY-ALL</v>
          </cell>
          <cell r="G5" t="str">
            <v>WY-PPL</v>
          </cell>
          <cell r="H5" t="str">
            <v>UTAH</v>
          </cell>
          <cell r="I5" t="str">
            <v>IDAHO</v>
          </cell>
          <cell r="J5" t="str">
            <v>WY-UPL</v>
          </cell>
          <cell r="N5" t="str">
            <v>CALIFORNIA</v>
          </cell>
          <cell r="O5" t="str">
            <v>OREGON</v>
          </cell>
          <cell r="P5" t="str">
            <v>WASHINGTON</v>
          </cell>
          <cell r="Q5" t="str">
            <v>WY-ALL</v>
          </cell>
          <cell r="R5" t="str">
            <v>WY-PPL</v>
          </cell>
          <cell r="S5" t="str">
            <v>UTAH</v>
          </cell>
          <cell r="T5" t="str">
            <v>IDAHO</v>
          </cell>
          <cell r="U5" t="str">
            <v>WY-UPL</v>
          </cell>
        </row>
        <row r="6">
          <cell r="A6">
            <v>1</v>
          </cell>
          <cell r="B6" t="str">
            <v xml:space="preserve">   Operating Revenues:</v>
          </cell>
          <cell r="L6">
            <v>1</v>
          </cell>
          <cell r="M6" t="str">
            <v xml:space="preserve">   Operating Revenues:</v>
          </cell>
        </row>
        <row r="7">
          <cell r="A7">
            <v>2</v>
          </cell>
          <cell r="B7" t="str">
            <v>General Business Revenues</v>
          </cell>
          <cell r="C7">
            <v>83183125.009999812</v>
          </cell>
          <cell r="D7">
            <v>993373656.84000003</v>
          </cell>
          <cell r="E7">
            <v>246437321.489999</v>
          </cell>
          <cell r="F7">
            <v>445083073.21999991</v>
          </cell>
          <cell r="G7">
            <v>385095501.87999988</v>
          </cell>
          <cell r="H7">
            <v>1412248642.5399981</v>
          </cell>
          <cell r="I7">
            <v>193553940.7899999</v>
          </cell>
          <cell r="J7">
            <v>59987571.340000004</v>
          </cell>
          <cell r="L7">
            <v>2</v>
          </cell>
          <cell r="M7" t="str">
            <v>General Business Revenues</v>
          </cell>
          <cell r="N7">
            <v>83183125.009999812</v>
          </cell>
          <cell r="O7">
            <v>993373656.84000003</v>
          </cell>
          <cell r="P7">
            <v>246437321.489999</v>
          </cell>
          <cell r="Q7">
            <v>445083073.21999991</v>
          </cell>
          <cell r="R7">
            <v>385095501.87999988</v>
          </cell>
          <cell r="S7">
            <v>1412248642.5399981</v>
          </cell>
          <cell r="T7">
            <v>193553940.7899999</v>
          </cell>
          <cell r="U7">
            <v>59987571.340000004</v>
          </cell>
        </row>
        <row r="8">
          <cell r="A8">
            <v>3</v>
          </cell>
          <cell r="B8" t="str">
            <v>Interdepartmental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3</v>
          </cell>
          <cell r="M8" t="str">
            <v>Interdepartmental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>
            <v>4</v>
          </cell>
          <cell r="B9" t="str">
            <v>Special Sales</v>
          </cell>
          <cell r="C9">
            <v>39310397.865007512</v>
          </cell>
          <cell r="D9">
            <v>618124242.45340872</v>
          </cell>
          <cell r="E9">
            <v>178104375.22158393</v>
          </cell>
          <cell r="F9">
            <v>33164.879999999997</v>
          </cell>
          <cell r="G9">
            <v>33164.879999999997</v>
          </cell>
          <cell r="H9">
            <v>0</v>
          </cell>
          <cell r="I9">
            <v>0</v>
          </cell>
          <cell r="J9">
            <v>0</v>
          </cell>
          <cell r="L9">
            <v>4</v>
          </cell>
          <cell r="M9" t="str">
            <v>Special Sales</v>
          </cell>
          <cell r="N9">
            <v>39310397.865007512</v>
          </cell>
          <cell r="O9">
            <v>618124242.45340872</v>
          </cell>
          <cell r="P9">
            <v>178104375.22158393</v>
          </cell>
          <cell r="Q9">
            <v>33164.879999999997</v>
          </cell>
          <cell r="R9">
            <v>33164.879999999997</v>
          </cell>
          <cell r="S9">
            <v>0</v>
          </cell>
          <cell r="T9">
            <v>0</v>
          </cell>
          <cell r="U9">
            <v>0</v>
          </cell>
        </row>
        <row r="10">
          <cell r="A10">
            <v>5</v>
          </cell>
          <cell r="B10" t="str">
            <v>Other Operating Revenues</v>
          </cell>
          <cell r="C10">
            <v>3129374.6757320785</v>
          </cell>
          <cell r="D10">
            <v>44787304.309563234</v>
          </cell>
          <cell r="E10">
            <v>12074828.215974312</v>
          </cell>
          <cell r="F10">
            <v>17958596.636441998</v>
          </cell>
          <cell r="G10">
            <v>15442525.091809735</v>
          </cell>
          <cell r="H10">
            <v>57704226.787249103</v>
          </cell>
          <cell r="I10">
            <v>7527471.6761645917</v>
          </cell>
          <cell r="J10">
            <v>2516071.5446322616</v>
          </cell>
          <cell r="L10">
            <v>5</v>
          </cell>
          <cell r="M10" t="str">
            <v>Other Operating Revenues</v>
          </cell>
          <cell r="N10">
            <v>3129374.675892855</v>
          </cell>
          <cell r="O10">
            <v>44787304.307373337</v>
          </cell>
          <cell r="P10">
            <v>12074828.215200946</v>
          </cell>
          <cell r="Q10">
            <v>17958596.636718635</v>
          </cell>
          <cell r="R10">
            <v>15442525.092052221</v>
          </cell>
          <cell r="S10">
            <v>57704226.789684422</v>
          </cell>
          <cell r="T10">
            <v>7527471.6762563065</v>
          </cell>
          <cell r="U10">
            <v>2516071.5446664141</v>
          </cell>
        </row>
        <row r="11">
          <cell r="A11">
            <v>6</v>
          </cell>
          <cell r="B11" t="str">
            <v xml:space="preserve">   Total Operating Revenues</v>
          </cell>
          <cell r="C11">
            <v>125622897.55073941</v>
          </cell>
          <cell r="D11">
            <v>1656285203.602972</v>
          </cell>
          <cell r="E11">
            <v>436616524.92755723</v>
          </cell>
          <cell r="F11">
            <v>463074834.73644191</v>
          </cell>
          <cell r="G11">
            <v>400571191.85180962</v>
          </cell>
          <cell r="H11">
            <v>1469952869.3272471</v>
          </cell>
          <cell r="I11">
            <v>201081412.4661645</v>
          </cell>
          <cell r="J11">
            <v>62503642.884632267</v>
          </cell>
          <cell r="L11">
            <v>6</v>
          </cell>
          <cell r="M11" t="str">
            <v xml:space="preserve">   Total Operating Revenues</v>
          </cell>
          <cell r="N11">
            <v>125622897.55090019</v>
          </cell>
          <cell r="O11">
            <v>1656285203.6007822</v>
          </cell>
          <cell r="P11">
            <v>436616524.92678386</v>
          </cell>
          <cell r="Q11">
            <v>463074834.73671854</v>
          </cell>
          <cell r="R11">
            <v>400571191.85205209</v>
          </cell>
          <cell r="S11">
            <v>1469952869.3296826</v>
          </cell>
          <cell r="T11">
            <v>201081412.4662562</v>
          </cell>
          <cell r="U11">
            <v>62503642.884666421</v>
          </cell>
        </row>
        <row r="12">
          <cell r="A12">
            <v>7</v>
          </cell>
          <cell r="L12">
            <v>7</v>
          </cell>
        </row>
        <row r="13">
          <cell r="A13">
            <v>8</v>
          </cell>
          <cell r="B13" t="str">
            <v xml:space="preserve">   Operating Expenses:</v>
          </cell>
          <cell r="L13">
            <v>8</v>
          </cell>
          <cell r="M13" t="str">
            <v xml:space="preserve">   Operating Expenses:</v>
          </cell>
        </row>
        <row r="14">
          <cell r="A14">
            <v>9</v>
          </cell>
          <cell r="B14" t="str">
            <v>Steam Production</v>
          </cell>
          <cell r="C14">
            <v>9814202.4565289859</v>
          </cell>
          <cell r="D14">
            <v>149773307.47830266</v>
          </cell>
          <cell r="E14">
            <v>43298300.177284896</v>
          </cell>
          <cell r="F14">
            <v>47420059.191665381</v>
          </cell>
          <cell r="G14">
            <v>41134357.139952593</v>
          </cell>
          <cell r="H14">
            <v>138686736.549292</v>
          </cell>
          <cell r="I14">
            <v>19517757.106272735</v>
          </cell>
          <cell r="J14">
            <v>6285702.0517127905</v>
          </cell>
          <cell r="L14">
            <v>9</v>
          </cell>
          <cell r="M14" t="str">
            <v>Steam Production</v>
          </cell>
          <cell r="N14">
            <v>9814202.4565289859</v>
          </cell>
          <cell r="O14">
            <v>149773307.47830266</v>
          </cell>
          <cell r="P14">
            <v>43298300.177284896</v>
          </cell>
          <cell r="Q14">
            <v>47420059.191665381</v>
          </cell>
          <cell r="R14">
            <v>41134357.139952593</v>
          </cell>
          <cell r="S14">
            <v>138686736.549292</v>
          </cell>
          <cell r="T14">
            <v>19517757.106272735</v>
          </cell>
          <cell r="U14">
            <v>6285702.0517127905</v>
          </cell>
        </row>
        <row r="15">
          <cell r="A15">
            <v>10</v>
          </cell>
          <cell r="B15" t="str">
            <v>Nuclear Production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10</v>
          </cell>
          <cell r="M15" t="str">
            <v>Nuclear Production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A16">
            <v>11</v>
          </cell>
          <cell r="B16" t="str">
            <v>Hydro Production</v>
          </cell>
          <cell r="C16">
            <v>1022916.5897913858</v>
          </cell>
          <cell r="D16">
            <v>16059473.154595006</v>
          </cell>
          <cell r="E16">
            <v>4634547.8556136005</v>
          </cell>
          <cell r="F16">
            <v>2903149.8887448744</v>
          </cell>
          <cell r="G16">
            <v>2518335.4565604585</v>
          </cell>
          <cell r="H16">
            <v>8491039.9904328883</v>
          </cell>
          <cell r="I16">
            <v>1194932.3641294558</v>
          </cell>
          <cell r="J16">
            <v>384814.43218441569</v>
          </cell>
          <cell r="L16">
            <v>11</v>
          </cell>
          <cell r="M16" t="str">
            <v>Hydro Production</v>
          </cell>
          <cell r="N16">
            <v>1022916.5897913858</v>
          </cell>
          <cell r="O16">
            <v>16059473.154595006</v>
          </cell>
          <cell r="P16">
            <v>4634547.8556136005</v>
          </cell>
          <cell r="Q16">
            <v>2903149.8887448744</v>
          </cell>
          <cell r="R16">
            <v>2518335.4565604585</v>
          </cell>
          <cell r="S16">
            <v>8491039.9904328883</v>
          </cell>
          <cell r="T16">
            <v>1194932.3641294558</v>
          </cell>
          <cell r="U16">
            <v>384814.43218441569</v>
          </cell>
        </row>
        <row r="17">
          <cell r="A17">
            <v>12</v>
          </cell>
          <cell r="B17" t="str">
            <v>Other Power Supply</v>
          </cell>
          <cell r="C17">
            <v>55649044.286849491</v>
          </cell>
          <cell r="D17">
            <v>870656633.86181653</v>
          </cell>
          <cell r="E17">
            <v>253545147.16122916</v>
          </cell>
          <cell r="F17">
            <v>16047970.678930271</v>
          </cell>
          <cell r="G17">
            <v>13910330.552413058</v>
          </cell>
          <cell r="H17">
            <v>46730338.07257387</v>
          </cell>
          <cell r="I17">
            <v>6608344.8451751405</v>
          </cell>
          <cell r="J17">
            <v>2137640.1265172148</v>
          </cell>
          <cell r="L17">
            <v>12</v>
          </cell>
          <cell r="M17" t="str">
            <v>Other Power Supply</v>
          </cell>
          <cell r="N17">
            <v>55649044.286849491</v>
          </cell>
          <cell r="O17">
            <v>870656633.86181653</v>
          </cell>
          <cell r="P17">
            <v>253545147.16122916</v>
          </cell>
          <cell r="Q17">
            <v>16047970.678930271</v>
          </cell>
          <cell r="R17">
            <v>13910330.552413058</v>
          </cell>
          <cell r="S17">
            <v>46730338.07257387</v>
          </cell>
          <cell r="T17">
            <v>6608344.8451751405</v>
          </cell>
          <cell r="U17">
            <v>2137640.1265172148</v>
          </cell>
        </row>
        <row r="18">
          <cell r="A18">
            <v>13</v>
          </cell>
          <cell r="B18" t="str">
            <v>Transmission</v>
          </cell>
          <cell r="C18">
            <v>4593284.6759204203</v>
          </cell>
          <cell r="D18">
            <v>71981028.977797985</v>
          </cell>
          <cell r="E18">
            <v>20810063.863494288</v>
          </cell>
          <cell r="F18">
            <v>7164632.7587076072</v>
          </cell>
          <cell r="G18">
            <v>6209504.4067674922</v>
          </cell>
          <cell r="H18">
            <v>20847506.622740816</v>
          </cell>
          <cell r="I18">
            <v>2967693.4218012225</v>
          </cell>
          <cell r="J18">
            <v>955128.35194011475</v>
          </cell>
          <cell r="L18">
            <v>13</v>
          </cell>
          <cell r="M18" t="str">
            <v>Transmission</v>
          </cell>
          <cell r="N18">
            <v>4593284.6759204203</v>
          </cell>
          <cell r="O18">
            <v>71981028.977797985</v>
          </cell>
          <cell r="P18">
            <v>20810063.863494288</v>
          </cell>
          <cell r="Q18">
            <v>7164632.7587076072</v>
          </cell>
          <cell r="R18">
            <v>6209504.4067674922</v>
          </cell>
          <cell r="S18">
            <v>20847506.622740816</v>
          </cell>
          <cell r="T18">
            <v>2967693.4218012225</v>
          </cell>
          <cell r="U18">
            <v>955128.35194011475</v>
          </cell>
        </row>
        <row r="19">
          <cell r="A19">
            <v>14</v>
          </cell>
          <cell r="B19" t="str">
            <v>Distribution</v>
          </cell>
          <cell r="C19">
            <v>12075114.033972474</v>
          </cell>
          <cell r="D19">
            <v>71061447.641564712</v>
          </cell>
          <cell r="E19">
            <v>13877910.489037171</v>
          </cell>
          <cell r="F19">
            <v>19746061.040123675</v>
          </cell>
          <cell r="G19">
            <v>17144372.990740594</v>
          </cell>
          <cell r="H19">
            <v>91606105.768322304</v>
          </cell>
          <cell r="I19">
            <v>10353531.906979438</v>
          </cell>
          <cell r="J19">
            <v>2601688.049383081</v>
          </cell>
          <cell r="L19">
            <v>14</v>
          </cell>
          <cell r="M19" t="str">
            <v>Distribution</v>
          </cell>
          <cell r="N19">
            <v>12075114.033972474</v>
          </cell>
          <cell r="O19">
            <v>71061447.641564712</v>
          </cell>
          <cell r="P19">
            <v>13877910.489037171</v>
          </cell>
          <cell r="Q19">
            <v>19746061.040123675</v>
          </cell>
          <cell r="R19">
            <v>17144372.990740594</v>
          </cell>
          <cell r="S19">
            <v>91606105.768322304</v>
          </cell>
          <cell r="T19">
            <v>10353531.906979438</v>
          </cell>
          <cell r="U19">
            <v>2601688.049383081</v>
          </cell>
        </row>
        <row r="20">
          <cell r="A20">
            <v>15</v>
          </cell>
          <cell r="B20" t="str">
            <v>Customer Accounting</v>
          </cell>
          <cell r="C20">
            <v>2332027.9998118654</v>
          </cell>
          <cell r="D20">
            <v>32515929.91458204</v>
          </cell>
          <cell r="E20">
            <v>7667033.219568898</v>
          </cell>
          <cell r="F20">
            <v>7622445.2691864362</v>
          </cell>
          <cell r="G20">
            <v>6809721.5917297499</v>
          </cell>
          <cell r="H20">
            <v>38772856.521554686</v>
          </cell>
          <cell r="I20">
            <v>4294075.7952959491</v>
          </cell>
          <cell r="J20">
            <v>812723.67745668651</v>
          </cell>
          <cell r="L20">
            <v>15</v>
          </cell>
          <cell r="M20" t="str">
            <v>Customer Accounting</v>
          </cell>
          <cell r="N20">
            <v>2332027.9998118654</v>
          </cell>
          <cell r="O20">
            <v>32515929.91458204</v>
          </cell>
          <cell r="P20">
            <v>7667033.219568898</v>
          </cell>
          <cell r="Q20">
            <v>7622445.2691864362</v>
          </cell>
          <cell r="R20">
            <v>6809721.5917297499</v>
          </cell>
          <cell r="S20">
            <v>38772856.521554686</v>
          </cell>
          <cell r="T20">
            <v>4294075.7952959491</v>
          </cell>
          <cell r="U20">
            <v>812723.67745668651</v>
          </cell>
        </row>
        <row r="21">
          <cell r="A21">
            <v>16</v>
          </cell>
          <cell r="B21" t="str">
            <v>Customer Service &amp; Info</v>
          </cell>
          <cell r="C21">
            <v>444397.9727179184</v>
          </cell>
          <cell r="D21">
            <v>3815172.1110386685</v>
          </cell>
          <cell r="E21">
            <v>2721935.7823128244</v>
          </cell>
          <cell r="F21">
            <v>1367447.8864710606</v>
          </cell>
          <cell r="G21">
            <v>1298493.6568853322</v>
          </cell>
          <cell r="H21">
            <v>21895096.676711783</v>
          </cell>
          <cell r="I21">
            <v>2970759.4407476452</v>
          </cell>
          <cell r="J21">
            <v>68954.229585728492</v>
          </cell>
          <cell r="L21">
            <v>16</v>
          </cell>
          <cell r="M21" t="str">
            <v>Customer Service &amp; Info</v>
          </cell>
          <cell r="N21">
            <v>444397.9727179184</v>
          </cell>
          <cell r="O21">
            <v>3815172.1110386685</v>
          </cell>
          <cell r="P21">
            <v>2721935.7823128244</v>
          </cell>
          <cell r="Q21">
            <v>1367447.8864710606</v>
          </cell>
          <cell r="R21">
            <v>1298493.6568853322</v>
          </cell>
          <cell r="S21">
            <v>21895096.676711783</v>
          </cell>
          <cell r="T21">
            <v>2970759.4407476452</v>
          </cell>
          <cell r="U21">
            <v>68954.229585728492</v>
          </cell>
        </row>
        <row r="22">
          <cell r="A22">
            <v>17</v>
          </cell>
          <cell r="B22" t="str">
            <v>Sales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17</v>
          </cell>
          <cell r="M22" t="str">
            <v>Sales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>
            <v>18</v>
          </cell>
          <cell r="B23" t="str">
            <v>Administrative &amp; General</v>
          </cell>
          <cell r="C23">
            <v>3543244.511689743</v>
          </cell>
          <cell r="D23">
            <v>50836586.189107366</v>
          </cell>
          <cell r="E23">
            <v>11946954.066133363</v>
          </cell>
          <cell r="F23">
            <v>23097341.402147297</v>
          </cell>
          <cell r="G23">
            <v>20185964.23675796</v>
          </cell>
          <cell r="H23">
            <v>72011676.830063581</v>
          </cell>
          <cell r="I23">
            <v>9680711.3956312388</v>
          </cell>
          <cell r="J23">
            <v>2911377.1653893376</v>
          </cell>
          <cell r="L23">
            <v>18</v>
          </cell>
          <cell r="M23" t="str">
            <v>Administrative &amp; General</v>
          </cell>
          <cell r="N23">
            <v>3543244.5273854798</v>
          </cell>
          <cell r="O23">
            <v>50836585.975319989</v>
          </cell>
          <cell r="P23">
            <v>11946953.990633933</v>
          </cell>
          <cell r="Q23">
            <v>23097341.429153875</v>
          </cell>
          <cell r="R23">
            <v>20185964.260430437</v>
          </cell>
          <cell r="S23">
            <v>72011677.067809641</v>
          </cell>
          <cell r="T23">
            <v>9680711.4045848921</v>
          </cell>
          <cell r="U23">
            <v>2911377.1687234375</v>
          </cell>
        </row>
        <row r="24">
          <cell r="A24">
            <v>19</v>
          </cell>
          <cell r="B24" t="str">
            <v xml:space="preserve">   Total O&amp;M Expenses</v>
          </cell>
          <cell r="C24">
            <v>89474232.527282283</v>
          </cell>
          <cell r="D24">
            <v>1266699579.328805</v>
          </cell>
          <cell r="E24">
            <v>358501892.61467421</v>
          </cell>
          <cell r="F24">
            <v>125369108.1159766</v>
          </cell>
          <cell r="G24">
            <v>109211080.03180723</v>
          </cell>
          <cell r="H24">
            <v>439041357.03169197</v>
          </cell>
          <cell r="I24">
            <v>57587806.276032828</v>
          </cell>
          <cell r="J24">
            <v>16158028.084169369</v>
          </cell>
          <cell r="L24">
            <v>19</v>
          </cell>
          <cell r="M24" t="str">
            <v xml:space="preserve">   Total O&amp;M Expenses</v>
          </cell>
          <cell r="N24">
            <v>89474232.542978019</v>
          </cell>
          <cell r="O24">
            <v>1266699579.1150177</v>
          </cell>
          <cell r="P24">
            <v>358501892.53917474</v>
          </cell>
          <cell r="Q24">
            <v>125369108.14298317</v>
          </cell>
          <cell r="R24">
            <v>109211080.05547971</v>
          </cell>
          <cell r="S24">
            <v>439041357.26943803</v>
          </cell>
          <cell r="T24">
            <v>57587806.284986481</v>
          </cell>
          <cell r="U24">
            <v>16158028.087503469</v>
          </cell>
        </row>
        <row r="25">
          <cell r="A25">
            <v>20</v>
          </cell>
          <cell r="B25" t="str">
            <v>Depreciation</v>
          </cell>
          <cell r="C25">
            <v>11176666.61273925</v>
          </cell>
          <cell r="D25">
            <v>114931886.32403468</v>
          </cell>
          <cell r="E25">
            <v>31323517.206304189</v>
          </cell>
          <cell r="F25">
            <v>56012641.384772636</v>
          </cell>
          <cell r="G25">
            <v>48086727.18837323</v>
          </cell>
          <cell r="H25">
            <v>173950226.46281102</v>
          </cell>
          <cell r="I25">
            <v>23878070.231717888</v>
          </cell>
          <cell r="J25">
            <v>7925914.1963994084</v>
          </cell>
          <cell r="L25">
            <v>20</v>
          </cell>
          <cell r="M25" t="str">
            <v>Depreciation</v>
          </cell>
          <cell r="N25">
            <v>11176666.614527365</v>
          </cell>
          <cell r="O25">
            <v>114931886.29967923</v>
          </cell>
          <cell r="P25">
            <v>31323517.197703015</v>
          </cell>
          <cell r="Q25">
            <v>56012641.387849331</v>
          </cell>
          <cell r="R25">
            <v>48086727.191070087</v>
          </cell>
          <cell r="S25">
            <v>173950226.48989594</v>
          </cell>
          <cell r="T25">
            <v>23878070.232737921</v>
          </cell>
          <cell r="U25">
            <v>7925914.1967792409</v>
          </cell>
        </row>
        <row r="26">
          <cell r="A26">
            <v>21</v>
          </cell>
          <cell r="B26" t="str">
            <v xml:space="preserve">Amortization </v>
          </cell>
          <cell r="C26">
            <v>1199131.3829695871</v>
          </cell>
          <cell r="D26">
            <v>16060581.810398454</v>
          </cell>
          <cell r="E26">
            <v>3948170.7348690755</v>
          </cell>
          <cell r="F26">
            <v>6996362.1315277601</v>
          </cell>
          <cell r="G26">
            <v>6088254.5999687873</v>
          </cell>
          <cell r="H26">
            <v>21726141.791198239</v>
          </cell>
          <cell r="I26">
            <v>2905599.2145175068</v>
          </cell>
          <cell r="J26">
            <v>908107.53155897243</v>
          </cell>
          <cell r="L26">
            <v>21</v>
          </cell>
          <cell r="M26" t="str">
            <v xml:space="preserve">Amortization </v>
          </cell>
          <cell r="N26">
            <v>1199131.3858157741</v>
          </cell>
          <cell r="O26">
            <v>16060581.771631308</v>
          </cell>
          <cell r="P26">
            <v>3948170.7211783836</v>
          </cell>
          <cell r="Q26">
            <v>6996362.1364249969</v>
          </cell>
          <cell r="R26">
            <v>6088254.6042614356</v>
          </cell>
          <cell r="S26">
            <v>21726141.834309928</v>
          </cell>
          <cell r="T26">
            <v>2905599.2161411177</v>
          </cell>
          <cell r="U26">
            <v>908107.53216356155</v>
          </cell>
        </row>
        <row r="27">
          <cell r="A27">
            <v>22</v>
          </cell>
          <cell r="B27" t="str">
            <v>Taxes Other Than Income</v>
          </cell>
          <cell r="C27">
            <v>2744174.601187129</v>
          </cell>
          <cell r="D27">
            <v>41511915.862366401</v>
          </cell>
          <cell r="E27">
            <v>14275507.24940067</v>
          </cell>
          <cell r="F27">
            <v>11290505.298101205</v>
          </cell>
          <cell r="G27">
            <v>9888624.2848295234</v>
          </cell>
          <cell r="H27">
            <v>31915058.929111194</v>
          </cell>
          <cell r="I27">
            <v>4332830.2073689345</v>
          </cell>
          <cell r="J27">
            <v>1401881.0132716829</v>
          </cell>
          <cell r="L27">
            <v>22</v>
          </cell>
          <cell r="M27" t="str">
            <v>Taxes Other Than Income</v>
          </cell>
          <cell r="N27">
            <v>2744174.2459703428</v>
          </cell>
          <cell r="O27">
            <v>41511920.700678051</v>
          </cell>
          <cell r="P27">
            <v>14275508.958059788</v>
          </cell>
          <cell r="Q27">
            <v>11290504.686904153</v>
          </cell>
          <cell r="R27">
            <v>9888623.7490878738</v>
          </cell>
          <cell r="S27">
            <v>31915053.54858068</v>
          </cell>
          <cell r="T27">
            <v>4332830.0047350619</v>
          </cell>
          <cell r="U27">
            <v>1401880.9378162795</v>
          </cell>
        </row>
        <row r="28">
          <cell r="A28">
            <v>23</v>
          </cell>
          <cell r="B28" t="str">
            <v>Income Taxes - Federal</v>
          </cell>
          <cell r="C28">
            <v>1987639.8302503028</v>
          </cell>
          <cell r="D28">
            <v>4591935.55015855</v>
          </cell>
          <cell r="E28">
            <v>-10899821.455124436</v>
          </cell>
          <cell r="F28">
            <v>54239428.797799461</v>
          </cell>
          <cell r="G28">
            <v>45381142.976545826</v>
          </cell>
          <cell r="H28">
            <v>182394451.11082336</v>
          </cell>
          <cell r="I28">
            <v>26158785.102395564</v>
          </cell>
          <cell r="J28">
            <v>8858285.821253635</v>
          </cell>
          <cell r="L28">
            <v>23</v>
          </cell>
          <cell r="M28" t="str">
            <v>Income Taxes - Federal</v>
          </cell>
          <cell r="N28">
            <v>1987639.4722036484</v>
          </cell>
          <cell r="O28">
            <v>4591940.427015122</v>
          </cell>
          <cell r="P28">
            <v>-10899819.650943227</v>
          </cell>
          <cell r="Q28">
            <v>54239428.181733243</v>
          </cell>
          <cell r="R28">
            <v>45381142.436536133</v>
          </cell>
          <cell r="S28">
            <v>182394445.68742815</v>
          </cell>
          <cell r="T28">
            <v>26158784.898147378</v>
          </cell>
          <cell r="U28">
            <v>8858285.7451971099</v>
          </cell>
        </row>
        <row r="29">
          <cell r="A29">
            <v>24</v>
          </cell>
          <cell r="B29" t="str">
            <v>Income Taxes - State</v>
          </cell>
          <cell r="C29">
            <v>270087.24160714663</v>
          </cell>
          <cell r="D29">
            <v>623967.77701115864</v>
          </cell>
          <cell r="E29">
            <v>0</v>
          </cell>
          <cell r="F29">
            <v>7370237.5487716496</v>
          </cell>
          <cell r="G29">
            <v>6166543.6267552022</v>
          </cell>
          <cell r="H29">
            <v>24784376.64371429</v>
          </cell>
          <cell r="I29">
            <v>3554544.4423954948</v>
          </cell>
          <cell r="J29">
            <v>1203693.9220164469</v>
          </cell>
          <cell r="L29">
            <v>24</v>
          </cell>
          <cell r="M29" t="str">
            <v>Income Taxes - State</v>
          </cell>
          <cell r="N29">
            <v>270087.19295455288</v>
          </cell>
          <cell r="O29">
            <v>623968.4396949705</v>
          </cell>
          <cell r="P29">
            <v>0</v>
          </cell>
          <cell r="Q29">
            <v>7370237.4650584832</v>
          </cell>
          <cell r="R29">
            <v>6166543.5533768544</v>
          </cell>
          <cell r="S29">
            <v>24784375.906764958</v>
          </cell>
          <cell r="T29">
            <v>3554544.4146415587</v>
          </cell>
          <cell r="U29">
            <v>1203693.9116816283</v>
          </cell>
        </row>
        <row r="30">
          <cell r="A30">
            <v>25</v>
          </cell>
          <cell r="B30" t="str">
            <v>Income Taxes - Def Net</v>
          </cell>
          <cell r="C30">
            <v>4812346.2730059596</v>
          </cell>
          <cell r="D30">
            <v>57345591.631099194</v>
          </cell>
          <cell r="E30">
            <v>14681371.069543174</v>
          </cell>
          <cell r="F30">
            <v>34532959.646298386</v>
          </cell>
          <cell r="G30">
            <v>32069282.664572112</v>
          </cell>
          <cell r="H30">
            <v>59863822.9939439</v>
          </cell>
          <cell r="I30">
            <v>9453143.5240170863</v>
          </cell>
          <cell r="J30">
            <v>2463676.9817262772</v>
          </cell>
          <cell r="L30">
            <v>25</v>
          </cell>
          <cell r="M30" t="str">
            <v>Income Taxes - Def Net</v>
          </cell>
          <cell r="N30">
            <v>4812347.0805898057</v>
          </cell>
          <cell r="O30">
            <v>57345580.631218269</v>
          </cell>
          <cell r="P30">
            <v>14681371.397010637</v>
          </cell>
          <cell r="Q30">
            <v>34532961.035852268</v>
          </cell>
          <cell r="R30">
            <v>32069283.882578455</v>
          </cell>
          <cell r="S30">
            <v>59863835.226557069</v>
          </cell>
          <cell r="T30">
            <v>9453143.9847043306</v>
          </cell>
          <cell r="U30">
            <v>2463677.1532738139</v>
          </cell>
        </row>
        <row r="31">
          <cell r="A31">
            <v>26</v>
          </cell>
          <cell r="B31" t="str">
            <v>Investment Tax Credit Adj.</v>
          </cell>
          <cell r="C31">
            <v>0</v>
          </cell>
          <cell r="D31">
            <v>0</v>
          </cell>
          <cell r="E31">
            <v>0</v>
          </cell>
          <cell r="F31">
            <v>-897401.65566157573</v>
          </cell>
          <cell r="G31">
            <v>-778450.4744278494</v>
          </cell>
          <cell r="H31">
            <v>-2624691.6754950746</v>
          </cell>
          <cell r="I31">
            <v>-369369.24480911979</v>
          </cell>
          <cell r="J31">
            <v>-118951.18123372628</v>
          </cell>
          <cell r="L31">
            <v>26</v>
          </cell>
          <cell r="M31" t="str">
            <v>Investment Tax Credit Adj.</v>
          </cell>
          <cell r="N31">
            <v>0</v>
          </cell>
          <cell r="O31">
            <v>0</v>
          </cell>
          <cell r="P31">
            <v>0</v>
          </cell>
          <cell r="Q31">
            <v>-897401.65566157573</v>
          </cell>
          <cell r="R31">
            <v>-778450.4744278494</v>
          </cell>
          <cell r="S31">
            <v>-2624691.6754950746</v>
          </cell>
          <cell r="T31">
            <v>-369369.24480911979</v>
          </cell>
          <cell r="U31">
            <v>-118951.18123372628</v>
          </cell>
        </row>
        <row r="32">
          <cell r="A32">
            <v>27</v>
          </cell>
          <cell r="B32" t="str">
            <v>Misc Revenue &amp; Expense</v>
          </cell>
          <cell r="C32">
            <v>-104153.41588502293</v>
          </cell>
          <cell r="D32">
            <v>-1775820.0821072604</v>
          </cell>
          <cell r="E32">
            <v>-679488.76952298172</v>
          </cell>
          <cell r="F32">
            <v>-1080451.0177393486</v>
          </cell>
          <cell r="G32">
            <v>-928837.70212050446</v>
          </cell>
          <cell r="H32">
            <v>-2662999.4965363201</v>
          </cell>
          <cell r="I32">
            <v>-417891.18353987287</v>
          </cell>
          <cell r="J32">
            <v>-151613.31561884424</v>
          </cell>
          <cell r="L32">
            <v>27</v>
          </cell>
          <cell r="M32" t="str">
            <v>Misc Revenue &amp; Expense</v>
          </cell>
          <cell r="N32">
            <v>-104153.41565857115</v>
          </cell>
          <cell r="O32">
            <v>-1775820.0851916987</v>
          </cell>
          <cell r="P32">
            <v>-679488.77061225707</v>
          </cell>
          <cell r="Q32">
            <v>-1080451.0173497088</v>
          </cell>
          <cell r="R32">
            <v>-928837.70177896752</v>
          </cell>
          <cell r="S32">
            <v>-2662999.4931062153</v>
          </cell>
          <cell r="T32">
            <v>-417891.18341069319</v>
          </cell>
          <cell r="U32">
            <v>-151613.31557074119</v>
          </cell>
        </row>
        <row r="33">
          <cell r="A33">
            <v>28</v>
          </cell>
          <cell r="B33" t="str">
            <v xml:space="preserve">   Total Operating Expenses:</v>
          </cell>
          <cell r="C33">
            <v>111560125.05315664</v>
          </cell>
          <cell r="D33">
            <v>1499989638.201766</v>
          </cell>
          <cell r="E33">
            <v>411151148.65014392</v>
          </cell>
          <cell r="F33">
            <v>293833390.24984682</v>
          </cell>
          <cell r="G33">
            <v>255184367.19630358</v>
          </cell>
          <cell r="H33">
            <v>928387743.79126275</v>
          </cell>
          <cell r="I33">
            <v>127083518.57009631</v>
          </cell>
          <cell r="J33">
            <v>38649023.053543225</v>
          </cell>
          <cell r="L33">
            <v>28</v>
          </cell>
          <cell r="M33" t="str">
            <v xml:space="preserve">   Total Operating Expenses:</v>
          </cell>
          <cell r="N33">
            <v>111560125.11938091</v>
          </cell>
          <cell r="O33">
            <v>1499989637.2997427</v>
          </cell>
          <cell r="P33">
            <v>411151152.3915711</v>
          </cell>
          <cell r="Q33">
            <v>293833390.36379433</v>
          </cell>
          <cell r="R33">
            <v>255184367.29618371</v>
          </cell>
          <cell r="S33">
            <v>928387744.79437339</v>
          </cell>
          <cell r="T33">
            <v>127083518.60787404</v>
          </cell>
          <cell r="U33">
            <v>38649023.067610636</v>
          </cell>
        </row>
        <row r="34">
          <cell r="A34">
            <v>29</v>
          </cell>
          <cell r="L34">
            <v>29</v>
          </cell>
        </row>
        <row r="35">
          <cell r="A35">
            <v>30</v>
          </cell>
          <cell r="B35" t="str">
            <v xml:space="preserve">   Operating Rev For Return:</v>
          </cell>
          <cell r="C35">
            <v>14062772.497582763</v>
          </cell>
          <cell r="D35">
            <v>156295565.40120602</v>
          </cell>
          <cell r="E35">
            <v>25465376.277413309</v>
          </cell>
          <cell r="F35">
            <v>169241444.48659509</v>
          </cell>
          <cell r="G35">
            <v>145386824.65550604</v>
          </cell>
          <cell r="H35">
            <v>541565125.5359844</v>
          </cell>
          <cell r="I35">
            <v>73997893.896068186</v>
          </cell>
          <cell r="J35">
            <v>23854619.831089042</v>
          </cell>
          <cell r="L35">
            <v>30</v>
          </cell>
          <cell r="M35" t="str">
            <v xml:space="preserve">   Operating Rev For Return:</v>
          </cell>
          <cell r="N35">
            <v>14062772.431519285</v>
          </cell>
          <cell r="O35">
            <v>156295566.30103946</v>
          </cell>
          <cell r="P35">
            <v>25465372.535212755</v>
          </cell>
          <cell r="Q35">
            <v>169241444.37292418</v>
          </cell>
          <cell r="R35">
            <v>145386824.55586839</v>
          </cell>
          <cell r="S35">
            <v>541565124.5353092</v>
          </cell>
          <cell r="T35">
            <v>73997893.858382165</v>
          </cell>
          <cell r="U35">
            <v>23854619.817055784</v>
          </cell>
        </row>
        <row r="36">
          <cell r="A36">
            <v>31</v>
          </cell>
          <cell r="L36">
            <v>31</v>
          </cell>
        </row>
        <row r="37">
          <cell r="A37">
            <v>32</v>
          </cell>
          <cell r="B37" t="str">
            <v xml:space="preserve">   Rate Base:</v>
          </cell>
          <cell r="L37">
            <v>32</v>
          </cell>
          <cell r="M37" t="str">
            <v xml:space="preserve">   Rate Base:</v>
          </cell>
        </row>
        <row r="38">
          <cell r="A38">
            <v>33</v>
          </cell>
          <cell r="B38" t="str">
            <v>Electric Plant In Service</v>
          </cell>
          <cell r="C38">
            <v>381219212.2022748</v>
          </cell>
          <cell r="D38">
            <v>4360392345.1151505</v>
          </cell>
          <cell r="E38">
            <v>1165713304.3043392</v>
          </cell>
          <cell r="F38">
            <v>2232737348.3255143</v>
          </cell>
          <cell r="G38">
            <v>1918622533.3399415</v>
          </cell>
          <cell r="H38">
            <v>7157003220.9037676</v>
          </cell>
          <cell r="I38">
            <v>972387478.50520468</v>
          </cell>
          <cell r="J38">
            <v>314114814.98557293</v>
          </cell>
          <cell r="L38">
            <v>33</v>
          </cell>
          <cell r="M38" t="str">
            <v>Electric Plant In Service</v>
          </cell>
          <cell r="N38">
            <v>381219212.26865935</v>
          </cell>
          <cell r="O38">
            <v>4360392344.2109432</v>
          </cell>
          <cell r="P38">
            <v>1165713303.9850171</v>
          </cell>
          <cell r="Q38">
            <v>2232737348.4397378</v>
          </cell>
          <cell r="R38">
            <v>1918622533.4400635</v>
          </cell>
          <cell r="S38">
            <v>7157003221.9093065</v>
          </cell>
          <cell r="T38">
            <v>972387478.54307377</v>
          </cell>
          <cell r="U38">
            <v>314114814.99967444</v>
          </cell>
        </row>
        <row r="39">
          <cell r="A39">
            <v>34</v>
          </cell>
          <cell r="B39" t="str">
            <v>Plant Held for Future Use</v>
          </cell>
          <cell r="C39">
            <v>22671.644040263593</v>
          </cell>
          <cell r="D39">
            <v>635788.19251786673</v>
          </cell>
          <cell r="E39">
            <v>102718.85344186971</v>
          </cell>
          <cell r="F39">
            <v>1800017.7868809509</v>
          </cell>
          <cell r="G39">
            <v>1559138.9835814147</v>
          </cell>
          <cell r="H39">
            <v>6619846.9768716563</v>
          </cell>
          <cell r="I39">
            <v>736503.56102110702</v>
          </cell>
          <cell r="J39">
            <v>240878.80329953617</v>
          </cell>
          <cell r="L39">
            <v>34</v>
          </cell>
          <cell r="M39" t="str">
            <v>Plant Held for Future Use</v>
          </cell>
          <cell r="N39">
            <v>22671.644040263593</v>
          </cell>
          <cell r="O39">
            <v>635788.19251786673</v>
          </cell>
          <cell r="P39">
            <v>102718.85344186971</v>
          </cell>
          <cell r="Q39">
            <v>1800017.7868809509</v>
          </cell>
          <cell r="R39">
            <v>1559138.9835814147</v>
          </cell>
          <cell r="S39">
            <v>6619846.9768716563</v>
          </cell>
          <cell r="T39">
            <v>736503.56102110702</v>
          </cell>
          <cell r="U39">
            <v>240878.80329953617</v>
          </cell>
        </row>
        <row r="40">
          <cell r="A40">
            <v>35</v>
          </cell>
          <cell r="B40" t="str">
            <v>Misc Deferred Debits</v>
          </cell>
          <cell r="C40">
            <v>4800133.9472253881</v>
          </cell>
          <cell r="D40">
            <v>32488648.903170817</v>
          </cell>
          <cell r="E40">
            <v>8368048.5908725131</v>
          </cell>
          <cell r="F40">
            <v>10234366.313895602</v>
          </cell>
          <cell r="G40">
            <v>8851815.9544209987</v>
          </cell>
          <cell r="H40">
            <v>32763207.944892142</v>
          </cell>
          <cell r="I40">
            <v>3977597.3927184255</v>
          </cell>
          <cell r="J40">
            <v>1382550.3594746024</v>
          </cell>
          <cell r="L40">
            <v>35</v>
          </cell>
          <cell r="M40" t="str">
            <v>Misc Deferred Debits</v>
          </cell>
          <cell r="N40">
            <v>4800133.947975711</v>
          </cell>
          <cell r="O40">
            <v>32488648.892950866</v>
          </cell>
          <cell r="P40">
            <v>8368048.5872633168</v>
          </cell>
          <cell r="Q40">
            <v>10234366.315186631</v>
          </cell>
          <cell r="R40">
            <v>8851815.955552645</v>
          </cell>
          <cell r="S40">
            <v>32763207.956257425</v>
          </cell>
          <cell r="T40">
            <v>3977597.3931464492</v>
          </cell>
          <cell r="U40">
            <v>1382550.3596339866</v>
          </cell>
        </row>
        <row r="41">
          <cell r="A41">
            <v>36</v>
          </cell>
          <cell r="B41" t="str">
            <v>Elec Plant Acq Adj</v>
          </cell>
          <cell r="C41">
            <v>0</v>
          </cell>
          <cell r="D41">
            <v>0</v>
          </cell>
          <cell r="E41">
            <v>0</v>
          </cell>
          <cell r="F41">
            <v>16540197.978727881</v>
          </cell>
          <cell r="G41">
            <v>14347783.829504002</v>
          </cell>
          <cell r="H41">
            <v>48376242.312371247</v>
          </cell>
          <cell r="I41">
            <v>6807921.9576345561</v>
          </cell>
          <cell r="J41">
            <v>2192414.149223878</v>
          </cell>
          <cell r="L41">
            <v>36</v>
          </cell>
          <cell r="M41" t="str">
            <v>Elec Plant Acq Adj</v>
          </cell>
          <cell r="N41">
            <v>0</v>
          </cell>
          <cell r="O41">
            <v>0</v>
          </cell>
          <cell r="P41">
            <v>0</v>
          </cell>
          <cell r="Q41">
            <v>16540197.978727881</v>
          </cell>
          <cell r="R41">
            <v>14347783.829504002</v>
          </cell>
          <cell r="S41">
            <v>48376242.312371247</v>
          </cell>
          <cell r="T41">
            <v>6807921.9576345561</v>
          </cell>
          <cell r="U41">
            <v>2192414.149223878</v>
          </cell>
        </row>
        <row r="42">
          <cell r="A42">
            <v>37</v>
          </cell>
          <cell r="B42" t="str">
            <v>Nuclear Fuel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37</v>
          </cell>
          <cell r="M42" t="str">
            <v>Nuclear Fuel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38</v>
          </cell>
          <cell r="B43" t="str">
            <v>Prepayments</v>
          </cell>
          <cell r="C43">
            <v>805045.38622974581</v>
          </cell>
          <cell r="D43">
            <v>11254085.47298635</v>
          </cell>
          <cell r="E43">
            <v>2587030.9013679707</v>
          </cell>
          <cell r="F43">
            <v>4861623.1323852269</v>
          </cell>
          <cell r="G43">
            <v>4192265.0818970851</v>
          </cell>
          <cell r="H43">
            <v>17196758.442474011</v>
          </cell>
          <cell r="I43">
            <v>2217417.0248360462</v>
          </cell>
          <cell r="J43">
            <v>669358.05048814206</v>
          </cell>
          <cell r="L43">
            <v>38</v>
          </cell>
          <cell r="M43" t="str">
            <v>Prepayments</v>
          </cell>
          <cell r="N43">
            <v>805045.37281655683</v>
          </cell>
          <cell r="O43">
            <v>11254085.655683765</v>
          </cell>
          <cell r="P43">
            <v>2587030.9658879163</v>
          </cell>
          <cell r="Q43">
            <v>4861623.1093060775</v>
          </cell>
          <cell r="R43">
            <v>4192265.0616671746</v>
          </cell>
          <cell r="S43">
            <v>17196758.239302102</v>
          </cell>
          <cell r="T43">
            <v>2217417.017184475</v>
          </cell>
          <cell r="U43">
            <v>669358.04763890291</v>
          </cell>
        </row>
        <row r="44">
          <cell r="A44">
            <v>39</v>
          </cell>
          <cell r="B44" t="str">
            <v>Fuel Stock</v>
          </cell>
          <cell r="C44">
            <v>575838.12682024785</v>
          </cell>
          <cell r="D44">
            <v>8700195.8507311381</v>
          </cell>
          <cell r="E44">
            <v>2516743.8687479584</v>
          </cell>
          <cell r="F44">
            <v>17243905.931475069</v>
          </cell>
          <cell r="G44">
            <v>14795101.254695127</v>
          </cell>
          <cell r="H44">
            <v>43610400.749598995</v>
          </cell>
          <cell r="I44">
            <v>6784852.8414635612</v>
          </cell>
          <cell r="J44">
            <v>2448804.6767799417</v>
          </cell>
          <cell r="L44">
            <v>39</v>
          </cell>
          <cell r="M44" t="str">
            <v>Fuel Stock</v>
          </cell>
          <cell r="N44">
            <v>575838.12682024785</v>
          </cell>
          <cell r="O44">
            <v>8700195.8507311381</v>
          </cell>
          <cell r="P44">
            <v>2516743.8687479584</v>
          </cell>
          <cell r="Q44">
            <v>17243905.931475069</v>
          </cell>
          <cell r="R44">
            <v>14795101.254695127</v>
          </cell>
          <cell r="S44">
            <v>43610400.749598995</v>
          </cell>
          <cell r="T44">
            <v>6784852.8414635612</v>
          </cell>
          <cell r="U44">
            <v>2448804.6767799417</v>
          </cell>
        </row>
        <row r="45">
          <cell r="A45">
            <v>40</v>
          </cell>
          <cell r="B45" t="str">
            <v>Material &amp; Supplies</v>
          </cell>
          <cell r="C45">
            <v>1422984.2406823987</v>
          </cell>
          <cell r="D45">
            <v>31349694.812603019</v>
          </cell>
          <cell r="E45">
            <v>6381359.7166541256</v>
          </cell>
          <cell r="F45">
            <v>23837683.258490477</v>
          </cell>
          <cell r="G45">
            <v>20704701.182149883</v>
          </cell>
          <cell r="H45">
            <v>76108721.919313893</v>
          </cell>
          <cell r="I45">
            <v>11054792.260024125</v>
          </cell>
          <cell r="J45">
            <v>3132982.0763405925</v>
          </cell>
          <cell r="L45">
            <v>40</v>
          </cell>
          <cell r="M45" t="str">
            <v>Material &amp; Supplies</v>
          </cell>
          <cell r="N45">
            <v>1422984.2406841528</v>
          </cell>
          <cell r="O45">
            <v>31349694.812579129</v>
          </cell>
          <cell r="P45">
            <v>6381359.7166456878</v>
          </cell>
          <cell r="Q45">
            <v>23837683.258493494</v>
          </cell>
          <cell r="R45">
            <v>20704701.182152528</v>
          </cell>
          <cell r="S45">
            <v>76108721.919340476</v>
          </cell>
          <cell r="T45">
            <v>11054792.260025123</v>
          </cell>
          <cell r="U45">
            <v>3132982.076340965</v>
          </cell>
        </row>
        <row r="46">
          <cell r="A46">
            <v>41</v>
          </cell>
          <cell r="B46" t="str">
            <v>Working Capital</v>
          </cell>
          <cell r="C46">
            <v>4294579.2374047153</v>
          </cell>
          <cell r="D46">
            <v>47874674.220685929</v>
          </cell>
          <cell r="E46">
            <v>12445163.90265738</v>
          </cell>
          <cell r="F46">
            <v>18919612.31177371</v>
          </cell>
          <cell r="G46">
            <v>16441830.604929775</v>
          </cell>
          <cell r="H46">
            <v>66633439.256949611</v>
          </cell>
          <cell r="I46">
            <v>8662200.2236287463</v>
          </cell>
          <cell r="J46">
            <v>2477781.7068439336</v>
          </cell>
          <cell r="L46">
            <v>41</v>
          </cell>
          <cell r="M46" t="str">
            <v>Working Capital</v>
          </cell>
          <cell r="N46">
            <v>4294579.1596392496</v>
          </cell>
          <cell r="O46">
            <v>47874675.27990827</v>
          </cell>
          <cell r="P46">
            <v>12445164.2767238</v>
          </cell>
          <cell r="Q46">
            <v>18919612.177968025</v>
          </cell>
          <cell r="R46">
            <v>16441830.487643089</v>
          </cell>
          <cell r="S46">
            <v>66633438.079022579</v>
          </cell>
          <cell r="T46">
            <v>8662200.1792673357</v>
          </cell>
          <cell r="U46">
            <v>2477781.6903249379</v>
          </cell>
        </row>
        <row r="47">
          <cell r="A47">
            <v>42</v>
          </cell>
          <cell r="B47" t="str">
            <v>Weatherization</v>
          </cell>
          <cell r="C47">
            <v>408768.05909039249</v>
          </cell>
          <cell r="D47">
            <v>-659.5662392542107</v>
          </cell>
          <cell r="E47">
            <v>2100038.729370412</v>
          </cell>
          <cell r="F47">
            <v>416267.61062684224</v>
          </cell>
          <cell r="G47">
            <v>396339.43058786425</v>
          </cell>
          <cell r="H47">
            <v>6556322.3983415449</v>
          </cell>
          <cell r="I47">
            <v>5594051.5457947832</v>
          </cell>
          <cell r="J47">
            <v>19928.180038978011</v>
          </cell>
          <cell r="L47">
            <v>42</v>
          </cell>
          <cell r="M47" t="str">
            <v>Weatherization</v>
          </cell>
          <cell r="N47">
            <v>408768.05909013504</v>
          </cell>
          <cell r="O47">
            <v>-659.56623574720356</v>
          </cell>
          <cell r="P47">
            <v>2100038.7293716506</v>
          </cell>
          <cell r="Q47">
            <v>416267.61062639923</v>
          </cell>
          <cell r="R47">
            <v>396339.43058747589</v>
          </cell>
          <cell r="S47">
            <v>6556322.3983376445</v>
          </cell>
          <cell r="T47">
            <v>5594051.545794636</v>
          </cell>
          <cell r="U47">
            <v>19928.180038923318</v>
          </cell>
        </row>
        <row r="48">
          <cell r="A48">
            <v>43</v>
          </cell>
          <cell r="B48" t="str">
            <v xml:space="preserve">Misc Rate Base </v>
          </cell>
          <cell r="C48">
            <v>294257.54585847346</v>
          </cell>
          <cell r="D48">
            <v>4380157.0086926091</v>
          </cell>
          <cell r="E48">
            <v>474771.24544890749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43</v>
          </cell>
          <cell r="M48" t="str">
            <v xml:space="preserve">Misc Rate Base </v>
          </cell>
          <cell r="N48">
            <v>294257.54585847346</v>
          </cell>
          <cell r="O48">
            <v>4380157.0086926091</v>
          </cell>
          <cell r="P48">
            <v>474771.24544890749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44</v>
          </cell>
          <cell r="B49" t="str">
            <v xml:space="preserve">   Total Electric Plant:</v>
          </cell>
          <cell r="C49">
            <v>393843490.3896265</v>
          </cell>
          <cell r="D49">
            <v>4497074930.0102987</v>
          </cell>
          <cell r="E49">
            <v>1200689180.1129</v>
          </cell>
          <cell r="F49">
            <v>2326591022.6497698</v>
          </cell>
          <cell r="G49">
            <v>1999911509.6617074</v>
          </cell>
          <cell r="H49">
            <v>7454868160.9045801</v>
          </cell>
          <cell r="I49">
            <v>1018222815.312326</v>
          </cell>
          <cell r="J49">
            <v>326679512.9880625</v>
          </cell>
          <cell r="L49">
            <v>44</v>
          </cell>
          <cell r="M49" t="str">
            <v xml:space="preserve">   Total Electric Plant:</v>
          </cell>
          <cell r="N49">
            <v>393843490.36558419</v>
          </cell>
          <cell r="O49">
            <v>4497074930.3377714</v>
          </cell>
          <cell r="P49">
            <v>1200689180.2285483</v>
          </cell>
          <cell r="Q49">
            <v>2326591022.6084023</v>
          </cell>
          <cell r="R49">
            <v>1999911509.6254468</v>
          </cell>
          <cell r="S49">
            <v>7454868160.5404081</v>
          </cell>
          <cell r="T49">
            <v>1018222815.2986109</v>
          </cell>
          <cell r="U49">
            <v>326679512.98295552</v>
          </cell>
        </row>
        <row r="50">
          <cell r="A50">
            <v>45</v>
          </cell>
          <cell r="L50">
            <v>45</v>
          </cell>
        </row>
        <row r="51">
          <cell r="A51">
            <v>46</v>
          </cell>
          <cell r="B51" t="str">
            <v>Rate Base Deductions:</v>
          </cell>
          <cell r="L51">
            <v>46</v>
          </cell>
          <cell r="M51" t="str">
            <v>Rate Base Deductions:</v>
          </cell>
        </row>
        <row r="52">
          <cell r="A52">
            <v>47</v>
          </cell>
          <cell r="B52" t="str">
            <v>Accum Prov For Deprec</v>
          </cell>
          <cell r="C52">
            <v>-152826693.40285283</v>
          </cell>
          <cell r="D52">
            <v>-1691337276.8600812</v>
          </cell>
          <cell r="E52">
            <v>-455513070.3357898</v>
          </cell>
          <cell r="F52">
            <v>-879920227.28449357</v>
          </cell>
          <cell r="G52">
            <v>-756325611.01210451</v>
          </cell>
          <cell r="H52">
            <v>-2623054396.3166552</v>
          </cell>
          <cell r="I52">
            <v>-387558957.21141553</v>
          </cell>
          <cell r="J52">
            <v>-123594616.2723891</v>
          </cell>
          <cell r="L52">
            <v>47</v>
          </cell>
          <cell r="M52" t="str">
            <v>Accum Prov For Deprec</v>
          </cell>
          <cell r="N52">
            <v>-152826693.41288137</v>
          </cell>
          <cell r="O52">
            <v>-1691337276.7234855</v>
          </cell>
          <cell r="P52">
            <v>-455513070.28755075</v>
          </cell>
          <cell r="Q52">
            <v>-879920227.30174887</v>
          </cell>
          <cell r="R52">
            <v>-756325611.02722955</v>
          </cell>
          <cell r="S52">
            <v>-2623054396.4685593</v>
          </cell>
          <cell r="T52">
            <v>-387558957.21713632</v>
          </cell>
          <cell r="U52">
            <v>-123594616.27451937</v>
          </cell>
        </row>
        <row r="53">
          <cell r="A53">
            <v>48</v>
          </cell>
          <cell r="B53" t="str">
            <v>Accum Prov For Amort</v>
          </cell>
          <cell r="C53">
            <v>-10324749.558781337</v>
          </cell>
          <cell r="D53">
            <v>-126907044.23160407</v>
          </cell>
          <cell r="E53">
            <v>-32275734.382752582</v>
          </cell>
          <cell r="F53">
            <v>-51854664.250169158</v>
          </cell>
          <cell r="G53">
            <v>-45592413.291019194</v>
          </cell>
          <cell r="H53">
            <v>-161924813.91704053</v>
          </cell>
          <cell r="I53">
            <v>-21041538.180191319</v>
          </cell>
          <cell r="J53">
            <v>-6262250.9591499623</v>
          </cell>
          <cell r="L53">
            <v>48</v>
          </cell>
          <cell r="M53" t="str">
            <v>Accum Prov For Amort</v>
          </cell>
          <cell r="N53">
            <v>-10324749.58527774</v>
          </cell>
          <cell r="O53">
            <v>-126907043.87070373</v>
          </cell>
          <cell r="P53">
            <v>-32275734.255299926</v>
          </cell>
          <cell r="Q53">
            <v>-51854664.295759693</v>
          </cell>
          <cell r="R53">
            <v>-45592413.330981344</v>
          </cell>
          <cell r="S53">
            <v>-161924814.3183862</v>
          </cell>
          <cell r="T53">
            <v>-21041538.195306227</v>
          </cell>
          <cell r="U53">
            <v>-6262250.9647783469</v>
          </cell>
        </row>
        <row r="54">
          <cell r="A54">
            <v>49</v>
          </cell>
          <cell r="B54" t="str">
            <v>Accum Def Income Tax</v>
          </cell>
          <cell r="C54">
            <v>-34476087.710398182</v>
          </cell>
          <cell r="D54">
            <v>-371666371.24572831</v>
          </cell>
          <cell r="E54">
            <v>-88855751.974293724</v>
          </cell>
          <cell r="F54">
            <v>-155919475.5337016</v>
          </cell>
          <cell r="G54">
            <v>-130232952.77661256</v>
          </cell>
          <cell r="H54">
            <v>-565555973.71251786</v>
          </cell>
          <cell r="I54">
            <v>-80027600.830526143</v>
          </cell>
          <cell r="J54">
            <v>-25686522.757089026</v>
          </cell>
          <cell r="L54">
            <v>49</v>
          </cell>
          <cell r="M54" t="str">
            <v>Accum Def Income Tax</v>
          </cell>
          <cell r="N54">
            <v>-34476087.604964301</v>
          </cell>
          <cell r="O54">
            <v>-371666372.68181461</v>
          </cell>
          <cell r="P54">
            <v>-88855752.481450364</v>
          </cell>
          <cell r="Q54">
            <v>-155919475.35228878</v>
          </cell>
          <cell r="R54">
            <v>-130232952.61759609</v>
          </cell>
          <cell r="S54">
            <v>-565555972.11549258</v>
          </cell>
          <cell r="T54">
            <v>-80027600.770381257</v>
          </cell>
          <cell r="U54">
            <v>-25686522.734692682</v>
          </cell>
        </row>
        <row r="55">
          <cell r="A55">
            <v>50</v>
          </cell>
          <cell r="B55" t="str">
            <v>Unamortized ITC</v>
          </cell>
          <cell r="C55">
            <v>-485987.87262933265</v>
          </cell>
          <cell r="D55">
            <v>-7045038.4936113218</v>
          </cell>
          <cell r="E55">
            <v>-1439630.7646533309</v>
          </cell>
          <cell r="F55">
            <v>-1400533.0246153311</v>
          </cell>
          <cell r="G55">
            <v>-1349474.934647331</v>
          </cell>
          <cell r="H55">
            <v>-177010.35437666654</v>
          </cell>
          <cell r="I55">
            <v>-52729.176629999958</v>
          </cell>
          <cell r="J55">
            <v>-51058.089967999957</v>
          </cell>
          <cell r="L55">
            <v>50</v>
          </cell>
          <cell r="M55" t="str">
            <v>Unamortized ITC</v>
          </cell>
          <cell r="N55">
            <v>-485987.87262933265</v>
          </cell>
          <cell r="O55">
            <v>-7045038.4936113218</v>
          </cell>
          <cell r="P55">
            <v>-1439630.7646533309</v>
          </cell>
          <cell r="Q55">
            <v>-1400533.0246153311</v>
          </cell>
          <cell r="R55">
            <v>-1349474.934647331</v>
          </cell>
          <cell r="S55">
            <v>-177010.35437666654</v>
          </cell>
          <cell r="T55">
            <v>-52729.176629999958</v>
          </cell>
          <cell r="U55">
            <v>-51058.089967999957</v>
          </cell>
        </row>
        <row r="56">
          <cell r="A56">
            <v>51</v>
          </cell>
          <cell r="B56" t="str">
            <v>Customer Adv For Const</v>
          </cell>
          <cell r="C56">
            <v>72279.237831746432</v>
          </cell>
          <cell r="D56">
            <v>-77901.235620867694</v>
          </cell>
          <cell r="E56">
            <v>206261.66434642594</v>
          </cell>
          <cell r="F56">
            <v>-4383409.1810825616</v>
          </cell>
          <cell r="G56">
            <v>-3334655.9585801507</v>
          </cell>
          <cell r="H56">
            <v>-12435484.812841244</v>
          </cell>
          <cell r="I56">
            <v>-242622.92722368348</v>
          </cell>
          <cell r="J56">
            <v>-1048753.2225024106</v>
          </cell>
          <cell r="L56">
            <v>51</v>
          </cell>
          <cell r="M56" t="str">
            <v>Customer Adv For Const</v>
          </cell>
          <cell r="N56">
            <v>72279.237831746432</v>
          </cell>
          <cell r="O56">
            <v>-77901.235620867694</v>
          </cell>
          <cell r="P56">
            <v>206261.66434642594</v>
          </cell>
          <cell r="Q56">
            <v>-4383409.1810825616</v>
          </cell>
          <cell r="R56">
            <v>-3334655.9585801507</v>
          </cell>
          <cell r="S56">
            <v>-12435484.812841244</v>
          </cell>
          <cell r="T56">
            <v>-242622.92722368348</v>
          </cell>
          <cell r="U56">
            <v>-1048753.2225024106</v>
          </cell>
        </row>
        <row r="57">
          <cell r="A57">
            <v>52</v>
          </cell>
          <cell r="B57" t="str">
            <v>Customer Service Deposits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>
            <v>52</v>
          </cell>
          <cell r="M57" t="str">
            <v>Customer Service Deposits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>
            <v>53</v>
          </cell>
          <cell r="B58" t="str">
            <v>Misc Rate Base Deductions</v>
          </cell>
          <cell r="C58">
            <v>-1430169.9373617629</v>
          </cell>
          <cell r="D58">
            <v>-17743277.177475363</v>
          </cell>
          <cell r="E58">
            <v>-4709705.5525476784</v>
          </cell>
          <cell r="F58">
            <v>-8538060.2133495994</v>
          </cell>
          <cell r="G58">
            <v>-7377891.3918645233</v>
          </cell>
          <cell r="H58">
            <v>-25857754.228133671</v>
          </cell>
          <cell r="I58">
            <v>-3707991.0236406168</v>
          </cell>
          <cell r="J58">
            <v>-1160168.8214850761</v>
          </cell>
          <cell r="L58">
            <v>53</v>
          </cell>
          <cell r="M58" t="str">
            <v>Misc Rate Base Deductions</v>
          </cell>
          <cell r="N58">
            <v>-1430169.9403596641</v>
          </cell>
          <cell r="O58">
            <v>-17743277.136641763</v>
          </cell>
          <cell r="P58">
            <v>-4709705.5381272128</v>
          </cell>
          <cell r="Q58">
            <v>-8538060.2185078822</v>
          </cell>
          <cell r="R58">
            <v>-7377891.3963859901</v>
          </cell>
          <cell r="S58">
            <v>-25857754.273543406</v>
          </cell>
          <cell r="T58">
            <v>-3707991.0253507737</v>
          </cell>
          <cell r="U58">
            <v>-1160168.8221218926</v>
          </cell>
        </row>
        <row r="59">
          <cell r="A59">
            <v>54</v>
          </cell>
          <cell r="L59">
            <v>54</v>
          </cell>
        </row>
        <row r="60">
          <cell r="A60">
            <v>55</v>
          </cell>
          <cell r="B60" t="str">
            <v xml:space="preserve">     Total Rate Base Deductions</v>
          </cell>
          <cell r="C60">
            <v>-199471409.24419174</v>
          </cell>
          <cell r="D60">
            <v>-2214776909.2441216</v>
          </cell>
          <cell r="E60">
            <v>-582587631.34569073</v>
          </cell>
          <cell r="F60">
            <v>-1102016369.4874117</v>
          </cell>
          <cell r="G60">
            <v>-944212999.36482823</v>
          </cell>
          <cell r="H60">
            <v>-3389005433.3415651</v>
          </cell>
          <cell r="I60">
            <v>-492631439.34962738</v>
          </cell>
          <cell r="J60">
            <v>-157803370.12258357</v>
          </cell>
          <cell r="L60">
            <v>55</v>
          </cell>
          <cell r="M60" t="str">
            <v xml:space="preserve">     Total Rate Base Deductions</v>
          </cell>
          <cell r="N60">
            <v>-199471409.17828068</v>
          </cell>
          <cell r="O60">
            <v>-2214776910.1418781</v>
          </cell>
          <cell r="P60">
            <v>-582587631.6627351</v>
          </cell>
          <cell r="Q60">
            <v>-1102016369.3740032</v>
          </cell>
          <cell r="R60">
            <v>-944212999.26542044</v>
          </cell>
          <cell r="S60">
            <v>-3389005432.3431997</v>
          </cell>
          <cell r="T60">
            <v>-492631439.31202829</v>
          </cell>
          <cell r="U60">
            <v>-157803370.10858271</v>
          </cell>
        </row>
        <row r="61">
          <cell r="A61">
            <v>56</v>
          </cell>
          <cell r="L61">
            <v>56</v>
          </cell>
        </row>
        <row r="62">
          <cell r="A62">
            <v>57</v>
          </cell>
          <cell r="B62" t="str">
            <v xml:space="preserve">   Total Rate Base:</v>
          </cell>
          <cell r="C62">
            <v>194372081.14543477</v>
          </cell>
          <cell r="D62">
            <v>2282298020.7661772</v>
          </cell>
          <cell r="E62">
            <v>618101548.76720929</v>
          </cell>
          <cell r="F62">
            <v>1224574653.162358</v>
          </cell>
          <cell r="G62">
            <v>1055698510.2968792</v>
          </cell>
          <cell r="H62">
            <v>4065862727.563015</v>
          </cell>
          <cell r="I62">
            <v>525591375.96269858</v>
          </cell>
          <cell r="J62">
            <v>168876142.86547893</v>
          </cell>
          <cell r="L62">
            <v>57</v>
          </cell>
          <cell r="M62" t="str">
            <v xml:space="preserve">   Total Rate Base:</v>
          </cell>
          <cell r="N62">
            <v>194372081.18730351</v>
          </cell>
          <cell r="O62">
            <v>2282298020.1958933</v>
          </cell>
          <cell r="P62">
            <v>618101548.56581318</v>
          </cell>
          <cell r="Q62">
            <v>1224574653.2343991</v>
          </cell>
          <cell r="R62">
            <v>1055698510.3600264</v>
          </cell>
          <cell r="S62">
            <v>4065862728.1972084</v>
          </cell>
          <cell r="T62">
            <v>525591375.98658264</v>
          </cell>
          <cell r="U62">
            <v>168876142.87437281</v>
          </cell>
        </row>
        <row r="63">
          <cell r="A63">
            <v>58</v>
          </cell>
          <cell r="L63">
            <v>58</v>
          </cell>
        </row>
        <row r="64">
          <cell r="A64">
            <v>59</v>
          </cell>
          <cell r="B64" t="str">
            <v>Return on Rate Base</v>
          </cell>
          <cell r="L64">
            <v>59</v>
          </cell>
          <cell r="M64" t="str">
            <v>Return on Rate Base</v>
          </cell>
        </row>
        <row r="65">
          <cell r="A65">
            <v>60</v>
          </cell>
          <cell r="B65" t="str">
            <v>Return on Equity</v>
          </cell>
          <cell r="L65">
            <v>60</v>
          </cell>
          <cell r="M65" t="str">
            <v>Return on Equity</v>
          </cell>
        </row>
        <row r="66">
          <cell r="A66">
            <v>61</v>
          </cell>
          <cell r="L66">
            <v>61</v>
          </cell>
        </row>
        <row r="67">
          <cell r="A67">
            <v>62</v>
          </cell>
          <cell r="B67" t="str">
            <v>TAX CALCULATION:</v>
          </cell>
          <cell r="L67">
            <v>62</v>
          </cell>
          <cell r="M67" t="str">
            <v>TAX CALCULATION:</v>
          </cell>
        </row>
        <row r="68">
          <cell r="A68">
            <v>63</v>
          </cell>
          <cell r="B68" t="str">
            <v>Operating Revenue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>
            <v>63</v>
          </cell>
          <cell r="M68" t="str">
            <v>Operating Revenue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>
            <v>64</v>
          </cell>
          <cell r="B69" t="str">
            <v>Other Deductions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64</v>
          </cell>
          <cell r="M69" t="str">
            <v>Other Deductions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A70">
            <v>65</v>
          </cell>
          <cell r="B70" t="str">
            <v>Interest (AFUDC)</v>
          </cell>
          <cell r="C70">
            <v>-1010225.8338528962</v>
          </cell>
          <cell r="D70">
            <v>-11776814.227473551</v>
          </cell>
          <cell r="E70">
            <v>-3140568.8482446959</v>
          </cell>
          <cell r="F70">
            <v>0</v>
          </cell>
          <cell r="G70">
            <v>-5173271.3538428014</v>
          </cell>
          <cell r="H70">
            <v>-20253940.402032237</v>
          </cell>
          <cell r="I70">
            <v>-2611812.7273674929</v>
          </cell>
          <cell r="J70">
            <v>-853597.66627608298</v>
          </cell>
          <cell r="L70">
            <v>65</v>
          </cell>
          <cell r="M70" t="str">
            <v>Interest (AFUDC)</v>
          </cell>
          <cell r="N70">
            <v>-1010225.6662520111</v>
          </cell>
          <cell r="O70">
            <v>-11776816.51031982</v>
          </cell>
          <cell r="P70">
            <v>-3140569.6544362712</v>
          </cell>
          <cell r="Q70">
            <v>0</v>
          </cell>
          <cell r="R70">
            <v>-5173271.1010654038</v>
          </cell>
          <cell r="S70">
            <v>-20253937.863352448</v>
          </cell>
          <cell r="T70">
            <v>-2611812.631759353</v>
          </cell>
          <cell r="U70">
            <v>-853597.63067418325</v>
          </cell>
        </row>
        <row r="71">
          <cell r="A71">
            <v>66</v>
          </cell>
          <cell r="B71" t="str">
            <v>Interest</v>
          </cell>
          <cell r="C71">
            <v>6643947.660578521</v>
          </cell>
          <cell r="D71">
            <v>77452520.727245912</v>
          </cell>
          <cell r="E71">
            <v>20654564.903177373</v>
          </cell>
          <cell r="F71">
            <v>39636882.155463427</v>
          </cell>
          <cell r="G71">
            <v>34023030.254348725</v>
          </cell>
          <cell r="H71">
            <v>133203997.99949452</v>
          </cell>
          <cell r="I71">
            <v>17177096.920676526</v>
          </cell>
          <cell r="J71">
            <v>5613851.9011147013</v>
          </cell>
          <cell r="L71">
            <v>66</v>
          </cell>
          <cell r="M71" t="str">
            <v>Interest</v>
          </cell>
          <cell r="N71">
            <v>6643946.5583185395</v>
          </cell>
          <cell r="O71">
            <v>77452535.74083063</v>
          </cell>
          <cell r="P71">
            <v>20654570.205253847</v>
          </cell>
          <cell r="Q71">
            <v>39636880.258880608</v>
          </cell>
          <cell r="R71">
            <v>34023028.59190876</v>
          </cell>
          <cell r="S71">
            <v>133203981.30337067</v>
          </cell>
          <cell r="T71">
            <v>17177096.291890908</v>
          </cell>
          <cell r="U71">
            <v>5613851.6669718483</v>
          </cell>
        </row>
        <row r="72">
          <cell r="A72">
            <v>67</v>
          </cell>
          <cell r="B72" t="str">
            <v>Schedule "M" Additions</v>
          </cell>
          <cell r="C72">
            <v>22947151.732648492</v>
          </cell>
          <cell r="D72">
            <v>246882958.28201783</v>
          </cell>
          <cell r="E72">
            <v>64341037.979238182</v>
          </cell>
          <cell r="F72">
            <v>105406342.36138505</v>
          </cell>
          <cell r="G72">
            <v>89953732.030348033</v>
          </cell>
          <cell r="H72">
            <v>340376814.80604202</v>
          </cell>
          <cell r="I72">
            <v>44987118.898922272</v>
          </cell>
          <cell r="J72">
            <v>15452610.331037022</v>
          </cell>
          <cell r="L72">
            <v>67</v>
          </cell>
          <cell r="M72" t="str">
            <v>Schedule "M" Additions</v>
          </cell>
          <cell r="N72">
            <v>22947148.722242586</v>
          </cell>
          <cell r="O72">
            <v>246882999.28594142</v>
          </cell>
          <cell r="P72">
            <v>64341052.459853157</v>
          </cell>
          <cell r="Q72">
            <v>105406337.18158698</v>
          </cell>
          <cell r="R72">
            <v>89953727.490022525</v>
          </cell>
          <cell r="S72">
            <v>340376769.20689952</v>
          </cell>
          <cell r="T72">
            <v>44987117.181632355</v>
          </cell>
          <cell r="U72">
            <v>15452609.691564448</v>
          </cell>
        </row>
        <row r="73">
          <cell r="A73">
            <v>68</v>
          </cell>
          <cell r="B73" t="str">
            <v>Schedule "M" Deductions</v>
          </cell>
          <cell r="C73">
            <v>32497217.563189611</v>
          </cell>
          <cell r="D73">
            <v>386320528.50711328</v>
          </cell>
          <cell r="E73">
            <v>107216314.83077878</v>
          </cell>
          <cell r="F73">
            <v>173942963.93593055</v>
          </cell>
          <cell r="G73">
            <v>153502364.44762158</v>
          </cell>
          <cell r="H73">
            <v>487498462.00005543</v>
          </cell>
          <cell r="I73">
            <v>64922901.976440474</v>
          </cell>
          <cell r="J73">
            <v>20440599.488308955</v>
          </cell>
          <cell r="L73">
            <v>68</v>
          </cell>
          <cell r="M73" t="str">
            <v>Schedule "M" Deductions</v>
          </cell>
          <cell r="N73">
            <v>32497216.89390694</v>
          </cell>
          <cell r="O73">
            <v>386320537.62323135</v>
          </cell>
          <cell r="P73">
            <v>107216318.05015349</v>
          </cell>
          <cell r="Q73">
            <v>173942962.78434196</v>
          </cell>
          <cell r="R73">
            <v>153502363.4382025</v>
          </cell>
          <cell r="S73">
            <v>487498451.86231428</v>
          </cell>
          <cell r="T73">
            <v>64922901.594647318</v>
          </cell>
          <cell r="U73">
            <v>20440599.34613945</v>
          </cell>
        </row>
        <row r="74">
          <cell r="A74">
            <v>69</v>
          </cell>
          <cell r="B74" t="str">
            <v>Income Before Tax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69</v>
          </cell>
          <cell r="M74" t="str">
            <v>Income Before Tax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A75">
            <v>70</v>
          </cell>
          <cell r="L75">
            <v>70</v>
          </cell>
        </row>
        <row r="76">
          <cell r="A76">
            <v>71</v>
          </cell>
          <cell r="B76" t="str">
            <v>State Income Taxes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L76">
            <v>71</v>
          </cell>
          <cell r="M76" t="str">
            <v>State Income Taxes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A77">
            <v>72</v>
          </cell>
          <cell r="B77" t="str">
            <v>Taxable Income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>
            <v>72</v>
          </cell>
          <cell r="M77" t="str">
            <v>Taxable Income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A78">
            <v>73</v>
          </cell>
          <cell r="L78">
            <v>73</v>
          </cell>
        </row>
        <row r="79">
          <cell r="A79">
            <v>74</v>
          </cell>
          <cell r="B79" t="str">
            <v>Federal Income Taxes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>
            <v>74</v>
          </cell>
          <cell r="M79" t="str">
            <v>Federal Income Taxes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2">
          <cell r="U82" t="str">
            <v/>
          </cell>
        </row>
        <row r="83">
          <cell r="M83" t="str">
            <v>Unadjusted Results Input</v>
          </cell>
        </row>
        <row r="84">
          <cell r="M84" t="str">
            <v>Modified Accord</v>
          </cell>
        </row>
        <row r="85">
          <cell r="M85" t="str">
            <v>Year End Balance</v>
          </cell>
        </row>
        <row r="87">
          <cell r="N87" t="str">
            <v>CALIFORNIA</v>
          </cell>
          <cell r="O87" t="str">
            <v>OREGON</v>
          </cell>
          <cell r="P87" t="str">
            <v>WASHINGTON</v>
          </cell>
          <cell r="Q87" t="str">
            <v>WY-ALL</v>
          </cell>
          <cell r="R87" t="str">
            <v>WY-PPL</v>
          </cell>
          <cell r="S87" t="str">
            <v>UTAH</v>
          </cell>
          <cell r="T87" t="str">
            <v>IDAHO</v>
          </cell>
          <cell r="U87" t="str">
            <v>WY-UPL</v>
          </cell>
        </row>
        <row r="88">
          <cell r="L88">
            <v>1</v>
          </cell>
          <cell r="M88" t="str">
            <v xml:space="preserve">   Operating Revenues:</v>
          </cell>
        </row>
        <row r="89">
          <cell r="L89">
            <v>2</v>
          </cell>
          <cell r="M89" t="str">
            <v>General Business Revenues</v>
          </cell>
          <cell r="N89">
            <v>83183125.009999812</v>
          </cell>
          <cell r="O89">
            <v>993373656.84000003</v>
          </cell>
          <cell r="P89">
            <v>246437321.489999</v>
          </cell>
          <cell r="Q89">
            <v>445083073.21999991</v>
          </cell>
          <cell r="R89">
            <v>385095501.87999988</v>
          </cell>
          <cell r="S89">
            <v>1412248642.5399981</v>
          </cell>
          <cell r="T89">
            <v>193553940.7899999</v>
          </cell>
          <cell r="U89">
            <v>59987571.340000004</v>
          </cell>
        </row>
        <row r="90">
          <cell r="L90">
            <v>3</v>
          </cell>
          <cell r="M90" t="str">
            <v>Interdepartmental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L91">
            <v>4</v>
          </cell>
          <cell r="M91" t="str">
            <v>Special Sales</v>
          </cell>
          <cell r="N91">
            <v>10384933.169734715</v>
          </cell>
          <cell r="O91">
            <v>160233763.70778292</v>
          </cell>
          <cell r="P91">
            <v>44979709.331817433</v>
          </cell>
          <cell r="Q91">
            <v>84083829.765487134</v>
          </cell>
          <cell r="R91">
            <v>72264806.969171271</v>
          </cell>
          <cell r="S91">
            <v>240454977.79424739</v>
          </cell>
          <cell r="T91">
            <v>35013573.905771606</v>
          </cell>
          <cell r="U91">
            <v>11819022.796315864</v>
          </cell>
        </row>
        <row r="92">
          <cell r="L92">
            <v>5</v>
          </cell>
          <cell r="M92" t="str">
            <v>Other Operating Revenues</v>
          </cell>
          <cell r="N92">
            <v>2988016.6140542636</v>
          </cell>
          <cell r="O92">
            <v>41993157.580928877</v>
          </cell>
          <cell r="P92">
            <v>11074711.922040647</v>
          </cell>
          <cell r="Q92">
            <v>18978369.46775452</v>
          </cell>
          <cell r="R92">
            <v>16215863.242192483</v>
          </cell>
          <cell r="S92">
            <v>59874169.878358766</v>
          </cell>
          <cell r="T92">
            <v>8015862.2018711399</v>
          </cell>
          <cell r="U92">
            <v>2762506.2255620379</v>
          </cell>
        </row>
        <row r="93">
          <cell r="L93">
            <v>6</v>
          </cell>
          <cell r="M93" t="str">
            <v xml:space="preserve">   Total Operating Revenues</v>
          </cell>
          <cell r="N93">
            <v>96556074.793788791</v>
          </cell>
          <cell r="O93">
            <v>1195600578.1287117</v>
          </cell>
          <cell r="P93">
            <v>302491742.74385709</v>
          </cell>
          <cell r="Q93">
            <v>548145272.45324159</v>
          </cell>
          <cell r="R93">
            <v>473576172.09136367</v>
          </cell>
          <cell r="S93">
            <v>1712577790.2126043</v>
          </cell>
          <cell r="T93">
            <v>236583376.89764264</v>
          </cell>
          <cell r="U93">
            <v>74569100.361877903</v>
          </cell>
        </row>
        <row r="94">
          <cell r="L94">
            <v>7</v>
          </cell>
        </row>
        <row r="95">
          <cell r="L95">
            <v>8</v>
          </cell>
          <cell r="M95" t="str">
            <v xml:space="preserve">   Operating Expenses:</v>
          </cell>
        </row>
        <row r="96">
          <cell r="L96">
            <v>9</v>
          </cell>
          <cell r="M96" t="str">
            <v>Steam Production</v>
          </cell>
          <cell r="N96">
            <v>6769208.6266581584</v>
          </cell>
          <cell r="O96">
            <v>103346376.49525154</v>
          </cell>
          <cell r="P96">
            <v>29509827.428791579</v>
          </cell>
          <cell r="Q96">
            <v>60415790.341877945</v>
          </cell>
          <cell r="R96">
            <v>50041652.183942169</v>
          </cell>
          <cell r="S96">
            <v>195323102.07861701</v>
          </cell>
          <cell r="T96">
            <v>29674995.171134055</v>
          </cell>
          <cell r="U96">
            <v>10374138.157935776</v>
          </cell>
        </row>
        <row r="97">
          <cell r="L97">
            <v>10</v>
          </cell>
          <cell r="M97" t="str">
            <v>Nuclear Production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L98">
            <v>11</v>
          </cell>
          <cell r="M98" t="str">
            <v>Hydro Production</v>
          </cell>
          <cell r="N98">
            <v>957213.09645254002</v>
          </cell>
          <cell r="O98">
            <v>14680487.2614381</v>
          </cell>
          <cell r="P98">
            <v>4145926.2321034302</v>
          </cell>
          <cell r="Q98">
            <v>6979619.6575433761</v>
          </cell>
          <cell r="R98">
            <v>6657825.5878938362</v>
          </cell>
          <cell r="S98">
            <v>6546817.5504340352</v>
          </cell>
          <cell r="T98">
            <v>953307.27711476351</v>
          </cell>
          <cell r="U98">
            <v>321794.06964954012</v>
          </cell>
        </row>
        <row r="99">
          <cell r="L99">
            <v>12</v>
          </cell>
          <cell r="M99" t="str">
            <v>Other Power Supply</v>
          </cell>
          <cell r="N99">
            <v>18520947.396995224</v>
          </cell>
          <cell r="O99">
            <v>283340264.53644967</v>
          </cell>
          <cell r="P99">
            <v>82500074.171580359</v>
          </cell>
          <cell r="Q99">
            <v>154760051.65963107</v>
          </cell>
          <cell r="R99">
            <v>132943382.97072144</v>
          </cell>
          <cell r="S99">
            <v>429453621.72400331</v>
          </cell>
          <cell r="T99">
            <v>63630028.128937498</v>
          </cell>
          <cell r="U99">
            <v>21816668.688909635</v>
          </cell>
        </row>
        <row r="100">
          <cell r="L100">
            <v>13</v>
          </cell>
          <cell r="M100" t="str">
            <v>Transmission</v>
          </cell>
          <cell r="N100">
            <v>2695433.4824386421</v>
          </cell>
          <cell r="O100">
            <v>41070510.658809491</v>
          </cell>
          <cell r="P100">
            <v>11783338.635968046</v>
          </cell>
          <cell r="Q100">
            <v>23804917.540318865</v>
          </cell>
          <cell r="R100">
            <v>20435155.230287153</v>
          </cell>
          <cell r="S100">
            <v>62662621.776134141</v>
          </cell>
          <cell r="T100">
            <v>9586487.8786566649</v>
          </cell>
          <cell r="U100">
            <v>3369762.3100317121</v>
          </cell>
        </row>
        <row r="101">
          <cell r="L101">
            <v>14</v>
          </cell>
          <cell r="M101" t="str">
            <v>Distribution</v>
          </cell>
          <cell r="N101">
            <v>12127013.504121542</v>
          </cell>
          <cell r="O101">
            <v>71285822.738781095</v>
          </cell>
          <cell r="P101">
            <v>13923214.831215207</v>
          </cell>
          <cell r="Q101">
            <v>19696997.249053542</v>
          </cell>
          <cell r="R101">
            <v>17104073.881848413</v>
          </cell>
          <cell r="S101">
            <v>91375883.949406728</v>
          </cell>
          <cell r="T101">
            <v>10311238.607421678</v>
          </cell>
          <cell r="U101">
            <v>2592923.3672051281</v>
          </cell>
        </row>
        <row r="102">
          <cell r="L102">
            <v>15</v>
          </cell>
          <cell r="M102" t="str">
            <v>Customer Accounting</v>
          </cell>
          <cell r="N102">
            <v>2332027.9998118654</v>
          </cell>
          <cell r="O102">
            <v>32515929.91458204</v>
          </cell>
          <cell r="P102">
            <v>7667033.219568898</v>
          </cell>
          <cell r="Q102">
            <v>7622445.2691864362</v>
          </cell>
          <cell r="R102">
            <v>6809721.5917297499</v>
          </cell>
          <cell r="S102">
            <v>38772856.521554686</v>
          </cell>
          <cell r="T102">
            <v>4294075.7952959491</v>
          </cell>
          <cell r="U102">
            <v>812723.67745668651</v>
          </cell>
        </row>
        <row r="103">
          <cell r="L103">
            <v>16</v>
          </cell>
          <cell r="M103" t="str">
            <v>Customer Service &amp; Info</v>
          </cell>
          <cell r="N103">
            <v>444397.9727179184</v>
          </cell>
          <cell r="O103">
            <v>3815172.1110386685</v>
          </cell>
          <cell r="P103">
            <v>2721935.7823128244</v>
          </cell>
          <cell r="Q103">
            <v>1367447.8864710606</v>
          </cell>
          <cell r="R103">
            <v>1298493.6568853322</v>
          </cell>
          <cell r="S103">
            <v>21895096.676711783</v>
          </cell>
          <cell r="T103">
            <v>2970759.4407476452</v>
          </cell>
          <cell r="U103">
            <v>68954.229585728492</v>
          </cell>
        </row>
        <row r="104">
          <cell r="L104">
            <v>17</v>
          </cell>
          <cell r="M104" t="str">
            <v>Sales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L105">
            <v>18</v>
          </cell>
          <cell r="M105" t="str">
            <v>Administrative &amp; General</v>
          </cell>
          <cell r="N105">
            <v>3907427.4504125775</v>
          </cell>
          <cell r="O105">
            <v>55224368.88251505</v>
          </cell>
          <cell r="P105">
            <v>13025241.22933929</v>
          </cell>
          <cell r="Q105">
            <v>22393603.242087126</v>
          </cell>
          <cell r="R105">
            <v>19573749.626280259</v>
          </cell>
          <cell r="S105">
            <v>67172404.30241783</v>
          </cell>
          <cell r="T105">
            <v>9140112.939492682</v>
          </cell>
          <cell r="U105">
            <v>2819853.6158068674</v>
          </cell>
        </row>
        <row r="106">
          <cell r="L106">
            <v>19</v>
          </cell>
        </row>
        <row r="107">
          <cell r="L107">
            <v>20</v>
          </cell>
          <cell r="M107" t="str">
            <v xml:space="preserve">   Total O&amp;M Expenses</v>
          </cell>
          <cell r="N107">
            <v>47753669.529608466</v>
          </cell>
          <cell r="O107">
            <v>605278932.59886575</v>
          </cell>
          <cell r="P107">
            <v>165276591.53087965</v>
          </cell>
          <cell r="Q107">
            <v>297040872.84616941</v>
          </cell>
          <cell r="R107">
            <v>254864054.72958836</v>
          </cell>
          <cell r="S107">
            <v>913202404.57927954</v>
          </cell>
          <cell r="T107">
            <v>130561005.23880096</v>
          </cell>
          <cell r="U107">
            <v>42176818.116581075</v>
          </cell>
        </row>
        <row r="108">
          <cell r="L108">
            <v>21</v>
          </cell>
        </row>
        <row r="109">
          <cell r="L109">
            <v>22</v>
          </cell>
          <cell r="M109" t="str">
            <v>Depreciation</v>
          </cell>
          <cell r="N109">
            <v>11895413.385738336</v>
          </cell>
          <cell r="O109">
            <v>124425072.02720067</v>
          </cell>
          <cell r="P109">
            <v>33608398.56604559</v>
          </cell>
          <cell r="Q109">
            <v>54759552.228134394</v>
          </cell>
          <cell r="R109">
            <v>46932326.716299281</v>
          </cell>
          <cell r="S109">
            <v>163027672.58508852</v>
          </cell>
          <cell r="T109">
            <v>22841944.968738243</v>
          </cell>
          <cell r="U109">
            <v>7827225.511835115</v>
          </cell>
        </row>
        <row r="110">
          <cell r="L110">
            <v>23</v>
          </cell>
          <cell r="M110" t="str">
            <v xml:space="preserve">Amortization </v>
          </cell>
          <cell r="N110">
            <v>1235439.7528678398</v>
          </cell>
          <cell r="O110">
            <v>16302526.010884471</v>
          </cell>
          <cell r="P110">
            <v>3939101.6924889921</v>
          </cell>
          <cell r="Q110">
            <v>7310685.9466454675</v>
          </cell>
          <cell r="R110">
            <v>6381477.7397001265</v>
          </cell>
          <cell r="S110">
            <v>21097088.194500536</v>
          </cell>
          <cell r="T110">
            <v>2870617.944708759</v>
          </cell>
          <cell r="U110">
            <v>929208.20694534073</v>
          </cell>
        </row>
        <row r="111">
          <cell r="L111">
            <v>24</v>
          </cell>
          <cell r="M111" t="str">
            <v>Taxes Other Than Income</v>
          </cell>
          <cell r="N111">
            <v>2925301.6600781446</v>
          </cell>
          <cell r="O111">
            <v>43720385.044919506</v>
          </cell>
          <cell r="P111">
            <v>14824567.525832109</v>
          </cell>
          <cell r="Q111">
            <v>10914958.967417149</v>
          </cell>
          <cell r="R111">
            <v>9562714.0876962561</v>
          </cell>
          <cell r="S111">
            <v>29505497.366039582</v>
          </cell>
          <cell r="T111">
            <v>4059537.4674049593</v>
          </cell>
          <cell r="U111">
            <v>1352244.8797208923</v>
          </cell>
        </row>
        <row r="112">
          <cell r="L112">
            <v>25</v>
          </cell>
          <cell r="M112" t="str">
            <v>Income Taxes - Federal</v>
          </cell>
          <cell r="N112">
            <v>9250276.8362342324</v>
          </cell>
          <cell r="O112">
            <v>101292935.68248914</v>
          </cell>
          <cell r="P112">
            <v>1802568.1543045172</v>
          </cell>
          <cell r="Q112">
            <v>67838295.135842294</v>
          </cell>
          <cell r="R112">
            <v>48553565.400620922</v>
          </cell>
          <cell r="S112">
            <v>161701770.85074285</v>
          </cell>
          <cell r="T112">
            <v>190060398.8763189</v>
          </cell>
          <cell r="U112">
            <v>19284729.735221371</v>
          </cell>
        </row>
        <row r="113">
          <cell r="L113">
            <v>26</v>
          </cell>
          <cell r="M113" t="str">
            <v>Income Taxes - State</v>
          </cell>
          <cell r="N113">
            <v>1436742.5174018354</v>
          </cell>
          <cell r="O113">
            <v>15730625.419231487</v>
          </cell>
          <cell r="P113">
            <v>283476.16809933656</v>
          </cell>
          <cell r="Q113">
            <v>10535204.029209018</v>
          </cell>
          <cell r="R113">
            <v>7540667.1337487474</v>
          </cell>
          <cell r="S113">
            <v>25088566.368405588</v>
          </cell>
          <cell r="T113">
            <v>29518254.295964748</v>
          </cell>
          <cell r="U113">
            <v>2994536.8954602703</v>
          </cell>
        </row>
        <row r="114">
          <cell r="L114">
            <v>27</v>
          </cell>
          <cell r="M114" t="str">
            <v>Income Taxes - Def Net</v>
          </cell>
          <cell r="N114">
            <v>-876161.23317237303</v>
          </cell>
          <cell r="O114">
            <v>91399905.291789487</v>
          </cell>
          <cell r="P114">
            <v>30534835.31192496</v>
          </cell>
          <cell r="Q114">
            <v>56494676.43094606</v>
          </cell>
          <cell r="R114">
            <v>63646289.405324183</v>
          </cell>
          <cell r="S114">
            <v>82210275.789523512</v>
          </cell>
          <cell r="T114">
            <v>8151764.4144744426</v>
          </cell>
          <cell r="U114">
            <v>-7151612.9743781239</v>
          </cell>
        </row>
        <row r="115">
          <cell r="L115">
            <v>28</v>
          </cell>
          <cell r="M115" t="str">
            <v>Investment Tax Credit Adj.</v>
          </cell>
          <cell r="N115">
            <v>0</v>
          </cell>
          <cell r="O115">
            <v>0</v>
          </cell>
          <cell r="P115">
            <v>0</v>
          </cell>
          <cell r="Q115">
            <v>-159091.2202468568</v>
          </cell>
          <cell r="R115">
            <v>0</v>
          </cell>
          <cell r="S115">
            <v>-3236669.942259694</v>
          </cell>
          <cell r="T115">
            <v>-471303.95582357759</v>
          </cell>
          <cell r="U115">
            <v>-159091.2202468568</v>
          </cell>
        </row>
        <row r="116">
          <cell r="L116">
            <v>29</v>
          </cell>
          <cell r="M116" t="str">
            <v>Misc Revenue &amp; Expense</v>
          </cell>
          <cell r="N116">
            <v>-98125.795669174113</v>
          </cell>
          <cell r="O116">
            <v>-1697705.3571810017</v>
          </cell>
          <cell r="P116">
            <v>-656372.57084070041</v>
          </cell>
          <cell r="Q116">
            <v>-1096784.6938362089</v>
          </cell>
          <cell r="R116">
            <v>-940939.08277364704</v>
          </cell>
          <cell r="S116">
            <v>-2737017.7019309746</v>
          </cell>
          <cell r="T116">
            <v>-433069.28734627937</v>
          </cell>
          <cell r="U116">
            <v>-155845.61106256192</v>
          </cell>
        </row>
        <row r="117">
          <cell r="L117">
            <v>30</v>
          </cell>
        </row>
        <row r="118">
          <cell r="L118">
            <v>31</v>
          </cell>
          <cell r="M118" t="str">
            <v xml:space="preserve">   Total Operating Expenses:</v>
          </cell>
          <cell r="N118">
            <v>73522556.653087303</v>
          </cell>
          <cell r="O118">
            <v>996452676.71819973</v>
          </cell>
          <cell r="P118">
            <v>249613166.37873447</v>
          </cell>
          <cell r="Q118">
            <v>503638369.67028081</v>
          </cell>
          <cell r="R118">
            <v>436540156.13020426</v>
          </cell>
          <cell r="S118">
            <v>1389859588.0893893</v>
          </cell>
          <cell r="T118">
            <v>387159149.96324104</v>
          </cell>
          <cell r="U118">
            <v>67098213.540076531</v>
          </cell>
        </row>
        <row r="119">
          <cell r="L119">
            <v>32</v>
          </cell>
        </row>
        <row r="120">
          <cell r="L120">
            <v>33</v>
          </cell>
          <cell r="M120" t="str">
            <v xml:space="preserve">   Operating Rev For Return:</v>
          </cell>
          <cell r="N120">
            <v>23033518.140701488</v>
          </cell>
          <cell r="O120">
            <v>199147901.41051197</v>
          </cell>
          <cell r="P120">
            <v>52878576.365122616</v>
          </cell>
          <cell r="Q120">
            <v>44506902.78296078</v>
          </cell>
          <cell r="R120">
            <v>37036015.961159408</v>
          </cell>
          <cell r="S120">
            <v>322718202.12321496</v>
          </cell>
          <cell r="T120">
            <v>-150575773.0655984</v>
          </cell>
          <cell r="U120">
            <v>7470886.8218013719</v>
          </cell>
        </row>
        <row r="121">
          <cell r="L121">
            <v>34</v>
          </cell>
        </row>
        <row r="122">
          <cell r="L122">
            <v>35</v>
          </cell>
        </row>
        <row r="123">
          <cell r="L123">
            <v>36</v>
          </cell>
          <cell r="M123" t="str">
            <v xml:space="preserve">   Rate Base:</v>
          </cell>
        </row>
        <row r="124">
          <cell r="L124">
            <v>37</v>
          </cell>
          <cell r="M124" t="str">
            <v>Electric Plant In Service</v>
          </cell>
          <cell r="N124">
            <v>401581255.98865986</v>
          </cell>
          <cell r="O124">
            <v>4618302168.3146343</v>
          </cell>
          <cell r="P124">
            <v>1225289687.2345366</v>
          </cell>
          <cell r="Q124">
            <v>2053842622.5817668</v>
          </cell>
          <cell r="R124">
            <v>1764192748.9209111</v>
          </cell>
          <cell r="S124">
            <v>6317648384.7700195</v>
          </cell>
          <cell r="T124">
            <v>870323354.12187529</v>
          </cell>
          <cell r="U124">
            <v>289649873.66085577</v>
          </cell>
        </row>
        <row r="125">
          <cell r="L125">
            <v>38</v>
          </cell>
          <cell r="M125" t="str">
            <v>Plant Held for Future Use</v>
          </cell>
          <cell r="N125">
            <v>20547.331798199626</v>
          </cell>
          <cell r="O125">
            <v>302901.68470859702</v>
          </cell>
          <cell r="P125">
            <v>87266.504170015818</v>
          </cell>
          <cell r="Q125">
            <v>176255.70974186464</v>
          </cell>
          <cell r="R125">
            <v>150575.5969006079</v>
          </cell>
          <cell r="S125">
            <v>3195400.8132239608</v>
          </cell>
          <cell r="T125">
            <v>71368.919350704382</v>
          </cell>
          <cell r="U125">
            <v>25680.112841256763</v>
          </cell>
        </row>
        <row r="126">
          <cell r="L126">
            <v>39</v>
          </cell>
          <cell r="M126" t="str">
            <v>Misc Deferred Debits</v>
          </cell>
          <cell r="N126">
            <v>3615729.5778764524</v>
          </cell>
          <cell r="O126">
            <v>33760284.935231231</v>
          </cell>
          <cell r="P126">
            <v>7951987.0589400027</v>
          </cell>
          <cell r="Q126">
            <v>10265127.583698526</v>
          </cell>
          <cell r="R126">
            <v>8820100.9964857176</v>
          </cell>
          <cell r="S126">
            <v>34093966.075673029</v>
          </cell>
          <cell r="T126">
            <v>3960294.3864742434</v>
          </cell>
          <cell r="U126">
            <v>1445026.587212808</v>
          </cell>
        </row>
        <row r="127">
          <cell r="L127">
            <v>40</v>
          </cell>
          <cell r="M127" t="str">
            <v>Elec Plant Acq Adj</v>
          </cell>
          <cell r="N127">
            <v>1343492.4739906483</v>
          </cell>
          <cell r="O127">
            <v>20604737.04690434</v>
          </cell>
          <cell r="P127">
            <v>5818997.5786938407</v>
          </cell>
          <cell r="Q127">
            <v>10873583.282813422</v>
          </cell>
          <cell r="R127">
            <v>9344563.5079870913</v>
          </cell>
          <cell r="S127">
            <v>31107513.906939492</v>
          </cell>
          <cell r="T127">
            <v>4529684.7135243677</v>
          </cell>
          <cell r="U127">
            <v>1529019.7748263313</v>
          </cell>
        </row>
        <row r="128">
          <cell r="L128">
            <v>41</v>
          </cell>
          <cell r="M128" t="str">
            <v>Nuclear Fuel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L129">
            <v>42</v>
          </cell>
          <cell r="M129" t="str">
            <v>Prepayments</v>
          </cell>
          <cell r="N129">
            <v>844035.96648442757</v>
          </cell>
          <cell r="O129">
            <v>11683491.676999206</v>
          </cell>
          <cell r="P129">
            <v>2605582.9621024551</v>
          </cell>
          <cell r="Q129">
            <v>4361031.1832581842</v>
          </cell>
          <cell r="R129">
            <v>3746410.483978942</v>
          </cell>
          <cell r="S129">
            <v>17016377.536400147</v>
          </cell>
          <cell r="T129">
            <v>2025251.8817885662</v>
          </cell>
          <cell r="U129">
            <v>614620.69927924196</v>
          </cell>
        </row>
        <row r="130">
          <cell r="L130">
            <v>43</v>
          </cell>
          <cell r="M130" t="str">
            <v>Fuel Stock</v>
          </cell>
          <cell r="N130">
            <v>1398781.3471350542</v>
          </cell>
          <cell r="O130">
            <v>21242559.346699387</v>
          </cell>
          <cell r="P130">
            <v>6143563.5914632399</v>
          </cell>
          <cell r="Q130">
            <v>12877726.265436551</v>
          </cell>
          <cell r="R130">
            <v>11049386.888123896</v>
          </cell>
          <cell r="S130">
            <v>32584851.766852781</v>
          </cell>
          <cell r="T130">
            <v>5106270.3588159988</v>
          </cell>
          <cell r="U130">
            <v>1828339.3773126549</v>
          </cell>
        </row>
        <row r="131">
          <cell r="L131">
            <v>44</v>
          </cell>
          <cell r="M131" t="str">
            <v>Material &amp; Supplies</v>
          </cell>
          <cell r="N131">
            <v>2223061.9970098077</v>
          </cell>
          <cell r="O131">
            <v>42517829.683028325</v>
          </cell>
          <cell r="P131">
            <v>9623301.8700704481</v>
          </cell>
          <cell r="Q131">
            <v>18886695.958392911</v>
          </cell>
          <cell r="R131">
            <v>16441916.949006658</v>
          </cell>
          <cell r="S131">
            <v>62359173.279504694</v>
          </cell>
          <cell r="T131">
            <v>9082246.8670831565</v>
          </cell>
          <cell r="U131">
            <v>2444779.0093862512</v>
          </cell>
        </row>
        <row r="132">
          <cell r="L132">
            <v>45</v>
          </cell>
          <cell r="M132" t="str">
            <v>Working Capital</v>
          </cell>
          <cell r="N132">
            <v>1550522.6262029598</v>
          </cell>
          <cell r="O132">
            <v>19340085.577705681</v>
          </cell>
          <cell r="P132">
            <v>5253078.4654786699</v>
          </cell>
          <cell r="Q132">
            <v>6713081.5870866543</v>
          </cell>
          <cell r="R132">
            <v>5686246.6276979689</v>
          </cell>
          <cell r="S132">
            <v>30889979.417202611</v>
          </cell>
          <cell r="T132">
            <v>6082727.3801285494</v>
          </cell>
          <cell r="U132">
            <v>1026834.9593886852</v>
          </cell>
        </row>
        <row r="133">
          <cell r="L133">
            <v>46</v>
          </cell>
          <cell r="M133" t="str">
            <v>Weatherization</v>
          </cell>
          <cell r="N133">
            <v>425688.76669051923</v>
          </cell>
          <cell r="O133">
            <v>-732.55173672793501</v>
          </cell>
          <cell r="P133">
            <v>2114671.1003364646</v>
          </cell>
          <cell r="Q133">
            <v>435655.61537236022</v>
          </cell>
          <cell r="R133">
            <v>410255.28008704475</v>
          </cell>
          <cell r="S133">
            <v>6947294.7866472173</v>
          </cell>
          <cell r="T133">
            <v>6130536.5279048262</v>
          </cell>
          <cell r="U133">
            <v>25400.335285315479</v>
          </cell>
        </row>
        <row r="134">
          <cell r="L134">
            <v>47</v>
          </cell>
          <cell r="M134" t="str">
            <v xml:space="preserve">Misc Rate Base </v>
          </cell>
          <cell r="N134">
            <v>212302.64218375471</v>
          </cell>
          <cell r="O134">
            <v>3009326.2867616592</v>
          </cell>
          <cell r="P134">
            <v>-67330.842732923338</v>
          </cell>
          <cell r="Q134">
            <v>1554251.5626466076</v>
          </cell>
          <cell r="R134">
            <v>1496734.359663211</v>
          </cell>
          <cell r="S134">
            <v>1100028.7336455691</v>
          </cell>
          <cell r="T134">
            <v>165676.64708917835</v>
          </cell>
          <cell r="U134">
            <v>57517.202983396557</v>
          </cell>
        </row>
        <row r="135">
          <cell r="L135">
            <v>48</v>
          </cell>
        </row>
        <row r="136">
          <cell r="L136">
            <v>49</v>
          </cell>
          <cell r="M136" t="str">
            <v xml:space="preserve">   Total Electric Plant:</v>
          </cell>
          <cell r="N136">
            <v>413215418.71803164</v>
          </cell>
          <cell r="O136">
            <v>4770762652.0009356</v>
          </cell>
          <cell r="P136">
            <v>1264820805.5230589</v>
          </cell>
          <cell r="Q136">
            <v>2119986031.330214</v>
          </cell>
          <cell r="R136">
            <v>1821338939.6108422</v>
          </cell>
          <cell r="S136">
            <v>6536942971.0861082</v>
          </cell>
          <cell r="T136">
            <v>907477411.80403495</v>
          </cell>
          <cell r="U136">
            <v>298647091.71937168</v>
          </cell>
        </row>
        <row r="137">
          <cell r="L137">
            <v>50</v>
          </cell>
        </row>
        <row r="138">
          <cell r="L138">
            <v>51</v>
          </cell>
          <cell r="M138" t="str">
            <v>Rate Base Deductions:</v>
          </cell>
        </row>
        <row r="139">
          <cell r="L139">
            <v>52</v>
          </cell>
          <cell r="M139" t="str">
            <v>Accum Prov For Deprec</v>
          </cell>
          <cell r="N139">
            <v>-163845852.30708534</v>
          </cell>
          <cell r="O139">
            <v>-1858345450.4365263</v>
          </cell>
          <cell r="P139">
            <v>-497932984.59576213</v>
          </cell>
          <cell r="Q139">
            <v>-831137174.43873882</v>
          </cell>
          <cell r="R139">
            <v>-715313016.19122219</v>
          </cell>
          <cell r="S139">
            <v>-2356074390.2279129</v>
          </cell>
          <cell r="T139">
            <v>-354610961.17235363</v>
          </cell>
          <cell r="U139">
            <v>-115824158.24751669</v>
          </cell>
        </row>
        <row r="140">
          <cell r="L140">
            <v>53</v>
          </cell>
          <cell r="M140" t="str">
            <v>Accum Prov For Amort</v>
          </cell>
          <cell r="N140">
            <v>-9978667.089073075</v>
          </cell>
          <cell r="O140">
            <v>-120232308.51489189</v>
          </cell>
          <cell r="P140">
            <v>-30115997.053364202</v>
          </cell>
          <cell r="Q140">
            <v>-51704685.604418293</v>
          </cell>
          <cell r="R140">
            <v>-45412100.966754362</v>
          </cell>
          <cell r="S140">
            <v>-155704319.32401595</v>
          </cell>
          <cell r="T140">
            <v>-20544322.449913599</v>
          </cell>
          <cell r="U140">
            <v>-6292584.6376639334</v>
          </cell>
        </row>
        <row r="141">
          <cell r="L141">
            <v>54</v>
          </cell>
          <cell r="M141" t="str">
            <v>Accum Def Income Tax</v>
          </cell>
          <cell r="N141">
            <v>-32035615.186389167</v>
          </cell>
          <cell r="O141">
            <v>-352637184.03380418</v>
          </cell>
          <cell r="P141">
            <v>-81420857.407931209</v>
          </cell>
          <cell r="Q141">
            <v>-149792001.52761921</v>
          </cell>
          <cell r="R141">
            <v>-126361660.2964336</v>
          </cell>
          <cell r="S141">
            <v>-526633061.12041563</v>
          </cell>
          <cell r="T141">
            <v>-74804411.222944036</v>
          </cell>
          <cell r="U141">
            <v>-23430341.231185619</v>
          </cell>
        </row>
        <row r="142">
          <cell r="L142">
            <v>55</v>
          </cell>
          <cell r="M142" t="str">
            <v>Unamortized ITC</v>
          </cell>
          <cell r="N142">
            <v>-511968.497714</v>
          </cell>
          <cell r="O142">
            <v>-7435151.3652519993</v>
          </cell>
          <cell r="P142">
            <v>-1518612.2619079999</v>
          </cell>
          <cell r="Q142">
            <v>-1473498.4486219999</v>
          </cell>
          <cell r="R142">
            <v>-1420990.3057579999</v>
          </cell>
          <cell r="S142">
            <v>-182037.45933000001</v>
          </cell>
          <cell r="T142">
            <v>-54226.68849</v>
          </cell>
          <cell r="U142">
            <v>-52508.142864000001</v>
          </cell>
        </row>
        <row r="143">
          <cell r="L143">
            <v>56</v>
          </cell>
          <cell r="M143" t="str">
            <v>Customer Adv For Const</v>
          </cell>
          <cell r="N143">
            <v>-43289.234162741814</v>
          </cell>
          <cell r="O143">
            <v>-952907.69054787629</v>
          </cell>
          <cell r="P143">
            <v>-180641.76176943476</v>
          </cell>
          <cell r="Q143">
            <v>-2251330.0111730294</v>
          </cell>
          <cell r="R143">
            <v>-1571838.2282699586</v>
          </cell>
          <cell r="S143">
            <v>-8961854.477613965</v>
          </cell>
          <cell r="T143">
            <v>-152535.11640252912</v>
          </cell>
          <cell r="U143">
            <v>-679491.78290307068</v>
          </cell>
        </row>
        <row r="144">
          <cell r="L144">
            <v>57</v>
          </cell>
          <cell r="M144" t="str">
            <v>Customer Service Deposits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L145">
            <v>58</v>
          </cell>
          <cell r="M145" t="str">
            <v>Misc Rate Base Deductions</v>
          </cell>
          <cell r="N145">
            <v>-1449850.9307884783</v>
          </cell>
          <cell r="O145">
            <v>-18964525.992807724</v>
          </cell>
          <cell r="P145">
            <v>-5134994.8289773138</v>
          </cell>
          <cell r="Q145">
            <v>-8886366.0883483402</v>
          </cell>
          <cell r="R145">
            <v>-7763410.8232013173</v>
          </cell>
          <cell r="S145">
            <v>-23796258.37694316</v>
          </cell>
          <cell r="T145">
            <v>-3538138.540483742</v>
          </cell>
          <cell r="U145">
            <v>-1122955.2651470238</v>
          </cell>
        </row>
        <row r="146">
          <cell r="L146">
            <v>59</v>
          </cell>
        </row>
        <row r="147">
          <cell r="L147">
            <v>60</v>
          </cell>
          <cell r="M147" t="str">
            <v xml:space="preserve">     Total Rate Base Deductions</v>
          </cell>
          <cell r="N147">
            <v>-207865243.24521282</v>
          </cell>
          <cell r="O147">
            <v>-2358567528.0338302</v>
          </cell>
          <cell r="P147">
            <v>-616304087.90971243</v>
          </cell>
          <cell r="Q147">
            <v>-1045245056.1189196</v>
          </cell>
          <cell r="R147">
            <v>-897843016.81163931</v>
          </cell>
          <cell r="S147">
            <v>-3071351920.9862318</v>
          </cell>
          <cell r="T147">
            <v>-453704595.19058746</v>
          </cell>
          <cell r="U147">
            <v>-147402039.30728033</v>
          </cell>
        </row>
        <row r="148">
          <cell r="L148">
            <v>61</v>
          </cell>
        </row>
        <row r="149">
          <cell r="L149">
            <v>62</v>
          </cell>
          <cell r="M149" t="str">
            <v xml:space="preserve">   Total Rate Base:</v>
          </cell>
          <cell r="N149">
            <v>205350175.47281882</v>
          </cell>
          <cell r="O149">
            <v>2412195123.9671054</v>
          </cell>
          <cell r="P149">
            <v>648516717.61334646</v>
          </cell>
          <cell r="Q149">
            <v>1074740975.2112942</v>
          </cell>
          <cell r="R149">
            <v>923495922.79920292</v>
          </cell>
          <cell r="S149">
            <v>3465591050.0998764</v>
          </cell>
          <cell r="T149">
            <v>453772816.61344749</v>
          </cell>
          <cell r="U149">
            <v>151245052.41209134</v>
          </cell>
        </row>
        <row r="150">
          <cell r="L150">
            <v>63</v>
          </cell>
        </row>
        <row r="151">
          <cell r="L151">
            <v>64</v>
          </cell>
        </row>
        <row r="152">
          <cell r="L152">
            <v>65</v>
          </cell>
        </row>
        <row r="153">
          <cell r="L153">
            <v>66</v>
          </cell>
        </row>
        <row r="154">
          <cell r="L154">
            <v>67</v>
          </cell>
          <cell r="M154" t="str">
            <v>TAX CALCULATION:</v>
          </cell>
        </row>
        <row r="155">
          <cell r="L155">
            <v>68</v>
          </cell>
          <cell r="M155" t="str">
            <v>Operating Revenue</v>
          </cell>
        </row>
        <row r="156">
          <cell r="L156">
            <v>69</v>
          </cell>
          <cell r="M156" t="str">
            <v>Other Deductions</v>
          </cell>
        </row>
        <row r="157">
          <cell r="L157">
            <v>70</v>
          </cell>
          <cell r="M157" t="str">
            <v>Interest (AFUDC)</v>
          </cell>
        </row>
        <row r="158">
          <cell r="L158">
            <v>71</v>
          </cell>
          <cell r="M158" t="str">
            <v>Interest</v>
          </cell>
          <cell r="N158">
            <v>6345234.8412789628</v>
          </cell>
          <cell r="O158">
            <v>74231724.709248871</v>
          </cell>
          <cell r="P158">
            <v>19658722.305478308</v>
          </cell>
          <cell r="Q158">
            <v>32957704.835922886</v>
          </cell>
          <cell r="R158">
            <v>28425709.959654726</v>
          </cell>
          <cell r="S158">
            <v>102953856.27889845</v>
          </cell>
          <cell r="T158">
            <v>13394957.451136254</v>
          </cell>
          <cell r="U158">
            <v>4531994.8762681605</v>
          </cell>
        </row>
        <row r="159">
          <cell r="L159">
            <v>72</v>
          </cell>
          <cell r="M159" t="str">
            <v>Schedule "M" Addition</v>
          </cell>
          <cell r="N159">
            <v>5419450.9833342414</v>
          </cell>
          <cell r="O159">
            <v>59741766.390885524</v>
          </cell>
          <cell r="P159">
            <v>13862570.399922663</v>
          </cell>
          <cell r="Q159">
            <v>88663844.648804635</v>
          </cell>
          <cell r="R159">
            <v>44989788.735160053</v>
          </cell>
          <cell r="S159">
            <v>138083220.4580397</v>
          </cell>
          <cell r="T159">
            <v>519406528.07502437</v>
          </cell>
          <cell r="U159">
            <v>43674055.913644575</v>
          </cell>
        </row>
        <row r="160">
          <cell r="L160">
            <v>73</v>
          </cell>
          <cell r="M160" t="str">
            <v>Schedule "M" Deduction</v>
          </cell>
          <cell r="N160">
            <v>4232271.0233328938</v>
          </cell>
          <cell r="O160">
            <v>89908994.165886521</v>
          </cell>
          <cell r="P160">
            <v>74308170.292738914</v>
          </cell>
          <cell r="Q160">
            <v>31880328.953448478</v>
          </cell>
          <cell r="R160">
            <v>28018520.957520735</v>
          </cell>
          <cell r="S160">
            <v>139633864.72855154</v>
          </cell>
          <cell r="T160">
            <v>13839148.487362694</v>
          </cell>
          <cell r="U160">
            <v>3861807.9959277445</v>
          </cell>
        </row>
        <row r="161">
          <cell r="L161">
            <v>74</v>
          </cell>
          <cell r="M161" t="str">
            <v>Income Before Tax</v>
          </cell>
        </row>
        <row r="162">
          <cell r="L162">
            <v>75</v>
          </cell>
        </row>
        <row r="163">
          <cell r="L163">
            <v>76</v>
          </cell>
          <cell r="M163" t="str">
            <v>State Income Taxes</v>
          </cell>
        </row>
        <row r="164">
          <cell r="L164">
            <v>77</v>
          </cell>
          <cell r="M164" t="str">
            <v>Taxable Income</v>
          </cell>
        </row>
        <row r="165">
          <cell r="L165">
            <v>78</v>
          </cell>
        </row>
        <row r="166">
          <cell r="L166">
            <v>79</v>
          </cell>
          <cell r="M166" t="str">
            <v>Federal Income Taxes</v>
          </cell>
        </row>
        <row r="168">
          <cell r="M168" t="str">
            <v>Cash Working Capital</v>
          </cell>
          <cell r="N168">
            <v>780397.5760495764</v>
          </cell>
          <cell r="O168">
            <v>10709159.374646192</v>
          </cell>
          <cell r="P168">
            <v>2999273.534884125</v>
          </cell>
          <cell r="Q168">
            <v>3102352.584305211</v>
          </cell>
          <cell r="R168">
            <v>2573889.8839197443</v>
          </cell>
          <cell r="S168">
            <v>19190256.983265389</v>
          </cell>
          <cell r="T168">
            <v>4579354.8226917861</v>
          </cell>
          <cell r="U168">
            <v>528462.70038546692</v>
          </cell>
        </row>
        <row r="170">
          <cell r="M170" t="str">
            <v>Unadjusted Results Input</v>
          </cell>
        </row>
        <row r="171">
          <cell r="M171" t="str">
            <v>West Control Area Method</v>
          </cell>
        </row>
        <row r="172">
          <cell r="M172" t="str">
            <v>Year End Balance</v>
          </cell>
        </row>
        <row r="174">
          <cell r="N174" t="str">
            <v>CALIFORNIA</v>
          </cell>
          <cell r="O174" t="str">
            <v>OREGON</v>
          </cell>
          <cell r="P174" t="str">
            <v>WASHINGTON</v>
          </cell>
          <cell r="Q174" t="str">
            <v>WY-ALL</v>
          </cell>
          <cell r="R174" t="str">
            <v>WY-PPL</v>
          </cell>
          <cell r="S174" t="str">
            <v>UTAH</v>
          </cell>
          <cell r="T174" t="str">
            <v>IDAHO</v>
          </cell>
          <cell r="U174" t="str">
            <v>WY-UPL</v>
          </cell>
        </row>
        <row r="175">
          <cell r="L175">
            <v>1</v>
          </cell>
          <cell r="M175" t="str">
            <v xml:space="preserve">   Operating Revenues:</v>
          </cell>
        </row>
        <row r="176">
          <cell r="L176">
            <v>2</v>
          </cell>
          <cell r="M176" t="str">
            <v>General Business Revenues</v>
          </cell>
          <cell r="N176">
            <v>83183125.009999812</v>
          </cell>
          <cell r="O176">
            <v>993373656.84000003</v>
          </cell>
          <cell r="P176">
            <v>246437321.489999</v>
          </cell>
          <cell r="Q176">
            <v>445083073.21999991</v>
          </cell>
          <cell r="R176">
            <v>385095501.87999988</v>
          </cell>
          <cell r="S176">
            <v>1412248642.5399981</v>
          </cell>
          <cell r="T176">
            <v>193553940.7899999</v>
          </cell>
          <cell r="U176">
            <v>59987571.340000004</v>
          </cell>
        </row>
        <row r="177">
          <cell r="L177">
            <v>3</v>
          </cell>
          <cell r="M177" t="str">
            <v>Interdepartmental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L178">
            <v>4</v>
          </cell>
          <cell r="M178" t="str">
            <v>Special Sales</v>
          </cell>
          <cell r="N178">
            <v>39310397.865007512</v>
          </cell>
          <cell r="O178">
            <v>618124242.45340872</v>
          </cell>
          <cell r="P178">
            <v>178104375.22158393</v>
          </cell>
          <cell r="Q178">
            <v>33164.879999999997</v>
          </cell>
          <cell r="R178">
            <v>33164.879999999997</v>
          </cell>
          <cell r="S178">
            <v>0</v>
          </cell>
          <cell r="T178">
            <v>0</v>
          </cell>
          <cell r="U178">
            <v>0</v>
          </cell>
        </row>
        <row r="179">
          <cell r="L179">
            <v>5</v>
          </cell>
          <cell r="M179" t="str">
            <v>Other Operating Revenues</v>
          </cell>
          <cell r="N179">
            <v>3129374.675892855</v>
          </cell>
          <cell r="O179">
            <v>44787304.307373337</v>
          </cell>
          <cell r="P179">
            <v>12074828.215200946</v>
          </cell>
          <cell r="Q179">
            <v>17958596.636718635</v>
          </cell>
          <cell r="R179">
            <v>15442525.092052221</v>
          </cell>
          <cell r="S179">
            <v>57704226.789684422</v>
          </cell>
          <cell r="T179">
            <v>7527471.6762563065</v>
          </cell>
          <cell r="U179">
            <v>2516071.5446664141</v>
          </cell>
        </row>
        <row r="180">
          <cell r="L180">
            <v>6</v>
          </cell>
          <cell r="M180" t="str">
            <v xml:space="preserve">   Total Operating Revenues</v>
          </cell>
          <cell r="N180">
            <v>125622897.55090019</v>
          </cell>
          <cell r="O180">
            <v>1656285203.6007822</v>
          </cell>
          <cell r="P180">
            <v>436616524.92678386</v>
          </cell>
          <cell r="Q180">
            <v>463074834.73671854</v>
          </cell>
          <cell r="R180">
            <v>400571191.85205209</v>
          </cell>
          <cell r="S180">
            <v>1469952869.3296826</v>
          </cell>
          <cell r="T180">
            <v>201081412.4662562</v>
          </cell>
          <cell r="U180">
            <v>62503642.884666421</v>
          </cell>
        </row>
        <row r="181">
          <cell r="L181">
            <v>7</v>
          </cell>
        </row>
        <row r="182">
          <cell r="L182">
            <v>8</v>
          </cell>
          <cell r="M182" t="str">
            <v xml:space="preserve">   Operating Expenses:</v>
          </cell>
        </row>
        <row r="183">
          <cell r="L183">
            <v>9</v>
          </cell>
          <cell r="M183" t="str">
            <v>Steam Production</v>
          </cell>
          <cell r="N183">
            <v>9814202.4565289859</v>
          </cell>
          <cell r="O183">
            <v>149773307.47830266</v>
          </cell>
          <cell r="P183">
            <v>43298300.177284896</v>
          </cell>
          <cell r="Q183">
            <v>47420059.191665381</v>
          </cell>
          <cell r="R183">
            <v>41134357.139952593</v>
          </cell>
          <cell r="S183">
            <v>138686736.549292</v>
          </cell>
          <cell r="T183">
            <v>19517757.106272735</v>
          </cell>
          <cell r="U183">
            <v>6285702.0517127905</v>
          </cell>
        </row>
        <row r="184">
          <cell r="L184">
            <v>10</v>
          </cell>
          <cell r="M184" t="str">
            <v>Nuclear Production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L185">
            <v>11</v>
          </cell>
          <cell r="M185" t="str">
            <v>Hydro Production</v>
          </cell>
          <cell r="N185">
            <v>1022916.5897913858</v>
          </cell>
          <cell r="O185">
            <v>16059473.154595006</v>
          </cell>
          <cell r="P185">
            <v>4634547.8556136005</v>
          </cell>
          <cell r="Q185">
            <v>2903149.8887448744</v>
          </cell>
          <cell r="R185">
            <v>2518335.4565604585</v>
          </cell>
          <cell r="S185">
            <v>8491039.9904328883</v>
          </cell>
          <cell r="T185">
            <v>1194932.3641294558</v>
          </cell>
          <cell r="U185">
            <v>384814.43218441569</v>
          </cell>
        </row>
        <row r="186">
          <cell r="L186">
            <v>12</v>
          </cell>
          <cell r="M186" t="str">
            <v>Other Power Supply</v>
          </cell>
          <cell r="N186">
            <v>55649044.286849491</v>
          </cell>
          <cell r="O186">
            <v>870656633.86181653</v>
          </cell>
          <cell r="P186">
            <v>253545147.16122916</v>
          </cell>
          <cell r="Q186">
            <v>16047970.678930271</v>
          </cell>
          <cell r="R186">
            <v>13910330.552413058</v>
          </cell>
          <cell r="S186">
            <v>46730338.07257387</v>
          </cell>
          <cell r="T186">
            <v>6608344.8451751405</v>
          </cell>
          <cell r="U186">
            <v>2137640.1265172148</v>
          </cell>
        </row>
        <row r="187">
          <cell r="L187">
            <v>13</v>
          </cell>
          <cell r="M187" t="str">
            <v>Transmission</v>
          </cell>
          <cell r="N187">
            <v>4593284.6759204203</v>
          </cell>
          <cell r="O187">
            <v>71981028.977797985</v>
          </cell>
          <cell r="P187">
            <v>20810063.863494288</v>
          </cell>
          <cell r="Q187">
            <v>7164632.7587076072</v>
          </cell>
          <cell r="R187">
            <v>6209504.4067674922</v>
          </cell>
          <cell r="S187">
            <v>20847506.622740816</v>
          </cell>
          <cell r="T187">
            <v>2967693.4218012225</v>
          </cell>
          <cell r="U187">
            <v>955128.35194011475</v>
          </cell>
        </row>
        <row r="188">
          <cell r="L188">
            <v>14</v>
          </cell>
          <cell r="M188" t="str">
            <v>Distribution</v>
          </cell>
          <cell r="N188">
            <v>12075114.033972474</v>
          </cell>
          <cell r="O188">
            <v>71061447.641564712</v>
          </cell>
          <cell r="P188">
            <v>13877910.489037171</v>
          </cell>
          <cell r="Q188">
            <v>19746061.040123675</v>
          </cell>
          <cell r="R188">
            <v>17144372.990740594</v>
          </cell>
          <cell r="S188">
            <v>91606105.768322304</v>
          </cell>
          <cell r="T188">
            <v>10353531.906979438</v>
          </cell>
          <cell r="U188">
            <v>2601688.049383081</v>
          </cell>
        </row>
        <row r="189">
          <cell r="L189">
            <v>15</v>
          </cell>
          <cell r="M189" t="str">
            <v>Customer Accounting</v>
          </cell>
          <cell r="N189">
            <v>2332027.9998118654</v>
          </cell>
          <cell r="O189">
            <v>32515929.91458204</v>
          </cell>
          <cell r="P189">
            <v>7667033.219568898</v>
          </cell>
          <cell r="Q189">
            <v>7622445.2691864362</v>
          </cell>
          <cell r="R189">
            <v>6809721.5917297499</v>
          </cell>
          <cell r="S189">
            <v>38772856.521554686</v>
          </cell>
          <cell r="T189">
            <v>4294075.7952959491</v>
          </cell>
          <cell r="U189">
            <v>812723.67745668651</v>
          </cell>
        </row>
        <row r="190">
          <cell r="L190">
            <v>16</v>
          </cell>
          <cell r="M190" t="str">
            <v>Customer Service &amp; Info</v>
          </cell>
          <cell r="N190">
            <v>444397.9727179184</v>
          </cell>
          <cell r="O190">
            <v>3815172.1110386685</v>
          </cell>
          <cell r="P190">
            <v>2721935.7823128244</v>
          </cell>
          <cell r="Q190">
            <v>1367447.8864710606</v>
          </cell>
          <cell r="R190">
            <v>1298493.6568853322</v>
          </cell>
          <cell r="S190">
            <v>21895096.676711783</v>
          </cell>
          <cell r="T190">
            <v>2970759.4407476452</v>
          </cell>
          <cell r="U190">
            <v>68954.229585728492</v>
          </cell>
        </row>
        <row r="191">
          <cell r="L191">
            <v>17</v>
          </cell>
          <cell r="M191" t="str">
            <v>Sales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L192">
            <v>18</v>
          </cell>
          <cell r="M192" t="str">
            <v>Administrative &amp; General</v>
          </cell>
          <cell r="N192">
            <v>3543244.5273854798</v>
          </cell>
          <cell r="O192">
            <v>50836585.975319989</v>
          </cell>
          <cell r="P192">
            <v>11946953.990633933</v>
          </cell>
          <cell r="Q192">
            <v>23097341.429153875</v>
          </cell>
          <cell r="R192">
            <v>20185964.260430437</v>
          </cell>
          <cell r="S192">
            <v>72011677.067809641</v>
          </cell>
          <cell r="T192">
            <v>9680711.4045848921</v>
          </cell>
          <cell r="U192">
            <v>2911377.1687234375</v>
          </cell>
        </row>
        <row r="193">
          <cell r="L193">
            <v>19</v>
          </cell>
        </row>
        <row r="194">
          <cell r="L194">
            <v>20</v>
          </cell>
          <cell r="M194" t="str">
            <v xml:space="preserve">   Total O&amp;M Expenses</v>
          </cell>
          <cell r="N194">
            <v>89474232.542978019</v>
          </cell>
          <cell r="O194">
            <v>1266699579.1150177</v>
          </cell>
          <cell r="P194">
            <v>358501892.53917474</v>
          </cell>
          <cell r="Q194">
            <v>125369108.14298317</v>
          </cell>
          <cell r="R194">
            <v>109211080.05547971</v>
          </cell>
          <cell r="S194">
            <v>439041357.26943803</v>
          </cell>
          <cell r="T194">
            <v>57587806.284986481</v>
          </cell>
          <cell r="U194">
            <v>16158028.087503469</v>
          </cell>
        </row>
        <row r="195">
          <cell r="L195">
            <v>21</v>
          </cell>
        </row>
        <row r="196">
          <cell r="L196">
            <v>22</v>
          </cell>
          <cell r="M196" t="str">
            <v>Depreciation</v>
          </cell>
          <cell r="N196">
            <v>11176666.614527365</v>
          </cell>
          <cell r="O196">
            <v>114931886.29967923</v>
          </cell>
          <cell r="P196">
            <v>31323517.197703015</v>
          </cell>
          <cell r="Q196">
            <v>56012641.387849331</v>
          </cell>
          <cell r="R196">
            <v>48086727.191070087</v>
          </cell>
          <cell r="S196">
            <v>173950226.48989594</v>
          </cell>
          <cell r="T196">
            <v>23878070.232737921</v>
          </cell>
          <cell r="U196">
            <v>7925914.1967792409</v>
          </cell>
        </row>
        <row r="197">
          <cell r="L197">
            <v>23</v>
          </cell>
          <cell r="M197" t="str">
            <v xml:space="preserve">Amortization </v>
          </cell>
          <cell r="N197">
            <v>1199131.3858157741</v>
          </cell>
          <cell r="O197">
            <v>16060581.771631308</v>
          </cell>
          <cell r="P197">
            <v>3948170.7211783836</v>
          </cell>
          <cell r="Q197">
            <v>6996362.1364249969</v>
          </cell>
          <cell r="R197">
            <v>6088254.6042614356</v>
          </cell>
          <cell r="S197">
            <v>21726141.834309928</v>
          </cell>
          <cell r="T197">
            <v>2905599.2161411177</v>
          </cell>
          <cell r="U197">
            <v>908107.53216356155</v>
          </cell>
        </row>
        <row r="198">
          <cell r="L198">
            <v>24</v>
          </cell>
          <cell r="M198" t="str">
            <v>Taxes Other Than Income</v>
          </cell>
          <cell r="N198">
            <v>2744174.2459703428</v>
          </cell>
          <cell r="O198">
            <v>41511920.700678051</v>
          </cell>
          <cell r="P198">
            <v>14275508.958059788</v>
          </cell>
          <cell r="Q198">
            <v>11290504.686904153</v>
          </cell>
          <cell r="R198">
            <v>9888623.7490878738</v>
          </cell>
          <cell r="S198">
            <v>31915053.54858068</v>
          </cell>
          <cell r="T198">
            <v>4332830.0047350619</v>
          </cell>
          <cell r="U198">
            <v>1401880.9378162795</v>
          </cell>
        </row>
        <row r="199">
          <cell r="L199">
            <v>25</v>
          </cell>
          <cell r="M199" t="str">
            <v>Income Taxes - Federal</v>
          </cell>
          <cell r="N199">
            <v>1987639.4722036484</v>
          </cell>
          <cell r="O199">
            <v>4591940.427015122</v>
          </cell>
          <cell r="P199">
            <v>-10899819.650943227</v>
          </cell>
          <cell r="Q199">
            <v>54239428.181733243</v>
          </cell>
          <cell r="R199">
            <v>45381142.436536133</v>
          </cell>
          <cell r="S199">
            <v>182394445.68742815</v>
          </cell>
          <cell r="T199">
            <v>26158784.898147378</v>
          </cell>
          <cell r="U199">
            <v>8858285.7451971099</v>
          </cell>
        </row>
        <row r="200">
          <cell r="L200">
            <v>26</v>
          </cell>
          <cell r="M200" t="str">
            <v>Income Taxes - State</v>
          </cell>
          <cell r="N200">
            <v>270087.19295455288</v>
          </cell>
          <cell r="O200">
            <v>623968.4396949705</v>
          </cell>
          <cell r="P200">
            <v>0</v>
          </cell>
          <cell r="Q200">
            <v>7370237.4650584832</v>
          </cell>
          <cell r="R200">
            <v>6166543.5533768544</v>
          </cell>
          <cell r="S200">
            <v>24784375.906764958</v>
          </cell>
          <cell r="T200">
            <v>3554544.4146415587</v>
          </cell>
          <cell r="U200">
            <v>1203693.9116816283</v>
          </cell>
        </row>
        <row r="201">
          <cell r="L201">
            <v>27</v>
          </cell>
          <cell r="M201" t="str">
            <v>Income Taxes - Def Net</v>
          </cell>
          <cell r="N201">
            <v>4812347.0805898057</v>
          </cell>
          <cell r="O201">
            <v>57345580.631218269</v>
          </cell>
          <cell r="P201">
            <v>14681371.397010637</v>
          </cell>
          <cell r="Q201">
            <v>34532961.035852268</v>
          </cell>
          <cell r="R201">
            <v>32069283.882578455</v>
          </cell>
          <cell r="S201">
            <v>59863835.226557069</v>
          </cell>
          <cell r="T201">
            <v>9453143.9847043306</v>
          </cell>
          <cell r="U201">
            <v>2463677.1532738139</v>
          </cell>
        </row>
        <row r="202">
          <cell r="L202">
            <v>28</v>
          </cell>
          <cell r="M202" t="str">
            <v>Investment Tax Credit Adj.</v>
          </cell>
          <cell r="N202">
            <v>0</v>
          </cell>
          <cell r="O202">
            <v>0</v>
          </cell>
          <cell r="P202">
            <v>0</v>
          </cell>
          <cell r="Q202">
            <v>-897401.65566157573</v>
          </cell>
          <cell r="R202">
            <v>-778450.4744278494</v>
          </cell>
          <cell r="S202">
            <v>-2624691.6754950746</v>
          </cell>
          <cell r="T202">
            <v>-369369.24480911979</v>
          </cell>
          <cell r="U202">
            <v>-118951.18123372628</v>
          </cell>
        </row>
        <row r="203">
          <cell r="L203">
            <v>29</v>
          </cell>
          <cell r="M203" t="str">
            <v>Misc Revenue &amp; Expense</v>
          </cell>
          <cell r="N203">
            <v>-104153.41565857115</v>
          </cell>
          <cell r="O203">
            <v>-1775820.0851916987</v>
          </cell>
          <cell r="P203">
            <v>-679488.77061225707</v>
          </cell>
          <cell r="Q203">
            <v>-1080451.0173497088</v>
          </cell>
          <cell r="R203">
            <v>-928837.70177896752</v>
          </cell>
          <cell r="S203">
            <v>-2662999.4931062153</v>
          </cell>
          <cell r="T203">
            <v>-417891.18341069319</v>
          </cell>
          <cell r="U203">
            <v>-151613.31557074119</v>
          </cell>
        </row>
        <row r="204">
          <cell r="L204">
            <v>30</v>
          </cell>
        </row>
        <row r="205">
          <cell r="L205">
            <v>31</v>
          </cell>
          <cell r="M205" t="str">
            <v xml:space="preserve">   Total Operating Expenses:</v>
          </cell>
          <cell r="N205">
            <v>111560125.11938091</v>
          </cell>
          <cell r="O205">
            <v>1499989637.2997427</v>
          </cell>
          <cell r="P205">
            <v>411151152.3915711</v>
          </cell>
          <cell r="Q205">
            <v>293833390.36379433</v>
          </cell>
          <cell r="R205">
            <v>255184367.29618371</v>
          </cell>
          <cell r="S205">
            <v>928387744.79437339</v>
          </cell>
          <cell r="T205">
            <v>127083518.60787404</v>
          </cell>
          <cell r="U205">
            <v>38649023.067610636</v>
          </cell>
        </row>
        <row r="206">
          <cell r="L206">
            <v>32</v>
          </cell>
        </row>
        <row r="207">
          <cell r="L207">
            <v>33</v>
          </cell>
          <cell r="M207" t="str">
            <v xml:space="preserve">   Operating Rev For Return:</v>
          </cell>
          <cell r="N207">
            <v>14062772.431519285</v>
          </cell>
          <cell r="O207">
            <v>156295566.30103946</v>
          </cell>
          <cell r="P207">
            <v>25465372.535212755</v>
          </cell>
          <cell r="Q207">
            <v>169241444.37292418</v>
          </cell>
          <cell r="R207">
            <v>145386824.55586839</v>
          </cell>
          <cell r="S207">
            <v>541565124.5353092</v>
          </cell>
          <cell r="T207">
            <v>73997893.858382165</v>
          </cell>
          <cell r="U207">
            <v>23854619.817055784</v>
          </cell>
        </row>
        <row r="208">
          <cell r="L208">
            <v>34</v>
          </cell>
        </row>
        <row r="209">
          <cell r="L209">
            <v>35</v>
          </cell>
        </row>
        <row r="210">
          <cell r="L210">
            <v>36</v>
          </cell>
          <cell r="M210" t="str">
            <v xml:space="preserve">   Rate Base:</v>
          </cell>
        </row>
        <row r="211">
          <cell r="L211">
            <v>37</v>
          </cell>
          <cell r="M211" t="str">
            <v>Electric Plant In Service</v>
          </cell>
          <cell r="N211">
            <v>381219212.26865935</v>
          </cell>
          <cell r="O211">
            <v>4360392344.2109432</v>
          </cell>
          <cell r="P211">
            <v>1165713303.9850171</v>
          </cell>
          <cell r="Q211">
            <v>2232737348.4397378</v>
          </cell>
          <cell r="R211">
            <v>1918622533.4400635</v>
          </cell>
          <cell r="S211">
            <v>7157003221.9093065</v>
          </cell>
          <cell r="T211">
            <v>972387478.54307377</v>
          </cell>
          <cell r="U211">
            <v>314114814.99967444</v>
          </cell>
        </row>
        <row r="212">
          <cell r="L212">
            <v>38</v>
          </cell>
          <cell r="M212" t="str">
            <v>Plant Held for Future Use</v>
          </cell>
          <cell r="N212">
            <v>22671.644040263593</v>
          </cell>
          <cell r="O212">
            <v>635788.19251786673</v>
          </cell>
          <cell r="P212">
            <v>102718.85344186971</v>
          </cell>
          <cell r="Q212">
            <v>1800017.7868809509</v>
          </cell>
          <cell r="R212">
            <v>1559138.9835814147</v>
          </cell>
          <cell r="S212">
            <v>6619846.9768716563</v>
          </cell>
          <cell r="T212">
            <v>736503.56102110702</v>
          </cell>
          <cell r="U212">
            <v>240878.80329953617</v>
          </cell>
        </row>
        <row r="213">
          <cell r="L213">
            <v>39</v>
          </cell>
          <cell r="M213" t="str">
            <v>Misc Deferred Debits</v>
          </cell>
          <cell r="N213">
            <v>4800133.947975711</v>
          </cell>
          <cell r="O213">
            <v>32488648.892950866</v>
          </cell>
          <cell r="P213">
            <v>8368048.5872633168</v>
          </cell>
          <cell r="Q213">
            <v>10234366.315186631</v>
          </cell>
          <cell r="R213">
            <v>8851815.955552645</v>
          </cell>
          <cell r="S213">
            <v>32763207.956257425</v>
          </cell>
          <cell r="T213">
            <v>3977597.3931464492</v>
          </cell>
          <cell r="U213">
            <v>1382550.3596339866</v>
          </cell>
        </row>
        <row r="214">
          <cell r="L214">
            <v>40</v>
          </cell>
          <cell r="M214" t="str">
            <v>Elec Plant Acq Adj</v>
          </cell>
          <cell r="N214">
            <v>0</v>
          </cell>
          <cell r="O214">
            <v>0</v>
          </cell>
          <cell r="P214">
            <v>0</v>
          </cell>
          <cell r="Q214">
            <v>16540197.978727881</v>
          </cell>
          <cell r="R214">
            <v>14347783.829504002</v>
          </cell>
          <cell r="S214">
            <v>48376242.312371247</v>
          </cell>
          <cell r="T214">
            <v>6807921.9576345561</v>
          </cell>
          <cell r="U214">
            <v>2192414.149223878</v>
          </cell>
        </row>
        <row r="215">
          <cell r="L215">
            <v>41</v>
          </cell>
          <cell r="M215" t="str">
            <v>Nuclear Fuel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L216">
            <v>42</v>
          </cell>
          <cell r="M216" t="str">
            <v>Prepayments</v>
          </cell>
          <cell r="N216">
            <v>805045.37281655683</v>
          </cell>
          <cell r="O216">
            <v>11254085.655683765</v>
          </cell>
          <cell r="P216">
            <v>2587030.9658879163</v>
          </cell>
          <cell r="Q216">
            <v>4861623.1093060775</v>
          </cell>
          <cell r="R216">
            <v>4192265.0616671746</v>
          </cell>
          <cell r="S216">
            <v>17196758.239302102</v>
          </cell>
          <cell r="T216">
            <v>2217417.017184475</v>
          </cell>
          <cell r="U216">
            <v>669358.04763890291</v>
          </cell>
        </row>
        <row r="217">
          <cell r="L217">
            <v>43</v>
          </cell>
          <cell r="M217" t="str">
            <v>Fuel Stock</v>
          </cell>
          <cell r="N217">
            <v>575838.12682024785</v>
          </cell>
          <cell r="O217">
            <v>8700195.8507311381</v>
          </cell>
          <cell r="P217">
            <v>2516743.8687479584</v>
          </cell>
          <cell r="Q217">
            <v>17243905.931475069</v>
          </cell>
          <cell r="R217">
            <v>14795101.254695127</v>
          </cell>
          <cell r="S217">
            <v>43610400.749598995</v>
          </cell>
          <cell r="T217">
            <v>6784852.8414635612</v>
          </cell>
          <cell r="U217">
            <v>2448804.6767799417</v>
          </cell>
        </row>
        <row r="218">
          <cell r="L218">
            <v>44</v>
          </cell>
          <cell r="M218" t="str">
            <v>Material &amp; Supplies</v>
          </cell>
          <cell r="N218">
            <v>1422984.2406841528</v>
          </cell>
          <cell r="O218">
            <v>31349694.812579129</v>
          </cell>
          <cell r="P218">
            <v>6381359.7166456878</v>
          </cell>
          <cell r="Q218">
            <v>23837683.258493494</v>
          </cell>
          <cell r="R218">
            <v>20704701.182152528</v>
          </cell>
          <cell r="S218">
            <v>76108721.919340476</v>
          </cell>
          <cell r="T218">
            <v>11054792.260025123</v>
          </cell>
          <cell r="U218">
            <v>3132982.076340965</v>
          </cell>
        </row>
        <row r="219">
          <cell r="L219">
            <v>45</v>
          </cell>
          <cell r="M219" t="str">
            <v>Working Capital</v>
          </cell>
          <cell r="N219">
            <v>4294579.1596392496</v>
          </cell>
          <cell r="O219">
            <v>47874675.27990827</v>
          </cell>
          <cell r="P219">
            <v>12445164.2767238</v>
          </cell>
          <cell r="Q219">
            <v>18919612.177968025</v>
          </cell>
          <cell r="R219">
            <v>16441830.487643089</v>
          </cell>
          <cell r="S219">
            <v>66633438.079022579</v>
          </cell>
          <cell r="T219">
            <v>8662200.1792673357</v>
          </cell>
          <cell r="U219">
            <v>2477781.6903249379</v>
          </cell>
        </row>
        <row r="220">
          <cell r="L220">
            <v>46</v>
          </cell>
          <cell r="M220" t="str">
            <v>Weatherization</v>
          </cell>
          <cell r="N220">
            <v>408768.05909013504</v>
          </cell>
          <cell r="O220">
            <v>-659.56623574720356</v>
          </cell>
          <cell r="P220">
            <v>2100038.7293716506</v>
          </cell>
          <cell r="Q220">
            <v>416267.61062639923</v>
          </cell>
          <cell r="R220">
            <v>396339.43058747589</v>
          </cell>
          <cell r="S220">
            <v>6556322.3983376445</v>
          </cell>
          <cell r="T220">
            <v>5594051.545794636</v>
          </cell>
          <cell r="U220">
            <v>19928.180038923318</v>
          </cell>
        </row>
        <row r="221">
          <cell r="L221">
            <v>47</v>
          </cell>
          <cell r="M221" t="str">
            <v xml:space="preserve">Misc Rate Base </v>
          </cell>
          <cell r="N221">
            <v>294257.54585847346</v>
          </cell>
          <cell r="O221">
            <v>4380157.0086926091</v>
          </cell>
          <cell r="P221">
            <v>474771.24544890749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L222">
            <v>48</v>
          </cell>
        </row>
        <row r="223">
          <cell r="L223">
            <v>49</v>
          </cell>
          <cell r="M223" t="str">
            <v xml:space="preserve">   Total Electric Plant:</v>
          </cell>
          <cell r="N223">
            <v>393843490.36558419</v>
          </cell>
          <cell r="O223">
            <v>4497074930.3377714</v>
          </cell>
          <cell r="P223">
            <v>1200689180.2285483</v>
          </cell>
          <cell r="Q223">
            <v>2326591022.6084023</v>
          </cell>
          <cell r="R223">
            <v>1999911509.6254468</v>
          </cell>
          <cell r="S223">
            <v>7454868160.5404081</v>
          </cell>
          <cell r="T223">
            <v>1018222815.2986109</v>
          </cell>
          <cell r="U223">
            <v>326679512.98295552</v>
          </cell>
        </row>
        <row r="224">
          <cell r="L224">
            <v>50</v>
          </cell>
        </row>
        <row r="225">
          <cell r="L225">
            <v>51</v>
          </cell>
          <cell r="M225" t="str">
            <v>Rate Base Deductions:</v>
          </cell>
        </row>
        <row r="226">
          <cell r="L226">
            <v>52</v>
          </cell>
          <cell r="M226" t="str">
            <v>Accum Prov For Deprec</v>
          </cell>
          <cell r="N226">
            <v>-152826693.41288137</v>
          </cell>
          <cell r="O226">
            <v>-1691337276.7234855</v>
          </cell>
          <cell r="P226">
            <v>-455513070.28755075</v>
          </cell>
          <cell r="Q226">
            <v>-879920227.30174887</v>
          </cell>
          <cell r="R226">
            <v>-756325611.02722955</v>
          </cell>
          <cell r="S226">
            <v>-2623054396.4685593</v>
          </cell>
          <cell r="T226">
            <v>-387558957.21713632</v>
          </cell>
          <cell r="U226">
            <v>-123594616.27451937</v>
          </cell>
        </row>
        <row r="227">
          <cell r="L227">
            <v>53</v>
          </cell>
          <cell r="M227" t="str">
            <v>Accum Prov For Amort</v>
          </cell>
          <cell r="N227">
            <v>-10324749.58527774</v>
          </cell>
          <cell r="O227">
            <v>-126907043.87070373</v>
          </cell>
          <cell r="P227">
            <v>-32275734.255299926</v>
          </cell>
          <cell r="Q227">
            <v>-51854664.295759693</v>
          </cell>
          <cell r="R227">
            <v>-45592413.330981344</v>
          </cell>
          <cell r="S227">
            <v>-161924814.3183862</v>
          </cell>
          <cell r="T227">
            <v>-21041538.195306227</v>
          </cell>
          <cell r="U227">
            <v>-6262250.9647783469</v>
          </cell>
        </row>
        <row r="228">
          <cell r="L228">
            <v>54</v>
          </cell>
          <cell r="M228" t="str">
            <v>Accum Def Income Tax</v>
          </cell>
          <cell r="N228">
            <v>-34476087.604964301</v>
          </cell>
          <cell r="O228">
            <v>-371666372.68181461</v>
          </cell>
          <cell r="P228">
            <v>-88855752.481450364</v>
          </cell>
          <cell r="Q228">
            <v>-155919475.35228878</v>
          </cell>
          <cell r="R228">
            <v>-130232952.61759609</v>
          </cell>
          <cell r="S228">
            <v>-565555972.11549258</v>
          </cell>
          <cell r="T228">
            <v>-80027600.770381257</v>
          </cell>
          <cell r="U228">
            <v>-25686522.734692682</v>
          </cell>
        </row>
        <row r="229">
          <cell r="L229">
            <v>55</v>
          </cell>
          <cell r="M229" t="str">
            <v>Unamortized ITC</v>
          </cell>
          <cell r="N229">
            <v>-485987.87262933265</v>
          </cell>
          <cell r="O229">
            <v>-7045038.4936113218</v>
          </cell>
          <cell r="P229">
            <v>-1439630.7646533309</v>
          </cell>
          <cell r="Q229">
            <v>-1400533.0246153311</v>
          </cell>
          <cell r="R229">
            <v>-1349474.934647331</v>
          </cell>
          <cell r="S229">
            <v>-177010.35437666654</v>
          </cell>
          <cell r="T229">
            <v>-52729.176629999958</v>
          </cell>
          <cell r="U229">
            <v>-51058.089967999957</v>
          </cell>
        </row>
        <row r="230">
          <cell r="L230">
            <v>56</v>
          </cell>
          <cell r="M230" t="str">
            <v>Customer Adv For Const</v>
          </cell>
          <cell r="N230">
            <v>72279.237831746432</v>
          </cell>
          <cell r="O230">
            <v>-77901.235620867694</v>
          </cell>
          <cell r="P230">
            <v>206261.66434642594</v>
          </cell>
          <cell r="Q230">
            <v>-4383409.1810825616</v>
          </cell>
          <cell r="R230">
            <v>-3334655.9585801507</v>
          </cell>
          <cell r="S230">
            <v>-12435484.812841244</v>
          </cell>
          <cell r="T230">
            <v>-242622.92722368348</v>
          </cell>
          <cell r="U230">
            <v>-1048753.2225024106</v>
          </cell>
        </row>
        <row r="231">
          <cell r="L231">
            <v>57</v>
          </cell>
          <cell r="M231" t="str">
            <v>Customer Service Deposits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L232">
            <v>58</v>
          </cell>
          <cell r="M232" t="str">
            <v>Misc Rate Base Deductions</v>
          </cell>
          <cell r="N232">
            <v>-1430169.9403596641</v>
          </cell>
          <cell r="O232">
            <v>-17743277.136641763</v>
          </cell>
          <cell r="P232">
            <v>-4709705.5381272128</v>
          </cell>
          <cell r="Q232">
            <v>-8538060.2185078822</v>
          </cell>
          <cell r="R232">
            <v>-7377891.3963859901</v>
          </cell>
          <cell r="S232">
            <v>-25857754.273543406</v>
          </cell>
          <cell r="T232">
            <v>-3707991.0253507737</v>
          </cell>
          <cell r="U232">
            <v>-1160168.8221218926</v>
          </cell>
        </row>
        <row r="233">
          <cell r="L233">
            <v>59</v>
          </cell>
        </row>
        <row r="234">
          <cell r="L234">
            <v>60</v>
          </cell>
          <cell r="M234" t="str">
            <v xml:space="preserve">     Total Rate Base Deductions</v>
          </cell>
          <cell r="N234">
            <v>-199471409.17828068</v>
          </cell>
          <cell r="O234">
            <v>-2214776910.1418781</v>
          </cell>
          <cell r="P234">
            <v>-582587631.6627351</v>
          </cell>
          <cell r="Q234">
            <v>-1102016369.3740032</v>
          </cell>
          <cell r="R234">
            <v>-944212999.26542044</v>
          </cell>
          <cell r="S234">
            <v>-3389005432.3431997</v>
          </cell>
          <cell r="T234">
            <v>-492631439.31202829</v>
          </cell>
          <cell r="U234">
            <v>-157803370.10858271</v>
          </cell>
        </row>
        <row r="235">
          <cell r="L235">
            <v>61</v>
          </cell>
        </row>
        <row r="236">
          <cell r="L236">
            <v>62</v>
          </cell>
          <cell r="M236" t="str">
            <v xml:space="preserve">   Total Rate Base:</v>
          </cell>
          <cell r="N236">
            <v>194372081.18730351</v>
          </cell>
          <cell r="O236">
            <v>2282298020.1958933</v>
          </cell>
          <cell r="P236">
            <v>618101548.56581318</v>
          </cell>
          <cell r="Q236">
            <v>1224574653.2343991</v>
          </cell>
          <cell r="R236">
            <v>1055698510.3600264</v>
          </cell>
          <cell r="S236">
            <v>4065862728.1972084</v>
          </cell>
          <cell r="T236">
            <v>525591375.98658264</v>
          </cell>
          <cell r="U236">
            <v>168876142.87437281</v>
          </cell>
        </row>
        <row r="237">
          <cell r="L237">
            <v>63</v>
          </cell>
        </row>
        <row r="238">
          <cell r="L238">
            <v>64</v>
          </cell>
        </row>
        <row r="239">
          <cell r="L239">
            <v>65</v>
          </cell>
        </row>
        <row r="240">
          <cell r="L240">
            <v>66</v>
          </cell>
        </row>
        <row r="241">
          <cell r="L241">
            <v>67</v>
          </cell>
          <cell r="M241" t="str">
            <v>TAX CALCULATION:</v>
          </cell>
        </row>
        <row r="242">
          <cell r="L242">
            <v>68</v>
          </cell>
          <cell r="M242" t="str">
            <v>Operating Revenue</v>
          </cell>
        </row>
        <row r="243">
          <cell r="L243">
            <v>69</v>
          </cell>
          <cell r="M243" t="str">
            <v>Other Deductions</v>
          </cell>
        </row>
        <row r="244">
          <cell r="L244">
            <v>70</v>
          </cell>
          <cell r="M244" t="str">
            <v>Interest (AFUDC)</v>
          </cell>
          <cell r="N244">
            <v>-1010225.6662520111</v>
          </cell>
          <cell r="O244">
            <v>-11776816.51031982</v>
          </cell>
          <cell r="P244">
            <v>-3140569.6544362712</v>
          </cell>
          <cell r="R244">
            <v>-5173271.1010654038</v>
          </cell>
          <cell r="S244">
            <v>-20253937.863352448</v>
          </cell>
          <cell r="T244">
            <v>-2611812.631759353</v>
          </cell>
          <cell r="U244">
            <v>-853597.63067418325</v>
          </cell>
        </row>
        <row r="245">
          <cell r="L245">
            <v>71</v>
          </cell>
          <cell r="M245" t="str">
            <v>Interest</v>
          </cell>
          <cell r="N245">
            <v>6643946.5583185395</v>
          </cell>
          <cell r="O245">
            <v>77452535.74083063</v>
          </cell>
          <cell r="P245">
            <v>20654570.205253847</v>
          </cell>
          <cell r="Q245">
            <v>39636880.258880608</v>
          </cell>
          <cell r="R245">
            <v>34023028.59190876</v>
          </cell>
          <cell r="S245">
            <v>133203981.30337067</v>
          </cell>
          <cell r="T245">
            <v>17177096.291890908</v>
          </cell>
          <cell r="U245">
            <v>5613851.6669718483</v>
          </cell>
        </row>
        <row r="246">
          <cell r="L246">
            <v>72</v>
          </cell>
          <cell r="M246" t="str">
            <v>Schedule "M" Addition</v>
          </cell>
          <cell r="N246">
            <v>22947148.722242586</v>
          </cell>
          <cell r="O246">
            <v>246882999.28594142</v>
          </cell>
          <cell r="P246">
            <v>64341052.459853157</v>
          </cell>
          <cell r="Q246">
            <v>105406337.18158698</v>
          </cell>
          <cell r="R246">
            <v>89953727.490022525</v>
          </cell>
          <cell r="S246">
            <v>340376769.20689952</v>
          </cell>
          <cell r="T246">
            <v>44987117.181632355</v>
          </cell>
          <cell r="U246">
            <v>15452609.691564448</v>
          </cell>
        </row>
        <row r="247">
          <cell r="L247">
            <v>73</v>
          </cell>
          <cell r="M247" t="str">
            <v>Schedule "M" Deduction</v>
          </cell>
          <cell r="N247">
            <v>32497216.89390694</v>
          </cell>
          <cell r="O247">
            <v>386320537.62323135</v>
          </cell>
          <cell r="P247">
            <v>107216318.05015349</v>
          </cell>
          <cell r="Q247">
            <v>173942962.78434196</v>
          </cell>
          <cell r="R247">
            <v>153502363.4382025</v>
          </cell>
          <cell r="S247">
            <v>487498451.86231428</v>
          </cell>
          <cell r="T247">
            <v>64922901.594647318</v>
          </cell>
          <cell r="U247">
            <v>20440599.34613945</v>
          </cell>
        </row>
        <row r="248">
          <cell r="L248">
            <v>74</v>
          </cell>
          <cell r="M248" t="str">
            <v>Income Before Tax</v>
          </cell>
        </row>
        <row r="249">
          <cell r="L249">
            <v>75</v>
          </cell>
        </row>
        <row r="250">
          <cell r="L250">
            <v>76</v>
          </cell>
          <cell r="M250" t="str">
            <v>State Income Taxes</v>
          </cell>
        </row>
        <row r="251">
          <cell r="L251">
            <v>77</v>
          </cell>
          <cell r="M251" t="str">
            <v>Taxable Income</v>
          </cell>
        </row>
        <row r="252">
          <cell r="L252">
            <v>78</v>
          </cell>
        </row>
        <row r="253">
          <cell r="L253">
            <v>79</v>
          </cell>
          <cell r="M253" t="str">
            <v>Federal Income Taxes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C11">
            <v>336867108.14000005</v>
          </cell>
          <cell r="D11">
            <v>-139051635.61050224</v>
          </cell>
          <cell r="G11">
            <v>197815472.5294978</v>
          </cell>
          <cell r="H11">
            <v>8112496.4755207952</v>
          </cell>
          <cell r="I11">
            <v>205927969.00501859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C13">
            <v>13422783.349006347</v>
          </cell>
          <cell r="D13">
            <v>-13422783.349006347</v>
          </cell>
          <cell r="G13">
            <v>0</v>
          </cell>
          <cell r="H13">
            <v>0</v>
          </cell>
          <cell r="I13">
            <v>0</v>
          </cell>
        </row>
        <row r="14">
          <cell r="C14">
            <v>9740154.9270746019</v>
          </cell>
          <cell r="D14">
            <v>-419728.67229536857</v>
          </cell>
          <cell r="G14">
            <v>9320426.2547792327</v>
          </cell>
          <cell r="H14">
            <v>0</v>
          </cell>
          <cell r="I14">
            <v>9320426.2547792327</v>
          </cell>
        </row>
        <row r="15">
          <cell r="C15">
            <v>360030046.41608101</v>
          </cell>
          <cell r="D15">
            <v>-152894147.63180396</v>
          </cell>
          <cell r="G15">
            <v>207135898.78427702</v>
          </cell>
          <cell r="H15">
            <v>8112496.4755207952</v>
          </cell>
          <cell r="I15">
            <v>215248395.25979781</v>
          </cell>
        </row>
        <row r="18">
          <cell r="C18">
            <v>67493069.625004739</v>
          </cell>
          <cell r="D18">
            <v>-54252963.378233701</v>
          </cell>
          <cell r="G18">
            <v>13240106.246771038</v>
          </cell>
          <cell r="H18">
            <v>-44771.998078540928</v>
          </cell>
          <cell r="I18">
            <v>13195334.248692496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C20">
            <v>6641501.9046256552</v>
          </cell>
          <cell r="D20">
            <v>0</v>
          </cell>
          <cell r="G20">
            <v>6641501.9046256552</v>
          </cell>
          <cell r="H20">
            <v>-18302.303785975622</v>
          </cell>
          <cell r="I20">
            <v>6623199.6008396791</v>
          </cell>
        </row>
        <row r="21">
          <cell r="C21">
            <v>81408338.64987421</v>
          </cell>
          <cell r="D21">
            <v>-71608388.97164309</v>
          </cell>
          <cell r="G21">
            <v>9799949.6782311201</v>
          </cell>
          <cell r="H21">
            <v>-25500.892749995342</v>
          </cell>
          <cell r="I21">
            <v>9774448.7854811251</v>
          </cell>
        </row>
        <row r="22">
          <cell r="C22">
            <v>31030201.420223527</v>
          </cell>
          <cell r="D22">
            <v>-25599221.05113674</v>
          </cell>
          <cell r="G22">
            <v>5430980.3690867871</v>
          </cell>
          <cell r="H22">
            <v>-12428.497391320801</v>
          </cell>
          <cell r="I22">
            <v>5418551.8716954663</v>
          </cell>
        </row>
        <row r="23">
          <cell r="C23">
            <v>11025297.23046569</v>
          </cell>
          <cell r="D23">
            <v>71497.970245233242</v>
          </cell>
          <cell r="G23">
            <v>11096795.200710922</v>
          </cell>
          <cell r="H23">
            <v>-40774.803193248314</v>
          </cell>
          <cell r="I23">
            <v>11056020.397517674</v>
          </cell>
        </row>
        <row r="24">
          <cell r="C24">
            <v>5916883.6419783672</v>
          </cell>
          <cell r="D24">
            <v>414741.49021104584</v>
          </cell>
          <cell r="G24">
            <v>6331625.1321894135</v>
          </cell>
          <cell r="H24">
            <v>-25640.157700045253</v>
          </cell>
          <cell r="I24">
            <v>6305984.9744893685</v>
          </cell>
        </row>
        <row r="25">
          <cell r="C25">
            <v>12294037.056910256</v>
          </cell>
          <cell r="D25">
            <v>-11534533.929684982</v>
          </cell>
          <cell r="G25">
            <v>759503.12722527422</v>
          </cell>
          <cell r="H25">
            <v>-4022.6364214425084</v>
          </cell>
          <cell r="I25">
            <v>755480.49080383172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C27">
            <v>9604907.8661111332</v>
          </cell>
          <cell r="D27">
            <v>521610.69097827392</v>
          </cell>
          <cell r="G27">
            <v>10126518.557089407</v>
          </cell>
          <cell r="H27">
            <v>-54440.50680937001</v>
          </cell>
          <cell r="I27">
            <v>10072078.050280036</v>
          </cell>
        </row>
        <row r="28">
          <cell r="C28">
            <v>225414237.39519355</v>
          </cell>
          <cell r="D28">
            <v>-161987257.17926395</v>
          </cell>
          <cell r="G28">
            <v>63426980.215929613</v>
          </cell>
          <cell r="H28">
            <v>-225881.79612993874</v>
          </cell>
          <cell r="I28">
            <v>63201098.419799678</v>
          </cell>
        </row>
        <row r="29">
          <cell r="C29">
            <v>44144438.237186469</v>
          </cell>
          <cell r="D29">
            <v>-417303.43912808644</v>
          </cell>
          <cell r="G29">
            <v>43727134.798058383</v>
          </cell>
          <cell r="H29">
            <v>11936949.122338705</v>
          </cell>
          <cell r="I29">
            <v>55664083.920397088</v>
          </cell>
        </row>
        <row r="30">
          <cell r="C30">
            <v>4714285.0619194498</v>
          </cell>
          <cell r="D30">
            <v>-170844.55360814399</v>
          </cell>
          <cell r="G30">
            <v>4543440.5083113061</v>
          </cell>
          <cell r="H30">
            <v>0</v>
          </cell>
          <cell r="I30">
            <v>4543440.5083113061</v>
          </cell>
        </row>
        <row r="31">
          <cell r="C31">
            <v>21184678.272723794</v>
          </cell>
          <cell r="D31">
            <v>712603.72546149674</v>
          </cell>
          <cell r="G31">
            <v>21897281.998185292</v>
          </cell>
          <cell r="H31">
            <v>-18906</v>
          </cell>
          <cell r="I31">
            <v>21878375.998185292</v>
          </cell>
        </row>
        <row r="32">
          <cell r="C32">
            <v>8322674.5350748543</v>
          </cell>
          <cell r="D32">
            <v>4034725.6397857713</v>
          </cell>
          <cell r="G32">
            <v>12357400.174860626</v>
          </cell>
          <cell r="H32">
            <v>858644.33561531291</v>
          </cell>
          <cell r="I32">
            <v>13216044.510475939</v>
          </cell>
        </row>
        <row r="33">
          <cell r="C33">
            <v>0</v>
          </cell>
          <cell r="D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C34">
            <v>2604140.9961164803</v>
          </cell>
          <cell r="D34">
            <v>2056643.3578307682</v>
          </cell>
          <cell r="G34">
            <v>4660784.3539472483</v>
          </cell>
          <cell r="H34">
            <v>-3010935.0804916732</v>
          </cell>
          <cell r="I34">
            <v>1649849.2734555751</v>
          </cell>
        </row>
        <row r="35">
          <cell r="C35">
            <v>0</v>
          </cell>
          <cell r="D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C36">
            <v>-5364.6304304254782</v>
          </cell>
          <cell r="D36">
            <v>12633.594148833636</v>
          </cell>
          <cell r="G36">
            <v>7268.9637184081575</v>
          </cell>
          <cell r="H36">
            <v>0</v>
          </cell>
          <cell r="I36">
            <v>7268.9637184081575</v>
          </cell>
        </row>
        <row r="37">
          <cell r="C37">
            <v>306379089.86778414</v>
          </cell>
          <cell r="D37">
            <v>-155758798.85477334</v>
          </cell>
          <cell r="G37">
            <v>150620291.01301089</v>
          </cell>
          <cell r="H37">
            <v>9539870.581332406</v>
          </cell>
          <cell r="I37">
            <v>160160161.59434325</v>
          </cell>
        </row>
        <row r="39">
          <cell r="C39">
            <v>53650956.548296869</v>
          </cell>
          <cell r="D39">
            <v>2864651.222969383</v>
          </cell>
          <cell r="G39">
            <v>56515607.771266133</v>
          </cell>
          <cell r="H39">
            <v>-1427374.1058116108</v>
          </cell>
          <cell r="I39">
            <v>55088233.665454566</v>
          </cell>
        </row>
        <row r="42">
          <cell r="C42">
            <v>1711240085.3938811</v>
          </cell>
          <cell r="D42">
            <v>69415688.742773756</v>
          </cell>
          <cell r="G42">
            <v>1780655774.1366549</v>
          </cell>
          <cell r="H42">
            <v>27186168.945109561</v>
          </cell>
          <cell r="I42">
            <v>1807841943.0817645</v>
          </cell>
        </row>
        <row r="43">
          <cell r="C43">
            <v>424723.12068458879</v>
          </cell>
          <cell r="D43">
            <v>0</v>
          </cell>
          <cell r="G43">
            <v>424723.12068458879</v>
          </cell>
          <cell r="H43">
            <v>0</v>
          </cell>
          <cell r="I43">
            <v>424723.12068458879</v>
          </cell>
        </row>
        <row r="44">
          <cell r="C44">
            <v>10635420.854123365</v>
          </cell>
          <cell r="D44">
            <v>-10238299.843564505</v>
          </cell>
          <cell r="G44">
            <v>397121.01055886038</v>
          </cell>
          <cell r="H44">
            <v>0</v>
          </cell>
          <cell r="I44">
            <v>397121.01055886038</v>
          </cell>
        </row>
        <row r="45">
          <cell r="C45">
            <v>0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C46">
            <v>0</v>
          </cell>
          <cell r="D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C47">
            <v>1753736.5702900267</v>
          </cell>
          <cell r="D47">
            <v>-1753737.2398077487</v>
          </cell>
          <cell r="G47">
            <v>-0.66951772198081017</v>
          </cell>
          <cell r="H47">
            <v>0</v>
          </cell>
          <cell r="I47">
            <v>-0.66951772198081017</v>
          </cell>
        </row>
        <row r="48">
          <cell r="C48">
            <v>6572936.1934076017</v>
          </cell>
          <cell r="D48">
            <v>-6572936.1934075933</v>
          </cell>
          <cell r="G48">
            <v>8.3819031715393066E-9</v>
          </cell>
          <cell r="H48">
            <v>0</v>
          </cell>
          <cell r="I48">
            <v>8.3819031715393066E-9</v>
          </cell>
        </row>
        <row r="49">
          <cell r="C49">
            <v>7344633.7670999551</v>
          </cell>
          <cell r="D49">
            <v>-7344633.7711797543</v>
          </cell>
          <cell r="G49">
            <v>-4.0797991678118706E-3</v>
          </cell>
          <cell r="H49">
            <v>0</v>
          </cell>
          <cell r="I49">
            <v>-4.0797991678118706E-3</v>
          </cell>
        </row>
        <row r="50">
          <cell r="C50">
            <v>2150960.3261214476</v>
          </cell>
          <cell r="D50">
            <v>21811242.77316656</v>
          </cell>
          <cell r="G50">
            <v>23962203.099288009</v>
          </cell>
          <cell r="H50">
            <v>0</v>
          </cell>
          <cell r="I50">
            <v>23962203.099288009</v>
          </cell>
        </row>
        <row r="51">
          <cell r="C51">
            <v>1840889.6506300655</v>
          </cell>
          <cell r="D51">
            <v>0</v>
          </cell>
          <cell r="G51">
            <v>1840889.6506300655</v>
          </cell>
          <cell r="H51">
            <v>0</v>
          </cell>
          <cell r="I51">
            <v>1840889.6506300655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C53">
            <v>1741963385.8762379</v>
          </cell>
          <cell r="D53">
            <v>65317324.46798072</v>
          </cell>
          <cell r="G53">
            <v>1807280710.3442187</v>
          </cell>
          <cell r="H53">
            <v>27186168.945109561</v>
          </cell>
          <cell r="I53">
            <v>1834466879.2893283</v>
          </cell>
        </row>
        <row r="56">
          <cell r="C56">
            <v>-650698308.82029295</v>
          </cell>
          <cell r="D56">
            <v>-38913246.494579986</v>
          </cell>
          <cell r="G56">
            <v>-689611555.31487298</v>
          </cell>
          <cell r="H56">
            <v>-11143220.548261078</v>
          </cell>
          <cell r="I56">
            <v>-700754775.86313403</v>
          </cell>
        </row>
        <row r="57">
          <cell r="C57">
            <v>-51041926.793432266</v>
          </cell>
          <cell r="D57">
            <v>-1700273.7819967964</v>
          </cell>
          <cell r="G57">
            <v>-52742200.57542906</v>
          </cell>
          <cell r="H57">
            <v>0</v>
          </cell>
          <cell r="I57">
            <v>-52742200.57542906</v>
          </cell>
        </row>
        <row r="58">
          <cell r="C58">
            <v>-254566534.07067332</v>
          </cell>
          <cell r="D58">
            <v>10143998.007069649</v>
          </cell>
          <cell r="G58">
            <v>-244422536.06360367</v>
          </cell>
          <cell r="H58">
            <v>-2284129.8716390668</v>
          </cell>
          <cell r="I58">
            <v>-246706665.93524274</v>
          </cell>
        </row>
        <row r="59">
          <cell r="C59">
            <v>-107191.8185347151</v>
          </cell>
          <cell r="D59">
            <v>411.4212</v>
          </cell>
          <cell r="G59">
            <v>-106780.3973347151</v>
          </cell>
          <cell r="H59">
            <v>0</v>
          </cell>
          <cell r="I59">
            <v>-106780.3973347151</v>
          </cell>
        </row>
        <row r="60">
          <cell r="C60">
            <v>25234.829429069712</v>
          </cell>
          <cell r="D60">
            <v>-997744.69040887489</v>
          </cell>
          <cell r="G60">
            <v>-972509.86097980512</v>
          </cell>
          <cell r="H60">
            <v>0</v>
          </cell>
          <cell r="I60">
            <v>-972509.86097980512</v>
          </cell>
        </row>
        <row r="61">
          <cell r="C61">
            <v>0</v>
          </cell>
          <cell r="D61">
            <v>-3272582.9608333334</v>
          </cell>
          <cell r="G61">
            <v>-3272582.9608333334</v>
          </cell>
          <cell r="H61">
            <v>0</v>
          </cell>
          <cell r="I61">
            <v>-3272582.9608333334</v>
          </cell>
        </row>
        <row r="62">
          <cell r="C62">
            <v>-4253592.7154492997</v>
          </cell>
          <cell r="D62">
            <v>901777.79080685205</v>
          </cell>
          <cell r="G62">
            <v>-3351814.9246424474</v>
          </cell>
          <cell r="H62">
            <v>0</v>
          </cell>
          <cell r="I62">
            <v>-3351814.9246424474</v>
          </cell>
        </row>
        <row r="64">
          <cell r="C64">
            <v>-960642319.38895357</v>
          </cell>
          <cell r="D64">
            <v>-33837660.708742492</v>
          </cell>
          <cell r="G64">
            <v>-994479980.09769595</v>
          </cell>
          <cell r="H64">
            <v>-13427350.419900145</v>
          </cell>
          <cell r="I64">
            <v>-1007907330.5175961</v>
          </cell>
        </row>
        <row r="66">
          <cell r="C66">
            <v>781321066.4872843</v>
          </cell>
          <cell r="D66">
            <v>31479663.759238228</v>
          </cell>
          <cell r="G66">
            <v>812800730.24652278</v>
          </cell>
          <cell r="H66">
            <v>13758818.525209416</v>
          </cell>
          <cell r="I66">
            <v>826559548.77173221</v>
          </cell>
        </row>
        <row r="69">
          <cell r="C69">
            <v>8.6176167175226609E-2</v>
          </cell>
          <cell r="D69">
            <v>1.7616236196428131E-3</v>
          </cell>
          <cell r="G69">
            <v>8.7937790794869089E-2</v>
          </cell>
          <cell r="H69">
            <v>-5.8743520775241254E-3</v>
          </cell>
          <cell r="I69">
            <v>8.2063438717345047E-2</v>
          </cell>
        </row>
        <row r="72">
          <cell r="C72">
            <v>64577772.079488181</v>
          </cell>
          <cell r="D72">
            <v>8956020.2205859125</v>
          </cell>
          <cell r="G72">
            <v>73533792.300073996</v>
          </cell>
          <cell r="H72">
            <v>-3579664.8506879695</v>
          </cell>
          <cell r="I72">
            <v>69954127.44938603</v>
          </cell>
        </row>
        <row r="74">
          <cell r="C74">
            <v>-2382085.3672120855</v>
          </cell>
          <cell r="D74">
            <v>-3867.0810949092079</v>
          </cell>
          <cell r="G74">
            <v>-2385952.4483069945</v>
          </cell>
          <cell r="H74">
            <v>0</v>
          </cell>
          <cell r="I74">
            <v>-2385952.4483069945</v>
          </cell>
        </row>
        <row r="75">
          <cell r="C75">
            <v>21200190.921984371</v>
          </cell>
          <cell r="D75">
            <v>209776.85742468014</v>
          </cell>
          <cell r="G75">
            <v>21409967.779409051</v>
          </cell>
          <cell r="H75">
            <v>362420.76359617338</v>
          </cell>
          <cell r="I75">
            <v>21772388.543005224</v>
          </cell>
        </row>
        <row r="76">
          <cell r="C76">
            <v>64495488.864171803</v>
          </cell>
          <cell r="D76">
            <v>23116.042491422151</v>
          </cell>
          <cell r="G76">
            <v>64518604.906663224</v>
          </cell>
          <cell r="H76">
            <v>10178134.624483217</v>
          </cell>
          <cell r="I76">
            <v>74696739.531146437</v>
          </cell>
        </row>
        <row r="77">
          <cell r="C77">
            <v>72317680.174286529</v>
          </cell>
          <cell r="D77">
            <v>-70769.408231094305</v>
          </cell>
          <cell r="G77">
            <v>72246910.766055435</v>
          </cell>
          <cell r="H77">
            <v>1409344.5176229281</v>
          </cell>
          <cell r="I77">
            <v>73656255.283678368</v>
          </cell>
        </row>
        <row r="78">
          <cell r="C78">
            <v>37937475.214601174</v>
          </cell>
          <cell r="D78">
            <v>8843995.8949786592</v>
          </cell>
          <cell r="G78">
            <v>46781471.109579831</v>
          </cell>
          <cell r="H78">
            <v>4826704.4925761456</v>
          </cell>
          <cell r="I78">
            <v>51608175.602155976</v>
          </cell>
        </row>
        <row r="80">
          <cell r="C80">
            <v>0</v>
          </cell>
          <cell r="D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C81">
            <v>37937475.214601174</v>
          </cell>
          <cell r="D81">
            <v>8843995.8949786592</v>
          </cell>
          <cell r="G81">
            <v>46781471.109579831</v>
          </cell>
          <cell r="H81">
            <v>4826704.4925761456</v>
          </cell>
          <cell r="I81">
            <v>51608175.602155976</v>
          </cell>
        </row>
        <row r="83">
          <cell r="C83">
            <v>8322674.5350748543</v>
          </cell>
          <cell r="D83">
            <v>4034725.6397857713</v>
          </cell>
          <cell r="G83">
            <v>12357400.174860626</v>
          </cell>
          <cell r="H83">
            <v>858644.33561531291</v>
          </cell>
          <cell r="I83">
            <v>13216044.510475939</v>
          </cell>
        </row>
        <row r="100">
          <cell r="H100">
            <v>8466819.4196179602</v>
          </cell>
        </row>
        <row r="113">
          <cell r="H113">
            <v>44095.434715834235</v>
          </cell>
        </row>
        <row r="120">
          <cell r="H120">
            <v>344887.42223871796</v>
          </cell>
        </row>
        <row r="121">
          <cell r="H121">
            <v>2827242.796932193</v>
          </cell>
        </row>
        <row r="122">
          <cell r="H122">
            <v>0</v>
          </cell>
        </row>
        <row r="126">
          <cell r="H126">
            <v>3216225.6538867452</v>
          </cell>
        </row>
        <row r="128">
          <cell r="H128">
            <v>5250593.7657312155</v>
          </cell>
        </row>
        <row r="142">
          <cell r="H142">
            <v>0</v>
          </cell>
        </row>
        <row r="153">
          <cell r="H153">
            <v>0</v>
          </cell>
        </row>
        <row r="155">
          <cell r="H155">
            <v>0</v>
          </cell>
        </row>
        <row r="161">
          <cell r="H161">
            <v>8077836.5626634089</v>
          </cell>
        </row>
        <row r="166">
          <cell r="H166">
            <v>8077836.5626634089</v>
          </cell>
        </row>
        <row r="169">
          <cell r="H169">
            <v>8077836.5626634089</v>
          </cell>
        </row>
        <row r="171">
          <cell r="H171">
            <v>2827242.796932193</v>
          </cell>
        </row>
      </sheetData>
      <sheetData sheetId="12">
        <row r="68">
          <cell r="D68">
            <v>921602.19708453002</v>
          </cell>
          <cell r="E68">
            <v>8833474.8616390247</v>
          </cell>
          <cell r="F68">
            <v>-8503116.5689820312</v>
          </cell>
          <cell r="G68">
            <v>-3184.2069475480635</v>
          </cell>
          <cell r="H68">
            <v>465059.6312499895</v>
          </cell>
          <cell r="I68">
            <v>-95035.945639166122</v>
          </cell>
        </row>
        <row r="85">
          <cell r="D85">
            <v>-307742.82350000023</v>
          </cell>
          <cell r="E85">
            <v>-2949687.515759828</v>
          </cell>
          <cell r="F85">
            <v>2839373.7664322783</v>
          </cell>
          <cell r="G85">
            <v>-8.6016626257675384</v>
          </cell>
          <cell r="H85">
            <v>-155293.42754335227</v>
          </cell>
          <cell r="I85">
            <v>31734.549176977489</v>
          </cell>
        </row>
        <row r="124">
          <cell r="N124">
            <v>542591.11723550991</v>
          </cell>
        </row>
        <row r="155">
          <cell r="D155">
            <v>-71700.713162113389</v>
          </cell>
          <cell r="E155">
            <v>638191.29511247401</v>
          </cell>
          <cell r="F155">
            <v>-105874.64597476418</v>
          </cell>
          <cell r="G155">
            <v>-2661.0269379650404</v>
          </cell>
          <cell r="H155">
            <v>146620.40152118669</v>
          </cell>
          <cell r="I155">
            <v>-12088301.44080369</v>
          </cell>
          <cell r="J155">
            <v>296712.18779912527</v>
          </cell>
          <cell r="K155">
            <v>-24.34541882389075</v>
          </cell>
          <cell r="L155">
            <v>-11556.248333860407</v>
          </cell>
          <cell r="M155">
            <v>434845.02105280536</v>
          </cell>
        </row>
        <row r="172">
          <cell r="D172">
            <v>23942.412447882387</v>
          </cell>
          <cell r="E172">
            <v>-213105.81909671903</v>
          </cell>
          <cell r="F172">
            <v>35353.824667963978</v>
          </cell>
          <cell r="G172">
            <v>888.57420901288299</v>
          </cell>
          <cell r="H172">
            <v>-48959.710045803156</v>
          </cell>
          <cell r="I172">
            <v>4036544.2144999998</v>
          </cell>
          <cell r="J172">
            <v>-99078.59023017282</v>
          </cell>
          <cell r="K172">
            <v>8.1294597081640969</v>
          </cell>
          <cell r="L172">
            <v>3858.8802224862575</v>
          </cell>
          <cell r="M172">
            <v>-145204.11842229284</v>
          </cell>
          <cell r="N172">
            <v>292164.4477421976</v>
          </cell>
        </row>
        <row r="211">
          <cell r="C211">
            <v>6073645.9853825057</v>
          </cell>
        </row>
        <row r="242">
          <cell r="D242">
            <v>-7872882.9325391138</v>
          </cell>
          <cell r="E242">
            <v>-2443162.780374004</v>
          </cell>
          <cell r="F242">
            <v>-195819.42963804805</v>
          </cell>
          <cell r="G242">
            <v>-345815.40846315242</v>
          </cell>
        </row>
        <row r="247">
          <cell r="C247">
            <v>9333945.7999590598</v>
          </cell>
        </row>
        <row r="259">
          <cell r="D259">
            <v>2628925.1809610575</v>
          </cell>
          <cell r="E259">
            <v>348447.02966275718</v>
          </cell>
        </row>
        <row r="329">
          <cell r="D329">
            <v>-284292.65965078556</v>
          </cell>
          <cell r="E329">
            <v>-269130.30696495558</v>
          </cell>
          <cell r="F329">
            <v>-1193273.2063958342</v>
          </cell>
          <cell r="G329">
            <v>-27589.673825351896</v>
          </cell>
          <cell r="H329">
            <v>189626.02803058166</v>
          </cell>
          <cell r="I329">
            <v>82023.025581461072</v>
          </cell>
          <cell r="J329">
            <v>638170.61000023573</v>
          </cell>
          <cell r="K329">
            <v>-320079.05055042467</v>
          </cell>
          <cell r="L329">
            <v>-18881.560559517176</v>
          </cell>
          <cell r="M329">
            <v>9623555.2433740329</v>
          </cell>
          <cell r="N329">
            <v>-132828.01694811825</v>
          </cell>
        </row>
        <row r="346">
          <cell r="D346">
            <v>0</v>
          </cell>
          <cell r="E346">
            <v>0</v>
          </cell>
          <cell r="F346">
            <v>0</v>
          </cell>
          <cell r="M346">
            <v>-615585.07424942078</v>
          </cell>
          <cell r="N346">
            <v>56055.859574354879</v>
          </cell>
        </row>
        <row r="416">
          <cell r="D416">
            <v>-322941.86370383902</v>
          </cell>
          <cell r="E416">
            <v>494606.57975443709</v>
          </cell>
          <cell r="F416">
            <v>175161.80178169912</v>
          </cell>
          <cell r="G416">
            <v>1115191.6040538368</v>
          </cell>
          <cell r="H416">
            <v>-19816.331796046055</v>
          </cell>
          <cell r="I416">
            <v>-266056.50025485619</v>
          </cell>
          <cell r="J416">
            <v>3423707.4670040966</v>
          </cell>
          <cell r="K416">
            <v>-224323.04640887538</v>
          </cell>
          <cell r="L416">
            <v>293662.37768107781</v>
          </cell>
          <cell r="M416">
            <v>2182.5368194572557</v>
          </cell>
        </row>
        <row r="436">
          <cell r="D436">
            <v>-200269.16735729872</v>
          </cell>
          <cell r="E436">
            <v>-165159.79004480125</v>
          </cell>
          <cell r="F436">
            <v>108624.83975690289</v>
          </cell>
          <cell r="G436">
            <v>0</v>
          </cell>
          <cell r="H436">
            <v>6617.0999999999995</v>
          </cell>
          <cell r="I436">
            <v>0</v>
          </cell>
          <cell r="J436">
            <v>0</v>
          </cell>
          <cell r="L436">
            <v>-98060.192943538859</v>
          </cell>
          <cell r="M436">
            <v>1353.4783832182227</v>
          </cell>
        </row>
        <row r="506">
          <cell r="D506">
            <v>3277021.0578685715</v>
          </cell>
          <cell r="E506">
            <v>600807.98015062825</v>
          </cell>
          <cell r="F506">
            <v>-117449.87002910287</v>
          </cell>
          <cell r="G506">
            <v>4199991.5657690903</v>
          </cell>
          <cell r="H506">
            <v>-2072382.4871806731</v>
          </cell>
          <cell r="I506">
            <v>-709428.18159625831</v>
          </cell>
          <cell r="J506">
            <v>-69275.958803818343</v>
          </cell>
          <cell r="K506">
            <v>-37299.936750841247</v>
          </cell>
          <cell r="L506">
            <v>-380668.14935471554</v>
          </cell>
          <cell r="M506">
            <v>24822.685634889513</v>
          </cell>
          <cell r="N506">
            <v>2820719.3527909042</v>
          </cell>
          <cell r="O506">
            <v>765051.91654540319</v>
          </cell>
          <cell r="P506">
            <v>1076120.7679228324</v>
          </cell>
          <cell r="Q506">
            <v>633013.62561142445</v>
          </cell>
          <cell r="R506">
            <v>13274.122560178626</v>
          </cell>
          <cell r="S506">
            <v>1929.5123037008211</v>
          </cell>
          <cell r="T506">
            <v>717827.48798656138</v>
          </cell>
          <cell r="U506">
            <v>-219123.60112232721</v>
          </cell>
          <cell r="V506">
            <v>726302.83124452806</v>
          </cell>
          <cell r="W506">
            <v>-324751.85800000868</v>
          </cell>
        </row>
        <row r="523">
          <cell r="D523">
            <v>0</v>
          </cell>
          <cell r="E523">
            <v>-157330.69201731856</v>
          </cell>
          <cell r="F523">
            <v>0</v>
          </cell>
          <cell r="G523">
            <v>-493270.5811680248</v>
          </cell>
          <cell r="H523">
            <v>0</v>
          </cell>
          <cell r="I523">
            <v>0</v>
          </cell>
          <cell r="K523">
            <v>-2901.1499999999996</v>
          </cell>
          <cell r="L523">
            <v>-1524.3899999999999</v>
          </cell>
          <cell r="M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7.4"/>
      <sheetName val="Page 7.4.1"/>
    </sheetNames>
    <sheetDataSet>
      <sheetData sheetId="0">
        <row r="26">
          <cell r="I26">
            <v>9473628.8687260076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6.4"/>
      <sheetName val="Page 6.4.1"/>
      <sheetName val="Page 6.4.2"/>
      <sheetName val="Page 6.4.3 - Page 6.4.4"/>
      <sheetName val="Page 6.4.5 - Page 6.4.6"/>
      <sheetName val="Page 6.4.7"/>
      <sheetName val="Page 6.4.8"/>
      <sheetName val="Page 6.4.9"/>
      <sheetName val="Page 6.4.10"/>
    </sheetNames>
    <sheetDataSet>
      <sheetData sheetId="0">
        <row r="11">
          <cell r="I11">
            <v>10055044.068883086</v>
          </cell>
        </row>
        <row r="16">
          <cell r="I16">
            <v>-10055044.068883086</v>
          </cell>
        </row>
        <row r="21">
          <cell r="I21">
            <v>8056253.5285744797</v>
          </cell>
        </row>
        <row r="22">
          <cell r="I22">
            <v>-2755329.6279151747</v>
          </cell>
        </row>
        <row r="23">
          <cell r="I23">
            <v>1254439.8355085365</v>
          </cell>
        </row>
        <row r="25">
          <cell r="I25">
            <v>239976.04245311781</v>
          </cell>
        </row>
        <row r="26">
          <cell r="I26">
            <v>-76264.010189093562</v>
          </cell>
        </row>
        <row r="27">
          <cell r="I27">
            <v>34661.659355047741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8.4"/>
      <sheetName val="Page 8.4.1"/>
      <sheetName val="Page 8.4.2"/>
      <sheetName val="Page 8.4.3"/>
    </sheetNames>
    <sheetDataSet>
      <sheetData sheetId="0">
        <row r="10">
          <cell r="I10">
            <v>26303638.163894784</v>
          </cell>
        </row>
        <row r="16">
          <cell r="I16">
            <v>-1889739.719366726</v>
          </cell>
        </row>
        <row r="22">
          <cell r="I22">
            <v>1881905.0534556187</v>
          </cell>
        </row>
        <row r="28">
          <cell r="I28">
            <v>1881905.0534556187</v>
          </cell>
        </row>
        <row r="29">
          <cell r="I29">
            <v>1409344.5176229281</v>
          </cell>
        </row>
        <row r="30">
          <cell r="I30">
            <v>-179341.44238740465</v>
          </cell>
        </row>
        <row r="31">
          <cell r="I31">
            <v>-5130687.6712551871</v>
          </cell>
        </row>
        <row r="32">
          <cell r="I32">
            <v>-169652.69524746426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>
        <row r="153">
          <cell r="D153">
            <v>5.2080282489152122E-3</v>
          </cell>
        </row>
        <row r="154">
          <cell r="D154">
            <v>2E-3</v>
          </cell>
        </row>
        <row r="155">
          <cell r="D155">
            <v>3.8733999999999998E-2</v>
          </cell>
        </row>
        <row r="156">
          <cell r="D156">
            <v>0</v>
          </cell>
        </row>
        <row r="157">
          <cell r="D157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G3">
            <v>0.50880000000000003</v>
          </cell>
        </row>
        <row r="4">
          <cell r="G4">
            <v>2.0000000000000001E-4</v>
          </cell>
        </row>
        <row r="5">
          <cell r="G5">
            <v>0.49099999999999999</v>
          </cell>
        </row>
        <row r="7">
          <cell r="G7">
            <v>5.1770794025157232E-2</v>
          </cell>
        </row>
        <row r="8">
          <cell r="G8">
            <v>6.7500000000000004E-2</v>
          </cell>
        </row>
        <row r="9">
          <cell r="G9">
            <v>9.5000000000000001E-2</v>
          </cell>
        </row>
      </sheetData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147"/>
  <sheetViews>
    <sheetView zoomScale="80" zoomScaleNormal="80" workbookViewId="0">
      <selection activeCell="A3" sqref="A3"/>
    </sheetView>
  </sheetViews>
  <sheetFormatPr defaultRowHeight="12.75"/>
  <cols>
    <col min="1" max="1" width="40" style="20" customWidth="1"/>
    <col min="2" max="2" width="15.7109375" style="20" customWidth="1"/>
    <col min="3" max="3" width="0.7109375" style="20" customWidth="1"/>
    <col min="4" max="4" width="15.7109375" style="20" customWidth="1"/>
    <col min="5" max="5" width="0.7109375" style="20" customWidth="1"/>
    <col min="6" max="6" width="15.7109375" style="20" customWidth="1"/>
    <col min="7" max="7" width="0.7109375" style="20" customWidth="1"/>
    <col min="8" max="8" width="15.7109375" style="20" customWidth="1"/>
    <col min="9" max="9" width="0.7109375" style="20" customWidth="1"/>
    <col min="10" max="10" width="15.7109375" style="20" customWidth="1"/>
    <col min="11" max="11" width="0.7109375" style="20" customWidth="1"/>
    <col min="12" max="12" width="15.7109375" style="20" customWidth="1"/>
    <col min="13" max="13" width="0.7109375" style="20" customWidth="1"/>
    <col min="14" max="14" width="15.85546875" style="20" customWidth="1"/>
    <col min="15" max="16384" width="9.140625" style="20"/>
  </cols>
  <sheetData>
    <row r="1" spans="1:14">
      <c r="A1" s="5" t="s">
        <v>44</v>
      </c>
    </row>
    <row r="2" spans="1:14">
      <c r="A2" s="1" t="s">
        <v>254</v>
      </c>
    </row>
    <row r="3" spans="1:14">
      <c r="A3" s="1" t="s">
        <v>306</v>
      </c>
    </row>
    <row r="4" spans="1:14">
      <c r="A4" s="1"/>
    </row>
    <row r="5" spans="1:14">
      <c r="A5" s="1"/>
      <c r="B5" s="41" t="s">
        <v>116</v>
      </c>
      <c r="C5" s="42"/>
      <c r="D5" s="41" t="s">
        <v>117</v>
      </c>
      <c r="E5" s="42"/>
      <c r="F5" s="41" t="s">
        <v>118</v>
      </c>
      <c r="G5" s="43"/>
      <c r="H5" s="41" t="s">
        <v>119</v>
      </c>
      <c r="I5" s="43"/>
      <c r="J5" s="41" t="s">
        <v>120</v>
      </c>
      <c r="K5" s="43"/>
      <c r="L5" s="41" t="s">
        <v>121</v>
      </c>
      <c r="M5" s="43"/>
      <c r="N5" s="41" t="s">
        <v>138</v>
      </c>
    </row>
    <row r="6" spans="1:14">
      <c r="A6" s="1"/>
      <c r="B6" s="49" t="s">
        <v>125</v>
      </c>
      <c r="C6" s="50"/>
      <c r="D6" s="50"/>
      <c r="F6" s="50" t="s">
        <v>123</v>
      </c>
      <c r="H6" s="50"/>
      <c r="J6" s="51" t="s">
        <v>124</v>
      </c>
      <c r="L6" s="51"/>
      <c r="N6" s="51" t="s">
        <v>149</v>
      </c>
    </row>
    <row r="7" spans="1:14" ht="43.5" customHeight="1">
      <c r="A7" s="21"/>
      <c r="B7" s="40" t="s">
        <v>122</v>
      </c>
      <c r="C7" s="40"/>
      <c r="D7" s="200" t="s">
        <v>113</v>
      </c>
      <c r="E7" s="40"/>
      <c r="F7" s="40" t="s">
        <v>114</v>
      </c>
      <c r="G7" s="40"/>
      <c r="H7" s="200" t="s">
        <v>219</v>
      </c>
      <c r="I7" s="40"/>
      <c r="J7" s="40" t="s">
        <v>115</v>
      </c>
      <c r="K7" s="40"/>
      <c r="L7" s="40" t="s">
        <v>136</v>
      </c>
      <c r="M7" s="40"/>
      <c r="N7" s="40" t="s">
        <v>137</v>
      </c>
    </row>
    <row r="8" spans="1:14">
      <c r="A8" s="11" t="s">
        <v>47</v>
      </c>
      <c r="B8" s="9"/>
      <c r="C8" s="9"/>
      <c r="D8" s="9"/>
      <c r="F8" s="9"/>
      <c r="H8" s="9"/>
      <c r="J8" s="9"/>
      <c r="L8" s="9"/>
      <c r="N8" s="9"/>
    </row>
    <row r="9" spans="1:14">
      <c r="A9" s="11" t="s">
        <v>48</v>
      </c>
      <c r="B9" s="13">
        <f>[2]Results!C11</f>
        <v>336867108.14000005</v>
      </c>
      <c r="C9" s="9"/>
      <c r="D9" s="9">
        <f>'Restating Adj'!B12</f>
        <v>-139051635.61050224</v>
      </c>
      <c r="F9" s="9">
        <f>B9+D9</f>
        <v>197815472.5294978</v>
      </c>
      <c r="H9" s="9">
        <f>'Pro Forma Adj'!B12</f>
        <v>8112496.4755207952</v>
      </c>
      <c r="J9" s="9">
        <f>F9+H9</f>
        <v>205927969.00501859</v>
      </c>
      <c r="L9" s="9">
        <f>-(J37-(J64*Overall_ROR))/gross_up_factor-1</f>
        <v>8466819.0842511151</v>
      </c>
      <c r="N9" s="9">
        <f>J9+L9</f>
        <v>214394788.0892697</v>
      </c>
    </row>
    <row r="10" spans="1:14">
      <c r="A10" s="11" t="s">
        <v>49</v>
      </c>
      <c r="B10" s="13">
        <f>[2]Results!C12</f>
        <v>0</v>
      </c>
      <c r="C10" s="9"/>
      <c r="D10" s="9">
        <f>'Restating Adj'!B13</f>
        <v>0</v>
      </c>
      <c r="F10" s="9">
        <f t="shared" ref="F10:F12" si="0">B10+D10</f>
        <v>0</v>
      </c>
      <c r="H10" s="9">
        <f>'Pro Forma Adj'!B13</f>
        <v>0</v>
      </c>
      <c r="J10" s="9">
        <f t="shared" ref="J10:J12" si="1">F10+H10</f>
        <v>0</v>
      </c>
      <c r="L10" s="9"/>
      <c r="N10" s="9">
        <f t="shared" ref="N10:N12" si="2">J10+L10</f>
        <v>0</v>
      </c>
    </row>
    <row r="11" spans="1:14">
      <c r="A11" s="11" t="s">
        <v>50</v>
      </c>
      <c r="B11" s="13">
        <f>[2]Results!C13</f>
        <v>13422783.349006347</v>
      </c>
      <c r="C11" s="9"/>
      <c r="D11" s="9">
        <f>'Restating Adj'!B14</f>
        <v>-13422783.349006347</v>
      </c>
      <c r="F11" s="9">
        <f t="shared" si="0"/>
        <v>0</v>
      </c>
      <c r="H11" s="9">
        <f>'Pro Forma Adj'!B14</f>
        <v>0</v>
      </c>
      <c r="J11" s="9">
        <f t="shared" si="1"/>
        <v>0</v>
      </c>
      <c r="L11" s="9"/>
      <c r="N11" s="9">
        <f t="shared" si="2"/>
        <v>0</v>
      </c>
    </row>
    <row r="12" spans="1:14">
      <c r="A12" s="11" t="s">
        <v>51</v>
      </c>
      <c r="B12" s="13">
        <f>[2]Results!C14</f>
        <v>9740154.9270746019</v>
      </c>
      <c r="C12" s="9"/>
      <c r="D12" s="9">
        <f>'Restating Adj'!B15</f>
        <v>-419728.77869743854</v>
      </c>
      <c r="F12" s="9">
        <f t="shared" si="0"/>
        <v>9320426.1483771633</v>
      </c>
      <c r="H12" s="9">
        <f>'Pro Forma Adj'!B15</f>
        <v>0</v>
      </c>
      <c r="J12" s="9">
        <f t="shared" si="1"/>
        <v>9320426.1483771633</v>
      </c>
      <c r="L12" s="9"/>
      <c r="N12" s="9">
        <f t="shared" si="2"/>
        <v>9320426.1483771633</v>
      </c>
    </row>
    <row r="13" spans="1:14" ht="13.5" thickBot="1">
      <c r="A13" s="11" t="s">
        <v>52</v>
      </c>
      <c r="B13" s="10">
        <f>SUM(B9:B12)</f>
        <v>360030046.41608101</v>
      </c>
      <c r="C13" s="9"/>
      <c r="D13" s="10">
        <f>SUM(D9:D12)</f>
        <v>-152894147.73820603</v>
      </c>
      <c r="F13" s="10">
        <f>SUM(F9:F12)</f>
        <v>207135898.67787495</v>
      </c>
      <c r="H13" s="10">
        <f>SUM(H9:H12)</f>
        <v>8112496.4755207952</v>
      </c>
      <c r="J13" s="10">
        <f>SUM(J9:J12)</f>
        <v>215248395.15339574</v>
      </c>
      <c r="L13" s="10">
        <f>SUM(L9:L12)</f>
        <v>8466819.0842511151</v>
      </c>
      <c r="N13" s="10">
        <f>SUM(N9:N12)</f>
        <v>223715214.23764685</v>
      </c>
    </row>
    <row r="14" spans="1:14" ht="13.5" thickTop="1">
      <c r="A14" s="11"/>
      <c r="B14" s="9"/>
      <c r="C14" s="9"/>
      <c r="D14" s="9"/>
      <c r="F14" s="9"/>
      <c r="H14" s="9"/>
      <c r="J14" s="9"/>
      <c r="L14" s="9"/>
      <c r="N14" s="9"/>
    </row>
    <row r="15" spans="1:14">
      <c r="A15" s="11" t="s">
        <v>53</v>
      </c>
      <c r="B15" s="9"/>
      <c r="C15" s="9"/>
      <c r="D15" s="9"/>
      <c r="F15" s="9"/>
      <c r="H15" s="9"/>
      <c r="J15" s="9"/>
      <c r="L15" s="9"/>
      <c r="N15" s="9"/>
    </row>
    <row r="16" spans="1:14">
      <c r="A16" s="11" t="s">
        <v>54</v>
      </c>
      <c r="B16" s="13">
        <f>[2]Results!C18</f>
        <v>67493069.625004739</v>
      </c>
      <c r="C16" s="9"/>
      <c r="D16" s="9">
        <f>'Restating Adj'!B19</f>
        <v>-54252963.378233701</v>
      </c>
      <c r="F16" s="9">
        <f t="shared" ref="F16:F25" si="3">B16+D16</f>
        <v>13240106.246771038</v>
      </c>
      <c r="H16" s="9">
        <f>'Pro Forma Adj'!B19</f>
        <v>-44771.998078540928</v>
      </c>
      <c r="J16" s="9">
        <f t="shared" ref="J16:J25" si="4">F16+H16</f>
        <v>13195334.248692496</v>
      </c>
      <c r="L16" s="9"/>
      <c r="N16" s="9">
        <f t="shared" ref="N16:N25" si="5">J16+L16</f>
        <v>13195334.248692496</v>
      </c>
    </row>
    <row r="17" spans="1:14">
      <c r="A17" s="11" t="s">
        <v>55</v>
      </c>
      <c r="B17" s="13">
        <f>[2]Results!C19</f>
        <v>0</v>
      </c>
      <c r="C17" s="9"/>
      <c r="D17" s="9">
        <f>'Restating Adj'!B20</f>
        <v>0</v>
      </c>
      <c r="F17" s="9">
        <f t="shared" si="3"/>
        <v>0</v>
      </c>
      <c r="H17" s="9">
        <f>'Pro Forma Adj'!B20</f>
        <v>0</v>
      </c>
      <c r="J17" s="9">
        <f t="shared" si="4"/>
        <v>0</v>
      </c>
      <c r="L17" s="9"/>
      <c r="N17" s="9">
        <f t="shared" si="5"/>
        <v>0</v>
      </c>
    </row>
    <row r="18" spans="1:14">
      <c r="A18" s="11" t="s">
        <v>56</v>
      </c>
      <c r="B18" s="13">
        <f>[2]Results!C20</f>
        <v>6641501.9046256552</v>
      </c>
      <c r="C18" s="9"/>
      <c r="D18" s="9">
        <f>'Restating Adj'!B21</f>
        <v>0</v>
      </c>
      <c r="F18" s="9">
        <f t="shared" si="3"/>
        <v>6641501.9046256552</v>
      </c>
      <c r="H18" s="9">
        <f>'Pro Forma Adj'!B21</f>
        <v>-18302.303785975622</v>
      </c>
      <c r="J18" s="9">
        <f t="shared" si="4"/>
        <v>6623199.6008396791</v>
      </c>
      <c r="L18" s="9"/>
      <c r="N18" s="9">
        <f t="shared" si="5"/>
        <v>6623199.6008396791</v>
      </c>
    </row>
    <row r="19" spans="1:14">
      <c r="A19" s="11" t="s">
        <v>57</v>
      </c>
      <c r="B19" s="13">
        <f>[2]Results!C21</f>
        <v>81408338.64987421</v>
      </c>
      <c r="C19" s="9"/>
      <c r="D19" s="9">
        <f>'Restating Adj'!B22</f>
        <v>-71608389.118179545</v>
      </c>
      <c r="F19" s="9">
        <f t="shared" si="3"/>
        <v>9799949.5316946656</v>
      </c>
      <c r="H19" s="9">
        <f>'Pro Forma Adj'!B22</f>
        <v>-25500.892749995342</v>
      </c>
      <c r="J19" s="9">
        <f t="shared" si="4"/>
        <v>9774448.6389446706</v>
      </c>
      <c r="L19" s="9"/>
      <c r="N19" s="9">
        <f t="shared" si="5"/>
        <v>9774448.6389446706</v>
      </c>
    </row>
    <row r="20" spans="1:14">
      <c r="A20" s="11" t="s">
        <v>58</v>
      </c>
      <c r="B20" s="13">
        <f>[2]Results!C22</f>
        <v>31030201.420223527</v>
      </c>
      <c r="C20" s="9"/>
      <c r="D20" s="9">
        <f>'Restating Adj'!B23</f>
        <v>-25599221.05113674</v>
      </c>
      <c r="F20" s="9">
        <f t="shared" si="3"/>
        <v>5430980.3690867871</v>
      </c>
      <c r="H20" s="9">
        <f>'Pro Forma Adj'!B23</f>
        <v>-12428.497391320801</v>
      </c>
      <c r="J20" s="9">
        <f t="shared" si="4"/>
        <v>5418551.8716954663</v>
      </c>
      <c r="L20" s="9"/>
      <c r="N20" s="9">
        <f t="shared" si="5"/>
        <v>5418551.8716954663</v>
      </c>
    </row>
    <row r="21" spans="1:14">
      <c r="A21" s="11" t="s">
        <v>59</v>
      </c>
      <c r="B21" s="13">
        <f>[2]Results!C23</f>
        <v>11025297.23046569</v>
      </c>
      <c r="C21" s="9"/>
      <c r="D21" s="9">
        <f>'Restating Adj'!B24</f>
        <v>71497.970245233242</v>
      </c>
      <c r="F21" s="9">
        <f t="shared" si="3"/>
        <v>11096795.200710922</v>
      </c>
      <c r="H21" s="9">
        <f>'Pro Forma Adj'!B24</f>
        <v>-40774.803193248314</v>
      </c>
      <c r="J21" s="9">
        <f t="shared" si="4"/>
        <v>11056020.397517674</v>
      </c>
      <c r="L21" s="9"/>
      <c r="N21" s="9">
        <f t="shared" si="5"/>
        <v>11056020.397517674</v>
      </c>
    </row>
    <row r="22" spans="1:14">
      <c r="A22" s="11" t="s">
        <v>60</v>
      </c>
      <c r="B22" s="13">
        <f>[2]Results!C24</f>
        <v>5916883.6419783672</v>
      </c>
      <c r="C22" s="9"/>
      <c r="D22" s="9">
        <f>'Restating Adj'!B25</f>
        <v>414741.49021104584</v>
      </c>
      <c r="F22" s="9">
        <f t="shared" si="3"/>
        <v>6331625.1321894135</v>
      </c>
      <c r="H22" s="9">
        <f>'Pro Forma Adj'!B25</f>
        <v>-25640.157700045253</v>
      </c>
      <c r="J22" s="9">
        <f t="shared" si="4"/>
        <v>6305984.9744893685</v>
      </c>
      <c r="L22" s="9">
        <f>L9*uncollectible_perc</f>
        <v>44095.432969234236</v>
      </c>
      <c r="N22" s="9">
        <f t="shared" si="5"/>
        <v>6350080.4074586025</v>
      </c>
    </row>
    <row r="23" spans="1:14">
      <c r="A23" s="11" t="s">
        <v>61</v>
      </c>
      <c r="B23" s="13">
        <f>[2]Results!C25</f>
        <v>12294037.056910256</v>
      </c>
      <c r="C23" s="9"/>
      <c r="D23" s="9">
        <f>'Restating Adj'!B26</f>
        <v>-11534533.720539114</v>
      </c>
      <c r="F23" s="9">
        <f t="shared" si="3"/>
        <v>759503.33637114242</v>
      </c>
      <c r="H23" s="9">
        <f>'Pro Forma Adj'!B26</f>
        <v>-4022.6364214425084</v>
      </c>
      <c r="J23" s="9">
        <f t="shared" si="4"/>
        <v>755480.69994969992</v>
      </c>
      <c r="L23" s="9"/>
      <c r="N23" s="9">
        <f t="shared" si="5"/>
        <v>755480.69994969992</v>
      </c>
    </row>
    <row r="24" spans="1:14">
      <c r="A24" s="11" t="s">
        <v>62</v>
      </c>
      <c r="B24" s="13">
        <f>[2]Results!C26</f>
        <v>0</v>
      </c>
      <c r="C24" s="9"/>
      <c r="D24" s="9">
        <f>'Restating Adj'!B27</f>
        <v>0</v>
      </c>
      <c r="F24" s="9">
        <f t="shared" si="3"/>
        <v>0</v>
      </c>
      <c r="H24" s="9">
        <f>'Pro Forma Adj'!B27</f>
        <v>0</v>
      </c>
      <c r="J24" s="9">
        <f t="shared" si="4"/>
        <v>0</v>
      </c>
      <c r="L24" s="9"/>
      <c r="N24" s="9">
        <f t="shared" si="5"/>
        <v>0</v>
      </c>
    </row>
    <row r="25" spans="1:14">
      <c r="A25" s="11" t="s">
        <v>63</v>
      </c>
      <c r="B25" s="13">
        <f>[2]Results!C27</f>
        <v>9604907.8661111332</v>
      </c>
      <c r="C25" s="9"/>
      <c r="D25" s="9">
        <f>'Restating Adj'!B28</f>
        <v>521610.76312888705</v>
      </c>
      <c r="F25" s="9">
        <f t="shared" si="3"/>
        <v>10126518.629240021</v>
      </c>
      <c r="H25" s="9">
        <f>'Pro Forma Adj'!B28</f>
        <v>-54440.482904948702</v>
      </c>
      <c r="J25" s="9">
        <f t="shared" si="4"/>
        <v>10072078.146335073</v>
      </c>
      <c r="L25" s="9"/>
      <c r="N25" s="9">
        <f t="shared" si="5"/>
        <v>10072078.146335073</v>
      </c>
    </row>
    <row r="26" spans="1:14">
      <c r="A26" s="11" t="s">
        <v>64</v>
      </c>
      <c r="B26" s="7">
        <f>SUM(B16:B25)</f>
        <v>225414237.39519355</v>
      </c>
      <c r="C26" s="9"/>
      <c r="D26" s="7">
        <f>SUM(D16:D25)</f>
        <v>-161987257.04450396</v>
      </c>
      <c r="F26" s="7">
        <f>SUM(F16:F25)</f>
        <v>63426980.35068965</v>
      </c>
      <c r="H26" s="7">
        <f>SUM(H16:H25)</f>
        <v>-225881.77222551743</v>
      </c>
      <c r="J26" s="7">
        <f>SUM(J16:J25)</f>
        <v>63201098.578464128</v>
      </c>
      <c r="L26" s="7">
        <f>SUM(L16:L25)</f>
        <v>44095.432969234236</v>
      </c>
      <c r="N26" s="7">
        <f>SUM(N16:N25)</f>
        <v>63245194.011433363</v>
      </c>
    </row>
    <row r="27" spans="1:14">
      <c r="A27" s="11" t="s">
        <v>65</v>
      </c>
      <c r="B27" s="13">
        <f>[2]Results!C29</f>
        <v>44144438.237186469</v>
      </c>
      <c r="C27" s="9"/>
      <c r="D27" s="13">
        <f>'Restating Adj'!B30</f>
        <v>-417303.44389797095</v>
      </c>
      <c r="F27" s="9">
        <f t="shared" ref="F27:F29" si="6">B27+D27</f>
        <v>43727134.793288499</v>
      </c>
      <c r="H27" s="9">
        <f>'Pro Forma Adj'!B30</f>
        <v>11936949.122338705</v>
      </c>
      <c r="J27" s="9">
        <f t="shared" ref="J27:J29" si="7">F27+H27</f>
        <v>55664083.915627204</v>
      </c>
      <c r="L27" s="9"/>
      <c r="N27" s="9">
        <f t="shared" ref="N27:N34" si="8">J27+L27</f>
        <v>55664083.915627204</v>
      </c>
    </row>
    <row r="28" spans="1:14">
      <c r="A28" s="11" t="s">
        <v>66</v>
      </c>
      <c r="B28" s="13">
        <f>[2]Results!C30</f>
        <v>4714285.0619194498</v>
      </c>
      <c r="C28" s="9"/>
      <c r="D28" s="13">
        <f>'Restating Adj'!B31</f>
        <v>-170844.55360814399</v>
      </c>
      <c r="F28" s="9">
        <f t="shared" si="6"/>
        <v>4543440.5083113061</v>
      </c>
      <c r="H28" s="13">
        <f>'Pro Forma Adj'!B31</f>
        <v>0</v>
      </c>
      <c r="J28" s="9">
        <f t="shared" si="7"/>
        <v>4543440.5083113061</v>
      </c>
      <c r="L28" s="9"/>
      <c r="N28" s="9">
        <f t="shared" si="8"/>
        <v>4543440.5083113061</v>
      </c>
    </row>
    <row r="29" spans="1:14">
      <c r="A29" s="11" t="s">
        <v>67</v>
      </c>
      <c r="B29" s="13">
        <f>[2]Results!C31</f>
        <v>21184678.272723794</v>
      </c>
      <c r="C29" s="9"/>
      <c r="D29" s="13">
        <f>'Restating Adj'!B32</f>
        <v>712603.63120909641</v>
      </c>
      <c r="F29" s="9">
        <f t="shared" si="6"/>
        <v>21897281.903932892</v>
      </c>
      <c r="H29" s="13">
        <f>'Pro Forma Adj'!B32</f>
        <v>-18906</v>
      </c>
      <c r="J29" s="9">
        <f t="shared" si="7"/>
        <v>21878375.903932892</v>
      </c>
      <c r="L29" s="9">
        <f>L9*(WUTC_reg_fee_perc+WA_rev_tax_perc)</f>
        <v>344887.4085778849</v>
      </c>
      <c r="N29" s="9">
        <f t="shared" si="8"/>
        <v>22223263.312510777</v>
      </c>
    </row>
    <row r="30" spans="1:14">
      <c r="A30" s="11" t="s">
        <v>68</v>
      </c>
      <c r="B30" s="13">
        <f>[2]Results!C32</f>
        <v>8322674.5350748543</v>
      </c>
      <c r="C30" s="9"/>
      <c r="D30" s="13">
        <f>D84</f>
        <v>4034725.5783994859</v>
      </c>
      <c r="F30" s="13">
        <f>F84</f>
        <v>12357400.113474313</v>
      </c>
      <c r="H30" s="13">
        <f>H84</f>
        <v>858644.32724876504</v>
      </c>
      <c r="J30" s="13">
        <f>J84</f>
        <v>13216044.68971508</v>
      </c>
      <c r="L30" s="13">
        <f>L84</f>
        <v>2827242.6849463983</v>
      </c>
      <c r="M30" s="13">
        <f>M84</f>
        <v>0</v>
      </c>
      <c r="N30" s="13">
        <f>N84</f>
        <v>16043287.125669468</v>
      </c>
    </row>
    <row r="31" spans="1:14">
      <c r="A31" s="11" t="s">
        <v>69</v>
      </c>
      <c r="B31" s="13">
        <f>[2]Results!C33</f>
        <v>0</v>
      </c>
      <c r="C31" s="9"/>
      <c r="D31" s="13">
        <f>D79</f>
        <v>0</v>
      </c>
      <c r="F31" s="9">
        <f>F79</f>
        <v>0</v>
      </c>
      <c r="H31" s="13">
        <f>H79</f>
        <v>0</v>
      </c>
      <c r="J31" s="9">
        <f>J79</f>
        <v>0</v>
      </c>
      <c r="L31" s="9">
        <f>L79</f>
        <v>0</v>
      </c>
      <c r="N31" s="9">
        <f>N79</f>
        <v>0</v>
      </c>
    </row>
    <row r="32" spans="1:14">
      <c r="A32" s="11" t="s">
        <v>70</v>
      </c>
      <c r="B32" s="13">
        <f>[2]Results!C34</f>
        <v>2604140.9961164803</v>
      </c>
      <c r="C32" s="9"/>
      <c r="D32" s="13">
        <f>'Restating Adj'!B35</f>
        <v>2056643.3619498555</v>
      </c>
      <c r="F32" s="9">
        <f t="shared" ref="F32:F34" si="9">B32+D32</f>
        <v>4660784.3580663353</v>
      </c>
      <c r="H32" s="13">
        <f>'Pro Forma Adj'!B35</f>
        <v>-3010935.0804916732</v>
      </c>
      <c r="J32" s="9">
        <f t="shared" ref="J32:J34" si="10">F32+H32</f>
        <v>1649849.2775746621</v>
      </c>
      <c r="L32" s="9"/>
      <c r="N32" s="9">
        <f t="shared" si="8"/>
        <v>1649849.2775746621</v>
      </c>
    </row>
    <row r="33" spans="1:14">
      <c r="A33" s="11" t="s">
        <v>71</v>
      </c>
      <c r="B33" s="13">
        <f>[2]Results!C35</f>
        <v>0</v>
      </c>
      <c r="C33" s="9"/>
      <c r="D33" s="13">
        <f>'Restating Adj'!B36</f>
        <v>0</v>
      </c>
      <c r="F33" s="9">
        <f t="shared" si="9"/>
        <v>0</v>
      </c>
      <c r="H33" s="13">
        <f>'Pro Forma Adj'!B36</f>
        <v>0</v>
      </c>
      <c r="J33" s="9">
        <f t="shared" si="10"/>
        <v>0</v>
      </c>
      <c r="L33" s="9"/>
      <c r="N33" s="9">
        <f t="shared" si="8"/>
        <v>0</v>
      </c>
    </row>
    <row r="34" spans="1:14">
      <c r="A34" s="11" t="s">
        <v>72</v>
      </c>
      <c r="B34" s="13">
        <f>[2]Results!C36</f>
        <v>-5364.6304304254782</v>
      </c>
      <c r="C34" s="9"/>
      <c r="D34" s="13">
        <f>'Restating Adj'!B37</f>
        <v>12633.588896380579</v>
      </c>
      <c r="F34" s="9">
        <f t="shared" si="9"/>
        <v>7268.958465955101</v>
      </c>
      <c r="H34" s="9">
        <f>'Pro Forma Adj'!B37</f>
        <v>0</v>
      </c>
      <c r="J34" s="9">
        <f t="shared" si="10"/>
        <v>7268.958465955101</v>
      </c>
      <c r="L34" s="9"/>
      <c r="N34" s="9">
        <f t="shared" si="8"/>
        <v>7268.958465955101</v>
      </c>
    </row>
    <row r="35" spans="1:14">
      <c r="A35" s="11" t="s">
        <v>73</v>
      </c>
      <c r="B35" s="7">
        <f>SUM(B26:B34)</f>
        <v>306379089.86778414</v>
      </c>
      <c r="C35" s="9"/>
      <c r="D35" s="198">
        <f>SUM(D26:D34)</f>
        <v>-155758798.88155523</v>
      </c>
      <c r="F35" s="7">
        <f>SUM(F26:F34)</f>
        <v>150620290.98622897</v>
      </c>
      <c r="H35" s="7">
        <f>SUM(H26:H34)</f>
        <v>9539870.5968702789</v>
      </c>
      <c r="J35" s="7">
        <f>SUM(J26:J34)</f>
        <v>160160161.83209124</v>
      </c>
      <c r="L35" s="7">
        <f>SUM(L26:L34)</f>
        <v>3216225.5264935172</v>
      </c>
      <c r="N35" s="7">
        <f>SUM(N26:N34)</f>
        <v>163376387.10959277</v>
      </c>
    </row>
    <row r="36" spans="1:14">
      <c r="A36" s="11"/>
      <c r="B36" s="9"/>
      <c r="C36" s="9"/>
      <c r="D36" s="13"/>
      <c r="F36" s="9"/>
      <c r="H36" s="9"/>
      <c r="J36" s="9"/>
      <c r="L36" s="9"/>
      <c r="N36" s="9"/>
    </row>
    <row r="37" spans="1:14" ht="13.5" thickBot="1">
      <c r="A37" s="11" t="s">
        <v>74</v>
      </c>
      <c r="B37" s="10">
        <f>B13-B35</f>
        <v>53650956.548296869</v>
      </c>
      <c r="C37" s="9"/>
      <c r="D37" s="199">
        <f>D13-D35</f>
        <v>2864651.1433492005</v>
      </c>
      <c r="F37" s="10">
        <f>F13-F35</f>
        <v>56515607.69164598</v>
      </c>
      <c r="H37" s="10">
        <f>H13-H35</f>
        <v>-1427374.1213494837</v>
      </c>
      <c r="J37" s="10">
        <f>J13-J35</f>
        <v>55088233.3213045</v>
      </c>
      <c r="L37" s="10">
        <f>L13-L35</f>
        <v>5250593.5577575974</v>
      </c>
      <c r="N37" s="10">
        <f>N13-N35</f>
        <v>60338827.128054082</v>
      </c>
    </row>
    <row r="38" spans="1:14" ht="13.5" thickTop="1">
      <c r="A38" s="11"/>
      <c r="B38" s="9"/>
      <c r="C38" s="9"/>
      <c r="D38" s="13"/>
      <c r="F38" s="9"/>
      <c r="H38" s="9"/>
      <c r="J38" s="9"/>
      <c r="L38" s="9"/>
      <c r="N38" s="9"/>
    </row>
    <row r="39" spans="1:14">
      <c r="A39" s="11" t="s">
        <v>75</v>
      </c>
      <c r="B39" s="9"/>
      <c r="C39" s="9"/>
      <c r="D39" s="9"/>
      <c r="F39" s="9"/>
      <c r="H39" s="9"/>
      <c r="J39" s="9"/>
      <c r="L39" s="9"/>
      <c r="N39" s="9"/>
    </row>
    <row r="40" spans="1:14">
      <c r="A40" s="11" t="s">
        <v>76</v>
      </c>
      <c r="B40" s="13">
        <f>[2]Results!C42</f>
        <v>1711240085.3938811</v>
      </c>
      <c r="C40" s="9"/>
      <c r="D40" s="9">
        <f>'Restating Adj'!B43</f>
        <v>69415688.742773741</v>
      </c>
      <c r="F40" s="9">
        <f t="shared" ref="F40:F50" si="11">B40+D40</f>
        <v>1780655774.1366549</v>
      </c>
      <c r="H40" s="9">
        <f>'Pro Forma Adj'!B43</f>
        <v>27186168.945109561</v>
      </c>
      <c r="J40" s="9">
        <f t="shared" ref="J40:J50" si="12">F40+H40</f>
        <v>1807841943.0817645</v>
      </c>
      <c r="L40" s="9"/>
      <c r="N40" s="9">
        <f t="shared" ref="N40:N50" si="13">J40+L40</f>
        <v>1807841943.0817645</v>
      </c>
    </row>
    <row r="41" spans="1:14">
      <c r="A41" s="11" t="s">
        <v>77</v>
      </c>
      <c r="B41" s="13">
        <f>[2]Results!C43</f>
        <v>424723.12068458879</v>
      </c>
      <c r="C41" s="9"/>
      <c r="D41" s="9">
        <f>'Restating Adj'!B44</f>
        <v>0</v>
      </c>
      <c r="F41" s="9">
        <f t="shared" si="11"/>
        <v>424723.12068458879</v>
      </c>
      <c r="H41" s="9">
        <f>'Pro Forma Adj'!B44</f>
        <v>0</v>
      </c>
      <c r="J41" s="9">
        <f t="shared" si="12"/>
        <v>424723.12068458879</v>
      </c>
      <c r="L41" s="9"/>
      <c r="N41" s="9">
        <f t="shared" si="13"/>
        <v>424723.12068458879</v>
      </c>
    </row>
    <row r="42" spans="1:14">
      <c r="A42" s="11" t="s">
        <v>78</v>
      </c>
      <c r="B42" s="13">
        <f>[2]Results!C44</f>
        <v>10635420.854123365</v>
      </c>
      <c r="C42" s="9"/>
      <c r="D42" s="9">
        <f>'Restating Adj'!B45</f>
        <v>-10238299.842597498</v>
      </c>
      <c r="F42" s="9">
        <f t="shared" si="11"/>
        <v>397121.01152586751</v>
      </c>
      <c r="H42" s="9">
        <f>'Pro Forma Adj'!B45</f>
        <v>0</v>
      </c>
      <c r="J42" s="9">
        <f t="shared" si="12"/>
        <v>397121.01152586751</v>
      </c>
      <c r="L42" s="9"/>
      <c r="N42" s="9">
        <f t="shared" si="13"/>
        <v>397121.01152586751</v>
      </c>
    </row>
    <row r="43" spans="1:14">
      <c r="A43" s="11" t="s">
        <v>79</v>
      </c>
      <c r="B43" s="13">
        <f>[2]Results!C45</f>
        <v>0</v>
      </c>
      <c r="C43" s="9"/>
      <c r="D43" s="9">
        <f>'Restating Adj'!B46</f>
        <v>0</v>
      </c>
      <c r="F43" s="9">
        <f t="shared" si="11"/>
        <v>0</v>
      </c>
      <c r="H43" s="9">
        <f>'Pro Forma Adj'!B46</f>
        <v>0</v>
      </c>
      <c r="J43" s="9">
        <f t="shared" si="12"/>
        <v>0</v>
      </c>
      <c r="L43" s="9"/>
      <c r="N43" s="9">
        <f t="shared" si="13"/>
        <v>0</v>
      </c>
    </row>
    <row r="44" spans="1:14">
      <c r="A44" s="11" t="s">
        <v>80</v>
      </c>
      <c r="B44" s="13">
        <f>[2]Results!C46</f>
        <v>0</v>
      </c>
      <c r="C44" s="9"/>
      <c r="D44" s="9">
        <f>'Restating Adj'!B47</f>
        <v>0</v>
      </c>
      <c r="F44" s="9">
        <f t="shared" si="11"/>
        <v>0</v>
      </c>
      <c r="H44" s="9">
        <f>'Pro Forma Adj'!B47</f>
        <v>0</v>
      </c>
      <c r="J44" s="9">
        <f t="shared" si="12"/>
        <v>0</v>
      </c>
      <c r="L44" s="9"/>
      <c r="N44" s="9">
        <f t="shared" si="13"/>
        <v>0</v>
      </c>
    </row>
    <row r="45" spans="1:14">
      <c r="A45" s="11" t="s">
        <v>81</v>
      </c>
      <c r="B45" s="13">
        <f>[2]Results!C47</f>
        <v>1753736.5702900267</v>
      </c>
      <c r="C45" s="9"/>
      <c r="D45" s="9">
        <f>'Restating Adj'!B48</f>
        <v>-1753736.570290029</v>
      </c>
      <c r="F45" s="9">
        <f t="shared" si="11"/>
        <v>-2.3283064365386963E-9</v>
      </c>
      <c r="H45" s="9">
        <f>'Pro Forma Adj'!B48</f>
        <v>0</v>
      </c>
      <c r="J45" s="9">
        <f t="shared" si="12"/>
        <v>-2.3283064365386963E-9</v>
      </c>
      <c r="L45" s="9"/>
      <c r="N45" s="9">
        <f t="shared" si="13"/>
        <v>-2.3283064365386963E-9</v>
      </c>
    </row>
    <row r="46" spans="1:14">
      <c r="A46" s="11" t="s">
        <v>82</v>
      </c>
      <c r="B46" s="13">
        <f>[2]Results!C48</f>
        <v>6572936.1934076017</v>
      </c>
      <c r="C46" s="9"/>
      <c r="D46" s="9">
        <f>'Restating Adj'!B49</f>
        <v>-6572936.1934075933</v>
      </c>
      <c r="F46" s="9">
        <f t="shared" si="11"/>
        <v>8.3819031715393066E-9</v>
      </c>
      <c r="H46" s="9">
        <f>'Pro Forma Adj'!B49</f>
        <v>0</v>
      </c>
      <c r="J46" s="9">
        <f t="shared" si="12"/>
        <v>8.3819031715393066E-9</v>
      </c>
      <c r="L46" s="9"/>
      <c r="N46" s="9">
        <f t="shared" si="13"/>
        <v>8.3819031715393066E-9</v>
      </c>
    </row>
    <row r="47" spans="1:14">
      <c r="A47" s="11" t="s">
        <v>83</v>
      </c>
      <c r="B47" s="13">
        <f>[2]Results!C49</f>
        <v>7344633.7670999551</v>
      </c>
      <c r="C47" s="9"/>
      <c r="D47" s="9">
        <f>'Restating Adj'!B50</f>
        <v>-7344633.7669979073</v>
      </c>
      <c r="F47" s="9">
        <f t="shared" si="11"/>
        <v>1.0204780846834183E-4</v>
      </c>
      <c r="H47" s="9">
        <f>'Pro Forma Adj'!B50</f>
        <v>0</v>
      </c>
      <c r="J47" s="9">
        <f t="shared" si="12"/>
        <v>1.0204780846834183E-4</v>
      </c>
      <c r="L47" s="9"/>
      <c r="N47" s="9">
        <f t="shared" si="13"/>
        <v>1.0204780846834183E-4</v>
      </c>
    </row>
    <row r="48" spans="1:14">
      <c r="A48" s="11" t="s">
        <v>84</v>
      </c>
      <c r="B48" s="13">
        <f>[2]Results!C50</f>
        <v>2150960.3261214476</v>
      </c>
      <c r="C48" s="9"/>
      <c r="D48" s="9">
        <f>'Restating Adj'!B51</f>
        <v>21811243.775793083</v>
      </c>
      <c r="F48" s="9">
        <f t="shared" si="11"/>
        <v>23962204.101914532</v>
      </c>
      <c r="H48" s="9">
        <f>'Pro Forma Adj'!B51</f>
        <v>0</v>
      </c>
      <c r="J48" s="9">
        <f t="shared" si="12"/>
        <v>23962204.101914532</v>
      </c>
      <c r="L48" s="9"/>
      <c r="N48" s="9">
        <f t="shared" si="13"/>
        <v>23962204.101914532</v>
      </c>
    </row>
    <row r="49" spans="1:14">
      <c r="A49" s="11" t="s">
        <v>85</v>
      </c>
      <c r="B49" s="13">
        <f>[2]Results!C51</f>
        <v>1840889.6506300655</v>
      </c>
      <c r="C49" s="9"/>
      <c r="D49" s="9">
        <f>'Restating Adj'!B52</f>
        <v>0</v>
      </c>
      <c r="F49" s="9">
        <f t="shared" si="11"/>
        <v>1840889.6506300655</v>
      </c>
      <c r="H49" s="9">
        <f>'Pro Forma Adj'!B52</f>
        <v>0</v>
      </c>
      <c r="J49" s="9">
        <f t="shared" si="12"/>
        <v>1840889.6506300655</v>
      </c>
      <c r="L49" s="9"/>
      <c r="N49" s="9">
        <f t="shared" si="13"/>
        <v>1840889.6506300655</v>
      </c>
    </row>
    <row r="50" spans="1:14">
      <c r="A50" s="11" t="s">
        <v>86</v>
      </c>
      <c r="B50" s="13">
        <f>[2]Results!C52</f>
        <v>0</v>
      </c>
      <c r="C50" s="9"/>
      <c r="D50" s="9">
        <f>'Restating Adj'!B53</f>
        <v>0</v>
      </c>
      <c r="F50" s="9">
        <f t="shared" si="11"/>
        <v>0</v>
      </c>
      <c r="H50" s="9">
        <f>'Pro Forma Adj'!B53</f>
        <v>0</v>
      </c>
      <c r="J50" s="9">
        <f t="shared" si="12"/>
        <v>0</v>
      </c>
      <c r="L50" s="9"/>
      <c r="N50" s="9">
        <f t="shared" si="13"/>
        <v>0</v>
      </c>
    </row>
    <row r="51" spans="1:14" ht="13.5" thickBot="1">
      <c r="A51" s="11" t="s">
        <v>87</v>
      </c>
      <c r="B51" s="10">
        <f>SUM(B40:B50)</f>
        <v>1741963385.8762379</v>
      </c>
      <c r="C51" s="9"/>
      <c r="D51" s="10">
        <f>SUM(D40:D50)</f>
        <v>65317326.145273797</v>
      </c>
      <c r="F51" s="10">
        <f>SUM(F40:F50)</f>
        <v>1807280712.021512</v>
      </c>
      <c r="H51" s="10">
        <f>SUM(H40:H50)</f>
        <v>27186168.945109561</v>
      </c>
      <c r="J51" s="10">
        <f>SUM(J40:J50)</f>
        <v>1834466880.9666216</v>
      </c>
      <c r="L51" s="10">
        <f>SUM(L40:L50)</f>
        <v>0</v>
      </c>
      <c r="N51" s="10">
        <f>SUM(N40:N50)</f>
        <v>1834466880.9666216</v>
      </c>
    </row>
    <row r="52" spans="1:14" ht="13.5" thickTop="1">
      <c r="A52" s="11"/>
      <c r="B52" s="9"/>
      <c r="C52" s="9"/>
      <c r="D52" s="9"/>
      <c r="F52" s="9"/>
      <c r="H52" s="9"/>
      <c r="J52" s="9"/>
      <c r="L52" s="9"/>
      <c r="N52" s="9"/>
    </row>
    <row r="53" spans="1:14">
      <c r="A53" s="11" t="s">
        <v>88</v>
      </c>
      <c r="B53" s="9"/>
      <c r="C53" s="9"/>
      <c r="D53" s="9"/>
      <c r="F53" s="9"/>
      <c r="H53" s="9"/>
      <c r="J53" s="9"/>
      <c r="L53" s="9"/>
      <c r="N53" s="9"/>
    </row>
    <row r="54" spans="1:14">
      <c r="A54" s="11" t="s">
        <v>89</v>
      </c>
      <c r="B54" s="13">
        <f>[2]Results!C56</f>
        <v>-650698308.82029295</v>
      </c>
      <c r="C54" s="9"/>
      <c r="D54" s="9">
        <f>'Restating Adj'!B57</f>
        <v>-38913246.494579993</v>
      </c>
      <c r="F54" s="9">
        <f t="shared" ref="F54:F60" si="14">B54+D54</f>
        <v>-689611555.31487298</v>
      </c>
      <c r="H54" s="9">
        <f>'Pro Forma Adj'!B57</f>
        <v>-11143220.548261076</v>
      </c>
      <c r="J54" s="9">
        <f t="shared" ref="J54:J60" si="15">F54+H54</f>
        <v>-700754775.86313403</v>
      </c>
      <c r="L54" s="9"/>
      <c r="N54" s="9">
        <f t="shared" ref="N54:N61" si="16">J54+L54</f>
        <v>-700754775.86313403</v>
      </c>
    </row>
    <row r="55" spans="1:14">
      <c r="A55" s="11" t="s">
        <v>90</v>
      </c>
      <c r="B55" s="13">
        <f>[2]Results!C57</f>
        <v>-51041926.793432266</v>
      </c>
      <c r="C55" s="9"/>
      <c r="D55" s="9">
        <f>'Restating Adj'!B58</f>
        <v>-1700273.7819967964</v>
      </c>
      <c r="F55" s="9">
        <f t="shared" si="14"/>
        <v>-52742200.57542906</v>
      </c>
      <c r="H55" s="9">
        <f>'Pro Forma Adj'!B58</f>
        <v>0</v>
      </c>
      <c r="J55" s="9">
        <f t="shared" si="15"/>
        <v>-52742200.57542906</v>
      </c>
      <c r="L55" s="9"/>
      <c r="N55" s="9">
        <f t="shared" si="16"/>
        <v>-52742200.57542906</v>
      </c>
    </row>
    <row r="56" spans="1:14">
      <c r="A56" s="11" t="s">
        <v>91</v>
      </c>
      <c r="B56" s="13">
        <f>[2]Results!C58</f>
        <v>-254566534.07067332</v>
      </c>
      <c r="C56" s="9"/>
      <c r="D56" s="9">
        <f>'Restating Adj'!B59</f>
        <v>10143997.812252648</v>
      </c>
      <c r="F56" s="9">
        <f t="shared" si="14"/>
        <v>-244422536.25842068</v>
      </c>
      <c r="H56" s="9">
        <f>'Pro Forma Adj'!B59</f>
        <v>-2284129.8716390668</v>
      </c>
      <c r="J56" s="9">
        <f t="shared" si="15"/>
        <v>-246706666.13005975</v>
      </c>
      <c r="L56" s="9"/>
      <c r="N56" s="9">
        <f t="shared" si="16"/>
        <v>-246706666.13005975</v>
      </c>
    </row>
    <row r="57" spans="1:14">
      <c r="A57" s="11" t="s">
        <v>92</v>
      </c>
      <c r="B57" s="13">
        <f>[2]Results!C59</f>
        <v>-107191.8185347151</v>
      </c>
      <c r="C57" s="9"/>
      <c r="D57" s="9">
        <f>'Restating Adj'!B60</f>
        <v>411.4212</v>
      </c>
      <c r="F57" s="9">
        <f t="shared" si="14"/>
        <v>-106780.3973347151</v>
      </c>
      <c r="H57" s="9">
        <f>'Pro Forma Adj'!B60</f>
        <v>0</v>
      </c>
      <c r="J57" s="9">
        <f t="shared" si="15"/>
        <v>-106780.3973347151</v>
      </c>
      <c r="L57" s="9"/>
      <c r="N57" s="9">
        <f t="shared" si="16"/>
        <v>-106780.3973347151</v>
      </c>
    </row>
    <row r="58" spans="1:14">
      <c r="A58" s="11" t="s">
        <v>93</v>
      </c>
      <c r="B58" s="13">
        <f>[2]Results!C60</f>
        <v>25234.829429069712</v>
      </c>
      <c r="C58" s="9"/>
      <c r="D58" s="9">
        <f>'Restating Adj'!B61</f>
        <v>-997744.69040887489</v>
      </c>
      <c r="F58" s="9">
        <f t="shared" si="14"/>
        <v>-972509.86097980512</v>
      </c>
      <c r="H58" s="9">
        <f>'Pro Forma Adj'!B61</f>
        <v>0</v>
      </c>
      <c r="J58" s="9">
        <f t="shared" si="15"/>
        <v>-972509.86097980512</v>
      </c>
      <c r="L58" s="9"/>
      <c r="N58" s="9">
        <f t="shared" si="16"/>
        <v>-972509.86097980512</v>
      </c>
    </row>
    <row r="59" spans="1:14">
      <c r="A59" s="11" t="s">
        <v>94</v>
      </c>
      <c r="B59" s="13">
        <f>[2]Results!C61</f>
        <v>0</v>
      </c>
      <c r="C59" s="9"/>
      <c r="D59" s="9">
        <f>'Restating Adj'!B62</f>
        <v>-3272582.9608333334</v>
      </c>
      <c r="F59" s="9">
        <f t="shared" si="14"/>
        <v>-3272582.9608333334</v>
      </c>
      <c r="H59" s="9">
        <f>'Pro Forma Adj'!B62</f>
        <v>0</v>
      </c>
      <c r="J59" s="9">
        <f t="shared" si="15"/>
        <v>-3272582.9608333334</v>
      </c>
      <c r="L59" s="9"/>
      <c r="N59" s="9">
        <f t="shared" si="16"/>
        <v>-3272582.9608333334</v>
      </c>
    </row>
    <row r="60" spans="1:14">
      <c r="A60" s="11" t="s">
        <v>95</v>
      </c>
      <c r="B60" s="13">
        <f>[2]Results!C62</f>
        <v>-4253592.7154492997</v>
      </c>
      <c r="C60" s="9"/>
      <c r="D60" s="9">
        <f>'Restating Adj'!B63</f>
        <v>901777.24005016102</v>
      </c>
      <c r="F60" s="9">
        <f t="shared" si="14"/>
        <v>-3351815.4753991384</v>
      </c>
      <c r="H60" s="9">
        <f>'Pro Forma Adj'!B63</f>
        <v>0</v>
      </c>
      <c r="J60" s="9">
        <f t="shared" si="15"/>
        <v>-3351815.4753991384</v>
      </c>
      <c r="L60" s="9"/>
      <c r="N60" s="9">
        <f t="shared" si="16"/>
        <v>-3351815.4753991384</v>
      </c>
    </row>
    <row r="61" spans="1:14">
      <c r="A61" s="11"/>
      <c r="B61" s="9"/>
      <c r="C61" s="9"/>
      <c r="D61" s="9"/>
      <c r="F61" s="9"/>
      <c r="H61" s="9"/>
      <c r="J61" s="9"/>
      <c r="L61" s="9"/>
      <c r="N61" s="9">
        <f t="shared" si="16"/>
        <v>0</v>
      </c>
    </row>
    <row r="62" spans="1:14" ht="13.5" thickBot="1">
      <c r="A62" s="11" t="s">
        <v>96</v>
      </c>
      <c r="B62" s="10">
        <f>SUM(B54:B60)</f>
        <v>-960642319.38895357</v>
      </c>
      <c r="C62" s="9"/>
      <c r="D62" s="10">
        <f>SUM(D54:D60)</f>
        <v>-33837661.454316191</v>
      </c>
      <c r="F62" s="10">
        <f>SUM(F54:F60)</f>
        <v>-994479980.84326971</v>
      </c>
      <c r="H62" s="10">
        <f>SUM(H54:H60)</f>
        <v>-13427350.419900144</v>
      </c>
      <c r="J62" s="10">
        <f>SUM(J54:J60)</f>
        <v>-1007907331.2631698</v>
      </c>
      <c r="L62" s="10">
        <f>SUM(L54:L60)</f>
        <v>0</v>
      </c>
      <c r="N62" s="10">
        <f>SUM(N54:N60)</f>
        <v>-1007907331.2631698</v>
      </c>
    </row>
    <row r="63" spans="1:14" ht="13.5" thickTop="1">
      <c r="A63" s="11"/>
      <c r="B63" s="9"/>
      <c r="C63" s="9"/>
      <c r="D63" s="9"/>
      <c r="F63" s="9"/>
      <c r="H63" s="9"/>
      <c r="J63" s="9"/>
      <c r="L63" s="9"/>
      <c r="N63" s="9"/>
    </row>
    <row r="64" spans="1:14" ht="13.5" thickBot="1">
      <c r="A64" s="11" t="s">
        <v>97</v>
      </c>
      <c r="B64" s="10">
        <f>B51+B62</f>
        <v>781321066.4872843</v>
      </c>
      <c r="C64" s="9"/>
      <c r="D64" s="10">
        <f>D51+D62</f>
        <v>31479664.690957606</v>
      </c>
      <c r="F64" s="10">
        <f>F51+F62</f>
        <v>812800731.17824233</v>
      </c>
      <c r="H64" s="10">
        <f>H51+H62</f>
        <v>13758818.525209418</v>
      </c>
      <c r="J64" s="10">
        <f>J51+J62</f>
        <v>826559549.70345187</v>
      </c>
      <c r="L64" s="10">
        <f>L51+L62</f>
        <v>0</v>
      </c>
      <c r="N64" s="10">
        <f>N51+N62</f>
        <v>826559549.70345187</v>
      </c>
    </row>
    <row r="65" spans="1:14" ht="13.5" thickTop="1">
      <c r="A65" s="11"/>
      <c r="B65" s="9"/>
      <c r="C65" s="9"/>
      <c r="D65" s="9"/>
      <c r="F65" s="9"/>
      <c r="H65" s="9"/>
      <c r="J65" s="9"/>
      <c r="L65" s="9"/>
      <c r="N65" s="9"/>
    </row>
    <row r="66" spans="1:14">
      <c r="A66" s="11" t="s">
        <v>46</v>
      </c>
      <c r="B66" s="24">
        <f>B37/B64</f>
        <v>6.8666978083036262E-2</v>
      </c>
      <c r="C66" s="24"/>
      <c r="D66" s="24">
        <f>F66-B66</f>
        <v>8.6495701958171078E-4</v>
      </c>
      <c r="F66" s="24">
        <f>F37/F64</f>
        <v>6.9531935102617973E-2</v>
      </c>
      <c r="H66" s="24">
        <f>J66-F66</f>
        <v>-2.8843071838930284E-3</v>
      </c>
      <c r="J66" s="24">
        <f>J37/J64</f>
        <v>6.6647627918724944E-2</v>
      </c>
      <c r="L66" s="24">
        <f>N66-J66</f>
        <v>6.3523478842309189E-3</v>
      </c>
      <c r="N66" s="24">
        <f>N37/N64</f>
        <v>7.2999975802955863E-2</v>
      </c>
    </row>
    <row r="67" spans="1:14">
      <c r="A67" s="11" t="s">
        <v>98</v>
      </c>
      <c r="B67" s="24">
        <f>(B66-Weighted_cost_debt-Weighted_cost_pref)/Percent_common</f>
        <v>8.6176167175226609E-2</v>
      </c>
      <c r="C67" s="24"/>
      <c r="D67" s="24">
        <f>F67-B67</f>
        <v>1.7616232578038932E-3</v>
      </c>
      <c r="F67" s="24">
        <f>(F66-Weighted_cost_debt-Weighted_cost_pref)/Percent_common</f>
        <v>8.7937790433030502E-2</v>
      </c>
      <c r="H67" s="24">
        <f>J67-F67</f>
        <v>-5.8743527166864179E-3</v>
      </c>
      <c r="J67" s="24">
        <f>(J66-Weighted_cost_debt-Weighted_cost_pref)/Percent_common</f>
        <v>8.2063437716344084E-2</v>
      </c>
      <c r="L67" s="24">
        <f>N67-J67</f>
        <v>1.2936562283655917E-2</v>
      </c>
      <c r="N67" s="24">
        <f>ROUND((N66-Weighted_cost_debt-Weighted_cost_pref)/Percent_common,3)</f>
        <v>9.5000000000000001E-2</v>
      </c>
    </row>
    <row r="68" spans="1:14">
      <c r="A68" s="11" t="s">
        <v>45</v>
      </c>
      <c r="B68" s="9">
        <f>-(B37-(B64*Overall_ROR))/gross_up_factor</f>
        <v>5459220.9908647742</v>
      </c>
      <c r="C68" s="9"/>
      <c r="D68" s="9">
        <f>-(D37-(D64*Overall_ROR))/gross_up_factor</f>
        <v>-913722.09647707851</v>
      </c>
      <c r="F68" s="9">
        <f>-(F37-(F64*Overall_ROR))/gross_up_factor</f>
        <v>4545498.8943878878</v>
      </c>
      <c r="H68" s="9">
        <f>-(H37-(H64*Overall_ROR))/gross_up_factor</f>
        <v>3921320.7883538734</v>
      </c>
      <c r="J68" s="9">
        <f>-(J37-(J64*Overall_ROR))/gross_up_factor</f>
        <v>8466820.0842511151</v>
      </c>
      <c r="L68" s="9"/>
      <c r="N68" s="9"/>
    </row>
    <row r="69" spans="1:14">
      <c r="A69" s="11"/>
      <c r="B69" s="22"/>
      <c r="C69" s="22"/>
      <c r="D69" s="22"/>
      <c r="F69" s="22"/>
      <c r="H69" s="22"/>
      <c r="J69" s="22"/>
      <c r="L69" s="22"/>
      <c r="N69" s="22"/>
    </row>
    <row r="70" spans="1:14">
      <c r="A70" s="11" t="s">
        <v>99</v>
      </c>
      <c r="B70" s="9"/>
      <c r="C70" s="9"/>
      <c r="D70" s="9"/>
      <c r="F70" s="9"/>
      <c r="H70" s="9"/>
      <c r="J70" s="9"/>
      <c r="L70" s="9"/>
      <c r="N70" s="9"/>
    </row>
    <row r="71" spans="1:14">
      <c r="A71" s="11" t="s">
        <v>100</v>
      </c>
      <c r="B71" s="9">
        <f t="shared" ref="B71:N71" si="17">B13-B26-B27-B28-B29-B34</f>
        <v>64577772.079488181</v>
      </c>
      <c r="C71" s="9"/>
      <c r="D71" s="9">
        <f t="shared" si="17"/>
        <v>8956020.0836985651</v>
      </c>
      <c r="F71" s="9">
        <f t="shared" si="17"/>
        <v>73533792.163186654</v>
      </c>
      <c r="H71" s="9">
        <f t="shared" si="17"/>
        <v>-3579664.8745923918</v>
      </c>
      <c r="J71" s="9">
        <f>ROUNDUP(J13-J26-J27-J28-J29-J34,0)</f>
        <v>69954128</v>
      </c>
      <c r="L71" s="9">
        <f t="shared" si="17"/>
        <v>8077836.2427039957</v>
      </c>
      <c r="N71" s="9">
        <f t="shared" si="17"/>
        <v>78031963.53129825</v>
      </c>
    </row>
    <row r="72" spans="1:14">
      <c r="A72" s="11" t="s">
        <v>101</v>
      </c>
      <c r="B72" s="13">
        <f>[2]Results!C73</f>
        <v>0</v>
      </c>
      <c r="C72" s="9"/>
      <c r="D72" s="9"/>
      <c r="F72" s="9">
        <f t="shared" ref="F72:F76" si="18">B72+D72</f>
        <v>0</v>
      </c>
      <c r="H72" s="9"/>
      <c r="J72" s="9"/>
      <c r="L72" s="9"/>
      <c r="N72" s="9"/>
    </row>
    <row r="73" spans="1:14">
      <c r="A73" s="11" t="s">
        <v>102</v>
      </c>
      <c r="B73" s="13">
        <f>[2]Results!C74</f>
        <v>-2382085.3672120855</v>
      </c>
      <c r="C73" s="9"/>
      <c r="D73" s="9">
        <f>'Restating Adj'!B76</f>
        <v>-3867.0779889625478</v>
      </c>
      <c r="F73" s="9">
        <f t="shared" si="18"/>
        <v>-2385952.4452010482</v>
      </c>
      <c r="H73" s="9">
        <f>'Pro Forma Adj'!B76</f>
        <v>0</v>
      </c>
      <c r="J73" s="9">
        <f t="shared" ref="J73:J76" si="19">F73+H73</f>
        <v>-2385952.4452010482</v>
      </c>
      <c r="L73" s="9"/>
      <c r="N73" s="9">
        <f t="shared" ref="N73:N76" si="20">J73+L73</f>
        <v>-2385952.4452010482</v>
      </c>
    </row>
    <row r="74" spans="1:14">
      <c r="A74" s="11" t="s">
        <v>103</v>
      </c>
      <c r="B74" s="13">
        <f>[2]Results!C75</f>
        <v>21200190.921984371</v>
      </c>
      <c r="C74" s="9"/>
      <c r="D74" s="9">
        <f>'Restating Adj'!B77</f>
        <v>209776.88196708634</v>
      </c>
      <c r="F74" s="9">
        <f t="shared" si="18"/>
        <v>21409967.803951457</v>
      </c>
      <c r="H74" s="9">
        <f>'Pro Forma Adj'!B77</f>
        <v>362420.76359617338</v>
      </c>
      <c r="J74" s="9">
        <f t="shared" si="19"/>
        <v>21772388.567547631</v>
      </c>
      <c r="L74" s="9"/>
      <c r="N74" s="9">
        <f t="shared" si="20"/>
        <v>21772388.567547631</v>
      </c>
    </row>
    <row r="75" spans="1:14">
      <c r="A75" s="11" t="s">
        <v>104</v>
      </c>
      <c r="B75" s="13">
        <f>[2]Results!C76</f>
        <v>64495488.864171803</v>
      </c>
      <c r="C75" s="9"/>
      <c r="D75" s="9">
        <f>'Restating Adj'!B78</f>
        <v>23116.031637737062</v>
      </c>
      <c r="E75" s="21"/>
      <c r="F75" s="9">
        <f t="shared" si="18"/>
        <v>64518604.895809539</v>
      </c>
      <c r="G75" s="21"/>
      <c r="H75" s="9">
        <f>'Pro Forma Adj'!B78</f>
        <v>10178134.624483217</v>
      </c>
      <c r="J75" s="9">
        <f t="shared" si="19"/>
        <v>74696739.520292759</v>
      </c>
      <c r="L75" s="9"/>
      <c r="N75" s="9">
        <f t="shared" si="20"/>
        <v>74696739.520292759</v>
      </c>
    </row>
    <row r="76" spans="1:14">
      <c r="A76" s="11" t="s">
        <v>105</v>
      </c>
      <c r="B76" s="197">
        <f>[2]Results!C77</f>
        <v>72317680.174286529</v>
      </c>
      <c r="C76" s="9"/>
      <c r="D76" s="8">
        <f>'Restating Adj'!B79</f>
        <v>-70769.408231094305</v>
      </c>
      <c r="E76" s="21"/>
      <c r="F76" s="8">
        <f t="shared" si="18"/>
        <v>72246910.766055435</v>
      </c>
      <c r="G76" s="21"/>
      <c r="H76" s="8">
        <f>'Pro Forma Adj'!B79</f>
        <v>1409344.5176229281</v>
      </c>
      <c r="J76" s="8">
        <f t="shared" si="19"/>
        <v>73656255.283678368</v>
      </c>
      <c r="L76" s="8"/>
      <c r="N76" s="8">
        <f t="shared" si="20"/>
        <v>73656255.283678368</v>
      </c>
    </row>
    <row r="77" spans="1:14">
      <c r="A77" s="11" t="s">
        <v>106</v>
      </c>
      <c r="B77" s="9">
        <f t="shared" ref="B77:N77" si="21">B71-B73-B74+B75-B76</f>
        <v>37937475.214601174</v>
      </c>
      <c r="C77" s="9"/>
      <c r="D77" s="9">
        <f t="shared" si="21"/>
        <v>8843995.7195892725</v>
      </c>
      <c r="E77" s="21"/>
      <c r="F77" s="9">
        <f t="shared" si="21"/>
        <v>46781470.934190363</v>
      </c>
      <c r="G77" s="21"/>
      <c r="H77" s="9">
        <f t="shared" si="21"/>
        <v>4826704.4686717233</v>
      </c>
      <c r="J77" s="9">
        <f t="shared" si="21"/>
        <v>51608176.114267811</v>
      </c>
      <c r="L77" s="9">
        <f t="shared" si="21"/>
        <v>8077836.2427039957</v>
      </c>
      <c r="N77" s="9">
        <f t="shared" si="21"/>
        <v>59686011.645566061</v>
      </c>
    </row>
    <row r="78" spans="1:14">
      <c r="A78" s="11"/>
      <c r="B78" s="9"/>
      <c r="C78" s="9"/>
      <c r="D78" s="9"/>
      <c r="E78" s="21"/>
      <c r="F78" s="9"/>
      <c r="G78" s="21"/>
      <c r="H78" s="9"/>
      <c r="J78" s="9"/>
      <c r="L78" s="9"/>
      <c r="N78" s="9"/>
    </row>
    <row r="79" spans="1:14">
      <c r="A79" s="11" t="s">
        <v>107</v>
      </c>
      <c r="B79" s="9">
        <v>0</v>
      </c>
      <c r="C79" s="9"/>
      <c r="D79" s="9">
        <v>0</v>
      </c>
      <c r="E79" s="21"/>
      <c r="F79" s="9">
        <v>0</v>
      </c>
      <c r="G79" s="21"/>
      <c r="H79" s="9">
        <v>0</v>
      </c>
      <c r="J79" s="9">
        <v>0</v>
      </c>
      <c r="L79" s="9">
        <v>0</v>
      </c>
      <c r="N79" s="9">
        <v>0</v>
      </c>
    </row>
    <row r="80" spans="1:14">
      <c r="A80" s="11" t="s">
        <v>108</v>
      </c>
      <c r="B80" s="9">
        <f>B77-B79</f>
        <v>37937475.214601174</v>
      </c>
      <c r="C80" s="9"/>
      <c r="D80" s="9">
        <f>D77-D79</f>
        <v>8843995.7195892725</v>
      </c>
      <c r="E80" s="21"/>
      <c r="F80" s="9">
        <f>F77-F79</f>
        <v>46781470.934190363</v>
      </c>
      <c r="G80" s="21"/>
      <c r="H80" s="9">
        <f>H77-H79</f>
        <v>4826704.4686717233</v>
      </c>
      <c r="J80" s="9">
        <f>J77-J79</f>
        <v>51608176.114267811</v>
      </c>
      <c r="L80" s="9">
        <f>L77-L79</f>
        <v>8077836.2427039957</v>
      </c>
      <c r="N80" s="9">
        <f>N77-N79</f>
        <v>59686011.645566061</v>
      </c>
    </row>
    <row r="81" spans="1:14">
      <c r="A81" s="11"/>
      <c r="B81" s="9"/>
      <c r="C81" s="9"/>
      <c r="D81" s="9"/>
      <c r="E81" s="21"/>
      <c r="F81" s="9"/>
      <c r="G81" s="21"/>
      <c r="H81" s="9"/>
      <c r="J81" s="9"/>
      <c r="L81" s="9"/>
      <c r="N81" s="9"/>
    </row>
    <row r="82" spans="1:14">
      <c r="A82" s="11" t="s">
        <v>133</v>
      </c>
      <c r="B82" s="9">
        <f>B80*0.35</f>
        <v>13278116.325110409</v>
      </c>
      <c r="C82" s="9"/>
      <c r="D82" s="9">
        <f>D80*0.35</f>
        <v>3095398.5018562451</v>
      </c>
      <c r="E82" s="21"/>
      <c r="F82" s="9">
        <f>F80*0.35</f>
        <v>16373514.826966627</v>
      </c>
      <c r="G82" s="21"/>
      <c r="H82" s="9">
        <f>H80*0.35</f>
        <v>1689346.564035103</v>
      </c>
      <c r="J82" s="9">
        <f>J80*0.35</f>
        <v>18062861.639993731</v>
      </c>
      <c r="L82" s="9">
        <f>L80*0.35</f>
        <v>2827242.6849463983</v>
      </c>
      <c r="N82" s="9">
        <f>N80*0.35</f>
        <v>20890104.075948119</v>
      </c>
    </row>
    <row r="83" spans="1:14">
      <c r="A83" s="11" t="s">
        <v>134</v>
      </c>
      <c r="B83" s="9">
        <f>B84-B82</f>
        <v>-4955441.7900355551</v>
      </c>
      <c r="C83" s="9"/>
      <c r="D83" s="9">
        <f>'Restating Adj'!B86</f>
        <v>939327.07654324081</v>
      </c>
      <c r="E83" s="21"/>
      <c r="F83" s="9">
        <f t="shared" ref="F83" si="22">B83+D83</f>
        <v>-4016114.7134923143</v>
      </c>
      <c r="G83" s="21"/>
      <c r="H83" s="9">
        <f>'Pro Forma Adj'!B86</f>
        <v>-830702.23678633792</v>
      </c>
      <c r="J83" s="9">
        <f t="shared" ref="J83" si="23">F83+H83</f>
        <v>-4846816.9502786519</v>
      </c>
      <c r="L83" s="9"/>
      <c r="N83" s="9">
        <f t="shared" ref="N83" si="24">J83+L83</f>
        <v>-4846816.9502786519</v>
      </c>
    </row>
    <row r="84" spans="1:14">
      <c r="A84" s="11" t="s">
        <v>135</v>
      </c>
      <c r="B84" s="13">
        <f>[2]Results!$C$83</f>
        <v>8322674.5350748543</v>
      </c>
      <c r="C84" s="9"/>
      <c r="D84" s="9">
        <f>D82+D83</f>
        <v>4034725.5783994859</v>
      </c>
      <c r="E84" s="21"/>
      <c r="F84" s="9">
        <f>F82+F83</f>
        <v>12357400.113474313</v>
      </c>
      <c r="G84" s="21"/>
      <c r="H84" s="9">
        <f>H82+H83</f>
        <v>858644.32724876504</v>
      </c>
      <c r="J84" s="9">
        <f>J82+J83</f>
        <v>13216044.68971508</v>
      </c>
      <c r="L84" s="9">
        <f>L82+L83</f>
        <v>2827242.6849463983</v>
      </c>
      <c r="N84" s="9">
        <f>N82+N83</f>
        <v>16043287.125669468</v>
      </c>
    </row>
    <row r="85" spans="1:14">
      <c r="A85" s="11"/>
      <c r="B85" s="9"/>
      <c r="C85" s="9"/>
      <c r="D85" s="9"/>
      <c r="F85" s="9"/>
      <c r="H85" s="9"/>
      <c r="J85" s="9"/>
      <c r="L85" s="9"/>
      <c r="N85" s="9"/>
    </row>
    <row r="86" spans="1:14">
      <c r="A86" s="11"/>
      <c r="B86" s="9"/>
      <c r="C86" s="9"/>
      <c r="D86" s="9"/>
      <c r="E86" s="21"/>
      <c r="F86" s="9"/>
      <c r="G86" s="21"/>
      <c r="H86" s="9"/>
      <c r="J86" s="9"/>
      <c r="L86" s="9"/>
      <c r="N86" s="9"/>
    </row>
    <row r="87" spans="1:14">
      <c r="A87" s="11"/>
      <c r="B87" s="9"/>
      <c r="C87" s="9"/>
      <c r="D87" s="9"/>
      <c r="E87" s="21"/>
      <c r="F87" s="9"/>
      <c r="G87" s="21"/>
      <c r="H87" s="9"/>
      <c r="J87" s="9"/>
      <c r="L87" s="9"/>
      <c r="N87" s="9"/>
    </row>
    <row r="88" spans="1:14">
      <c r="A88" s="11"/>
      <c r="B88" s="9"/>
      <c r="C88" s="9"/>
      <c r="D88" s="9"/>
      <c r="E88" s="21"/>
      <c r="F88" s="9"/>
      <c r="G88" s="21"/>
      <c r="H88" s="9"/>
      <c r="J88" s="9"/>
      <c r="L88" s="9"/>
      <c r="N88" s="9"/>
    </row>
    <row r="89" spans="1:14">
      <c r="A89" s="11"/>
      <c r="B89" s="9"/>
      <c r="C89" s="9"/>
      <c r="D89" s="9"/>
      <c r="E89" s="21"/>
      <c r="F89" s="9"/>
      <c r="G89" s="21"/>
      <c r="H89" s="9"/>
      <c r="J89" s="9"/>
      <c r="L89" s="9"/>
      <c r="N89" s="9"/>
    </row>
    <row r="90" spans="1:14">
      <c r="A90" s="23"/>
      <c r="B90" s="9"/>
      <c r="C90" s="9"/>
      <c r="D90" s="9"/>
      <c r="E90" s="21"/>
      <c r="F90" s="9"/>
      <c r="G90" s="21"/>
      <c r="H90" s="9"/>
      <c r="J90" s="9"/>
      <c r="L90" s="9"/>
      <c r="N90" s="9"/>
    </row>
    <row r="91" spans="1:14">
      <c r="A91" s="21"/>
      <c r="B91" s="6"/>
      <c r="C91" s="6"/>
      <c r="D91" s="6"/>
      <c r="F91" s="6"/>
      <c r="H91" s="6"/>
      <c r="J91" s="6"/>
      <c r="L91" s="6"/>
      <c r="N91" s="6"/>
    </row>
    <row r="92" spans="1:14">
      <c r="A92" s="21"/>
    </row>
    <row r="93" spans="1:14">
      <c r="A93" s="21"/>
    </row>
    <row r="94" spans="1:14">
      <c r="A94" s="21"/>
    </row>
    <row r="95" spans="1:14">
      <c r="A95" s="21"/>
    </row>
    <row r="96" spans="1:14">
      <c r="A96" s="21"/>
    </row>
    <row r="97" spans="1:1">
      <c r="A97" s="21"/>
    </row>
    <row r="98" spans="1:1">
      <c r="A98" s="21"/>
    </row>
    <row r="99" spans="1:1">
      <c r="A99" s="21"/>
    </row>
    <row r="100" spans="1:1">
      <c r="A100" s="21"/>
    </row>
    <row r="101" spans="1:1">
      <c r="A101" s="21"/>
    </row>
    <row r="102" spans="1:1">
      <c r="A102" s="21"/>
    </row>
    <row r="103" spans="1:1">
      <c r="A103" s="21"/>
    </row>
    <row r="104" spans="1:1">
      <c r="A104" s="21"/>
    </row>
    <row r="105" spans="1:1">
      <c r="A105" s="21"/>
    </row>
    <row r="106" spans="1:1">
      <c r="A106" s="21"/>
    </row>
    <row r="107" spans="1:1">
      <c r="A107" s="21"/>
    </row>
    <row r="108" spans="1:1">
      <c r="A108" s="21"/>
    </row>
    <row r="109" spans="1:1">
      <c r="A109" s="21"/>
    </row>
    <row r="110" spans="1:1">
      <c r="A110" s="21"/>
    </row>
    <row r="111" spans="1:1">
      <c r="A111" s="21"/>
    </row>
    <row r="112" spans="1:1">
      <c r="A112" s="21"/>
    </row>
    <row r="113" spans="1:1">
      <c r="A113" s="21"/>
    </row>
    <row r="114" spans="1:1">
      <c r="A114" s="21"/>
    </row>
    <row r="115" spans="1:1">
      <c r="A115" s="21"/>
    </row>
    <row r="116" spans="1:1">
      <c r="A116" s="21"/>
    </row>
    <row r="117" spans="1:1">
      <c r="A117" s="21"/>
    </row>
    <row r="118" spans="1:1">
      <c r="A118" s="21"/>
    </row>
    <row r="119" spans="1:1">
      <c r="A119" s="21"/>
    </row>
    <row r="120" spans="1:1">
      <c r="A120" s="21"/>
    </row>
    <row r="121" spans="1:1">
      <c r="A121" s="21"/>
    </row>
    <row r="122" spans="1:1">
      <c r="A122" s="21"/>
    </row>
    <row r="123" spans="1:1">
      <c r="A123" s="21"/>
    </row>
    <row r="124" spans="1:1">
      <c r="A124" s="21"/>
    </row>
    <row r="125" spans="1:1">
      <c r="A125" s="21"/>
    </row>
    <row r="126" spans="1:1">
      <c r="A126" s="21"/>
    </row>
    <row r="127" spans="1:1">
      <c r="A127" s="21"/>
    </row>
    <row r="128" spans="1:1">
      <c r="A128" s="21"/>
    </row>
    <row r="129" spans="1:1">
      <c r="A129" s="21"/>
    </row>
    <row r="130" spans="1:1">
      <c r="A130" s="21"/>
    </row>
    <row r="131" spans="1:1">
      <c r="A131" s="21"/>
    </row>
    <row r="132" spans="1:1">
      <c r="A132" s="21"/>
    </row>
    <row r="133" spans="1:1">
      <c r="A133" s="21"/>
    </row>
    <row r="134" spans="1:1">
      <c r="A134" s="21"/>
    </row>
    <row r="135" spans="1:1">
      <c r="A135" s="21"/>
    </row>
    <row r="136" spans="1:1">
      <c r="A136" s="21"/>
    </row>
    <row r="137" spans="1:1">
      <c r="A137" s="21"/>
    </row>
    <row r="138" spans="1:1">
      <c r="A138" s="21"/>
    </row>
    <row r="139" spans="1:1">
      <c r="A139" s="21"/>
    </row>
    <row r="140" spans="1:1">
      <c r="A140" s="21"/>
    </row>
    <row r="141" spans="1:1">
      <c r="A141" s="21"/>
    </row>
    <row r="142" spans="1:1">
      <c r="A142" s="21"/>
    </row>
    <row r="143" spans="1:1">
      <c r="A143" s="21"/>
    </row>
    <row r="144" spans="1:1">
      <c r="A144" s="21"/>
    </row>
    <row r="145" spans="1:1">
      <c r="A145" s="21"/>
    </row>
    <row r="146" spans="1:1">
      <c r="A146" s="21"/>
    </row>
    <row r="147" spans="1:1">
      <c r="A147" s="21"/>
    </row>
  </sheetData>
  <phoneticPr fontId="3" type="noConversion"/>
  <pageMargins left="0.5" right="0.5" top="0.5" bottom="0.5" header="0.5" footer="0.5"/>
  <pageSetup scale="63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X93"/>
  <sheetViews>
    <sheetView view="pageBreakPreview" topLeftCell="A4" zoomScale="70" zoomScaleNormal="80" zoomScaleSheetLayoutView="70" workbookViewId="0">
      <selection activeCell="A3" sqref="A3"/>
    </sheetView>
  </sheetViews>
  <sheetFormatPr defaultRowHeight="12.75"/>
  <cols>
    <col min="1" max="1" width="42.28515625" style="2" customWidth="1"/>
    <col min="2" max="2" width="23" style="15" bestFit="1" customWidth="1"/>
    <col min="3" max="3" width="17.28515625" style="15" bestFit="1" customWidth="1"/>
    <col min="4" max="18" width="17.28515625" style="2" bestFit="1" customWidth="1"/>
    <col min="19" max="19" width="17.28515625" style="2" customWidth="1"/>
    <col min="20" max="21" width="17.28515625" style="2" bestFit="1" customWidth="1"/>
    <col min="22" max="22" width="17.28515625" style="2" customWidth="1"/>
    <col min="23" max="24" width="17.28515625" style="2" bestFit="1" customWidth="1"/>
    <col min="25" max="25" width="18.7109375" style="2" customWidth="1"/>
    <col min="26" max="26" width="17.28515625" style="2" bestFit="1" customWidth="1"/>
    <col min="27" max="27" width="17.28515625" style="2" customWidth="1"/>
    <col min="28" max="49" width="17.28515625" style="2" bestFit="1" customWidth="1"/>
    <col min="50" max="50" width="12.28515625" style="148" bestFit="1" customWidth="1"/>
    <col min="51" max="16384" width="9.140625" style="15"/>
  </cols>
  <sheetData>
    <row r="1" spans="1:50">
      <c r="A1" s="4" t="s">
        <v>44</v>
      </c>
    </row>
    <row r="2" spans="1:50" s="2" customFormat="1">
      <c r="A2" s="149" t="s">
        <v>254</v>
      </c>
      <c r="AX2" s="65"/>
    </row>
    <row r="3" spans="1:50" s="2" customFormat="1">
      <c r="A3" s="150" t="s">
        <v>307</v>
      </c>
      <c r="AX3" s="65"/>
    </row>
    <row r="4" spans="1:50" s="2" customFormat="1">
      <c r="A4" s="151"/>
      <c r="AX4" s="65"/>
    </row>
    <row r="5" spans="1:50" s="2" customFormat="1">
      <c r="A5" s="149"/>
      <c r="AX5" s="65"/>
    </row>
    <row r="6" spans="1:50" s="4" customFormat="1" ht="13.5" thickBot="1">
      <c r="A6" s="151"/>
      <c r="AX6" s="66"/>
    </row>
    <row r="7" spans="1:50" s="152" customFormat="1" ht="13.5" thickBot="1">
      <c r="A7" s="4"/>
      <c r="B7" s="255"/>
      <c r="C7" s="464" t="s">
        <v>37</v>
      </c>
      <c r="D7" s="465"/>
      <c r="E7" s="465"/>
      <c r="F7" s="466"/>
      <c r="G7" s="464" t="s">
        <v>37</v>
      </c>
      <c r="H7" s="466"/>
      <c r="I7" s="464" t="s">
        <v>238</v>
      </c>
      <c r="J7" s="465"/>
      <c r="K7" s="465"/>
      <c r="L7" s="466"/>
      <c r="M7" s="464" t="s">
        <v>238</v>
      </c>
      <c r="N7" s="465"/>
      <c r="O7" s="465"/>
      <c r="P7" s="465"/>
      <c r="Q7" s="465"/>
      <c r="R7" s="466"/>
      <c r="S7" s="311" t="s">
        <v>291</v>
      </c>
      <c r="T7" s="464" t="s">
        <v>253</v>
      </c>
      <c r="U7" s="465"/>
      <c r="V7" s="466"/>
      <c r="W7" s="464" t="s">
        <v>290</v>
      </c>
      <c r="X7" s="466"/>
      <c r="Y7" s="464" t="s">
        <v>229</v>
      </c>
      <c r="Z7" s="465"/>
      <c r="AA7" s="466"/>
      <c r="AB7" s="464" t="s">
        <v>38</v>
      </c>
      <c r="AC7" s="465"/>
      <c r="AD7" s="466"/>
      <c r="AE7" s="464" t="s">
        <v>38</v>
      </c>
      <c r="AF7" s="465"/>
      <c r="AG7" s="465"/>
      <c r="AH7" s="465"/>
      <c r="AI7" s="465"/>
      <c r="AJ7" s="466"/>
      <c r="AK7" s="464" t="s">
        <v>39</v>
      </c>
      <c r="AL7" s="465"/>
      <c r="AM7" s="465"/>
      <c r="AN7" s="465"/>
      <c r="AO7" s="465"/>
      <c r="AP7" s="466"/>
      <c r="AQ7" s="464" t="s">
        <v>39</v>
      </c>
      <c r="AR7" s="465"/>
      <c r="AS7" s="465"/>
      <c r="AT7" s="465"/>
      <c r="AU7" s="465"/>
      <c r="AV7" s="466"/>
      <c r="AW7" s="311" t="s">
        <v>283</v>
      </c>
      <c r="AX7" s="153"/>
    </row>
    <row r="8" spans="1:50">
      <c r="B8" s="74"/>
      <c r="C8" s="309" t="str">
        <f>'Restating Adj'!C8</f>
        <v>3.1</v>
      </c>
      <c r="D8" s="306" t="str">
        <f>'Restating Adj'!D8</f>
        <v>3.2</v>
      </c>
      <c r="E8" s="306" t="str">
        <f>'Restating Adj'!E8</f>
        <v>3.3</v>
      </c>
      <c r="F8" s="340" t="str">
        <f>'Restating Adj'!F8</f>
        <v>3.4</v>
      </c>
      <c r="G8" s="360" t="str">
        <f>'Restating Adj'!G8</f>
        <v>3.5</v>
      </c>
      <c r="H8" s="307" t="str">
        <f>'Restating Adj'!H8</f>
        <v>3.6</v>
      </c>
      <c r="I8" s="342" t="str">
        <f>'Restating Adj'!I8</f>
        <v>4.1</v>
      </c>
      <c r="J8" s="343" t="str">
        <f>'Restating Adj'!J8</f>
        <v>4.2</v>
      </c>
      <c r="K8" s="306" t="str">
        <f>'Restating Adj'!K8</f>
        <v>4.3</v>
      </c>
      <c r="L8" s="340" t="str">
        <f>'Restating Adj'!L8</f>
        <v>4.4</v>
      </c>
      <c r="M8" s="360" t="str">
        <f>'Restating Adj'!M8</f>
        <v>4.5</v>
      </c>
      <c r="N8" s="306" t="str">
        <f>'Restating Adj'!N8</f>
        <v>4.6</v>
      </c>
      <c r="O8" s="306" t="str">
        <f>'Restating Adj'!O8</f>
        <v>4.7</v>
      </c>
      <c r="P8" s="306" t="str">
        <f>'Restating Adj'!P8</f>
        <v>4.8</v>
      </c>
      <c r="Q8" s="343" t="str">
        <f>'Restating Adj'!Q8</f>
        <v>4.9</v>
      </c>
      <c r="R8" s="340" t="str">
        <f>'Restating Adj'!R8</f>
        <v>4.10</v>
      </c>
      <c r="S8" s="362" t="str">
        <f>'Restating Adj'!S8</f>
        <v>4.11</v>
      </c>
      <c r="T8" s="306" t="str">
        <f>'Restating Adj'!T8</f>
        <v>5.1</v>
      </c>
      <c r="U8" s="343" t="str">
        <f>'Restating Adj'!U8</f>
        <v>5.2</v>
      </c>
      <c r="V8" s="343" t="str">
        <f>'Restating Adj'!V8</f>
        <v>5.3</v>
      </c>
      <c r="W8" s="309" t="str">
        <f>'Restating Adj'!W8</f>
        <v>6.1</v>
      </c>
      <c r="X8" s="340" t="str">
        <f>'Restating Adj'!X8</f>
        <v>6.2</v>
      </c>
      <c r="Y8" s="360" t="str">
        <f>'Restating Adj'!Y8</f>
        <v>6.3</v>
      </c>
      <c r="Z8" s="403" t="str">
        <f>'Restating Adj'!Z8</f>
        <v>6.4</v>
      </c>
      <c r="AA8" s="308" t="str">
        <f>'Restating Adj'!AA8</f>
        <v>6.5</v>
      </c>
      <c r="AB8" s="438" t="str">
        <f>'Restating Adj'!AB8</f>
        <v>7.1</v>
      </c>
      <c r="AC8" s="343" t="str">
        <f>'Restating Adj'!AC8</f>
        <v>7.2</v>
      </c>
      <c r="AD8" s="344" t="str">
        <f>'Restating Adj'!AD8</f>
        <v>7.3</v>
      </c>
      <c r="AE8" s="419" t="str">
        <f>'Restating Adj'!AE8</f>
        <v>7.4</v>
      </c>
      <c r="AF8" s="306" t="str">
        <f>'Restating Adj'!AF8</f>
        <v>7.5</v>
      </c>
      <c r="AG8" s="306" t="str">
        <f>'Restating Adj'!AG8</f>
        <v>7.6</v>
      </c>
      <c r="AH8" s="343" t="str">
        <f>'Restating Adj'!AH8</f>
        <v>7.7</v>
      </c>
      <c r="AI8" s="306" t="str">
        <f>'Restating Adj'!AI8</f>
        <v>7.8</v>
      </c>
      <c r="AJ8" s="340" t="str">
        <f>'Restating Adj'!AJ8</f>
        <v>7.9</v>
      </c>
      <c r="AK8" s="360" t="str">
        <f>'Restating Adj'!AK8</f>
        <v>8.1</v>
      </c>
      <c r="AL8" s="306" t="str">
        <f>'Restating Adj'!AL8</f>
        <v>8.2</v>
      </c>
      <c r="AM8" s="306" t="str">
        <f>'Restating Adj'!AM8</f>
        <v>8.3</v>
      </c>
      <c r="AN8" s="403" t="str">
        <f>'Restating Adj'!AN8</f>
        <v>8.4</v>
      </c>
      <c r="AO8" s="306" t="str">
        <f>'Restating Adj'!AO8</f>
        <v>8.5</v>
      </c>
      <c r="AP8" s="340" t="str">
        <f>'Restating Adj'!AP8</f>
        <v>8.6</v>
      </c>
      <c r="AQ8" s="360" t="str">
        <f>'Restating Adj'!AQ8</f>
        <v>8.7</v>
      </c>
      <c r="AR8" s="306" t="str">
        <f>'Restating Adj'!AR8</f>
        <v>8.8</v>
      </c>
      <c r="AS8" s="306" t="str">
        <f>'Restating Adj'!AS8</f>
        <v>8.9</v>
      </c>
      <c r="AT8" s="306" t="str">
        <f>'Restating Adj'!AT8</f>
        <v>8.10</v>
      </c>
      <c r="AU8" s="306" t="str">
        <f>'Restating Adj'!AU8</f>
        <v>8.11</v>
      </c>
      <c r="AV8" s="340" t="str">
        <f>'Restating Adj'!AV8</f>
        <v>8.12</v>
      </c>
      <c r="AW8" s="379" t="str">
        <f>'Restating Adj'!AW8</f>
        <v>8.13</v>
      </c>
    </row>
    <row r="9" spans="1:50" s="154" customFormat="1" ht="104.25" customHeight="1">
      <c r="A9" s="14"/>
      <c r="B9" s="76" t="s">
        <v>161</v>
      </c>
      <c r="C9" s="101" t="str">
        <f>'Restating Adj'!C9</f>
        <v>Temperature Normalization</v>
      </c>
      <c r="D9" s="103" t="str">
        <f>'Restating Adj'!D9</f>
        <v>Revenue Normalizing</v>
      </c>
      <c r="E9" s="103" t="str">
        <f>'Restating Adj'!E9</f>
        <v>Effective Price Change</v>
      </c>
      <c r="F9" s="313" t="str">
        <f>'Restating Adj'!F9</f>
        <v>SO2 Emission Allowance Sales</v>
      </c>
      <c r="G9" s="312" t="str">
        <f>'Restating Adj'!G9</f>
        <v>Renewable Energy Credits</v>
      </c>
      <c r="H9" s="102" t="str">
        <f>'Restating Adj'!H9</f>
        <v>Wheeling Revenue</v>
      </c>
      <c r="I9" s="291" t="str">
        <f>'Restating Adj'!I9</f>
        <v>Miscellaneous Expense &amp; Revenue - REVISED</v>
      </c>
      <c r="J9" s="275" t="str">
        <f>'Restating Adj'!J9</f>
        <v>General Wage Increase - REVISED</v>
      </c>
      <c r="K9" s="103" t="str">
        <f>'Restating Adj'!K9</f>
        <v>Legal Expenses</v>
      </c>
      <c r="L9" s="313" t="str">
        <f>'Restating Adj'!L9</f>
        <v>Irrigation Load Control Program</v>
      </c>
      <c r="M9" s="312" t="str">
        <f>'Restating Adj'!M9</f>
        <v>Remove Non-Recurring Entries</v>
      </c>
      <c r="N9" s="103" t="str">
        <f>'Restating Adj'!N9</f>
        <v>DSM  Expense Removal</v>
      </c>
      <c r="O9" s="103" t="str">
        <f>'Restating Adj'!O9</f>
        <v>Insurance Expense</v>
      </c>
      <c r="P9" s="103" t="str">
        <f>'Restating Adj'!P9</f>
        <v>Advertising</v>
      </c>
      <c r="Q9" s="275" t="str">
        <f>'Restating Adj'!Q9</f>
        <v>Memberships &amp; Subscriptions - REVISED</v>
      </c>
      <c r="R9" s="313" t="str">
        <f>'Restating Adj'!R9</f>
        <v>Revenue-Sensitive/ Uncollectible Expense</v>
      </c>
      <c r="S9" s="363" t="str">
        <f>'Restating Adj'!S9</f>
        <v>Full Time Equivalent Reduction - NEW</v>
      </c>
      <c r="T9" s="103" t="str">
        <f>'Restating Adj'!T9</f>
        <v>Net Power Costs - Removal</v>
      </c>
      <c r="U9" s="275" t="str">
        <f>'Restating Adj'!U9</f>
        <v>Colstrip #3 Removal - REVISED</v>
      </c>
      <c r="V9" s="275" t="str">
        <f>'Restating Adj'!V9</f>
        <v>EIM Costs Removal - NEW</v>
      </c>
      <c r="W9" s="101" t="str">
        <f>'Restating Adj'!W9</f>
        <v>End-of-Period Plant Reserves</v>
      </c>
      <c r="X9" s="313" t="str">
        <f>'Restating Adj'!X9</f>
        <v>Annualization of Base Period Depr./Amort. Expense</v>
      </c>
      <c r="Y9" s="312" t="str">
        <f>'Restating Adj'!Y9</f>
        <v>Hydro Decommissioing</v>
      </c>
      <c r="Z9" s="404" t="str">
        <f>'Restating Adj'!Z9</f>
        <v>Accelerated Depreciation on Jim Bridger &amp; Colstrip - REVISED_BR8.2</v>
      </c>
      <c r="AA9" s="275" t="str">
        <f>'Restating Adj'!AA9</f>
        <v>Retired Asset Depreciation Expense Removal - NEW</v>
      </c>
      <c r="AB9" s="439" t="str">
        <f>'Restating Adj'!AB9</f>
        <v>Interest True Up - REVISED_BR8.2</v>
      </c>
      <c r="AC9" s="275" t="str">
        <f>'Restating Adj'!AC9</f>
        <v>Property Tax Expense - REVISED</v>
      </c>
      <c r="AD9" s="345" t="str">
        <f>'Restating Adj'!AD9</f>
        <v>Production Tax Credit - REVISED</v>
      </c>
      <c r="AE9" s="420" t="str">
        <f>'Restating Adj'!AE9</f>
        <v>PowerTax ADIT Balance - REVISED_BR8.2</v>
      </c>
      <c r="AF9" s="103" t="str">
        <f>'Restating Adj'!AF9</f>
        <v>WA Low Income Tax Credit</v>
      </c>
      <c r="AG9" s="103" t="str">
        <f>'Restating Adj'!AG9</f>
        <v>Flow-Through Adjustment</v>
      </c>
      <c r="AH9" s="275" t="str">
        <f>'Restating Adj'!AH9</f>
        <v>Remove Deferred State Tax Expense &amp; Balance - REVISED</v>
      </c>
      <c r="AI9" s="103" t="str">
        <f>'Restating Adj'!AI9</f>
        <v>WA Public Utility Tax Adjustment</v>
      </c>
      <c r="AJ9" s="313" t="str">
        <f>'Restating Adj'!AJ9</f>
        <v>AFUDC Equity</v>
      </c>
      <c r="AK9" s="312" t="str">
        <f>'Restating Adj'!AK9</f>
        <v>Jim Bridger Mine Rate Base</v>
      </c>
      <c r="AL9" s="103" t="str">
        <f>'Restating Adj'!AL9</f>
        <v>Environmental Remediation</v>
      </c>
      <c r="AM9" s="103" t="str">
        <f>'Restating Adj'!AM9</f>
        <v>Customer Advances for Construction</v>
      </c>
      <c r="AN9" s="404" t="str">
        <f>'Restating Adj'!AN9</f>
        <v>Pro Forma Major Plant Additions - REVISED_BR8.2</v>
      </c>
      <c r="AO9" s="103" t="str">
        <f>'Restating Adj'!AO9</f>
        <v>Miscellaneous Rate Base</v>
      </c>
      <c r="AP9" s="313" t="str">
        <f>'Restating Adj'!AP9</f>
        <v>Removal of Colstrip #4 AFUDC</v>
      </c>
      <c r="AQ9" s="312" t="str">
        <f>'Restating Adj'!AQ9</f>
        <v>Trojan Unrecovered Plant</v>
      </c>
      <c r="AR9" s="103" t="str">
        <f>'Restating Adj'!AR9</f>
        <v>Customer Service Deposits</v>
      </c>
      <c r="AS9" s="103" t="str">
        <f>'Restating Adj'!AS9</f>
        <v>Misc. Asset Sales and Removals</v>
      </c>
      <c r="AT9" s="103" t="str">
        <f>'Restating Adj'!AT9</f>
        <v>Investor Supplied Working Capital</v>
      </c>
      <c r="AU9" s="103" t="str">
        <f>'Restating Adj'!AU9</f>
        <v>End-of-Period Plant Balances</v>
      </c>
      <c r="AV9" s="313" t="str">
        <f>'Restating Adj'!AV9</f>
        <v>Chehalis Regulatory Asset Adjustment</v>
      </c>
      <c r="AW9" s="380" t="str">
        <f>'Restating Adj'!AW9</f>
        <v>Idaho Asset Exchange</v>
      </c>
      <c r="AX9" s="155"/>
    </row>
    <row r="10" spans="1:50">
      <c r="B10" s="156"/>
      <c r="C10" s="37"/>
      <c r="F10" s="315"/>
      <c r="G10" s="314"/>
      <c r="H10" s="85"/>
      <c r="I10" s="292"/>
      <c r="J10" s="272"/>
      <c r="L10" s="315"/>
      <c r="M10" s="314"/>
      <c r="Q10" s="272"/>
      <c r="R10" s="315"/>
      <c r="S10" s="364"/>
      <c r="U10" s="272"/>
      <c r="V10" s="272"/>
      <c r="W10" s="37"/>
      <c r="X10" s="315"/>
      <c r="Y10" s="314"/>
      <c r="Z10" s="405"/>
      <c r="AA10" s="272"/>
      <c r="AB10" s="440"/>
      <c r="AC10" s="272"/>
      <c r="AD10" s="346"/>
      <c r="AE10" s="421"/>
      <c r="AH10" s="272"/>
      <c r="AJ10" s="315"/>
      <c r="AK10" s="314"/>
      <c r="AN10" s="405"/>
      <c r="AP10" s="315"/>
      <c r="AQ10" s="314"/>
      <c r="AV10" s="315"/>
      <c r="AW10" s="381"/>
    </row>
    <row r="11" spans="1:50">
      <c r="A11" s="14" t="s">
        <v>47</v>
      </c>
      <c r="B11" s="78"/>
      <c r="C11" s="28"/>
      <c r="D11" s="12"/>
      <c r="E11" s="12"/>
      <c r="F11" s="317"/>
      <c r="G11" s="316"/>
      <c r="H11" s="77"/>
      <c r="I11" s="293"/>
      <c r="J11" s="276"/>
      <c r="K11" s="12"/>
      <c r="L11" s="317"/>
      <c r="M11" s="316"/>
      <c r="N11" s="12"/>
      <c r="O11" s="12"/>
      <c r="P11" s="12"/>
      <c r="Q11" s="276"/>
      <c r="R11" s="317"/>
      <c r="S11" s="365"/>
      <c r="T11" s="12"/>
      <c r="U11" s="276"/>
      <c r="V11" s="276"/>
      <c r="W11" s="28"/>
      <c r="X11" s="317"/>
      <c r="Y11" s="316"/>
      <c r="Z11" s="406"/>
      <c r="AA11" s="276"/>
      <c r="AB11" s="441"/>
      <c r="AC11" s="276"/>
      <c r="AD11" s="347"/>
      <c r="AE11" s="422"/>
      <c r="AF11" s="12"/>
      <c r="AG11" s="12"/>
      <c r="AH11" s="276"/>
      <c r="AI11" s="12"/>
      <c r="AJ11" s="317"/>
      <c r="AK11" s="316"/>
      <c r="AL11" s="12"/>
      <c r="AM11" s="12"/>
      <c r="AN11" s="406"/>
      <c r="AO11" s="12"/>
      <c r="AP11" s="317"/>
      <c r="AQ11" s="316"/>
      <c r="AR11" s="12"/>
      <c r="AS11" s="12"/>
      <c r="AT11" s="12"/>
      <c r="AU11" s="12"/>
      <c r="AV11" s="317"/>
      <c r="AW11" s="382"/>
    </row>
    <row r="12" spans="1:50">
      <c r="A12" s="14" t="s">
        <v>48</v>
      </c>
      <c r="B12" s="89">
        <f>SUM(C12:AW12)</f>
        <v>-130939139.13498145</v>
      </c>
      <c r="C12" s="30">
        <f>'Restating Adj'!C12+'Pro Forma Adj'!C12</f>
        <v>-879265.21000000066</v>
      </c>
      <c r="D12" s="81">
        <f>'Restating Adj'!D12+'Pro Forma Adj'!D12</f>
        <v>-8427678.6164566521</v>
      </c>
      <c r="E12" s="81">
        <f>'Restating Adj'!E12+'Pro Forma Adj'!E12</f>
        <v>8112496.4755207952</v>
      </c>
      <c r="F12" s="319">
        <f>'Restating Adj'!F12+'Pro Forma Adj'!F12</f>
        <v>0</v>
      </c>
      <c r="G12" s="318">
        <f>'Restating Adj'!G12+'Pro Forma Adj'!G12</f>
        <v>0</v>
      </c>
      <c r="H12" s="82">
        <f>'Restating Adj'!H12+'Pro Forma Adj'!H12</f>
        <v>0</v>
      </c>
      <c r="I12" s="294">
        <f>'Restating Adj'!I12+'Pro Forma Adj'!I12</f>
        <v>0</v>
      </c>
      <c r="J12" s="277">
        <f>'Restating Adj'!J12+'Pro Forma Adj'!J12</f>
        <v>0</v>
      </c>
      <c r="K12" s="81">
        <f>'Restating Adj'!K12+'Pro Forma Adj'!K12</f>
        <v>0</v>
      </c>
      <c r="L12" s="319">
        <f>'Restating Adj'!L12+'Pro Forma Adj'!L12</f>
        <v>0</v>
      </c>
      <c r="M12" s="318">
        <f>'Restating Adj'!M12+'Pro Forma Adj'!M12</f>
        <v>0</v>
      </c>
      <c r="N12" s="81">
        <f>'Restating Adj'!N12+'Pro Forma Adj'!N12</f>
        <v>0</v>
      </c>
      <c r="O12" s="81">
        <f>'Restating Adj'!O12+'Pro Forma Adj'!O12</f>
        <v>0</v>
      </c>
      <c r="P12" s="81">
        <f>'Restating Adj'!P12+'Pro Forma Adj'!P12</f>
        <v>0</v>
      </c>
      <c r="Q12" s="277">
        <f>'Restating Adj'!Q12+'Pro Forma Adj'!Q12</f>
        <v>0</v>
      </c>
      <c r="R12" s="319">
        <f>'Restating Adj'!R12+'Pro Forma Adj'!R12</f>
        <v>0</v>
      </c>
      <c r="S12" s="366">
        <f>'Restating Adj'!S12+'Pro Forma Adj'!S12</f>
        <v>0</v>
      </c>
      <c r="T12" s="81">
        <f>'Restating Adj'!T12+'Pro Forma Adj'!T12</f>
        <v>-129744691.78404559</v>
      </c>
      <c r="U12" s="277">
        <f>'Restating Adj'!U12+'Pro Forma Adj'!U12</f>
        <v>0</v>
      </c>
      <c r="V12" s="277">
        <f>'Restating Adj'!V12+'Pro Forma Adj'!V12</f>
        <v>0</v>
      </c>
      <c r="W12" s="30">
        <f>'Restating Adj'!W12+'Pro Forma Adj'!W12</f>
        <v>0</v>
      </c>
      <c r="X12" s="319">
        <f>'Restating Adj'!X12+'Pro Forma Adj'!X12</f>
        <v>0</v>
      </c>
      <c r="Y12" s="318">
        <f>'Restating Adj'!Y12+'Pro Forma Adj'!Y12</f>
        <v>0</v>
      </c>
      <c r="Z12" s="407">
        <f>'Restating Adj'!Z12+'Pro Forma Adj'!Z12</f>
        <v>0</v>
      </c>
      <c r="AA12" s="277">
        <f>'Restating Adj'!AA12+'Pro Forma Adj'!AA12</f>
        <v>0</v>
      </c>
      <c r="AB12" s="442">
        <f>'Restating Adj'!AB12+'Pro Forma Adj'!AB12</f>
        <v>0</v>
      </c>
      <c r="AC12" s="277">
        <f>'Restating Adj'!AC12+'Pro Forma Adj'!AC12</f>
        <v>0</v>
      </c>
      <c r="AD12" s="348">
        <f>'Restating Adj'!AD12+'Pro Forma Adj'!AD12</f>
        <v>0</v>
      </c>
      <c r="AE12" s="423">
        <f>'Restating Adj'!AE12+'Pro Forma Adj'!AE12</f>
        <v>0</v>
      </c>
      <c r="AF12" s="81">
        <f>'Restating Adj'!AF12+'Pro Forma Adj'!AF12</f>
        <v>0</v>
      </c>
      <c r="AG12" s="81">
        <f>'Restating Adj'!AG12+'Pro Forma Adj'!AG12</f>
        <v>0</v>
      </c>
      <c r="AH12" s="277">
        <f>'Restating Adj'!AH12+'Pro Forma Adj'!AH12</f>
        <v>0</v>
      </c>
      <c r="AI12" s="81">
        <f>'Restating Adj'!AI12+'Pro Forma Adj'!AI12</f>
        <v>0</v>
      </c>
      <c r="AJ12" s="319">
        <f>'Restating Adj'!AJ12+'Pro Forma Adj'!AJ12</f>
        <v>0</v>
      </c>
      <c r="AK12" s="318">
        <f>'Restating Adj'!AK12+'Pro Forma Adj'!AK12</f>
        <v>0</v>
      </c>
      <c r="AL12" s="81">
        <f>'Restating Adj'!AL12+'Pro Forma Adj'!AL12</f>
        <v>0</v>
      </c>
      <c r="AM12" s="81">
        <f>'Restating Adj'!AM12+'Pro Forma Adj'!AM12</f>
        <v>0</v>
      </c>
      <c r="AN12" s="407">
        <f>'Restating Adj'!AN12+'Pro Forma Adj'!AN12</f>
        <v>0</v>
      </c>
      <c r="AO12" s="81">
        <f>'Restating Adj'!AO12+'Pro Forma Adj'!AO12</f>
        <v>0</v>
      </c>
      <c r="AP12" s="319">
        <f>'Restating Adj'!AP12+'Pro Forma Adj'!AP12</f>
        <v>0</v>
      </c>
      <c r="AQ12" s="318">
        <f>'Restating Adj'!AQ12+'Pro Forma Adj'!AQ12</f>
        <v>0</v>
      </c>
      <c r="AR12" s="81">
        <f>'Restating Adj'!AR12+'Pro Forma Adj'!AR12</f>
        <v>0</v>
      </c>
      <c r="AS12" s="81">
        <f>'Restating Adj'!AS12+'Pro Forma Adj'!AS12</f>
        <v>0</v>
      </c>
      <c r="AT12" s="81">
        <f>'Restating Adj'!AT12+'Pro Forma Adj'!AT12</f>
        <v>0</v>
      </c>
      <c r="AU12" s="81">
        <f>'Restating Adj'!AU12+'Pro Forma Adj'!AU12</f>
        <v>0</v>
      </c>
      <c r="AV12" s="319">
        <f>'Restating Adj'!AV12+'Pro Forma Adj'!AV12</f>
        <v>0</v>
      </c>
      <c r="AW12" s="383">
        <f>'Restating Adj'!AW12+'Pro Forma Adj'!AW12</f>
        <v>0</v>
      </c>
    </row>
    <row r="13" spans="1:50">
      <c r="A13" s="14" t="s">
        <v>49</v>
      </c>
      <c r="B13" s="89">
        <f>SUM(C13:AW13)</f>
        <v>0</v>
      </c>
      <c r="C13" s="30">
        <f>'Restating Adj'!C13+'Pro Forma Adj'!C13</f>
        <v>0</v>
      </c>
      <c r="D13" s="81">
        <f>'Restating Adj'!D13+'Pro Forma Adj'!D13</f>
        <v>0</v>
      </c>
      <c r="E13" s="81">
        <f>'Restating Adj'!E13+'Pro Forma Adj'!E13</f>
        <v>0</v>
      </c>
      <c r="F13" s="319">
        <f>'Restating Adj'!F13+'Pro Forma Adj'!F13</f>
        <v>0</v>
      </c>
      <c r="G13" s="318">
        <f>'Restating Adj'!G13+'Pro Forma Adj'!G13</f>
        <v>0</v>
      </c>
      <c r="H13" s="82">
        <f>'Restating Adj'!H13+'Pro Forma Adj'!H13</f>
        <v>0</v>
      </c>
      <c r="I13" s="294">
        <f>'Restating Adj'!I13+'Pro Forma Adj'!I13</f>
        <v>0</v>
      </c>
      <c r="J13" s="277">
        <f>'Restating Adj'!J13+'Pro Forma Adj'!J13</f>
        <v>0</v>
      </c>
      <c r="K13" s="81">
        <f>'Restating Adj'!K13+'Pro Forma Adj'!K13</f>
        <v>0</v>
      </c>
      <c r="L13" s="319">
        <f>'Restating Adj'!L13+'Pro Forma Adj'!L13</f>
        <v>0</v>
      </c>
      <c r="M13" s="318">
        <f>'Restating Adj'!M13+'Pro Forma Adj'!M13</f>
        <v>0</v>
      </c>
      <c r="N13" s="81">
        <f>'Restating Adj'!N13+'Pro Forma Adj'!N13</f>
        <v>0</v>
      </c>
      <c r="O13" s="81">
        <f>'Restating Adj'!O13+'Pro Forma Adj'!O13</f>
        <v>0</v>
      </c>
      <c r="P13" s="81">
        <f>'Restating Adj'!P13+'Pro Forma Adj'!P13</f>
        <v>0</v>
      </c>
      <c r="Q13" s="277">
        <f>'Restating Adj'!Q13+'Pro Forma Adj'!Q13</f>
        <v>0</v>
      </c>
      <c r="R13" s="319">
        <f>'Restating Adj'!R13+'Pro Forma Adj'!R13</f>
        <v>0</v>
      </c>
      <c r="S13" s="366">
        <f>'Restating Adj'!S13+'Pro Forma Adj'!S13</f>
        <v>0</v>
      </c>
      <c r="T13" s="81">
        <f>'Restating Adj'!T13+'Pro Forma Adj'!T13</f>
        <v>0</v>
      </c>
      <c r="U13" s="277">
        <f>'Restating Adj'!U13+'Pro Forma Adj'!U13</f>
        <v>0</v>
      </c>
      <c r="V13" s="277">
        <f>'Restating Adj'!V13+'Pro Forma Adj'!V13</f>
        <v>0</v>
      </c>
      <c r="W13" s="30">
        <f>'Restating Adj'!W13+'Pro Forma Adj'!W13</f>
        <v>0</v>
      </c>
      <c r="X13" s="319">
        <f>'Restating Adj'!X13+'Pro Forma Adj'!X13</f>
        <v>0</v>
      </c>
      <c r="Y13" s="318">
        <f>'Restating Adj'!Y13+'Pro Forma Adj'!Y13</f>
        <v>0</v>
      </c>
      <c r="Z13" s="407">
        <f>'Restating Adj'!Z13+'Pro Forma Adj'!Z13</f>
        <v>0</v>
      </c>
      <c r="AA13" s="277">
        <f>'Restating Adj'!AA13+'Pro Forma Adj'!AA13</f>
        <v>0</v>
      </c>
      <c r="AB13" s="442">
        <f>'Restating Adj'!AB13+'Pro Forma Adj'!AB13</f>
        <v>0</v>
      </c>
      <c r="AC13" s="277">
        <f>'Restating Adj'!AC13+'Pro Forma Adj'!AC13</f>
        <v>0</v>
      </c>
      <c r="AD13" s="348">
        <f>'Restating Adj'!AD13+'Pro Forma Adj'!AD13</f>
        <v>0</v>
      </c>
      <c r="AE13" s="423">
        <f>'Restating Adj'!AE13+'Pro Forma Adj'!AE13</f>
        <v>0</v>
      </c>
      <c r="AF13" s="81">
        <f>'Restating Adj'!AF13+'Pro Forma Adj'!AF13</f>
        <v>0</v>
      </c>
      <c r="AG13" s="81">
        <f>'Restating Adj'!AG13+'Pro Forma Adj'!AG13</f>
        <v>0</v>
      </c>
      <c r="AH13" s="277">
        <f>'Restating Adj'!AH13+'Pro Forma Adj'!AH13</f>
        <v>0</v>
      </c>
      <c r="AI13" s="81">
        <f>'Restating Adj'!AI13+'Pro Forma Adj'!AI13</f>
        <v>0</v>
      </c>
      <c r="AJ13" s="319">
        <f>'Restating Adj'!AJ13+'Pro Forma Adj'!AJ13</f>
        <v>0</v>
      </c>
      <c r="AK13" s="318">
        <f>'Restating Adj'!AK13+'Pro Forma Adj'!AK13</f>
        <v>0</v>
      </c>
      <c r="AL13" s="81">
        <f>'Restating Adj'!AL13+'Pro Forma Adj'!AL13</f>
        <v>0</v>
      </c>
      <c r="AM13" s="81">
        <f>'Restating Adj'!AM13+'Pro Forma Adj'!AM13</f>
        <v>0</v>
      </c>
      <c r="AN13" s="407">
        <f>'Restating Adj'!AN13+'Pro Forma Adj'!AN13</f>
        <v>0</v>
      </c>
      <c r="AO13" s="81">
        <f>'Restating Adj'!AO13+'Pro Forma Adj'!AO13</f>
        <v>0</v>
      </c>
      <c r="AP13" s="319">
        <f>'Restating Adj'!AP13+'Pro Forma Adj'!AP13</f>
        <v>0</v>
      </c>
      <c r="AQ13" s="318">
        <f>'Restating Adj'!AQ13+'Pro Forma Adj'!AQ13</f>
        <v>0</v>
      </c>
      <c r="AR13" s="81">
        <f>'Restating Adj'!AR13+'Pro Forma Adj'!AR13</f>
        <v>0</v>
      </c>
      <c r="AS13" s="81">
        <f>'Restating Adj'!AS13+'Pro Forma Adj'!AS13</f>
        <v>0</v>
      </c>
      <c r="AT13" s="81">
        <f>'Restating Adj'!AT13+'Pro Forma Adj'!AT13</f>
        <v>0</v>
      </c>
      <c r="AU13" s="81">
        <f>'Restating Adj'!AU13+'Pro Forma Adj'!AU13</f>
        <v>0</v>
      </c>
      <c r="AV13" s="319">
        <f>'Restating Adj'!AV13+'Pro Forma Adj'!AV13</f>
        <v>0</v>
      </c>
      <c r="AW13" s="383">
        <f>'Restating Adj'!AW13+'Pro Forma Adj'!AW13</f>
        <v>0</v>
      </c>
    </row>
    <row r="14" spans="1:50">
      <c r="A14" s="14" t="s">
        <v>50</v>
      </c>
      <c r="B14" s="89">
        <f>SUM(C14:AW14)</f>
        <v>-13422783.349006347</v>
      </c>
      <c r="C14" s="30">
        <f>'Restating Adj'!C14+'Pro Forma Adj'!C14</f>
        <v>0</v>
      </c>
      <c r="D14" s="81">
        <f>'Restating Adj'!D14+'Pro Forma Adj'!D14</f>
        <v>0</v>
      </c>
      <c r="E14" s="81">
        <f>'Restating Adj'!E14+'Pro Forma Adj'!E14</f>
        <v>0</v>
      </c>
      <c r="F14" s="319">
        <f>'Restating Adj'!F14+'Pro Forma Adj'!F14</f>
        <v>0</v>
      </c>
      <c r="G14" s="318">
        <f>'Restating Adj'!G14+'Pro Forma Adj'!G14</f>
        <v>0</v>
      </c>
      <c r="H14" s="82">
        <f>'Restating Adj'!H14+'Pro Forma Adj'!H14</f>
        <v>0</v>
      </c>
      <c r="I14" s="294">
        <f>'Restating Adj'!I14+'Pro Forma Adj'!I14</f>
        <v>0</v>
      </c>
      <c r="J14" s="277">
        <f>'Restating Adj'!J14+'Pro Forma Adj'!J14</f>
        <v>0</v>
      </c>
      <c r="K14" s="81">
        <f>'Restating Adj'!K14+'Pro Forma Adj'!K14</f>
        <v>0</v>
      </c>
      <c r="L14" s="319">
        <f>'Restating Adj'!L14+'Pro Forma Adj'!L14</f>
        <v>0</v>
      </c>
      <c r="M14" s="318">
        <f>'Restating Adj'!M14+'Pro Forma Adj'!M14</f>
        <v>0</v>
      </c>
      <c r="N14" s="81">
        <f>'Restating Adj'!N14+'Pro Forma Adj'!N14</f>
        <v>0</v>
      </c>
      <c r="O14" s="81">
        <f>'Restating Adj'!O14+'Pro Forma Adj'!O14</f>
        <v>0</v>
      </c>
      <c r="P14" s="81">
        <f>'Restating Adj'!P14+'Pro Forma Adj'!P14</f>
        <v>0</v>
      </c>
      <c r="Q14" s="277">
        <f>'Restating Adj'!Q14+'Pro Forma Adj'!Q14</f>
        <v>0</v>
      </c>
      <c r="R14" s="319">
        <f>'Restating Adj'!R14+'Pro Forma Adj'!R14</f>
        <v>0</v>
      </c>
      <c r="S14" s="366">
        <f>'Restating Adj'!S14+'Pro Forma Adj'!S14</f>
        <v>0</v>
      </c>
      <c r="T14" s="81">
        <f>'Restating Adj'!T14+'Pro Forma Adj'!T14</f>
        <v>-13422783.349006347</v>
      </c>
      <c r="U14" s="277">
        <f>'Restating Adj'!U14+'Pro Forma Adj'!U14</f>
        <v>0</v>
      </c>
      <c r="V14" s="277">
        <f>'Restating Adj'!V14+'Pro Forma Adj'!V14</f>
        <v>0</v>
      </c>
      <c r="W14" s="30">
        <f>'Restating Adj'!W14+'Pro Forma Adj'!W14</f>
        <v>0</v>
      </c>
      <c r="X14" s="319">
        <f>'Restating Adj'!X14+'Pro Forma Adj'!X14</f>
        <v>0</v>
      </c>
      <c r="Y14" s="318">
        <f>'Restating Adj'!Y14+'Pro Forma Adj'!Y14</f>
        <v>0</v>
      </c>
      <c r="Z14" s="407">
        <f>'Restating Adj'!Z14+'Pro Forma Adj'!Z14</f>
        <v>0</v>
      </c>
      <c r="AA14" s="277">
        <f>'Restating Adj'!AA14+'Pro Forma Adj'!AA14</f>
        <v>0</v>
      </c>
      <c r="AB14" s="442">
        <f>'Restating Adj'!AB14+'Pro Forma Adj'!AB14</f>
        <v>0</v>
      </c>
      <c r="AC14" s="277">
        <f>'Restating Adj'!AC14+'Pro Forma Adj'!AC14</f>
        <v>0</v>
      </c>
      <c r="AD14" s="348">
        <f>'Restating Adj'!AD14+'Pro Forma Adj'!AD14</f>
        <v>0</v>
      </c>
      <c r="AE14" s="423">
        <f>'Restating Adj'!AE14+'Pro Forma Adj'!AE14</f>
        <v>0</v>
      </c>
      <c r="AF14" s="81">
        <f>'Restating Adj'!AF14+'Pro Forma Adj'!AF14</f>
        <v>0</v>
      </c>
      <c r="AG14" s="81">
        <f>'Restating Adj'!AG14+'Pro Forma Adj'!AG14</f>
        <v>0</v>
      </c>
      <c r="AH14" s="277">
        <f>'Restating Adj'!AH14+'Pro Forma Adj'!AH14</f>
        <v>0</v>
      </c>
      <c r="AI14" s="81">
        <f>'Restating Adj'!AI14+'Pro Forma Adj'!AI14</f>
        <v>0</v>
      </c>
      <c r="AJ14" s="319">
        <f>'Restating Adj'!AJ14+'Pro Forma Adj'!AJ14</f>
        <v>0</v>
      </c>
      <c r="AK14" s="318">
        <f>'Restating Adj'!AK14+'Pro Forma Adj'!AK14</f>
        <v>0</v>
      </c>
      <c r="AL14" s="81">
        <f>'Restating Adj'!AL14+'Pro Forma Adj'!AL14</f>
        <v>0</v>
      </c>
      <c r="AM14" s="81">
        <f>'Restating Adj'!AM14+'Pro Forma Adj'!AM14</f>
        <v>0</v>
      </c>
      <c r="AN14" s="407">
        <f>'Restating Adj'!AN14+'Pro Forma Adj'!AN14</f>
        <v>0</v>
      </c>
      <c r="AO14" s="81">
        <f>'Restating Adj'!AO14+'Pro Forma Adj'!AO14</f>
        <v>0</v>
      </c>
      <c r="AP14" s="319">
        <f>'Restating Adj'!AP14+'Pro Forma Adj'!AP14</f>
        <v>0</v>
      </c>
      <c r="AQ14" s="318">
        <f>'Restating Adj'!AQ14+'Pro Forma Adj'!AQ14</f>
        <v>0</v>
      </c>
      <c r="AR14" s="81">
        <f>'Restating Adj'!AR14+'Pro Forma Adj'!AR14</f>
        <v>0</v>
      </c>
      <c r="AS14" s="81">
        <f>'Restating Adj'!AS14+'Pro Forma Adj'!AS14</f>
        <v>0</v>
      </c>
      <c r="AT14" s="81">
        <f>'Restating Adj'!AT14+'Pro Forma Adj'!AT14</f>
        <v>0</v>
      </c>
      <c r="AU14" s="81">
        <f>'Restating Adj'!AU14+'Pro Forma Adj'!AU14</f>
        <v>0</v>
      </c>
      <c r="AV14" s="319">
        <f>'Restating Adj'!AV14+'Pro Forma Adj'!AV14</f>
        <v>0</v>
      </c>
      <c r="AW14" s="383">
        <f>'Restating Adj'!AW14+'Pro Forma Adj'!AW14</f>
        <v>0</v>
      </c>
    </row>
    <row r="15" spans="1:50">
      <c r="A15" s="14" t="s">
        <v>51</v>
      </c>
      <c r="B15" s="89">
        <f>SUM(C15:AW15)</f>
        <v>-419728.77869743854</v>
      </c>
      <c r="C15" s="30">
        <f>'Restating Adj'!C15+'Pro Forma Adj'!C15</f>
        <v>0</v>
      </c>
      <c r="D15" s="81">
        <f>'Restating Adj'!D15+'Pro Forma Adj'!D15</f>
        <v>0</v>
      </c>
      <c r="E15" s="81">
        <f>'Restating Adj'!E15+'Pro Forma Adj'!E15</f>
        <v>0</v>
      </c>
      <c r="F15" s="319">
        <f>'Restating Adj'!F15+'Pro Forma Adj'!F15</f>
        <v>0</v>
      </c>
      <c r="G15" s="318">
        <f>'Restating Adj'!G15+'Pro Forma Adj'!G15</f>
        <v>-443695.50726672082</v>
      </c>
      <c r="H15" s="82">
        <f>'Restating Adj'!H15+'Pro Forma Adj'!H15</f>
        <v>23966.728569282252</v>
      </c>
      <c r="I15" s="294">
        <f>'Restating Adj'!I15+'Pro Forma Adj'!I15</f>
        <v>0</v>
      </c>
      <c r="J15" s="277">
        <f>'Restating Adj'!J15+'Pro Forma Adj'!J15</f>
        <v>0</v>
      </c>
      <c r="K15" s="81">
        <f>'Restating Adj'!K15+'Pro Forma Adj'!K15</f>
        <v>0</v>
      </c>
      <c r="L15" s="319">
        <f>'Restating Adj'!L15+'Pro Forma Adj'!L15</f>
        <v>0</v>
      </c>
      <c r="M15" s="318">
        <f>'Restating Adj'!M15+'Pro Forma Adj'!M15</f>
        <v>0</v>
      </c>
      <c r="N15" s="81">
        <f>'Restating Adj'!N15+'Pro Forma Adj'!N15</f>
        <v>0</v>
      </c>
      <c r="O15" s="81">
        <f>'Restating Adj'!O15+'Pro Forma Adj'!O15</f>
        <v>0</v>
      </c>
      <c r="P15" s="81">
        <f>'Restating Adj'!P15+'Pro Forma Adj'!P15</f>
        <v>0</v>
      </c>
      <c r="Q15" s="277">
        <f>'Restating Adj'!Q15+'Pro Forma Adj'!Q15</f>
        <v>0</v>
      </c>
      <c r="R15" s="319">
        <f>'Restating Adj'!R15+'Pro Forma Adj'!R15</f>
        <v>0</v>
      </c>
      <c r="S15" s="366">
        <f>'Restating Adj'!S15+'Pro Forma Adj'!S15</f>
        <v>0</v>
      </c>
      <c r="T15" s="81">
        <f>'Restating Adj'!T15+'Pro Forma Adj'!T15</f>
        <v>0</v>
      </c>
      <c r="U15" s="277">
        <f>'Restating Adj'!U15+'Pro Forma Adj'!U15</f>
        <v>0</v>
      </c>
      <c r="V15" s="277">
        <f>'Restating Adj'!V15+'Pro Forma Adj'!V15</f>
        <v>0</v>
      </c>
      <c r="W15" s="30">
        <f>'Restating Adj'!W15+'Pro Forma Adj'!W15</f>
        <v>0</v>
      </c>
      <c r="X15" s="319">
        <f>'Restating Adj'!X15+'Pro Forma Adj'!X15</f>
        <v>0</v>
      </c>
      <c r="Y15" s="318">
        <f>'Restating Adj'!Y15+'Pro Forma Adj'!Y15</f>
        <v>0</v>
      </c>
      <c r="Z15" s="407">
        <f>'Restating Adj'!Z15+'Pro Forma Adj'!Z15</f>
        <v>0</v>
      </c>
      <c r="AA15" s="277">
        <f>'Restating Adj'!AA15+'Pro Forma Adj'!AA15</f>
        <v>0</v>
      </c>
      <c r="AB15" s="442">
        <f>'Restating Adj'!AB15+'Pro Forma Adj'!AB15</f>
        <v>0</v>
      </c>
      <c r="AC15" s="277">
        <f>'Restating Adj'!AC15+'Pro Forma Adj'!AC15</f>
        <v>0</v>
      </c>
      <c r="AD15" s="348">
        <f>'Restating Adj'!AD15+'Pro Forma Adj'!AD15</f>
        <v>0</v>
      </c>
      <c r="AE15" s="423">
        <f>'Restating Adj'!AE15+'Pro Forma Adj'!AE15</f>
        <v>0</v>
      </c>
      <c r="AF15" s="81">
        <f>'Restating Adj'!AF15+'Pro Forma Adj'!AF15</f>
        <v>0</v>
      </c>
      <c r="AG15" s="81">
        <f>'Restating Adj'!AG15+'Pro Forma Adj'!AG15</f>
        <v>0</v>
      </c>
      <c r="AH15" s="277">
        <f>'Restating Adj'!AH15+'Pro Forma Adj'!AH15</f>
        <v>0</v>
      </c>
      <c r="AI15" s="81">
        <f>'Restating Adj'!AI15+'Pro Forma Adj'!AI15</f>
        <v>0</v>
      </c>
      <c r="AJ15" s="319">
        <f>'Restating Adj'!AJ15+'Pro Forma Adj'!AJ15</f>
        <v>0</v>
      </c>
      <c r="AK15" s="318">
        <f>'Restating Adj'!AK15+'Pro Forma Adj'!AK15</f>
        <v>0</v>
      </c>
      <c r="AL15" s="81">
        <f>'Restating Adj'!AL15+'Pro Forma Adj'!AL15</f>
        <v>0</v>
      </c>
      <c r="AM15" s="81">
        <f>'Restating Adj'!AM15+'Pro Forma Adj'!AM15</f>
        <v>0</v>
      </c>
      <c r="AN15" s="407">
        <f>'Restating Adj'!AN15+'Pro Forma Adj'!AN15</f>
        <v>0</v>
      </c>
      <c r="AO15" s="81">
        <f>'Restating Adj'!AO15+'Pro Forma Adj'!AO15</f>
        <v>0</v>
      </c>
      <c r="AP15" s="319">
        <f>'Restating Adj'!AP15+'Pro Forma Adj'!AP15</f>
        <v>0</v>
      </c>
      <c r="AQ15" s="318">
        <f>'Restating Adj'!AQ15+'Pro Forma Adj'!AQ15</f>
        <v>0</v>
      </c>
      <c r="AR15" s="81">
        <f>'Restating Adj'!AR15+'Pro Forma Adj'!AR15</f>
        <v>0</v>
      </c>
      <c r="AS15" s="81">
        <f>'Restating Adj'!AS15+'Pro Forma Adj'!AS15</f>
        <v>0</v>
      </c>
      <c r="AT15" s="81">
        <f>'Restating Adj'!AT15+'Pro Forma Adj'!AT15</f>
        <v>0</v>
      </c>
      <c r="AU15" s="81">
        <f>'Restating Adj'!AU15+'Pro Forma Adj'!AU15</f>
        <v>0</v>
      </c>
      <c r="AV15" s="319">
        <f>'Restating Adj'!AV15+'Pro Forma Adj'!AV15</f>
        <v>0</v>
      </c>
      <c r="AW15" s="383">
        <f>'Restating Adj'!AW15+'Pro Forma Adj'!AW15</f>
        <v>0</v>
      </c>
    </row>
    <row r="16" spans="1:50">
      <c r="A16" s="14" t="s">
        <v>52</v>
      </c>
      <c r="B16" s="157">
        <f>SUM(C16:AW16)</f>
        <v>-144781651.26268524</v>
      </c>
      <c r="C16" s="31">
        <f>SUM(C12:C15)</f>
        <v>-879265.21000000066</v>
      </c>
      <c r="D16" s="83">
        <f t="shared" ref="D16:AN16" si="0">SUM(D12:D15)</f>
        <v>-8427678.6164566521</v>
      </c>
      <c r="E16" s="83">
        <f t="shared" si="0"/>
        <v>8112496.4755207952</v>
      </c>
      <c r="F16" s="321">
        <f t="shared" si="0"/>
        <v>0</v>
      </c>
      <c r="G16" s="320">
        <f t="shared" si="0"/>
        <v>-443695.50726672082</v>
      </c>
      <c r="H16" s="84">
        <f t="shared" si="0"/>
        <v>23966.728569282252</v>
      </c>
      <c r="I16" s="295">
        <f t="shared" si="0"/>
        <v>0</v>
      </c>
      <c r="J16" s="278">
        <f t="shared" si="0"/>
        <v>0</v>
      </c>
      <c r="K16" s="83">
        <f t="shared" si="0"/>
        <v>0</v>
      </c>
      <c r="L16" s="321">
        <f t="shared" si="0"/>
        <v>0</v>
      </c>
      <c r="M16" s="320">
        <f t="shared" si="0"/>
        <v>0</v>
      </c>
      <c r="N16" s="83">
        <f t="shared" si="0"/>
        <v>0</v>
      </c>
      <c r="O16" s="83">
        <f t="shared" si="0"/>
        <v>0</v>
      </c>
      <c r="P16" s="83">
        <f t="shared" si="0"/>
        <v>0</v>
      </c>
      <c r="Q16" s="278">
        <f t="shared" si="0"/>
        <v>0</v>
      </c>
      <c r="R16" s="321">
        <f t="shared" si="0"/>
        <v>0</v>
      </c>
      <c r="S16" s="367">
        <f t="shared" ref="S16" si="1">SUM(S12:S15)</f>
        <v>0</v>
      </c>
      <c r="T16" s="83">
        <f t="shared" si="0"/>
        <v>-143167475.13305193</v>
      </c>
      <c r="U16" s="278">
        <f t="shared" ref="U16:V16" si="2">SUM(U12:U15)</f>
        <v>0</v>
      </c>
      <c r="V16" s="278">
        <f t="shared" si="2"/>
        <v>0</v>
      </c>
      <c r="W16" s="31">
        <f t="shared" si="0"/>
        <v>0</v>
      </c>
      <c r="X16" s="321">
        <f t="shared" si="0"/>
        <v>0</v>
      </c>
      <c r="Y16" s="320">
        <f t="shared" si="0"/>
        <v>0</v>
      </c>
      <c r="Z16" s="408">
        <f t="shared" si="0"/>
        <v>0</v>
      </c>
      <c r="AA16" s="278">
        <f t="shared" ref="AA16" si="3">SUM(AA12:AA15)</f>
        <v>0</v>
      </c>
      <c r="AB16" s="443">
        <f t="shared" si="0"/>
        <v>0</v>
      </c>
      <c r="AC16" s="278">
        <f t="shared" si="0"/>
        <v>0</v>
      </c>
      <c r="AD16" s="349">
        <f t="shared" si="0"/>
        <v>0</v>
      </c>
      <c r="AE16" s="424">
        <f t="shared" si="0"/>
        <v>0</v>
      </c>
      <c r="AF16" s="83">
        <f t="shared" si="0"/>
        <v>0</v>
      </c>
      <c r="AG16" s="83">
        <f t="shared" si="0"/>
        <v>0</v>
      </c>
      <c r="AH16" s="278">
        <f t="shared" si="0"/>
        <v>0</v>
      </c>
      <c r="AI16" s="83">
        <f t="shared" si="0"/>
        <v>0</v>
      </c>
      <c r="AJ16" s="321">
        <f t="shared" si="0"/>
        <v>0</v>
      </c>
      <c r="AK16" s="320">
        <f t="shared" si="0"/>
        <v>0</v>
      </c>
      <c r="AL16" s="83">
        <f t="shared" si="0"/>
        <v>0</v>
      </c>
      <c r="AM16" s="83">
        <f t="shared" si="0"/>
        <v>0</v>
      </c>
      <c r="AN16" s="408">
        <f t="shared" si="0"/>
        <v>0</v>
      </c>
      <c r="AO16" s="83">
        <f t="shared" ref="AO16:AW16" si="4">SUM(AO12:AO15)</f>
        <v>0</v>
      </c>
      <c r="AP16" s="321">
        <f t="shared" si="4"/>
        <v>0</v>
      </c>
      <c r="AQ16" s="320">
        <f t="shared" si="4"/>
        <v>0</v>
      </c>
      <c r="AR16" s="83">
        <f t="shared" si="4"/>
        <v>0</v>
      </c>
      <c r="AS16" s="83">
        <f t="shared" si="4"/>
        <v>0</v>
      </c>
      <c r="AT16" s="83">
        <f t="shared" si="4"/>
        <v>0</v>
      </c>
      <c r="AU16" s="83">
        <f t="shared" si="4"/>
        <v>0</v>
      </c>
      <c r="AV16" s="321">
        <f t="shared" si="4"/>
        <v>0</v>
      </c>
      <c r="AW16" s="384">
        <f t="shared" si="4"/>
        <v>0</v>
      </c>
    </row>
    <row r="17" spans="1:50">
      <c r="A17" s="14"/>
      <c r="B17" s="78"/>
      <c r="C17" s="28"/>
      <c r="D17" s="12"/>
      <c r="E17" s="12"/>
      <c r="F17" s="317"/>
      <c r="G17" s="316"/>
      <c r="H17" s="77"/>
      <c r="I17" s="293"/>
      <c r="J17" s="276"/>
      <c r="K17" s="12"/>
      <c r="L17" s="317"/>
      <c r="M17" s="316"/>
      <c r="N17" s="12"/>
      <c r="O17" s="12"/>
      <c r="P17" s="12"/>
      <c r="Q17" s="276"/>
      <c r="R17" s="317"/>
      <c r="S17" s="365"/>
      <c r="T17" s="12"/>
      <c r="U17" s="276"/>
      <c r="V17" s="276"/>
      <c r="W17" s="28"/>
      <c r="X17" s="317"/>
      <c r="Y17" s="316"/>
      <c r="Z17" s="406"/>
      <c r="AA17" s="276"/>
      <c r="AB17" s="441"/>
      <c r="AC17" s="276"/>
      <c r="AD17" s="347"/>
      <c r="AE17" s="422"/>
      <c r="AF17" s="12"/>
      <c r="AG17" s="12"/>
      <c r="AH17" s="276"/>
      <c r="AI17" s="12"/>
      <c r="AJ17" s="317"/>
      <c r="AK17" s="316"/>
      <c r="AL17" s="12"/>
      <c r="AM17" s="12"/>
      <c r="AN17" s="406"/>
      <c r="AO17" s="12"/>
      <c r="AP17" s="317"/>
      <c r="AQ17" s="316"/>
      <c r="AR17" s="12"/>
      <c r="AS17" s="12"/>
      <c r="AT17" s="12"/>
      <c r="AU17" s="12"/>
      <c r="AV17" s="317"/>
      <c r="AW17" s="382"/>
      <c r="AX17" s="15"/>
    </row>
    <row r="18" spans="1:50">
      <c r="A18" s="14" t="s">
        <v>53</v>
      </c>
      <c r="B18" s="78">
        <f t="shared" ref="B18:B40" si="5">SUM(C18:AW18)</f>
        <v>0</v>
      </c>
      <c r="C18" s="28"/>
      <c r="D18" s="12"/>
      <c r="E18" s="12"/>
      <c r="F18" s="317"/>
      <c r="G18" s="316"/>
      <c r="H18" s="77"/>
      <c r="I18" s="293"/>
      <c r="J18" s="276"/>
      <c r="K18" s="12"/>
      <c r="L18" s="317"/>
      <c r="M18" s="316"/>
      <c r="N18" s="12"/>
      <c r="O18" s="12"/>
      <c r="P18" s="12"/>
      <c r="Q18" s="276"/>
      <c r="R18" s="317"/>
      <c r="S18" s="365"/>
      <c r="T18" s="12"/>
      <c r="U18" s="276"/>
      <c r="V18" s="276"/>
      <c r="W18" s="28"/>
      <c r="X18" s="317"/>
      <c r="Y18" s="316"/>
      <c r="Z18" s="406"/>
      <c r="AA18" s="276"/>
      <c r="AB18" s="441"/>
      <c r="AC18" s="276"/>
      <c r="AD18" s="347"/>
      <c r="AE18" s="422"/>
      <c r="AF18" s="12"/>
      <c r="AG18" s="12"/>
      <c r="AH18" s="276"/>
      <c r="AI18" s="12"/>
      <c r="AJ18" s="317"/>
      <c r="AK18" s="316"/>
      <c r="AL18" s="12"/>
      <c r="AM18" s="12"/>
      <c r="AN18" s="406"/>
      <c r="AO18" s="12"/>
      <c r="AP18" s="317"/>
      <c r="AQ18" s="316"/>
      <c r="AR18" s="12"/>
      <c r="AS18" s="12"/>
      <c r="AT18" s="12"/>
      <c r="AU18" s="12"/>
      <c r="AV18" s="317"/>
      <c r="AW18" s="382"/>
      <c r="AX18" s="15"/>
    </row>
    <row r="19" spans="1:50">
      <c r="A19" s="14" t="s">
        <v>54</v>
      </c>
      <c r="B19" s="89">
        <f t="shared" si="5"/>
        <v>-54297735.376312241</v>
      </c>
      <c r="C19" s="30">
        <f>'Restating Adj'!C19+'Pro Forma Adj'!C19</f>
        <v>0</v>
      </c>
      <c r="D19" s="81">
        <f>'Restating Adj'!D19+'Pro Forma Adj'!D19</f>
        <v>0</v>
      </c>
      <c r="E19" s="81">
        <f>'Restating Adj'!E19+'Pro Forma Adj'!E19</f>
        <v>0</v>
      </c>
      <c r="F19" s="319">
        <f>'Restating Adj'!F19+'Pro Forma Adj'!F19</f>
        <v>0</v>
      </c>
      <c r="G19" s="318">
        <f>'Restating Adj'!G19+'Pro Forma Adj'!G19</f>
        <v>0</v>
      </c>
      <c r="H19" s="82">
        <f>'Restating Adj'!H19+'Pro Forma Adj'!H19</f>
        <v>0</v>
      </c>
      <c r="I19" s="294">
        <f>'Restating Adj'!I19+'Pro Forma Adj'!I19</f>
        <v>0</v>
      </c>
      <c r="J19" s="277">
        <f>'Restating Adj'!J19+'Pro Forma Adj'!J19</f>
        <v>120684.78149184119</v>
      </c>
      <c r="K19" s="81">
        <f>'Restating Adj'!K19+'Pro Forma Adj'!K19</f>
        <v>0</v>
      </c>
      <c r="L19" s="319">
        <f>'Restating Adj'!L19+'Pro Forma Adj'!L19</f>
        <v>0</v>
      </c>
      <c r="M19" s="318">
        <f>'Restating Adj'!M19+'Pro Forma Adj'!M19</f>
        <v>0</v>
      </c>
      <c r="N19" s="81">
        <f>'Restating Adj'!N19+'Pro Forma Adj'!N19</f>
        <v>0</v>
      </c>
      <c r="O19" s="81">
        <f>'Restating Adj'!O19+'Pro Forma Adj'!O19</f>
        <v>0</v>
      </c>
      <c r="P19" s="81">
        <f>'Restating Adj'!P19+'Pro Forma Adj'!P19</f>
        <v>0</v>
      </c>
      <c r="Q19" s="277">
        <f>'Restating Adj'!Q19+'Pro Forma Adj'!Q19</f>
        <v>0</v>
      </c>
      <c r="R19" s="319">
        <f>'Restating Adj'!R19+'Pro Forma Adj'!R19</f>
        <v>0</v>
      </c>
      <c r="S19" s="366">
        <f>'Restating Adj'!S19+'Pro Forma Adj'!S19</f>
        <v>-165456.77957038212</v>
      </c>
      <c r="T19" s="81">
        <f>'Restating Adj'!T19+'Pro Forma Adj'!T19</f>
        <v>-53464263.644059546</v>
      </c>
      <c r="U19" s="277">
        <f>'Restating Adj'!U19+'Pro Forma Adj'!U19</f>
        <v>-788699.73417415784</v>
      </c>
      <c r="V19" s="277">
        <f>'Restating Adj'!V19+'Pro Forma Adj'!V19</f>
        <v>0</v>
      </c>
      <c r="W19" s="30">
        <f>'Restating Adj'!W19+'Pro Forma Adj'!W19</f>
        <v>0</v>
      </c>
      <c r="X19" s="319">
        <f>'Restating Adj'!X19+'Pro Forma Adj'!X19</f>
        <v>0</v>
      </c>
      <c r="Y19" s="318">
        <f>'Restating Adj'!Y19+'Pro Forma Adj'!Y19</f>
        <v>0</v>
      </c>
      <c r="Z19" s="407">
        <f>'Restating Adj'!Z19+'Pro Forma Adj'!Z19</f>
        <v>0</v>
      </c>
      <c r="AA19" s="277">
        <f>'Restating Adj'!AA19+'Pro Forma Adj'!AA19</f>
        <v>0</v>
      </c>
      <c r="AB19" s="442">
        <f>'Restating Adj'!AB19+'Pro Forma Adj'!AB19</f>
        <v>0</v>
      </c>
      <c r="AC19" s="277">
        <f>'Restating Adj'!AC19+'Pro Forma Adj'!AC19</f>
        <v>0</v>
      </c>
      <c r="AD19" s="348">
        <f>'Restating Adj'!AD19+'Pro Forma Adj'!AD19</f>
        <v>0</v>
      </c>
      <c r="AE19" s="423">
        <f>'Restating Adj'!AE19+'Pro Forma Adj'!AE19</f>
        <v>0</v>
      </c>
      <c r="AF19" s="81">
        <f>'Restating Adj'!AF19+'Pro Forma Adj'!AF19</f>
        <v>0</v>
      </c>
      <c r="AG19" s="81">
        <f>'Restating Adj'!AG19+'Pro Forma Adj'!AG19</f>
        <v>0</v>
      </c>
      <c r="AH19" s="277">
        <f>'Restating Adj'!AH19+'Pro Forma Adj'!AH19</f>
        <v>0</v>
      </c>
      <c r="AI19" s="81">
        <f>'Restating Adj'!AI19+'Pro Forma Adj'!AI19</f>
        <v>0</v>
      </c>
      <c r="AJ19" s="319">
        <f>'Restating Adj'!AJ19+'Pro Forma Adj'!AJ19</f>
        <v>0</v>
      </c>
      <c r="AK19" s="318">
        <f>'Restating Adj'!AK19+'Pro Forma Adj'!AK19</f>
        <v>0</v>
      </c>
      <c r="AL19" s="81">
        <f>'Restating Adj'!AL19+'Pro Forma Adj'!AL19</f>
        <v>0</v>
      </c>
      <c r="AM19" s="81">
        <f>'Restating Adj'!AM19+'Pro Forma Adj'!AM19</f>
        <v>0</v>
      </c>
      <c r="AN19" s="407">
        <f>'Restating Adj'!AN19+'Pro Forma Adj'!AN19</f>
        <v>0</v>
      </c>
      <c r="AO19" s="81">
        <f>'Restating Adj'!AO19+'Pro Forma Adj'!AO19</f>
        <v>0</v>
      </c>
      <c r="AP19" s="319">
        <f>'Restating Adj'!AP19+'Pro Forma Adj'!AP19</f>
        <v>0</v>
      </c>
      <c r="AQ19" s="318">
        <f>'Restating Adj'!AQ19+'Pro Forma Adj'!AQ19</f>
        <v>0</v>
      </c>
      <c r="AR19" s="81">
        <f>'Restating Adj'!AR19+'Pro Forma Adj'!AR19</f>
        <v>0</v>
      </c>
      <c r="AS19" s="81">
        <f>'Restating Adj'!AS19+'Pro Forma Adj'!AS19</f>
        <v>0</v>
      </c>
      <c r="AT19" s="81">
        <f>'Restating Adj'!AT19+'Pro Forma Adj'!AT19</f>
        <v>0</v>
      </c>
      <c r="AU19" s="81">
        <f>'Restating Adj'!AU19+'Pro Forma Adj'!AU19</f>
        <v>0</v>
      </c>
      <c r="AV19" s="319">
        <f>'Restating Adj'!AV19+'Pro Forma Adj'!AV19</f>
        <v>0</v>
      </c>
      <c r="AW19" s="383">
        <f>'Restating Adj'!AW19+'Pro Forma Adj'!AW19</f>
        <v>0</v>
      </c>
      <c r="AX19" s="15"/>
    </row>
    <row r="20" spans="1:50">
      <c r="A20" s="14" t="s">
        <v>55</v>
      </c>
      <c r="B20" s="89">
        <f t="shared" si="5"/>
        <v>0</v>
      </c>
      <c r="C20" s="30">
        <f>'Restating Adj'!C20+'Pro Forma Adj'!C20</f>
        <v>0</v>
      </c>
      <c r="D20" s="81">
        <f>'Restating Adj'!D20+'Pro Forma Adj'!D20</f>
        <v>0</v>
      </c>
      <c r="E20" s="81">
        <f>'Restating Adj'!E20+'Pro Forma Adj'!E20</f>
        <v>0</v>
      </c>
      <c r="F20" s="319">
        <f>'Restating Adj'!F20+'Pro Forma Adj'!F20</f>
        <v>0</v>
      </c>
      <c r="G20" s="318">
        <f>'Restating Adj'!G20+'Pro Forma Adj'!G20</f>
        <v>0</v>
      </c>
      <c r="H20" s="82">
        <f>'Restating Adj'!H20+'Pro Forma Adj'!H20</f>
        <v>0</v>
      </c>
      <c r="I20" s="294">
        <f>'Restating Adj'!I20+'Pro Forma Adj'!I20</f>
        <v>0</v>
      </c>
      <c r="J20" s="277">
        <f>'Restating Adj'!J20+'Pro Forma Adj'!J20</f>
        <v>0</v>
      </c>
      <c r="K20" s="81">
        <f>'Restating Adj'!K20+'Pro Forma Adj'!K20</f>
        <v>0</v>
      </c>
      <c r="L20" s="319">
        <f>'Restating Adj'!L20+'Pro Forma Adj'!L20</f>
        <v>0</v>
      </c>
      <c r="M20" s="318">
        <f>'Restating Adj'!M20+'Pro Forma Adj'!M20</f>
        <v>0</v>
      </c>
      <c r="N20" s="81">
        <f>'Restating Adj'!N20+'Pro Forma Adj'!N20</f>
        <v>0</v>
      </c>
      <c r="O20" s="81">
        <f>'Restating Adj'!O20+'Pro Forma Adj'!O20</f>
        <v>0</v>
      </c>
      <c r="P20" s="81">
        <f>'Restating Adj'!P20+'Pro Forma Adj'!P20</f>
        <v>0</v>
      </c>
      <c r="Q20" s="277">
        <f>'Restating Adj'!Q20+'Pro Forma Adj'!Q20</f>
        <v>0</v>
      </c>
      <c r="R20" s="319">
        <f>'Restating Adj'!R20+'Pro Forma Adj'!R20</f>
        <v>0</v>
      </c>
      <c r="S20" s="366">
        <f>'Restating Adj'!S20+'Pro Forma Adj'!S20</f>
        <v>0</v>
      </c>
      <c r="T20" s="81">
        <f>'Restating Adj'!T20+'Pro Forma Adj'!T20</f>
        <v>0</v>
      </c>
      <c r="U20" s="277">
        <f>'Restating Adj'!U20+'Pro Forma Adj'!U20</f>
        <v>0</v>
      </c>
      <c r="V20" s="277">
        <f>'Restating Adj'!V20+'Pro Forma Adj'!V20</f>
        <v>0</v>
      </c>
      <c r="W20" s="30">
        <f>'Restating Adj'!W20+'Pro Forma Adj'!W20</f>
        <v>0</v>
      </c>
      <c r="X20" s="319">
        <f>'Restating Adj'!X20+'Pro Forma Adj'!X20</f>
        <v>0</v>
      </c>
      <c r="Y20" s="318">
        <f>'Restating Adj'!Y20+'Pro Forma Adj'!Y20</f>
        <v>0</v>
      </c>
      <c r="Z20" s="407">
        <f>'Restating Adj'!Z20+'Pro Forma Adj'!Z20</f>
        <v>0</v>
      </c>
      <c r="AA20" s="277">
        <f>'Restating Adj'!AA20+'Pro Forma Adj'!AA20</f>
        <v>0</v>
      </c>
      <c r="AB20" s="442">
        <f>'Restating Adj'!AB20+'Pro Forma Adj'!AB20</f>
        <v>0</v>
      </c>
      <c r="AC20" s="277">
        <f>'Restating Adj'!AC20+'Pro Forma Adj'!AC20</f>
        <v>0</v>
      </c>
      <c r="AD20" s="348">
        <f>'Restating Adj'!AD20+'Pro Forma Adj'!AD20</f>
        <v>0</v>
      </c>
      <c r="AE20" s="423">
        <f>'Restating Adj'!AE20+'Pro Forma Adj'!AE20</f>
        <v>0</v>
      </c>
      <c r="AF20" s="81">
        <f>'Restating Adj'!AF20+'Pro Forma Adj'!AF20</f>
        <v>0</v>
      </c>
      <c r="AG20" s="81">
        <f>'Restating Adj'!AG20+'Pro Forma Adj'!AG20</f>
        <v>0</v>
      </c>
      <c r="AH20" s="277">
        <f>'Restating Adj'!AH20+'Pro Forma Adj'!AH20</f>
        <v>0</v>
      </c>
      <c r="AI20" s="81">
        <f>'Restating Adj'!AI20+'Pro Forma Adj'!AI20</f>
        <v>0</v>
      </c>
      <c r="AJ20" s="319">
        <f>'Restating Adj'!AJ20+'Pro Forma Adj'!AJ20</f>
        <v>0</v>
      </c>
      <c r="AK20" s="318">
        <f>'Restating Adj'!AK20+'Pro Forma Adj'!AK20</f>
        <v>0</v>
      </c>
      <c r="AL20" s="81">
        <f>'Restating Adj'!AL20+'Pro Forma Adj'!AL20</f>
        <v>0</v>
      </c>
      <c r="AM20" s="81">
        <f>'Restating Adj'!AM20+'Pro Forma Adj'!AM20</f>
        <v>0</v>
      </c>
      <c r="AN20" s="407">
        <f>'Restating Adj'!AN20+'Pro Forma Adj'!AN20</f>
        <v>0</v>
      </c>
      <c r="AO20" s="81">
        <f>'Restating Adj'!AO20+'Pro Forma Adj'!AO20</f>
        <v>0</v>
      </c>
      <c r="AP20" s="319">
        <f>'Restating Adj'!AP20+'Pro Forma Adj'!AP20</f>
        <v>0</v>
      </c>
      <c r="AQ20" s="318">
        <f>'Restating Adj'!AQ20+'Pro Forma Adj'!AQ20</f>
        <v>0</v>
      </c>
      <c r="AR20" s="81">
        <f>'Restating Adj'!AR20+'Pro Forma Adj'!AR20</f>
        <v>0</v>
      </c>
      <c r="AS20" s="81">
        <f>'Restating Adj'!AS20+'Pro Forma Adj'!AS20</f>
        <v>0</v>
      </c>
      <c r="AT20" s="81">
        <f>'Restating Adj'!AT20+'Pro Forma Adj'!AT20</f>
        <v>0</v>
      </c>
      <c r="AU20" s="81">
        <f>'Restating Adj'!AU20+'Pro Forma Adj'!AU20</f>
        <v>0</v>
      </c>
      <c r="AV20" s="319">
        <f>'Restating Adj'!AV20+'Pro Forma Adj'!AV20</f>
        <v>0</v>
      </c>
      <c r="AW20" s="383">
        <f>'Restating Adj'!AW20+'Pro Forma Adj'!AW20</f>
        <v>0</v>
      </c>
      <c r="AX20" s="15"/>
    </row>
    <row r="21" spans="1:50">
      <c r="A21" s="14" t="s">
        <v>56</v>
      </c>
      <c r="B21" s="89">
        <f t="shared" si="5"/>
        <v>-18302.303785975622</v>
      </c>
      <c r="C21" s="30">
        <f>'Restating Adj'!C21+'Pro Forma Adj'!C21</f>
        <v>0</v>
      </c>
      <c r="D21" s="81">
        <f>'Restating Adj'!D21+'Pro Forma Adj'!D21</f>
        <v>0</v>
      </c>
      <c r="E21" s="81">
        <f>'Restating Adj'!E21+'Pro Forma Adj'!E21</f>
        <v>0</v>
      </c>
      <c r="F21" s="319">
        <f>'Restating Adj'!F21+'Pro Forma Adj'!F21</f>
        <v>0</v>
      </c>
      <c r="G21" s="318">
        <f>'Restating Adj'!G21+'Pro Forma Adj'!G21</f>
        <v>0</v>
      </c>
      <c r="H21" s="82">
        <f>'Restating Adj'!H21+'Pro Forma Adj'!H21</f>
        <v>0</v>
      </c>
      <c r="I21" s="294">
        <f>'Restating Adj'!I21+'Pro Forma Adj'!I21</f>
        <v>0</v>
      </c>
      <c r="J21" s="277">
        <f>'Restating Adj'!J21+'Pro Forma Adj'!J21</f>
        <v>49334.620477133452</v>
      </c>
      <c r="K21" s="81">
        <f>'Restating Adj'!K21+'Pro Forma Adj'!K21</f>
        <v>0</v>
      </c>
      <c r="L21" s="319">
        <f>'Restating Adj'!L21+'Pro Forma Adj'!L21</f>
        <v>0</v>
      </c>
      <c r="M21" s="318">
        <f>'Restating Adj'!M21+'Pro Forma Adj'!M21</f>
        <v>0</v>
      </c>
      <c r="N21" s="81">
        <f>'Restating Adj'!N21+'Pro Forma Adj'!N21</f>
        <v>0</v>
      </c>
      <c r="O21" s="81">
        <f>'Restating Adj'!O21+'Pro Forma Adj'!O21</f>
        <v>0</v>
      </c>
      <c r="P21" s="81">
        <f>'Restating Adj'!P21+'Pro Forma Adj'!P21</f>
        <v>0</v>
      </c>
      <c r="Q21" s="277">
        <f>'Restating Adj'!Q21+'Pro Forma Adj'!Q21</f>
        <v>0</v>
      </c>
      <c r="R21" s="319">
        <f>'Restating Adj'!R21+'Pro Forma Adj'!R21</f>
        <v>0</v>
      </c>
      <c r="S21" s="366">
        <f>'Restating Adj'!S21+'Pro Forma Adj'!S21</f>
        <v>-67636.924263109075</v>
      </c>
      <c r="T21" s="81">
        <f>'Restating Adj'!T21+'Pro Forma Adj'!T21</f>
        <v>0</v>
      </c>
      <c r="U21" s="277">
        <f>'Restating Adj'!U21+'Pro Forma Adj'!U21</f>
        <v>0</v>
      </c>
      <c r="V21" s="277">
        <f>'Restating Adj'!V21+'Pro Forma Adj'!V21</f>
        <v>0</v>
      </c>
      <c r="W21" s="30">
        <f>'Restating Adj'!W21+'Pro Forma Adj'!W21</f>
        <v>0</v>
      </c>
      <c r="X21" s="319">
        <f>'Restating Adj'!X21+'Pro Forma Adj'!X21</f>
        <v>0</v>
      </c>
      <c r="Y21" s="318">
        <f>'Restating Adj'!Y21+'Pro Forma Adj'!Y21</f>
        <v>0</v>
      </c>
      <c r="Z21" s="407">
        <f>'Restating Adj'!Z21+'Pro Forma Adj'!Z21</f>
        <v>0</v>
      </c>
      <c r="AA21" s="277">
        <f>'Restating Adj'!AA21+'Pro Forma Adj'!AA21</f>
        <v>0</v>
      </c>
      <c r="AB21" s="442">
        <f>'Restating Adj'!AB21+'Pro Forma Adj'!AB21</f>
        <v>0</v>
      </c>
      <c r="AC21" s="277">
        <f>'Restating Adj'!AC21+'Pro Forma Adj'!AC21</f>
        <v>0</v>
      </c>
      <c r="AD21" s="348">
        <f>'Restating Adj'!AD21+'Pro Forma Adj'!AD21</f>
        <v>0</v>
      </c>
      <c r="AE21" s="423">
        <f>'Restating Adj'!AE21+'Pro Forma Adj'!AE21</f>
        <v>0</v>
      </c>
      <c r="AF21" s="81">
        <f>'Restating Adj'!AF21+'Pro Forma Adj'!AF21</f>
        <v>0</v>
      </c>
      <c r="AG21" s="81">
        <f>'Restating Adj'!AG21+'Pro Forma Adj'!AG21</f>
        <v>0</v>
      </c>
      <c r="AH21" s="277">
        <f>'Restating Adj'!AH21+'Pro Forma Adj'!AH21</f>
        <v>0</v>
      </c>
      <c r="AI21" s="81">
        <f>'Restating Adj'!AI21+'Pro Forma Adj'!AI21</f>
        <v>0</v>
      </c>
      <c r="AJ21" s="319">
        <f>'Restating Adj'!AJ21+'Pro Forma Adj'!AJ21</f>
        <v>0</v>
      </c>
      <c r="AK21" s="318">
        <f>'Restating Adj'!AK21+'Pro Forma Adj'!AK21</f>
        <v>0</v>
      </c>
      <c r="AL21" s="81">
        <f>'Restating Adj'!AL21+'Pro Forma Adj'!AL21</f>
        <v>0</v>
      </c>
      <c r="AM21" s="81">
        <f>'Restating Adj'!AM21+'Pro Forma Adj'!AM21</f>
        <v>0</v>
      </c>
      <c r="AN21" s="407">
        <f>'Restating Adj'!AN21+'Pro Forma Adj'!AN21</f>
        <v>0</v>
      </c>
      <c r="AO21" s="81">
        <f>'Restating Adj'!AO21+'Pro Forma Adj'!AO21</f>
        <v>0</v>
      </c>
      <c r="AP21" s="319">
        <f>'Restating Adj'!AP21+'Pro Forma Adj'!AP21</f>
        <v>0</v>
      </c>
      <c r="AQ21" s="318">
        <f>'Restating Adj'!AQ21+'Pro Forma Adj'!AQ21</f>
        <v>0</v>
      </c>
      <c r="AR21" s="81">
        <f>'Restating Adj'!AR21+'Pro Forma Adj'!AR21</f>
        <v>0</v>
      </c>
      <c r="AS21" s="81">
        <f>'Restating Adj'!AS21+'Pro Forma Adj'!AS21</f>
        <v>0</v>
      </c>
      <c r="AT21" s="81">
        <f>'Restating Adj'!AT21+'Pro Forma Adj'!AT21</f>
        <v>0</v>
      </c>
      <c r="AU21" s="81">
        <f>'Restating Adj'!AU21+'Pro Forma Adj'!AU21</f>
        <v>0</v>
      </c>
      <c r="AV21" s="319">
        <f>'Restating Adj'!AV21+'Pro Forma Adj'!AV21</f>
        <v>0</v>
      </c>
      <c r="AW21" s="383">
        <f>'Restating Adj'!AW21+'Pro Forma Adj'!AW21</f>
        <v>0</v>
      </c>
      <c r="AX21" s="15"/>
    </row>
    <row r="22" spans="1:50">
      <c r="A22" s="14" t="s">
        <v>57</v>
      </c>
      <c r="B22" s="89">
        <f t="shared" si="5"/>
        <v>-71633890.01092954</v>
      </c>
      <c r="C22" s="30">
        <f>'Restating Adj'!C22+'Pro Forma Adj'!C22</f>
        <v>0</v>
      </c>
      <c r="D22" s="81">
        <f>'Restating Adj'!D22+'Pro Forma Adj'!D22</f>
        <v>0</v>
      </c>
      <c r="E22" s="81">
        <f>'Restating Adj'!E22+'Pro Forma Adj'!E22</f>
        <v>0</v>
      </c>
      <c r="F22" s="319">
        <f>'Restating Adj'!F22+'Pro Forma Adj'!F22</f>
        <v>0</v>
      </c>
      <c r="G22" s="318">
        <f>'Restating Adj'!G22+'Pro Forma Adj'!G22</f>
        <v>0</v>
      </c>
      <c r="H22" s="82">
        <f>'Restating Adj'!H22+'Pro Forma Adj'!H22</f>
        <v>0</v>
      </c>
      <c r="I22" s="294">
        <f>'Restating Adj'!I22+'Pro Forma Adj'!I22</f>
        <v>96473.125682595579</v>
      </c>
      <c r="J22" s="277">
        <f>'Restating Adj'!J22+'Pro Forma Adj'!J22</f>
        <v>68738.716194467386</v>
      </c>
      <c r="K22" s="81">
        <f>'Restating Adj'!K22+'Pro Forma Adj'!K22</f>
        <v>124437.7994984898</v>
      </c>
      <c r="L22" s="319">
        <f>'Restating Adj'!L22+'Pro Forma Adj'!L22</f>
        <v>-2513.3735952000025</v>
      </c>
      <c r="M22" s="318">
        <f>'Restating Adj'!M22+'Pro Forma Adj'!M22</f>
        <v>0</v>
      </c>
      <c r="N22" s="81">
        <f>'Restating Adj'!N22+'Pro Forma Adj'!N22</f>
        <v>0</v>
      </c>
      <c r="O22" s="81">
        <f>'Restating Adj'!O22+'Pro Forma Adj'!O22</f>
        <v>58269.70359043857</v>
      </c>
      <c r="P22" s="81">
        <f>'Restating Adj'!P22+'Pro Forma Adj'!P22</f>
        <v>0</v>
      </c>
      <c r="Q22" s="277">
        <f>'Restating Adj'!Q22+'Pro Forma Adj'!Q22</f>
        <v>0</v>
      </c>
      <c r="R22" s="319">
        <f>'Restating Adj'!R22+'Pro Forma Adj'!R22</f>
        <v>0</v>
      </c>
      <c r="S22" s="366">
        <f>'Restating Adj'!S22+'Pro Forma Adj'!S22</f>
        <v>-94239.608944462729</v>
      </c>
      <c r="T22" s="81">
        <f>'Restating Adj'!T22+'Pro Forma Adj'!T22</f>
        <v>-71878392.520706922</v>
      </c>
      <c r="U22" s="277">
        <f>'Restating Adj'!U22+'Pro Forma Adj'!U22</f>
        <v>0</v>
      </c>
      <c r="V22" s="277">
        <f>'Restating Adj'!V22+'Pro Forma Adj'!V22</f>
        <v>-6663.8526489367378</v>
      </c>
      <c r="W22" s="30">
        <f>'Restating Adj'!W22+'Pro Forma Adj'!W22</f>
        <v>0</v>
      </c>
      <c r="X22" s="319">
        <f>'Restating Adj'!X22+'Pro Forma Adj'!X22</f>
        <v>0</v>
      </c>
      <c r="Y22" s="318">
        <f>'Restating Adj'!Y22+'Pro Forma Adj'!Y22</f>
        <v>0</v>
      </c>
      <c r="Z22" s="407">
        <f>'Restating Adj'!Z22+'Pro Forma Adj'!Z22</f>
        <v>0</v>
      </c>
      <c r="AA22" s="277">
        <f>'Restating Adj'!AA22+'Pro Forma Adj'!AA22</f>
        <v>0</v>
      </c>
      <c r="AB22" s="442">
        <f>'Restating Adj'!AB22+'Pro Forma Adj'!AB22</f>
        <v>0</v>
      </c>
      <c r="AC22" s="277">
        <f>'Restating Adj'!AC22+'Pro Forma Adj'!AC22</f>
        <v>0</v>
      </c>
      <c r="AD22" s="348">
        <f>'Restating Adj'!AD22+'Pro Forma Adj'!AD22</f>
        <v>0</v>
      </c>
      <c r="AE22" s="423">
        <f>'Restating Adj'!AE22+'Pro Forma Adj'!AE22</f>
        <v>0</v>
      </c>
      <c r="AF22" s="81">
        <f>'Restating Adj'!AF22+'Pro Forma Adj'!AF22</f>
        <v>0</v>
      </c>
      <c r="AG22" s="81">
        <f>'Restating Adj'!AG22+'Pro Forma Adj'!AG22</f>
        <v>0</v>
      </c>
      <c r="AH22" s="277">
        <f>'Restating Adj'!AH22+'Pro Forma Adj'!AH22</f>
        <v>0</v>
      </c>
      <c r="AI22" s="81">
        <f>'Restating Adj'!AI22+'Pro Forma Adj'!AI22</f>
        <v>0</v>
      </c>
      <c r="AJ22" s="319">
        <f>'Restating Adj'!AJ22+'Pro Forma Adj'!AJ22</f>
        <v>0</v>
      </c>
      <c r="AK22" s="318">
        <f>'Restating Adj'!AK22+'Pro Forma Adj'!AK22</f>
        <v>0</v>
      </c>
      <c r="AL22" s="81">
        <f>'Restating Adj'!AL22+'Pro Forma Adj'!AL22</f>
        <v>0</v>
      </c>
      <c r="AM22" s="81">
        <f>'Restating Adj'!AM22+'Pro Forma Adj'!AM22</f>
        <v>0</v>
      </c>
      <c r="AN22" s="407">
        <f>'Restating Adj'!AN22+'Pro Forma Adj'!AN22</f>
        <v>0</v>
      </c>
      <c r="AO22" s="81">
        <f>'Restating Adj'!AO22+'Pro Forma Adj'!AO22</f>
        <v>0</v>
      </c>
      <c r="AP22" s="319">
        <f>'Restating Adj'!AP22+'Pro Forma Adj'!AP22</f>
        <v>0</v>
      </c>
      <c r="AQ22" s="318">
        <f>'Restating Adj'!AQ22+'Pro Forma Adj'!AQ22</f>
        <v>0</v>
      </c>
      <c r="AR22" s="81">
        <f>'Restating Adj'!AR22+'Pro Forma Adj'!AR22</f>
        <v>0</v>
      </c>
      <c r="AS22" s="81">
        <f>'Restating Adj'!AS22+'Pro Forma Adj'!AS22</f>
        <v>0</v>
      </c>
      <c r="AT22" s="81">
        <f>'Restating Adj'!AT22+'Pro Forma Adj'!AT22</f>
        <v>0</v>
      </c>
      <c r="AU22" s="81">
        <f>'Restating Adj'!AU22+'Pro Forma Adj'!AU22</f>
        <v>0</v>
      </c>
      <c r="AV22" s="319">
        <f>'Restating Adj'!AV22+'Pro Forma Adj'!AV22</f>
        <v>0</v>
      </c>
      <c r="AW22" s="383">
        <f>'Restating Adj'!AW22+'Pro Forma Adj'!AW22</f>
        <v>0</v>
      </c>
      <c r="AX22" s="15"/>
    </row>
    <row r="23" spans="1:50">
      <c r="A23" s="14" t="s">
        <v>58</v>
      </c>
      <c r="B23" s="89">
        <f t="shared" si="5"/>
        <v>-25611649.54852806</v>
      </c>
      <c r="C23" s="30">
        <f>'Restating Adj'!C23+'Pro Forma Adj'!C23</f>
        <v>0</v>
      </c>
      <c r="D23" s="81">
        <f>'Restating Adj'!D23+'Pro Forma Adj'!D23</f>
        <v>0</v>
      </c>
      <c r="E23" s="81">
        <f>'Restating Adj'!E23+'Pro Forma Adj'!E23</f>
        <v>0</v>
      </c>
      <c r="F23" s="319">
        <f>'Restating Adj'!F23+'Pro Forma Adj'!F23</f>
        <v>0</v>
      </c>
      <c r="G23" s="318">
        <f>'Restating Adj'!G23+'Pro Forma Adj'!G23</f>
        <v>0</v>
      </c>
      <c r="H23" s="82">
        <f>'Restating Adj'!H23+'Pro Forma Adj'!H23</f>
        <v>-66703.305534297731</v>
      </c>
      <c r="I23" s="294">
        <f>'Restating Adj'!I23+'Pro Forma Adj'!I23</f>
        <v>-199638.11203706244</v>
      </c>
      <c r="J23" s="277">
        <f>'Restating Adj'!J23+'Pro Forma Adj'!J23</f>
        <v>33501.531231914792</v>
      </c>
      <c r="K23" s="81">
        <f>'Restating Adj'!K23+'Pro Forma Adj'!K23</f>
        <v>2528.5707164687406</v>
      </c>
      <c r="L23" s="319">
        <f>'Restating Adj'!L23+'Pro Forma Adj'!L23</f>
        <v>0</v>
      </c>
      <c r="M23" s="318">
        <f>'Restating Adj'!M23+'Pro Forma Adj'!M23</f>
        <v>139884.88584515188</v>
      </c>
      <c r="N23" s="81">
        <f>'Restating Adj'!N23+'Pro Forma Adj'!N23</f>
        <v>0</v>
      </c>
      <c r="O23" s="81">
        <f>'Restating Adj'!O23+'Pro Forma Adj'!O23</f>
        <v>2633.2201395607594</v>
      </c>
      <c r="P23" s="81">
        <f>'Restating Adj'!P23+'Pro Forma Adj'!P23</f>
        <v>0</v>
      </c>
      <c r="Q23" s="277">
        <f>'Restating Adj'!Q23+'Pro Forma Adj'!Q23</f>
        <v>0</v>
      </c>
      <c r="R23" s="319">
        <f>'Restating Adj'!R23+'Pro Forma Adj'!R23</f>
        <v>0</v>
      </c>
      <c r="S23" s="366">
        <f>'Restating Adj'!S23+'Pro Forma Adj'!S23</f>
        <v>-45930.028623235594</v>
      </c>
      <c r="T23" s="81">
        <f>'Restating Adj'!T23+'Pro Forma Adj'!T23</f>
        <v>-25336033.771031339</v>
      </c>
      <c r="U23" s="277">
        <f>'Restating Adj'!U23+'Pro Forma Adj'!U23</f>
        <v>0</v>
      </c>
      <c r="V23" s="277">
        <f>'Restating Adj'!V23+'Pro Forma Adj'!V23</f>
        <v>-141892.53923522183</v>
      </c>
      <c r="W23" s="30">
        <f>'Restating Adj'!W23+'Pro Forma Adj'!W23</f>
        <v>0</v>
      </c>
      <c r="X23" s="319">
        <f>'Restating Adj'!X23+'Pro Forma Adj'!X23</f>
        <v>0</v>
      </c>
      <c r="Y23" s="318">
        <f>'Restating Adj'!Y23+'Pro Forma Adj'!Y23</f>
        <v>0</v>
      </c>
      <c r="Z23" s="407">
        <f>'Restating Adj'!Z23+'Pro Forma Adj'!Z23</f>
        <v>0</v>
      </c>
      <c r="AA23" s="277">
        <f>'Restating Adj'!AA23+'Pro Forma Adj'!AA23</f>
        <v>0</v>
      </c>
      <c r="AB23" s="442">
        <f>'Restating Adj'!AB23+'Pro Forma Adj'!AB23</f>
        <v>0</v>
      </c>
      <c r="AC23" s="277">
        <f>'Restating Adj'!AC23+'Pro Forma Adj'!AC23</f>
        <v>0</v>
      </c>
      <c r="AD23" s="348">
        <f>'Restating Adj'!AD23+'Pro Forma Adj'!AD23</f>
        <v>0</v>
      </c>
      <c r="AE23" s="423">
        <f>'Restating Adj'!AE23+'Pro Forma Adj'!AE23</f>
        <v>0</v>
      </c>
      <c r="AF23" s="81">
        <f>'Restating Adj'!AF23+'Pro Forma Adj'!AF23</f>
        <v>0</v>
      </c>
      <c r="AG23" s="81">
        <f>'Restating Adj'!AG23+'Pro Forma Adj'!AG23</f>
        <v>0</v>
      </c>
      <c r="AH23" s="277">
        <f>'Restating Adj'!AH23+'Pro Forma Adj'!AH23</f>
        <v>0</v>
      </c>
      <c r="AI23" s="81">
        <f>'Restating Adj'!AI23+'Pro Forma Adj'!AI23</f>
        <v>0</v>
      </c>
      <c r="AJ23" s="319">
        <f>'Restating Adj'!AJ23+'Pro Forma Adj'!AJ23</f>
        <v>0</v>
      </c>
      <c r="AK23" s="318">
        <f>'Restating Adj'!AK23+'Pro Forma Adj'!AK23</f>
        <v>0</v>
      </c>
      <c r="AL23" s="81">
        <f>'Restating Adj'!AL23+'Pro Forma Adj'!AL23</f>
        <v>0</v>
      </c>
      <c r="AM23" s="81">
        <f>'Restating Adj'!AM23+'Pro Forma Adj'!AM23</f>
        <v>0</v>
      </c>
      <c r="AN23" s="407">
        <f>'Restating Adj'!AN23+'Pro Forma Adj'!AN23</f>
        <v>0</v>
      </c>
      <c r="AO23" s="81">
        <f>'Restating Adj'!AO23+'Pro Forma Adj'!AO23</f>
        <v>0</v>
      </c>
      <c r="AP23" s="319">
        <f>'Restating Adj'!AP23+'Pro Forma Adj'!AP23</f>
        <v>0</v>
      </c>
      <c r="AQ23" s="318">
        <f>'Restating Adj'!AQ23+'Pro Forma Adj'!AQ23</f>
        <v>0</v>
      </c>
      <c r="AR23" s="81">
        <f>'Restating Adj'!AR23+'Pro Forma Adj'!AR23</f>
        <v>0</v>
      </c>
      <c r="AS23" s="81">
        <f>'Restating Adj'!AS23+'Pro Forma Adj'!AS23</f>
        <v>0</v>
      </c>
      <c r="AT23" s="81">
        <f>'Restating Adj'!AT23+'Pro Forma Adj'!AT23</f>
        <v>0</v>
      </c>
      <c r="AU23" s="81">
        <f>'Restating Adj'!AU23+'Pro Forma Adj'!AU23</f>
        <v>0</v>
      </c>
      <c r="AV23" s="319">
        <f>'Restating Adj'!AV23+'Pro Forma Adj'!AV23</f>
        <v>0</v>
      </c>
      <c r="AW23" s="383">
        <f>'Restating Adj'!AW23+'Pro Forma Adj'!AW23</f>
        <v>0</v>
      </c>
      <c r="AX23" s="15"/>
    </row>
    <row r="24" spans="1:50">
      <c r="A24" s="14" t="s">
        <v>59</v>
      </c>
      <c r="B24" s="89">
        <f t="shared" si="5"/>
        <v>30723.167051984925</v>
      </c>
      <c r="C24" s="30">
        <f>'Restating Adj'!C24+'Pro Forma Adj'!C24</f>
        <v>0</v>
      </c>
      <c r="D24" s="81">
        <f>'Restating Adj'!D24+'Pro Forma Adj'!D24</f>
        <v>0</v>
      </c>
      <c r="E24" s="81">
        <f>'Restating Adj'!E24+'Pro Forma Adj'!E24</f>
        <v>0</v>
      </c>
      <c r="F24" s="319">
        <f>'Restating Adj'!F24+'Pro Forma Adj'!F24</f>
        <v>0</v>
      </c>
      <c r="G24" s="318">
        <f>'Restating Adj'!G24+'Pro Forma Adj'!G24</f>
        <v>0</v>
      </c>
      <c r="H24" s="82">
        <f>'Restating Adj'!H24+'Pro Forma Adj'!H24</f>
        <v>0</v>
      </c>
      <c r="I24" s="294">
        <f>'Restating Adj'!I24+'Pro Forma Adj'!I24</f>
        <v>0</v>
      </c>
      <c r="J24" s="277">
        <f>'Restating Adj'!J24+'Pro Forma Adj'!J24</f>
        <v>109910.17655985671</v>
      </c>
      <c r="K24" s="81">
        <f>'Restating Adj'!K24+'Pro Forma Adj'!K24</f>
        <v>-8290.3120577486916</v>
      </c>
      <c r="L24" s="319">
        <f>'Restating Adj'!L24+'Pro Forma Adj'!L24</f>
        <v>0</v>
      </c>
      <c r="M24" s="318">
        <f>'Restating Adj'!M24+'Pro Forma Adj'!M24</f>
        <v>0</v>
      </c>
      <c r="N24" s="81">
        <f>'Restating Adj'!N24+'Pro Forma Adj'!N24</f>
        <v>0</v>
      </c>
      <c r="O24" s="81">
        <f>'Restating Adj'!O24+'Pro Forma Adj'!O24</f>
        <v>80678.747552378802</v>
      </c>
      <c r="P24" s="81">
        <f>'Restating Adj'!P24+'Pro Forma Adj'!P24</f>
        <v>0</v>
      </c>
      <c r="Q24" s="277">
        <f>'Restating Adj'!Q24+'Pro Forma Adj'!Q24</f>
        <v>0</v>
      </c>
      <c r="R24" s="319">
        <f>'Restating Adj'!R24+'Pro Forma Adj'!R24</f>
        <v>0</v>
      </c>
      <c r="S24" s="366">
        <f>'Restating Adj'!S24+'Pro Forma Adj'!S24</f>
        <v>-150684.97975310503</v>
      </c>
      <c r="T24" s="81">
        <f>'Restating Adj'!T24+'Pro Forma Adj'!T24</f>
        <v>0</v>
      </c>
      <c r="U24" s="277">
        <f>'Restating Adj'!U24+'Pro Forma Adj'!U24</f>
        <v>0</v>
      </c>
      <c r="V24" s="277">
        <f>'Restating Adj'!V24+'Pro Forma Adj'!V24</f>
        <v>-890.46524939686265</v>
      </c>
      <c r="W24" s="30">
        <f>'Restating Adj'!W24+'Pro Forma Adj'!W24</f>
        <v>0</v>
      </c>
      <c r="X24" s="319">
        <f>'Restating Adj'!X24+'Pro Forma Adj'!X24</f>
        <v>0</v>
      </c>
      <c r="Y24" s="318">
        <f>'Restating Adj'!Y24+'Pro Forma Adj'!Y24</f>
        <v>0</v>
      </c>
      <c r="Z24" s="407">
        <f>'Restating Adj'!Z24+'Pro Forma Adj'!Z24</f>
        <v>0</v>
      </c>
      <c r="AA24" s="277">
        <f>'Restating Adj'!AA24+'Pro Forma Adj'!AA24</f>
        <v>0</v>
      </c>
      <c r="AB24" s="442">
        <f>'Restating Adj'!AB24+'Pro Forma Adj'!AB24</f>
        <v>0</v>
      </c>
      <c r="AC24" s="277">
        <f>'Restating Adj'!AC24+'Pro Forma Adj'!AC24</f>
        <v>0</v>
      </c>
      <c r="AD24" s="348">
        <f>'Restating Adj'!AD24+'Pro Forma Adj'!AD24</f>
        <v>0</v>
      </c>
      <c r="AE24" s="423">
        <f>'Restating Adj'!AE24+'Pro Forma Adj'!AE24</f>
        <v>0</v>
      </c>
      <c r="AF24" s="81">
        <f>'Restating Adj'!AF24+'Pro Forma Adj'!AF24</f>
        <v>0</v>
      </c>
      <c r="AG24" s="81">
        <f>'Restating Adj'!AG24+'Pro Forma Adj'!AG24</f>
        <v>0</v>
      </c>
      <c r="AH24" s="277">
        <f>'Restating Adj'!AH24+'Pro Forma Adj'!AH24</f>
        <v>0</v>
      </c>
      <c r="AI24" s="81">
        <f>'Restating Adj'!AI24+'Pro Forma Adj'!AI24</f>
        <v>0</v>
      </c>
      <c r="AJ24" s="319">
        <f>'Restating Adj'!AJ24+'Pro Forma Adj'!AJ24</f>
        <v>0</v>
      </c>
      <c r="AK24" s="318">
        <f>'Restating Adj'!AK24+'Pro Forma Adj'!AK24</f>
        <v>0</v>
      </c>
      <c r="AL24" s="81">
        <f>'Restating Adj'!AL24+'Pro Forma Adj'!AL24</f>
        <v>0</v>
      </c>
      <c r="AM24" s="81">
        <f>'Restating Adj'!AM24+'Pro Forma Adj'!AM24</f>
        <v>0</v>
      </c>
      <c r="AN24" s="407">
        <f>'Restating Adj'!AN24+'Pro Forma Adj'!AN24</f>
        <v>0</v>
      </c>
      <c r="AO24" s="81">
        <f>'Restating Adj'!AO24+'Pro Forma Adj'!AO24</f>
        <v>0</v>
      </c>
      <c r="AP24" s="319">
        <f>'Restating Adj'!AP24+'Pro Forma Adj'!AP24</f>
        <v>0</v>
      </c>
      <c r="AQ24" s="318">
        <f>'Restating Adj'!AQ24+'Pro Forma Adj'!AQ24</f>
        <v>0</v>
      </c>
      <c r="AR24" s="81">
        <f>'Restating Adj'!AR24+'Pro Forma Adj'!AR24</f>
        <v>0</v>
      </c>
      <c r="AS24" s="81">
        <f>'Restating Adj'!AS24+'Pro Forma Adj'!AS24</f>
        <v>0</v>
      </c>
      <c r="AT24" s="81">
        <f>'Restating Adj'!AT24+'Pro Forma Adj'!AT24</f>
        <v>0</v>
      </c>
      <c r="AU24" s="81">
        <f>'Restating Adj'!AU24+'Pro Forma Adj'!AU24</f>
        <v>0</v>
      </c>
      <c r="AV24" s="319">
        <f>'Restating Adj'!AV24+'Pro Forma Adj'!AV24</f>
        <v>0</v>
      </c>
      <c r="AW24" s="383">
        <f>'Restating Adj'!AW24+'Pro Forma Adj'!AW24</f>
        <v>0</v>
      </c>
      <c r="AX24" s="15"/>
    </row>
    <row r="25" spans="1:50">
      <c r="A25" s="14" t="s">
        <v>60</v>
      </c>
      <c r="B25" s="89">
        <f t="shared" si="5"/>
        <v>389101.33251100057</v>
      </c>
      <c r="C25" s="30">
        <f>'Restating Adj'!C25+'Pro Forma Adj'!C25</f>
        <v>0</v>
      </c>
      <c r="D25" s="81">
        <f>'Restating Adj'!D25+'Pro Forma Adj'!D25</f>
        <v>0</v>
      </c>
      <c r="E25" s="81">
        <f>'Restating Adj'!E25+'Pro Forma Adj'!E25</f>
        <v>0</v>
      </c>
      <c r="F25" s="319">
        <f>'Restating Adj'!F25+'Pro Forma Adj'!F25</f>
        <v>0</v>
      </c>
      <c r="G25" s="318">
        <f>'Restating Adj'!G25+'Pro Forma Adj'!G25</f>
        <v>0</v>
      </c>
      <c r="H25" s="82">
        <f>'Restating Adj'!H25+'Pro Forma Adj'!H25</f>
        <v>0</v>
      </c>
      <c r="I25" s="294">
        <f>'Restating Adj'!I25+'Pro Forma Adj'!I25</f>
        <v>-64.089762294724878</v>
      </c>
      <c r="J25" s="277">
        <f>'Restating Adj'!J25+'Pro Forma Adj'!J25</f>
        <v>69114.110655013021</v>
      </c>
      <c r="K25" s="81">
        <f>'Restating Adj'!K25+'Pro Forma Adj'!K25</f>
        <v>-63.329804639056192</v>
      </c>
      <c r="L25" s="319">
        <f>'Restating Adj'!L25+'Pro Forma Adj'!L25</f>
        <v>0</v>
      </c>
      <c r="M25" s="318">
        <f>'Restating Adj'!M25+'Pro Forma Adj'!M25</f>
        <v>0</v>
      </c>
      <c r="N25" s="81">
        <f>'Restating Adj'!N25+'Pro Forma Adj'!N25</f>
        <v>0</v>
      </c>
      <c r="O25" s="81">
        <f>'Restating Adj'!O25+'Pro Forma Adj'!O25</f>
        <v>0</v>
      </c>
      <c r="P25" s="81">
        <f>'Restating Adj'!P25+'Pro Forma Adj'!P25</f>
        <v>0</v>
      </c>
      <c r="Q25" s="277">
        <f>'Restating Adj'!Q25+'Pro Forma Adj'!Q25</f>
        <v>0</v>
      </c>
      <c r="R25" s="319">
        <f>'Restating Adj'!R25+'Pro Forma Adj'!R25</f>
        <v>414868.9097779796</v>
      </c>
      <c r="S25" s="366">
        <f>'Restating Adj'!S25+'Pro Forma Adj'!S25</f>
        <v>-94754.268355058273</v>
      </c>
      <c r="T25" s="81">
        <f>'Restating Adj'!T25+'Pro Forma Adj'!T25</f>
        <v>0</v>
      </c>
      <c r="U25" s="277">
        <f>'Restating Adj'!U25+'Pro Forma Adj'!U25</f>
        <v>0</v>
      </c>
      <c r="V25" s="277">
        <f>'Restating Adj'!V25+'Pro Forma Adj'!V25</f>
        <v>0</v>
      </c>
      <c r="W25" s="30">
        <f>'Restating Adj'!W25+'Pro Forma Adj'!W25</f>
        <v>0</v>
      </c>
      <c r="X25" s="319">
        <f>'Restating Adj'!X25+'Pro Forma Adj'!X25</f>
        <v>0</v>
      </c>
      <c r="Y25" s="318">
        <f>'Restating Adj'!Y25+'Pro Forma Adj'!Y25</f>
        <v>0</v>
      </c>
      <c r="Z25" s="407">
        <f>'Restating Adj'!Z25+'Pro Forma Adj'!Z25</f>
        <v>0</v>
      </c>
      <c r="AA25" s="277">
        <f>'Restating Adj'!AA25+'Pro Forma Adj'!AA25</f>
        <v>0</v>
      </c>
      <c r="AB25" s="442">
        <f>'Restating Adj'!AB25+'Pro Forma Adj'!AB25</f>
        <v>0</v>
      </c>
      <c r="AC25" s="277">
        <f>'Restating Adj'!AC25+'Pro Forma Adj'!AC25</f>
        <v>0</v>
      </c>
      <c r="AD25" s="348">
        <f>'Restating Adj'!AD25+'Pro Forma Adj'!AD25</f>
        <v>0</v>
      </c>
      <c r="AE25" s="423">
        <f>'Restating Adj'!AE25+'Pro Forma Adj'!AE25</f>
        <v>0</v>
      </c>
      <c r="AF25" s="81">
        <f>'Restating Adj'!AF25+'Pro Forma Adj'!AF25</f>
        <v>0</v>
      </c>
      <c r="AG25" s="81">
        <f>'Restating Adj'!AG25+'Pro Forma Adj'!AG25</f>
        <v>0</v>
      </c>
      <c r="AH25" s="277">
        <f>'Restating Adj'!AH25+'Pro Forma Adj'!AH25</f>
        <v>0</v>
      </c>
      <c r="AI25" s="81">
        <f>'Restating Adj'!AI25+'Pro Forma Adj'!AI25</f>
        <v>0</v>
      </c>
      <c r="AJ25" s="319">
        <f>'Restating Adj'!AJ25+'Pro Forma Adj'!AJ25</f>
        <v>0</v>
      </c>
      <c r="AK25" s="318">
        <f>'Restating Adj'!AK25+'Pro Forma Adj'!AK25</f>
        <v>0</v>
      </c>
      <c r="AL25" s="81">
        <f>'Restating Adj'!AL25+'Pro Forma Adj'!AL25</f>
        <v>0</v>
      </c>
      <c r="AM25" s="81">
        <f>'Restating Adj'!AM25+'Pro Forma Adj'!AM25</f>
        <v>0</v>
      </c>
      <c r="AN25" s="407">
        <f>'Restating Adj'!AN25+'Pro Forma Adj'!AN25</f>
        <v>0</v>
      </c>
      <c r="AO25" s="81">
        <f>'Restating Adj'!AO25+'Pro Forma Adj'!AO25</f>
        <v>0</v>
      </c>
      <c r="AP25" s="319">
        <f>'Restating Adj'!AP25+'Pro Forma Adj'!AP25</f>
        <v>0</v>
      </c>
      <c r="AQ25" s="318">
        <f>'Restating Adj'!AQ25+'Pro Forma Adj'!AQ25</f>
        <v>0</v>
      </c>
      <c r="AR25" s="81">
        <f>'Restating Adj'!AR25+'Pro Forma Adj'!AR25</f>
        <v>0</v>
      </c>
      <c r="AS25" s="81">
        <f>'Restating Adj'!AS25+'Pro Forma Adj'!AS25</f>
        <v>0</v>
      </c>
      <c r="AT25" s="81">
        <f>'Restating Adj'!AT25+'Pro Forma Adj'!AT25</f>
        <v>0</v>
      </c>
      <c r="AU25" s="81">
        <f>'Restating Adj'!AU25+'Pro Forma Adj'!AU25</f>
        <v>0</v>
      </c>
      <c r="AV25" s="319">
        <f>'Restating Adj'!AV25+'Pro Forma Adj'!AV25</f>
        <v>0</v>
      </c>
      <c r="AW25" s="383">
        <f>'Restating Adj'!AW25+'Pro Forma Adj'!AW25</f>
        <v>0</v>
      </c>
      <c r="AX25" s="15"/>
    </row>
    <row r="26" spans="1:50">
      <c r="A26" s="14" t="s">
        <v>61</v>
      </c>
      <c r="B26" s="89">
        <f t="shared" si="5"/>
        <v>-11538556.356960556</v>
      </c>
      <c r="C26" s="30">
        <f>'Restating Adj'!C26+'Pro Forma Adj'!C26</f>
        <v>0</v>
      </c>
      <c r="D26" s="81">
        <f>'Restating Adj'!D26+'Pro Forma Adj'!D26</f>
        <v>0</v>
      </c>
      <c r="E26" s="81">
        <f>'Restating Adj'!E26+'Pro Forma Adj'!E26</f>
        <v>0</v>
      </c>
      <c r="F26" s="319">
        <f>'Restating Adj'!F26+'Pro Forma Adj'!F26</f>
        <v>0</v>
      </c>
      <c r="G26" s="318">
        <f>'Restating Adj'!G26+'Pro Forma Adj'!G26</f>
        <v>0</v>
      </c>
      <c r="H26" s="82">
        <f>'Restating Adj'!H26+'Pro Forma Adj'!H26</f>
        <v>0</v>
      </c>
      <c r="I26" s="294">
        <f>'Restating Adj'!I26+'Pro Forma Adj'!I26</f>
        <v>-1501.6770159687419</v>
      </c>
      <c r="J26" s="277">
        <f>'Restating Adj'!J26+'Pro Forma Adj'!J26</f>
        <v>10843.183649996521</v>
      </c>
      <c r="K26" s="81">
        <f>'Restating Adj'!K26+'Pro Forma Adj'!K26</f>
        <v>0</v>
      </c>
      <c r="L26" s="319">
        <f>'Restating Adj'!L26+'Pro Forma Adj'!L26</f>
        <v>-25.556850000000001</v>
      </c>
      <c r="M26" s="318">
        <f>'Restating Adj'!M26+'Pro Forma Adj'!M26</f>
        <v>0</v>
      </c>
      <c r="N26" s="81">
        <f>'Restating Adj'!N26+'Pro Forma Adj'!N26</f>
        <v>-11532983.470000001</v>
      </c>
      <c r="O26" s="81">
        <f>'Restating Adj'!O26+'Pro Forma Adj'!O26</f>
        <v>0</v>
      </c>
      <c r="P26" s="81">
        <f>'Restating Adj'!P26+'Pro Forma Adj'!P26</f>
        <v>-23.016673144449442</v>
      </c>
      <c r="Q26" s="277">
        <f>'Restating Adj'!Q26+'Pro Forma Adj'!Q26</f>
        <v>0</v>
      </c>
      <c r="R26" s="319">
        <f>'Restating Adj'!R26+'Pro Forma Adj'!R26</f>
        <v>0</v>
      </c>
      <c r="S26" s="366">
        <f>'Restating Adj'!S26+'Pro Forma Adj'!S26</f>
        <v>-14865.82007143903</v>
      </c>
      <c r="T26" s="81">
        <f>'Restating Adj'!T26+'Pro Forma Adj'!T26</f>
        <v>0</v>
      </c>
      <c r="U26" s="277">
        <f>'Restating Adj'!U26+'Pro Forma Adj'!U26</f>
        <v>0</v>
      </c>
      <c r="V26" s="277">
        <f>'Restating Adj'!V26+'Pro Forma Adj'!V26</f>
        <v>0</v>
      </c>
      <c r="W26" s="30">
        <f>'Restating Adj'!W26+'Pro Forma Adj'!W26</f>
        <v>0</v>
      </c>
      <c r="X26" s="319">
        <f>'Restating Adj'!X26+'Pro Forma Adj'!X26</f>
        <v>0</v>
      </c>
      <c r="Y26" s="318">
        <f>'Restating Adj'!Y26+'Pro Forma Adj'!Y26</f>
        <v>0</v>
      </c>
      <c r="Z26" s="407">
        <f>'Restating Adj'!Z26+'Pro Forma Adj'!Z26</f>
        <v>0</v>
      </c>
      <c r="AA26" s="277">
        <f>'Restating Adj'!AA26+'Pro Forma Adj'!AA26</f>
        <v>0</v>
      </c>
      <c r="AB26" s="442">
        <f>'Restating Adj'!AB26+'Pro Forma Adj'!AB26</f>
        <v>0</v>
      </c>
      <c r="AC26" s="277">
        <f>'Restating Adj'!AC26+'Pro Forma Adj'!AC26</f>
        <v>0</v>
      </c>
      <c r="AD26" s="348">
        <f>'Restating Adj'!AD26+'Pro Forma Adj'!AD26</f>
        <v>0</v>
      </c>
      <c r="AE26" s="423">
        <f>'Restating Adj'!AE26+'Pro Forma Adj'!AE26</f>
        <v>0</v>
      </c>
      <c r="AF26" s="81">
        <f>'Restating Adj'!AF26+'Pro Forma Adj'!AF26</f>
        <v>0</v>
      </c>
      <c r="AG26" s="81">
        <f>'Restating Adj'!AG26+'Pro Forma Adj'!AG26</f>
        <v>0</v>
      </c>
      <c r="AH26" s="277">
        <f>'Restating Adj'!AH26+'Pro Forma Adj'!AH26</f>
        <v>0</v>
      </c>
      <c r="AI26" s="81">
        <f>'Restating Adj'!AI26+'Pro Forma Adj'!AI26</f>
        <v>0</v>
      </c>
      <c r="AJ26" s="319">
        <f>'Restating Adj'!AJ26+'Pro Forma Adj'!AJ26</f>
        <v>0</v>
      </c>
      <c r="AK26" s="318">
        <f>'Restating Adj'!AK26+'Pro Forma Adj'!AK26</f>
        <v>0</v>
      </c>
      <c r="AL26" s="81">
        <f>'Restating Adj'!AL26+'Pro Forma Adj'!AL26</f>
        <v>0</v>
      </c>
      <c r="AM26" s="81">
        <f>'Restating Adj'!AM26+'Pro Forma Adj'!AM26</f>
        <v>0</v>
      </c>
      <c r="AN26" s="407">
        <f>'Restating Adj'!AN26+'Pro Forma Adj'!AN26</f>
        <v>0</v>
      </c>
      <c r="AO26" s="81">
        <f>'Restating Adj'!AO26+'Pro Forma Adj'!AO26</f>
        <v>0</v>
      </c>
      <c r="AP26" s="319">
        <f>'Restating Adj'!AP26+'Pro Forma Adj'!AP26</f>
        <v>0</v>
      </c>
      <c r="AQ26" s="318">
        <f>'Restating Adj'!AQ26+'Pro Forma Adj'!AQ26</f>
        <v>0</v>
      </c>
      <c r="AR26" s="81">
        <f>'Restating Adj'!AR26+'Pro Forma Adj'!AR26</f>
        <v>0</v>
      </c>
      <c r="AS26" s="81">
        <f>'Restating Adj'!AS26+'Pro Forma Adj'!AS26</f>
        <v>0</v>
      </c>
      <c r="AT26" s="81">
        <f>'Restating Adj'!AT26+'Pro Forma Adj'!AT26</f>
        <v>0</v>
      </c>
      <c r="AU26" s="81">
        <f>'Restating Adj'!AU26+'Pro Forma Adj'!AU26</f>
        <v>0</v>
      </c>
      <c r="AV26" s="319">
        <f>'Restating Adj'!AV26+'Pro Forma Adj'!AV26</f>
        <v>0</v>
      </c>
      <c r="AW26" s="383">
        <f>'Restating Adj'!AW26+'Pro Forma Adj'!AW26</f>
        <v>0</v>
      </c>
      <c r="AX26" s="15"/>
    </row>
    <row r="27" spans="1:50">
      <c r="A27" s="14" t="s">
        <v>62</v>
      </c>
      <c r="B27" s="89">
        <f t="shared" si="5"/>
        <v>0</v>
      </c>
      <c r="C27" s="30">
        <f>'Restating Adj'!C27+'Pro Forma Adj'!C27</f>
        <v>0</v>
      </c>
      <c r="D27" s="81">
        <f>'Restating Adj'!D27+'Pro Forma Adj'!D27</f>
        <v>0</v>
      </c>
      <c r="E27" s="81">
        <f>'Restating Adj'!E27+'Pro Forma Adj'!E27</f>
        <v>0</v>
      </c>
      <c r="F27" s="319">
        <f>'Restating Adj'!F27+'Pro Forma Adj'!F27</f>
        <v>0</v>
      </c>
      <c r="G27" s="318">
        <f>'Restating Adj'!G27+'Pro Forma Adj'!G27</f>
        <v>0</v>
      </c>
      <c r="H27" s="82">
        <f>'Restating Adj'!H27+'Pro Forma Adj'!H27</f>
        <v>0</v>
      </c>
      <c r="I27" s="294">
        <f>'Restating Adj'!I27+'Pro Forma Adj'!I27</f>
        <v>0</v>
      </c>
      <c r="J27" s="277">
        <f>'Restating Adj'!J27+'Pro Forma Adj'!J27</f>
        <v>0</v>
      </c>
      <c r="K27" s="81">
        <f>'Restating Adj'!K27+'Pro Forma Adj'!K27</f>
        <v>0</v>
      </c>
      <c r="L27" s="319">
        <f>'Restating Adj'!L27+'Pro Forma Adj'!L27</f>
        <v>0</v>
      </c>
      <c r="M27" s="318">
        <f>'Restating Adj'!M27+'Pro Forma Adj'!M27</f>
        <v>0</v>
      </c>
      <c r="N27" s="81">
        <f>'Restating Adj'!N27+'Pro Forma Adj'!N27</f>
        <v>0</v>
      </c>
      <c r="O27" s="81">
        <f>'Restating Adj'!O27+'Pro Forma Adj'!O27</f>
        <v>0</v>
      </c>
      <c r="P27" s="81">
        <f>'Restating Adj'!P27+'Pro Forma Adj'!P27</f>
        <v>0</v>
      </c>
      <c r="Q27" s="277">
        <f>'Restating Adj'!Q27+'Pro Forma Adj'!Q27</f>
        <v>0</v>
      </c>
      <c r="R27" s="319">
        <f>'Restating Adj'!R27+'Pro Forma Adj'!R27</f>
        <v>0</v>
      </c>
      <c r="S27" s="366">
        <f>'Restating Adj'!S27+'Pro Forma Adj'!S27</f>
        <v>0</v>
      </c>
      <c r="T27" s="81">
        <f>'Restating Adj'!T27+'Pro Forma Adj'!T27</f>
        <v>0</v>
      </c>
      <c r="U27" s="277">
        <f>'Restating Adj'!U27+'Pro Forma Adj'!U27</f>
        <v>0</v>
      </c>
      <c r="V27" s="277">
        <f>'Restating Adj'!V27+'Pro Forma Adj'!V27</f>
        <v>0</v>
      </c>
      <c r="W27" s="30">
        <f>'Restating Adj'!W27+'Pro Forma Adj'!W27</f>
        <v>0</v>
      </c>
      <c r="X27" s="319">
        <f>'Restating Adj'!X27+'Pro Forma Adj'!X27</f>
        <v>0</v>
      </c>
      <c r="Y27" s="318">
        <f>'Restating Adj'!Y27+'Pro Forma Adj'!Y27</f>
        <v>0</v>
      </c>
      <c r="Z27" s="407">
        <f>'Restating Adj'!Z27+'Pro Forma Adj'!Z27</f>
        <v>0</v>
      </c>
      <c r="AA27" s="277">
        <f>'Restating Adj'!AA27+'Pro Forma Adj'!AA27</f>
        <v>0</v>
      </c>
      <c r="AB27" s="442">
        <f>'Restating Adj'!AB27+'Pro Forma Adj'!AB27</f>
        <v>0</v>
      </c>
      <c r="AC27" s="277">
        <f>'Restating Adj'!AC27+'Pro Forma Adj'!AC27</f>
        <v>0</v>
      </c>
      <c r="AD27" s="348">
        <f>'Restating Adj'!AD27+'Pro Forma Adj'!AD27</f>
        <v>0</v>
      </c>
      <c r="AE27" s="423">
        <f>'Restating Adj'!AE27+'Pro Forma Adj'!AE27</f>
        <v>0</v>
      </c>
      <c r="AF27" s="81">
        <f>'Restating Adj'!AF27+'Pro Forma Adj'!AF27</f>
        <v>0</v>
      </c>
      <c r="AG27" s="81">
        <f>'Restating Adj'!AG27+'Pro Forma Adj'!AG27</f>
        <v>0</v>
      </c>
      <c r="AH27" s="277">
        <f>'Restating Adj'!AH27+'Pro Forma Adj'!AH27</f>
        <v>0</v>
      </c>
      <c r="AI27" s="81">
        <f>'Restating Adj'!AI27+'Pro Forma Adj'!AI27</f>
        <v>0</v>
      </c>
      <c r="AJ27" s="319">
        <f>'Restating Adj'!AJ27+'Pro Forma Adj'!AJ27</f>
        <v>0</v>
      </c>
      <c r="AK27" s="318">
        <f>'Restating Adj'!AK27+'Pro Forma Adj'!AK27</f>
        <v>0</v>
      </c>
      <c r="AL27" s="81">
        <f>'Restating Adj'!AL27+'Pro Forma Adj'!AL27</f>
        <v>0</v>
      </c>
      <c r="AM27" s="81">
        <f>'Restating Adj'!AM27+'Pro Forma Adj'!AM27</f>
        <v>0</v>
      </c>
      <c r="AN27" s="407">
        <f>'Restating Adj'!AN27+'Pro Forma Adj'!AN27</f>
        <v>0</v>
      </c>
      <c r="AO27" s="81">
        <f>'Restating Adj'!AO27+'Pro Forma Adj'!AO27</f>
        <v>0</v>
      </c>
      <c r="AP27" s="319">
        <f>'Restating Adj'!AP27+'Pro Forma Adj'!AP27</f>
        <v>0</v>
      </c>
      <c r="AQ27" s="318">
        <f>'Restating Adj'!AQ27+'Pro Forma Adj'!AQ27</f>
        <v>0</v>
      </c>
      <c r="AR27" s="81">
        <f>'Restating Adj'!AR27+'Pro Forma Adj'!AR27</f>
        <v>0</v>
      </c>
      <c r="AS27" s="81">
        <f>'Restating Adj'!AS27+'Pro Forma Adj'!AS27</f>
        <v>0</v>
      </c>
      <c r="AT27" s="81">
        <f>'Restating Adj'!AT27+'Pro Forma Adj'!AT27</f>
        <v>0</v>
      </c>
      <c r="AU27" s="81">
        <f>'Restating Adj'!AU27+'Pro Forma Adj'!AU27</f>
        <v>0</v>
      </c>
      <c r="AV27" s="319">
        <f>'Restating Adj'!AV27+'Pro Forma Adj'!AV27</f>
        <v>0</v>
      </c>
      <c r="AW27" s="383">
        <f>'Restating Adj'!AW27+'Pro Forma Adj'!AW27</f>
        <v>0</v>
      </c>
      <c r="AX27" s="15"/>
    </row>
    <row r="28" spans="1:50">
      <c r="A28" s="14" t="s">
        <v>63</v>
      </c>
      <c r="B28" s="89">
        <f t="shared" si="5"/>
        <v>467170.28022393835</v>
      </c>
      <c r="C28" s="32">
        <f>'Restating Adj'!C28+'Pro Forma Adj'!C28</f>
        <v>0</v>
      </c>
      <c r="D28" s="86">
        <f>'Restating Adj'!D28+'Pro Forma Adj'!D28</f>
        <v>0</v>
      </c>
      <c r="E28" s="86">
        <f>'Restating Adj'!E28+'Pro Forma Adj'!E28</f>
        <v>0</v>
      </c>
      <c r="F28" s="323">
        <f>'Restating Adj'!F28+'Pro Forma Adj'!F28</f>
        <v>0</v>
      </c>
      <c r="G28" s="322">
        <f>'Restating Adj'!G28+'Pro Forma Adj'!G28</f>
        <v>0</v>
      </c>
      <c r="H28" s="88">
        <f>'Restating Adj'!H28+'Pro Forma Adj'!H28</f>
        <v>0</v>
      </c>
      <c r="I28" s="296">
        <f>'Restating Adj'!I28+'Pro Forma Adj'!I28</f>
        <v>157881.79034428659</v>
      </c>
      <c r="J28" s="279">
        <f>'Restating Adj'!J28+'Pro Forma Adj'!J28</f>
        <v>146746.58415218446</v>
      </c>
      <c r="K28" s="86">
        <f>'Restating Adj'!K28+'Pro Forma Adj'!K28</f>
        <v>-219623.53358833311</v>
      </c>
      <c r="L28" s="323">
        <f>'Restating Adj'!L28+'Pro Forma Adj'!L28</f>
        <v>0</v>
      </c>
      <c r="M28" s="322">
        <f>'Restating Adj'!M28+'Pro Forma Adj'!M28</f>
        <v>0</v>
      </c>
      <c r="N28" s="86">
        <f>'Restating Adj'!N28+'Pro Forma Adj'!N28</f>
        <v>0</v>
      </c>
      <c r="O28" s="86">
        <f>'Restating Adj'!O28+'Pro Forma Adj'!O28</f>
        <v>141499.94913221415</v>
      </c>
      <c r="P28" s="86">
        <f>'Restating Adj'!P28+'Pro Forma Adj'!P28</f>
        <v>0</v>
      </c>
      <c r="Q28" s="279">
        <f>'Restating Adj'!Q28+'Pro Forma Adj'!Q28</f>
        <v>-11025.357097587301</v>
      </c>
      <c r="R28" s="323">
        <f>'Restating Adj'!R28+'Pro Forma Adj'!R28</f>
        <v>0</v>
      </c>
      <c r="S28" s="368">
        <f>'Restating Adj'!S28+'Pro Forma Adj'!S28</f>
        <v>-201187.06705713316</v>
      </c>
      <c r="T28" s="86">
        <f>'Restating Adj'!T28+'Pro Forma Adj'!T28</f>
        <v>0</v>
      </c>
      <c r="U28" s="279">
        <f>'Restating Adj'!U28+'Pro Forma Adj'!U28</f>
        <v>-3050.1257633114055</v>
      </c>
      <c r="V28" s="279">
        <f>'Restating Adj'!V28+'Pro Forma Adj'!V28</f>
        <v>-693.6612257869408</v>
      </c>
      <c r="W28" s="32">
        <f>'Restating Adj'!W28+'Pro Forma Adj'!W28</f>
        <v>0</v>
      </c>
      <c r="X28" s="323">
        <f>'Restating Adj'!X28+'Pro Forma Adj'!X28</f>
        <v>0</v>
      </c>
      <c r="Y28" s="322">
        <f>'Restating Adj'!Y28+'Pro Forma Adj'!Y28</f>
        <v>0</v>
      </c>
      <c r="Z28" s="409">
        <f>'Restating Adj'!Z28+'Pro Forma Adj'!Z28</f>
        <v>0</v>
      </c>
      <c r="AA28" s="279">
        <f>'Restating Adj'!AA28+'Pro Forma Adj'!AA28</f>
        <v>0</v>
      </c>
      <c r="AB28" s="444">
        <f>'Restating Adj'!AB28+'Pro Forma Adj'!AB28</f>
        <v>0</v>
      </c>
      <c r="AC28" s="279">
        <f>'Restating Adj'!AC28+'Pro Forma Adj'!AC28</f>
        <v>0</v>
      </c>
      <c r="AD28" s="350">
        <f>'Restating Adj'!AD28+'Pro Forma Adj'!AD28</f>
        <v>0</v>
      </c>
      <c r="AE28" s="425">
        <f>'Restating Adj'!AE28+'Pro Forma Adj'!AE28</f>
        <v>0</v>
      </c>
      <c r="AF28" s="86">
        <f>'Restating Adj'!AF28+'Pro Forma Adj'!AF28</f>
        <v>0</v>
      </c>
      <c r="AG28" s="86">
        <f>'Restating Adj'!AG28+'Pro Forma Adj'!AG28</f>
        <v>0</v>
      </c>
      <c r="AH28" s="279">
        <f>'Restating Adj'!AH28+'Pro Forma Adj'!AH28</f>
        <v>0</v>
      </c>
      <c r="AI28" s="86">
        <f>'Restating Adj'!AI28+'Pro Forma Adj'!AI28</f>
        <v>0</v>
      </c>
      <c r="AJ28" s="323">
        <f>'Restating Adj'!AJ28+'Pro Forma Adj'!AJ28</f>
        <v>0</v>
      </c>
      <c r="AK28" s="322">
        <f>'Restating Adj'!AK28+'Pro Forma Adj'!AK28</f>
        <v>0</v>
      </c>
      <c r="AL28" s="86">
        <f>'Restating Adj'!AL28+'Pro Forma Adj'!AL28</f>
        <v>456621.70132740506</v>
      </c>
      <c r="AM28" s="86">
        <f>'Restating Adj'!AM28+'Pro Forma Adj'!AM28</f>
        <v>0</v>
      </c>
      <c r="AN28" s="409">
        <f>'Restating Adj'!AN28+'Pro Forma Adj'!AN28</f>
        <v>0</v>
      </c>
      <c r="AO28" s="86">
        <f>'Restating Adj'!AO28+'Pro Forma Adj'!AO28</f>
        <v>0</v>
      </c>
      <c r="AP28" s="323">
        <f>'Restating Adj'!AP28+'Pro Forma Adj'!AP28</f>
        <v>0</v>
      </c>
      <c r="AQ28" s="322">
        <f>'Restating Adj'!AQ28+'Pro Forma Adj'!AQ28</f>
        <v>0</v>
      </c>
      <c r="AR28" s="86">
        <f>'Restating Adj'!AR28+'Pro Forma Adj'!AR28</f>
        <v>0</v>
      </c>
      <c r="AS28" s="86">
        <f>'Restating Adj'!AS28+'Pro Forma Adj'!AS28</f>
        <v>0</v>
      </c>
      <c r="AT28" s="86">
        <f>'Restating Adj'!AT28+'Pro Forma Adj'!AT28</f>
        <v>0</v>
      </c>
      <c r="AU28" s="86">
        <f>'Restating Adj'!AU28+'Pro Forma Adj'!AU28</f>
        <v>0</v>
      </c>
      <c r="AV28" s="323">
        <f>'Restating Adj'!AV28+'Pro Forma Adj'!AV28</f>
        <v>0</v>
      </c>
      <c r="AW28" s="385">
        <f>'Restating Adj'!AW28+'Pro Forma Adj'!AW28</f>
        <v>0</v>
      </c>
      <c r="AX28" s="15"/>
    </row>
    <row r="29" spans="1:50">
      <c r="A29" s="14" t="s">
        <v>64</v>
      </c>
      <c r="B29" s="158">
        <f t="shared" si="5"/>
        <v>-162213138.81672943</v>
      </c>
      <c r="C29" s="28">
        <f>SUM(C19:C28)</f>
        <v>0</v>
      </c>
      <c r="D29" s="12">
        <f t="shared" ref="D29:AN29" si="6">SUM(D19:D28)</f>
        <v>0</v>
      </c>
      <c r="E29" s="12">
        <f t="shared" si="6"/>
        <v>0</v>
      </c>
      <c r="F29" s="317">
        <f t="shared" si="6"/>
        <v>0</v>
      </c>
      <c r="G29" s="316">
        <f t="shared" si="6"/>
        <v>0</v>
      </c>
      <c r="H29" s="77">
        <f t="shared" si="6"/>
        <v>-66703.305534297731</v>
      </c>
      <c r="I29" s="293">
        <f t="shared" si="6"/>
        <v>53151.037211556264</v>
      </c>
      <c r="J29" s="276">
        <f t="shared" si="6"/>
        <v>608873.70441240747</v>
      </c>
      <c r="K29" s="12">
        <f t="shared" si="6"/>
        <v>-101010.80523576234</v>
      </c>
      <c r="L29" s="317">
        <f t="shared" si="6"/>
        <v>-2538.9304452000024</v>
      </c>
      <c r="M29" s="316">
        <f t="shared" si="6"/>
        <v>139884.88584515188</v>
      </c>
      <c r="N29" s="12">
        <f t="shared" si="6"/>
        <v>-11532983.470000001</v>
      </c>
      <c r="O29" s="12">
        <f t="shared" si="6"/>
        <v>283081.62041459233</v>
      </c>
      <c r="P29" s="12">
        <f t="shared" si="6"/>
        <v>-23.016673144449442</v>
      </c>
      <c r="Q29" s="276">
        <f t="shared" si="6"/>
        <v>-11025.357097587301</v>
      </c>
      <c r="R29" s="317">
        <f t="shared" si="6"/>
        <v>414868.9097779796</v>
      </c>
      <c r="S29" s="365">
        <f t="shared" ref="S29" si="7">SUM(S19:S28)</f>
        <v>-834755.47663792502</v>
      </c>
      <c r="T29" s="12">
        <f t="shared" si="6"/>
        <v>-150678689.93579781</v>
      </c>
      <c r="U29" s="276">
        <f t="shared" ref="U29:V29" si="8">SUM(U19:U28)</f>
        <v>-791749.85993746924</v>
      </c>
      <c r="V29" s="276">
        <f t="shared" si="8"/>
        <v>-150140.51835934236</v>
      </c>
      <c r="W29" s="28">
        <f t="shared" si="6"/>
        <v>0</v>
      </c>
      <c r="X29" s="317">
        <f t="shared" si="6"/>
        <v>0</v>
      </c>
      <c r="Y29" s="316">
        <f t="shared" si="6"/>
        <v>0</v>
      </c>
      <c r="Z29" s="406">
        <f t="shared" si="6"/>
        <v>0</v>
      </c>
      <c r="AA29" s="276">
        <f t="shared" ref="AA29" si="9">SUM(AA19:AA28)</f>
        <v>0</v>
      </c>
      <c r="AB29" s="441">
        <f t="shared" si="6"/>
        <v>0</v>
      </c>
      <c r="AC29" s="276">
        <f t="shared" si="6"/>
        <v>0</v>
      </c>
      <c r="AD29" s="347">
        <f t="shared" si="6"/>
        <v>0</v>
      </c>
      <c r="AE29" s="422">
        <f t="shared" si="6"/>
        <v>0</v>
      </c>
      <c r="AF29" s="12">
        <f t="shared" si="6"/>
        <v>0</v>
      </c>
      <c r="AG29" s="12">
        <f t="shared" si="6"/>
        <v>0</v>
      </c>
      <c r="AH29" s="276">
        <f t="shared" si="6"/>
        <v>0</v>
      </c>
      <c r="AI29" s="12">
        <f t="shared" si="6"/>
        <v>0</v>
      </c>
      <c r="AJ29" s="317">
        <f t="shared" si="6"/>
        <v>0</v>
      </c>
      <c r="AK29" s="316">
        <f t="shared" si="6"/>
        <v>0</v>
      </c>
      <c r="AL29" s="12">
        <f t="shared" si="6"/>
        <v>456621.70132740506</v>
      </c>
      <c r="AM29" s="12">
        <f t="shared" si="6"/>
        <v>0</v>
      </c>
      <c r="AN29" s="406">
        <f t="shared" si="6"/>
        <v>0</v>
      </c>
      <c r="AO29" s="12">
        <f t="shared" ref="AO29:AW29" si="10">SUM(AO19:AO28)</f>
        <v>0</v>
      </c>
      <c r="AP29" s="317">
        <f t="shared" si="10"/>
        <v>0</v>
      </c>
      <c r="AQ29" s="316">
        <f t="shared" si="10"/>
        <v>0</v>
      </c>
      <c r="AR29" s="12">
        <f t="shared" si="10"/>
        <v>0</v>
      </c>
      <c r="AS29" s="12">
        <f t="shared" si="10"/>
        <v>0</v>
      </c>
      <c r="AT29" s="12">
        <f t="shared" si="10"/>
        <v>0</v>
      </c>
      <c r="AU29" s="12">
        <f t="shared" si="10"/>
        <v>0</v>
      </c>
      <c r="AV29" s="317">
        <f t="shared" si="10"/>
        <v>0</v>
      </c>
      <c r="AW29" s="382">
        <f t="shared" si="10"/>
        <v>0</v>
      </c>
      <c r="AX29" s="15"/>
    </row>
    <row r="30" spans="1:50">
      <c r="A30" s="14" t="s">
        <v>65</v>
      </c>
      <c r="B30" s="89">
        <f t="shared" si="5"/>
        <v>11519645.678440735</v>
      </c>
      <c r="C30" s="30">
        <f>'Restating Adj'!C30+'Pro Forma Adj'!C30</f>
        <v>0</v>
      </c>
      <c r="D30" s="81">
        <f>'Restating Adj'!D30+'Pro Forma Adj'!D30</f>
        <v>0</v>
      </c>
      <c r="E30" s="81">
        <f>'Restating Adj'!E30+'Pro Forma Adj'!E30</f>
        <v>0</v>
      </c>
      <c r="F30" s="319">
        <f>'Restating Adj'!F30+'Pro Forma Adj'!F30</f>
        <v>0</v>
      </c>
      <c r="G30" s="318">
        <f>'Restating Adj'!G30+'Pro Forma Adj'!G30</f>
        <v>0</v>
      </c>
      <c r="H30" s="82">
        <f>'Restating Adj'!H30+'Pro Forma Adj'!H30</f>
        <v>0</v>
      </c>
      <c r="I30" s="294">
        <f>'Restating Adj'!I30+'Pro Forma Adj'!I30</f>
        <v>-132826.15721941151</v>
      </c>
      <c r="J30" s="277">
        <f>'Restating Adj'!J30+'Pro Forma Adj'!J30</f>
        <v>0</v>
      </c>
      <c r="K30" s="81">
        <f>'Restating Adj'!K30+'Pro Forma Adj'!K30</f>
        <v>0</v>
      </c>
      <c r="L30" s="319">
        <f>'Restating Adj'!L30+'Pro Forma Adj'!L30</f>
        <v>0</v>
      </c>
      <c r="M30" s="318">
        <f>'Restating Adj'!M30+'Pro Forma Adj'!M30</f>
        <v>0</v>
      </c>
      <c r="N30" s="81">
        <f>'Restating Adj'!N30+'Pro Forma Adj'!N30</f>
        <v>0</v>
      </c>
      <c r="O30" s="81">
        <f>'Restating Adj'!O30+'Pro Forma Adj'!O30</f>
        <v>0</v>
      </c>
      <c r="P30" s="81">
        <f>'Restating Adj'!P30+'Pro Forma Adj'!P30</f>
        <v>0</v>
      </c>
      <c r="Q30" s="277">
        <f>'Restating Adj'!Q30+'Pro Forma Adj'!Q30</f>
        <v>0</v>
      </c>
      <c r="R30" s="319">
        <f>'Restating Adj'!R30+'Pro Forma Adj'!R30</f>
        <v>0</v>
      </c>
      <c r="S30" s="366">
        <f>'Restating Adj'!S30+'Pro Forma Adj'!S30</f>
        <v>0</v>
      </c>
      <c r="T30" s="81">
        <f>'Restating Adj'!T30+'Pro Forma Adj'!T30</f>
        <v>0</v>
      </c>
      <c r="U30" s="277">
        <f>'Restating Adj'!U30+'Pro Forma Adj'!U30</f>
        <v>-612501.10492628452</v>
      </c>
      <c r="V30" s="277">
        <f>'Restating Adj'!V30+'Pro Forma Adj'!V30</f>
        <v>-14372.353198427714</v>
      </c>
      <c r="W30" s="30">
        <f>'Restating Adj'!W30+'Pro Forma Adj'!W30</f>
        <v>0</v>
      </c>
      <c r="X30" s="319">
        <f>'Restating Adj'!X30+'Pro Forma Adj'!X30</f>
        <v>520546.32303002384</v>
      </c>
      <c r="Y30" s="318">
        <f>'Restating Adj'!Y30+'Pro Forma Adj'!Y30</f>
        <v>0</v>
      </c>
      <c r="Z30" s="407">
        <f>'Restating Adj'!Z30+'Pro Forma Adj'!Z30</f>
        <v>10055044.068883086</v>
      </c>
      <c r="AA30" s="277">
        <f>'Restating Adj'!AA30+'Pro Forma Adj'!AA30</f>
        <v>-160159.5987838711</v>
      </c>
      <c r="AB30" s="442">
        <f>'Restating Adj'!AB30+'Pro Forma Adj'!AB30</f>
        <v>0</v>
      </c>
      <c r="AC30" s="277">
        <f>'Restating Adj'!AC30+'Pro Forma Adj'!AC30</f>
        <v>0</v>
      </c>
      <c r="AD30" s="348">
        <f>'Restating Adj'!AD30+'Pro Forma Adj'!AD30</f>
        <v>0</v>
      </c>
      <c r="AE30" s="423">
        <f>'Restating Adj'!AE30+'Pro Forma Adj'!AE30</f>
        <v>0</v>
      </c>
      <c r="AF30" s="81">
        <f>'Restating Adj'!AF30+'Pro Forma Adj'!AF30</f>
        <v>0</v>
      </c>
      <c r="AG30" s="81">
        <f>'Restating Adj'!AG30+'Pro Forma Adj'!AG30</f>
        <v>0</v>
      </c>
      <c r="AH30" s="277">
        <f>'Restating Adj'!AH30+'Pro Forma Adj'!AH30</f>
        <v>0</v>
      </c>
      <c r="AI30" s="81">
        <f>'Restating Adj'!AI30+'Pro Forma Adj'!AI30</f>
        <v>0</v>
      </c>
      <c r="AJ30" s="319">
        <f>'Restating Adj'!AJ30+'Pro Forma Adj'!AJ30</f>
        <v>0</v>
      </c>
      <c r="AK30" s="318">
        <f>'Restating Adj'!AK30+'Pro Forma Adj'!AK30</f>
        <v>0</v>
      </c>
      <c r="AL30" s="81">
        <f>'Restating Adj'!AL30+'Pro Forma Adj'!AL30</f>
        <v>0</v>
      </c>
      <c r="AM30" s="81">
        <f>'Restating Adj'!AM30+'Pro Forma Adj'!AM30</f>
        <v>0</v>
      </c>
      <c r="AN30" s="407">
        <f>'Restating Adj'!AN30+'Pro Forma Adj'!AN30</f>
        <v>1881905.0534556187</v>
      </c>
      <c r="AO30" s="81">
        <f>'Restating Adj'!AO30+'Pro Forma Adj'!AO30</f>
        <v>0</v>
      </c>
      <c r="AP30" s="319">
        <f>'Restating Adj'!AP30+'Pro Forma Adj'!AP30</f>
        <v>-17990.552800000001</v>
      </c>
      <c r="AQ30" s="318">
        <f>'Restating Adj'!AQ30+'Pro Forma Adj'!AQ30</f>
        <v>0</v>
      </c>
      <c r="AR30" s="81">
        <f>'Restating Adj'!AR30+'Pro Forma Adj'!AR30</f>
        <v>0</v>
      </c>
      <c r="AS30" s="81">
        <f>'Restating Adj'!AS30+'Pro Forma Adj'!AS30</f>
        <v>0</v>
      </c>
      <c r="AT30" s="81">
        <f>'Restating Adj'!AT30+'Pro Forma Adj'!AT30</f>
        <v>0</v>
      </c>
      <c r="AU30" s="81">
        <f>'Restating Adj'!AU30+'Pro Forma Adj'!AU30</f>
        <v>0</v>
      </c>
      <c r="AV30" s="319">
        <f>'Restating Adj'!AV30+'Pro Forma Adj'!AV30</f>
        <v>0</v>
      </c>
      <c r="AW30" s="383">
        <f>'Restating Adj'!AW30+'Pro Forma Adj'!AW30</f>
        <v>0</v>
      </c>
      <c r="AX30" s="15"/>
    </row>
    <row r="31" spans="1:50">
      <c r="A31" s="14" t="s">
        <v>66</v>
      </c>
      <c r="B31" s="89">
        <f t="shared" si="5"/>
        <v>-170844.55360814399</v>
      </c>
      <c r="C31" s="30">
        <f>'Restating Adj'!C31+'Pro Forma Adj'!C31</f>
        <v>0</v>
      </c>
      <c r="D31" s="81">
        <f>'Restating Adj'!D31+'Pro Forma Adj'!D31</f>
        <v>0</v>
      </c>
      <c r="E31" s="81">
        <f>'Restating Adj'!E31+'Pro Forma Adj'!E31</f>
        <v>0</v>
      </c>
      <c r="F31" s="319">
        <f>'Restating Adj'!F31+'Pro Forma Adj'!F31</f>
        <v>0</v>
      </c>
      <c r="G31" s="318">
        <f>'Restating Adj'!G31+'Pro Forma Adj'!G31</f>
        <v>0</v>
      </c>
      <c r="H31" s="82">
        <f>'Restating Adj'!H31+'Pro Forma Adj'!H31</f>
        <v>0</v>
      </c>
      <c r="I31" s="294">
        <f>'Restating Adj'!I31+'Pro Forma Adj'!I31</f>
        <v>0</v>
      </c>
      <c r="J31" s="277">
        <f>'Restating Adj'!J31+'Pro Forma Adj'!J31</f>
        <v>0</v>
      </c>
      <c r="K31" s="81">
        <f>'Restating Adj'!K31+'Pro Forma Adj'!K31</f>
        <v>0</v>
      </c>
      <c r="L31" s="319">
        <f>'Restating Adj'!L31+'Pro Forma Adj'!L31</f>
        <v>0</v>
      </c>
      <c r="M31" s="318">
        <f>'Restating Adj'!M31+'Pro Forma Adj'!M31</f>
        <v>0</v>
      </c>
      <c r="N31" s="81">
        <f>'Restating Adj'!N31+'Pro Forma Adj'!N31</f>
        <v>0</v>
      </c>
      <c r="O31" s="81">
        <f>'Restating Adj'!O31+'Pro Forma Adj'!O31</f>
        <v>0</v>
      </c>
      <c r="P31" s="81">
        <f>'Restating Adj'!P31+'Pro Forma Adj'!P31</f>
        <v>0</v>
      </c>
      <c r="Q31" s="277">
        <f>'Restating Adj'!Q31+'Pro Forma Adj'!Q31</f>
        <v>0</v>
      </c>
      <c r="R31" s="319">
        <f>'Restating Adj'!R31+'Pro Forma Adj'!R31</f>
        <v>0</v>
      </c>
      <c r="S31" s="366">
        <f>'Restating Adj'!S31+'Pro Forma Adj'!S31</f>
        <v>0</v>
      </c>
      <c r="T31" s="81">
        <f>'Restating Adj'!T31+'Pro Forma Adj'!T31</f>
        <v>0</v>
      </c>
      <c r="U31" s="277">
        <f>'Restating Adj'!U31+'Pro Forma Adj'!U31</f>
        <v>0</v>
      </c>
      <c r="V31" s="277">
        <f>'Restating Adj'!V31+'Pro Forma Adj'!V31</f>
        <v>-214513.79200075401</v>
      </c>
      <c r="W31" s="30">
        <f>'Restating Adj'!W31+'Pro Forma Adj'!W31</f>
        <v>0</v>
      </c>
      <c r="X31" s="319">
        <f>'Restating Adj'!X31+'Pro Forma Adj'!X31</f>
        <v>43669.238392610016</v>
      </c>
      <c r="Y31" s="318">
        <f>'Restating Adj'!Y31+'Pro Forma Adj'!Y31</f>
        <v>0</v>
      </c>
      <c r="Z31" s="407">
        <f>'Restating Adj'!Z31+'Pro Forma Adj'!Z31</f>
        <v>0</v>
      </c>
      <c r="AA31" s="277">
        <f>'Restating Adj'!AA31+'Pro Forma Adj'!AA31</f>
        <v>0</v>
      </c>
      <c r="AB31" s="442">
        <f>'Restating Adj'!AB31+'Pro Forma Adj'!AB31</f>
        <v>0</v>
      </c>
      <c r="AC31" s="277">
        <f>'Restating Adj'!AC31+'Pro Forma Adj'!AC31</f>
        <v>0</v>
      </c>
      <c r="AD31" s="348">
        <f>'Restating Adj'!AD31+'Pro Forma Adj'!AD31</f>
        <v>0</v>
      </c>
      <c r="AE31" s="423">
        <f>'Restating Adj'!AE31+'Pro Forma Adj'!AE31</f>
        <v>0</v>
      </c>
      <c r="AF31" s="81">
        <f>'Restating Adj'!AF31+'Pro Forma Adj'!AF31</f>
        <v>0</v>
      </c>
      <c r="AG31" s="81">
        <f>'Restating Adj'!AG31+'Pro Forma Adj'!AG31</f>
        <v>0</v>
      </c>
      <c r="AH31" s="277">
        <f>'Restating Adj'!AH31+'Pro Forma Adj'!AH31</f>
        <v>0</v>
      </c>
      <c r="AI31" s="81">
        <f>'Restating Adj'!AI31+'Pro Forma Adj'!AI31</f>
        <v>0</v>
      </c>
      <c r="AJ31" s="319">
        <f>'Restating Adj'!AJ31+'Pro Forma Adj'!AJ31</f>
        <v>0</v>
      </c>
      <c r="AK31" s="318">
        <f>'Restating Adj'!AK31+'Pro Forma Adj'!AK31</f>
        <v>0</v>
      </c>
      <c r="AL31" s="81">
        <f>'Restating Adj'!AL31+'Pro Forma Adj'!AL31</f>
        <v>0</v>
      </c>
      <c r="AM31" s="81">
        <f>'Restating Adj'!AM31+'Pro Forma Adj'!AM31</f>
        <v>0</v>
      </c>
      <c r="AN31" s="407">
        <f>'Restating Adj'!AN31+'Pro Forma Adj'!AN31</f>
        <v>0</v>
      </c>
      <c r="AO31" s="81">
        <f>'Restating Adj'!AO31+'Pro Forma Adj'!AO31</f>
        <v>0</v>
      </c>
      <c r="AP31" s="319">
        <f>'Restating Adj'!AP31+'Pro Forma Adj'!AP31</f>
        <v>0</v>
      </c>
      <c r="AQ31" s="318">
        <f>'Restating Adj'!AQ31+'Pro Forma Adj'!AQ31</f>
        <v>0</v>
      </c>
      <c r="AR31" s="81">
        <f>'Restating Adj'!AR31+'Pro Forma Adj'!AR31</f>
        <v>0</v>
      </c>
      <c r="AS31" s="81">
        <f>'Restating Adj'!AS31+'Pro Forma Adj'!AS31</f>
        <v>0</v>
      </c>
      <c r="AT31" s="81">
        <f>'Restating Adj'!AT31+'Pro Forma Adj'!AT31</f>
        <v>0</v>
      </c>
      <c r="AU31" s="81">
        <f>'Restating Adj'!AU31+'Pro Forma Adj'!AU31</f>
        <v>0</v>
      </c>
      <c r="AV31" s="319">
        <f>'Restating Adj'!AV31+'Pro Forma Adj'!AV31</f>
        <v>0</v>
      </c>
      <c r="AW31" s="383">
        <f>'Restating Adj'!AW31+'Pro Forma Adj'!AW31</f>
        <v>0</v>
      </c>
      <c r="AX31" s="15"/>
    </row>
    <row r="32" spans="1:50">
      <c r="A32" s="14" t="s">
        <v>67</v>
      </c>
      <c r="B32" s="89">
        <f t="shared" si="5"/>
        <v>693697.63120909641</v>
      </c>
      <c r="C32" s="30">
        <f>'Restating Adj'!C32+'Pro Forma Adj'!C32</f>
        <v>0</v>
      </c>
      <c r="D32" s="81">
        <f>'Restating Adj'!D32+'Pro Forma Adj'!D32</f>
        <v>0</v>
      </c>
      <c r="E32" s="81">
        <f>'Restating Adj'!E32+'Pro Forma Adj'!E32</f>
        <v>0</v>
      </c>
      <c r="F32" s="319">
        <f>'Restating Adj'!F32+'Pro Forma Adj'!F32</f>
        <v>0</v>
      </c>
      <c r="G32" s="318">
        <f>'Restating Adj'!G32+'Pro Forma Adj'!G32</f>
        <v>0</v>
      </c>
      <c r="H32" s="82">
        <f>'Restating Adj'!H32+'Pro Forma Adj'!H32</f>
        <v>0</v>
      </c>
      <c r="I32" s="294">
        <f>'Restating Adj'!I32+'Pro Forma Adj'!I32</f>
        <v>0</v>
      </c>
      <c r="J32" s="277">
        <f>'Restating Adj'!J32+'Pro Forma Adj'!J32</f>
        <v>0</v>
      </c>
      <c r="K32" s="81">
        <f>'Restating Adj'!K32+'Pro Forma Adj'!K32</f>
        <v>0</v>
      </c>
      <c r="L32" s="319">
        <f>'Restating Adj'!L32+'Pro Forma Adj'!L32</f>
        <v>0</v>
      </c>
      <c r="M32" s="318">
        <f>'Restating Adj'!M32+'Pro Forma Adj'!M32</f>
        <v>0</v>
      </c>
      <c r="N32" s="81">
        <f>'Restating Adj'!N32+'Pro Forma Adj'!N32</f>
        <v>0</v>
      </c>
      <c r="O32" s="81">
        <f>'Restating Adj'!O32+'Pro Forma Adj'!O32</f>
        <v>0</v>
      </c>
      <c r="P32" s="81">
        <f>'Restating Adj'!P32+'Pro Forma Adj'!P32</f>
        <v>0</v>
      </c>
      <c r="Q32" s="277">
        <f>'Restating Adj'!Q32+'Pro Forma Adj'!Q32</f>
        <v>0</v>
      </c>
      <c r="R32" s="319">
        <f>'Restating Adj'!R32+'Pro Forma Adj'!R32</f>
        <v>0</v>
      </c>
      <c r="S32" s="366">
        <f>'Restating Adj'!S32+'Pro Forma Adj'!S32</f>
        <v>0</v>
      </c>
      <c r="T32" s="81">
        <f>'Restating Adj'!T32+'Pro Forma Adj'!T32</f>
        <v>0</v>
      </c>
      <c r="U32" s="277">
        <f>'Restating Adj'!U32+'Pro Forma Adj'!U32</f>
        <v>-39453.368790903551</v>
      </c>
      <c r="V32" s="277">
        <f>'Restating Adj'!V32+'Pro Forma Adj'!V32</f>
        <v>0</v>
      </c>
      <c r="W32" s="30">
        <f>'Restating Adj'!W32+'Pro Forma Adj'!W32</f>
        <v>0</v>
      </c>
      <c r="X32" s="319">
        <f>'Restating Adj'!X32+'Pro Forma Adj'!X32</f>
        <v>0</v>
      </c>
      <c r="Y32" s="318">
        <f>'Restating Adj'!Y32+'Pro Forma Adj'!Y32</f>
        <v>0</v>
      </c>
      <c r="Z32" s="407">
        <f>'Restating Adj'!Z32+'Pro Forma Adj'!Z32</f>
        <v>0</v>
      </c>
      <c r="AA32" s="277">
        <f>'Restating Adj'!AA32+'Pro Forma Adj'!AA32</f>
        <v>0</v>
      </c>
      <c r="AB32" s="442">
        <f>'Restating Adj'!AB32+'Pro Forma Adj'!AB32</f>
        <v>0</v>
      </c>
      <c r="AC32" s="277">
        <f>'Restating Adj'!AC32+'Pro Forma Adj'!AC32</f>
        <v>471885</v>
      </c>
      <c r="AD32" s="348">
        <f>'Restating Adj'!AD32+'Pro Forma Adj'!AD32</f>
        <v>0</v>
      </c>
      <c r="AE32" s="423">
        <f>'Restating Adj'!AE32+'Pro Forma Adj'!AE32</f>
        <v>0</v>
      </c>
      <c r="AF32" s="81">
        <f>'Restating Adj'!AF32+'Pro Forma Adj'!AF32</f>
        <v>-18906</v>
      </c>
      <c r="AG32" s="81">
        <f>'Restating Adj'!AG32+'Pro Forma Adj'!AG32</f>
        <v>0</v>
      </c>
      <c r="AH32" s="277">
        <f>'Restating Adj'!AH32+'Pro Forma Adj'!AH32</f>
        <v>0</v>
      </c>
      <c r="AI32" s="81">
        <f>'Restating Adj'!AI32+'Pro Forma Adj'!AI32</f>
        <v>280172</v>
      </c>
      <c r="AJ32" s="319">
        <f>'Restating Adj'!AJ32+'Pro Forma Adj'!AJ32</f>
        <v>0</v>
      </c>
      <c r="AK32" s="318">
        <f>'Restating Adj'!AK32+'Pro Forma Adj'!AK32</f>
        <v>0</v>
      </c>
      <c r="AL32" s="81">
        <f>'Restating Adj'!AL32+'Pro Forma Adj'!AL32</f>
        <v>0</v>
      </c>
      <c r="AM32" s="81">
        <f>'Restating Adj'!AM32+'Pro Forma Adj'!AM32</f>
        <v>0</v>
      </c>
      <c r="AN32" s="407">
        <f>'Restating Adj'!AN32+'Pro Forma Adj'!AN32</f>
        <v>0</v>
      </c>
      <c r="AO32" s="81">
        <f>'Restating Adj'!AO32+'Pro Forma Adj'!AO32</f>
        <v>0</v>
      </c>
      <c r="AP32" s="319">
        <f>'Restating Adj'!AP32+'Pro Forma Adj'!AP32</f>
        <v>0</v>
      </c>
      <c r="AQ32" s="318">
        <f>'Restating Adj'!AQ32+'Pro Forma Adj'!AQ32</f>
        <v>0</v>
      </c>
      <c r="AR32" s="81">
        <f>'Restating Adj'!AR32+'Pro Forma Adj'!AR32</f>
        <v>0</v>
      </c>
      <c r="AS32" s="81">
        <f>'Restating Adj'!AS32+'Pro Forma Adj'!AS32</f>
        <v>0</v>
      </c>
      <c r="AT32" s="81">
        <f>'Restating Adj'!AT32+'Pro Forma Adj'!AT32</f>
        <v>0</v>
      </c>
      <c r="AU32" s="81">
        <f>'Restating Adj'!AU32+'Pro Forma Adj'!AU32</f>
        <v>0</v>
      </c>
      <c r="AV32" s="319">
        <f>'Restating Adj'!AV32+'Pro Forma Adj'!AV32</f>
        <v>0</v>
      </c>
      <c r="AW32" s="383">
        <f>'Restating Adj'!AW32+'Pro Forma Adj'!AW32</f>
        <v>0</v>
      </c>
      <c r="AX32" s="15"/>
    </row>
    <row r="33" spans="1:50">
      <c r="A33" s="14" t="s">
        <v>68</v>
      </c>
      <c r="B33" s="89">
        <f t="shared" si="5"/>
        <v>4893369.9056482436</v>
      </c>
      <c r="C33" s="30">
        <f>'Restating Adj'!C33+'Pro Forma Adj'!C33</f>
        <v>-307742.82350000023</v>
      </c>
      <c r="D33" s="81">
        <f>'Restating Adj'!D33+'Pro Forma Adj'!D33</f>
        <v>-2949687.515759828</v>
      </c>
      <c r="E33" s="81">
        <f>'Restating Adj'!E33+'Pro Forma Adj'!E33</f>
        <v>2839373.7664322783</v>
      </c>
      <c r="F33" s="319">
        <f>'Restating Adj'!F33+'Pro Forma Adj'!F33</f>
        <v>-8.6016626257675384</v>
      </c>
      <c r="G33" s="318">
        <f>'Restating Adj'!G33+'Pro Forma Adj'!G33</f>
        <v>-155293.42754335227</v>
      </c>
      <c r="H33" s="82">
        <f>'Restating Adj'!H33+'Pro Forma Adj'!H33</f>
        <v>31734.511936252991</v>
      </c>
      <c r="I33" s="294">
        <f>'Restating Adj'!I33+'Pro Forma Adj'!I33</f>
        <v>23942.414286240954</v>
      </c>
      <c r="J33" s="277">
        <f>'Restating Adj'!J33+'Pro Forma Adj'!J33</f>
        <v>-213105.79654434259</v>
      </c>
      <c r="K33" s="81">
        <f>'Restating Adj'!K33+'Pro Forma Adj'!K33</f>
        <v>35353.781832516819</v>
      </c>
      <c r="L33" s="319">
        <f>'Restating Adj'!L33+'Pro Forma Adj'!L33</f>
        <v>888.62565582000082</v>
      </c>
      <c r="M33" s="318">
        <f>'Restating Adj'!M33+'Pro Forma Adj'!M33</f>
        <v>-48959.710045803156</v>
      </c>
      <c r="N33" s="81">
        <f>'Restating Adj'!N33+'Pro Forma Adj'!N33</f>
        <v>4036544.2144999998</v>
      </c>
      <c r="O33" s="81">
        <f>'Restating Adj'!O33+'Pro Forma Adj'!O33</f>
        <v>-99078.567145107314</v>
      </c>
      <c r="P33" s="81">
        <f>'Restating Adj'!P33+'Pro Forma Adj'!P33</f>
        <v>8.0558356005573035</v>
      </c>
      <c r="Q33" s="277">
        <f>'Restating Adj'!Q33+'Pro Forma Adj'!Q33</f>
        <v>3858.874984155555</v>
      </c>
      <c r="R33" s="319">
        <f>'Restating Adj'!R33+'Pro Forma Adj'!R33</f>
        <v>-145204.11842229284</v>
      </c>
      <c r="S33" s="366">
        <f>'Restating Adj'!S33+'Pro Forma Adj'!S33</f>
        <v>292164.41682327376</v>
      </c>
      <c r="T33" s="81">
        <f>'Restating Adj'!T33+'Pro Forma Adj'!T33</f>
        <v>2628925.1809610575</v>
      </c>
      <c r="U33" s="277">
        <f>'Restating Adj'!U33+'Pro Forma Adj'!U33</f>
        <v>348447.02966275718</v>
      </c>
      <c r="V33" s="277">
        <f>'Restating Adj'!V33+'Pro Forma Adj'!V33</f>
        <v>132659.33224548344</v>
      </c>
      <c r="W33" s="30">
        <f>'Restating Adj'!W33+'Pro Forma Adj'!W33</f>
        <v>0</v>
      </c>
      <c r="X33" s="319">
        <f>'Restating Adj'!X33+'Pro Forma Adj'!X33</f>
        <v>-2.1293302008416502E-3</v>
      </c>
      <c r="Y33" s="318">
        <f>'Restating Adj'!Y33+'Pro Forma Adj'!Y33</f>
        <v>0</v>
      </c>
      <c r="Z33" s="407">
        <f>'Restating Adj'!Z33+'Pro Forma Adj'!Z33</f>
        <v>-615585.07424942078</v>
      </c>
      <c r="AA33" s="277">
        <f>'Restating Adj'!AA33+'Pro Forma Adj'!AA33</f>
        <v>56055.859574354879</v>
      </c>
      <c r="AB33" s="442">
        <f>'Restating Adj'!AB33+'Pro Forma Adj'!AB33</f>
        <v>-200269.1759471409</v>
      </c>
      <c r="AC33" s="277">
        <f>'Restating Adj'!AC33+'Pro Forma Adj'!AC33</f>
        <v>-165159.75</v>
      </c>
      <c r="AD33" s="348">
        <f>'Restating Adj'!AD33+'Pro Forma Adj'!AD33</f>
        <v>108624.83975690289</v>
      </c>
      <c r="AE33" s="423">
        <f>'Restating Adj'!AE33+'Pro Forma Adj'!AE33</f>
        <v>0</v>
      </c>
      <c r="AF33" s="81">
        <f>'Restating Adj'!AF33+'Pro Forma Adj'!AF33</f>
        <v>6617.0999999999995</v>
      </c>
      <c r="AG33" s="81">
        <f>'Restating Adj'!AG33+'Pro Forma Adj'!AG33</f>
        <v>0</v>
      </c>
      <c r="AH33" s="277">
        <f>'Restating Adj'!AH33+'Pro Forma Adj'!AH33</f>
        <v>0</v>
      </c>
      <c r="AI33" s="81">
        <f>'Restating Adj'!AI33+'Pro Forma Adj'!AI33</f>
        <v>-98060.2</v>
      </c>
      <c r="AJ33" s="319">
        <f>'Restating Adj'!AJ33+'Pro Forma Adj'!AJ33</f>
        <v>1353.4772961368917</v>
      </c>
      <c r="AK33" s="318">
        <f>'Restating Adj'!AK33+'Pro Forma Adj'!AK33</f>
        <v>0</v>
      </c>
      <c r="AL33" s="81">
        <f>'Restating Adj'!AL33+'Pro Forma Adj'!AL33</f>
        <v>-157330.69201731856</v>
      </c>
      <c r="AM33" s="81">
        <f>'Restating Adj'!AM33+'Pro Forma Adj'!AM33</f>
        <v>0</v>
      </c>
      <c r="AN33" s="407">
        <f>'Restating Adj'!AN33+'Pro Forma Adj'!AN33</f>
        <v>-493270.5811680248</v>
      </c>
      <c r="AO33" s="81">
        <f>'Restating Adj'!AO33+'Pro Forma Adj'!AO33</f>
        <v>0</v>
      </c>
      <c r="AP33" s="319">
        <f>'Restating Adj'!AP33+'Pro Forma Adj'!AP33</f>
        <v>0</v>
      </c>
      <c r="AQ33" s="318">
        <f>'Restating Adj'!AQ33+'Pro Forma Adj'!AQ33</f>
        <v>-2901.1499999999996</v>
      </c>
      <c r="AR33" s="81">
        <f>'Restating Adj'!AR33+'Pro Forma Adj'!AR33</f>
        <v>-1524.3899999999999</v>
      </c>
      <c r="AS33" s="81">
        <f>'Restating Adj'!AS33+'Pro Forma Adj'!AS33</f>
        <v>0</v>
      </c>
      <c r="AT33" s="81">
        <f>'Restating Adj'!AT33+'Pro Forma Adj'!AT33</f>
        <v>0</v>
      </c>
      <c r="AU33" s="81">
        <f>'Restating Adj'!AU33+'Pro Forma Adj'!AU33</f>
        <v>0</v>
      </c>
      <c r="AV33" s="319">
        <f>'Restating Adj'!AV33+'Pro Forma Adj'!AV33</f>
        <v>0</v>
      </c>
      <c r="AW33" s="383">
        <f>'Restating Adj'!AW33+'Pro Forma Adj'!AW33</f>
        <v>0</v>
      </c>
      <c r="AX33" s="15"/>
    </row>
    <row r="34" spans="1:50">
      <c r="A34" s="14" t="s">
        <v>69</v>
      </c>
      <c r="B34" s="89">
        <f t="shared" si="5"/>
        <v>0</v>
      </c>
      <c r="C34" s="29">
        <f>'Restating Adj'!C34+'Pro Forma Adj'!C34</f>
        <v>0</v>
      </c>
      <c r="D34" s="79">
        <f>'Restating Adj'!D34+'Pro Forma Adj'!D34</f>
        <v>0</v>
      </c>
      <c r="E34" s="79">
        <f>'Restating Adj'!E34+'Pro Forma Adj'!E34</f>
        <v>0</v>
      </c>
      <c r="F34" s="325">
        <f>'Restating Adj'!F34+'Pro Forma Adj'!F34</f>
        <v>0</v>
      </c>
      <c r="G34" s="324">
        <f>'Restating Adj'!G34+'Pro Forma Adj'!G34</f>
        <v>0</v>
      </c>
      <c r="H34" s="80">
        <f>'Restating Adj'!H34+'Pro Forma Adj'!H34</f>
        <v>0</v>
      </c>
      <c r="I34" s="297">
        <f>'Restating Adj'!I34+'Pro Forma Adj'!I34</f>
        <v>0</v>
      </c>
      <c r="J34" s="280">
        <f>'Restating Adj'!J34+'Pro Forma Adj'!J34</f>
        <v>0</v>
      </c>
      <c r="K34" s="79">
        <f>'Restating Adj'!K34+'Pro Forma Adj'!K34</f>
        <v>0</v>
      </c>
      <c r="L34" s="325">
        <f>'Restating Adj'!L34+'Pro Forma Adj'!L34</f>
        <v>0</v>
      </c>
      <c r="M34" s="324">
        <f>'Restating Adj'!M34+'Pro Forma Adj'!M34</f>
        <v>0</v>
      </c>
      <c r="N34" s="79">
        <f>'Restating Adj'!N34+'Pro Forma Adj'!N34</f>
        <v>0</v>
      </c>
      <c r="O34" s="79">
        <f>'Restating Adj'!O34+'Pro Forma Adj'!O34</f>
        <v>0</v>
      </c>
      <c r="P34" s="79">
        <f>'Restating Adj'!P34+'Pro Forma Adj'!P34</f>
        <v>0</v>
      </c>
      <c r="Q34" s="280">
        <f>'Restating Adj'!Q34+'Pro Forma Adj'!Q34</f>
        <v>0</v>
      </c>
      <c r="R34" s="325">
        <f>'Restating Adj'!R34+'Pro Forma Adj'!R34</f>
        <v>0</v>
      </c>
      <c r="S34" s="369">
        <f>'Restating Adj'!S34+'Pro Forma Adj'!S34</f>
        <v>0</v>
      </c>
      <c r="T34" s="79">
        <f>'Restating Adj'!T34+'Pro Forma Adj'!T34</f>
        <v>0</v>
      </c>
      <c r="U34" s="280">
        <f>'Restating Adj'!U34+'Pro Forma Adj'!U34</f>
        <v>0</v>
      </c>
      <c r="V34" s="280">
        <f>'Restating Adj'!V34+'Pro Forma Adj'!V34</f>
        <v>0</v>
      </c>
      <c r="W34" s="29">
        <f>'Restating Adj'!W34+'Pro Forma Adj'!W34</f>
        <v>0</v>
      </c>
      <c r="X34" s="325">
        <f>'Restating Adj'!X34+'Pro Forma Adj'!X34</f>
        <v>0</v>
      </c>
      <c r="Y34" s="324">
        <f>'Restating Adj'!Y34+'Pro Forma Adj'!Y34</f>
        <v>0</v>
      </c>
      <c r="Z34" s="410">
        <f>'Restating Adj'!Z34+'Pro Forma Adj'!Z34</f>
        <v>0</v>
      </c>
      <c r="AA34" s="280">
        <f>'Restating Adj'!AA34+'Pro Forma Adj'!AA34</f>
        <v>0</v>
      </c>
      <c r="AB34" s="445">
        <f>'Restating Adj'!AB34+'Pro Forma Adj'!AB34</f>
        <v>0</v>
      </c>
      <c r="AC34" s="280">
        <f>'Restating Adj'!AC34+'Pro Forma Adj'!AC34</f>
        <v>0</v>
      </c>
      <c r="AD34" s="351">
        <f>'Restating Adj'!AD34+'Pro Forma Adj'!AD34</f>
        <v>0</v>
      </c>
      <c r="AE34" s="426">
        <f>'Restating Adj'!AE34+'Pro Forma Adj'!AE34</f>
        <v>0</v>
      </c>
      <c r="AF34" s="79">
        <f>'Restating Adj'!AF34+'Pro Forma Adj'!AF34</f>
        <v>0</v>
      </c>
      <c r="AG34" s="79">
        <f>'Restating Adj'!AG34+'Pro Forma Adj'!AG34</f>
        <v>0</v>
      </c>
      <c r="AH34" s="280">
        <f>'Restating Adj'!AH34+'Pro Forma Adj'!AH34</f>
        <v>0</v>
      </c>
      <c r="AI34" s="79">
        <f>'Restating Adj'!AI34+'Pro Forma Adj'!AI34</f>
        <v>0</v>
      </c>
      <c r="AJ34" s="325">
        <f>'Restating Adj'!AJ34+'Pro Forma Adj'!AJ34</f>
        <v>0</v>
      </c>
      <c r="AK34" s="324">
        <f>'Restating Adj'!AK34+'Pro Forma Adj'!AK34</f>
        <v>0</v>
      </c>
      <c r="AL34" s="79">
        <f>'Restating Adj'!AL34+'Pro Forma Adj'!AL34</f>
        <v>0</v>
      </c>
      <c r="AM34" s="79">
        <f>'Restating Adj'!AM34+'Pro Forma Adj'!AM34</f>
        <v>0</v>
      </c>
      <c r="AN34" s="410">
        <f>'Restating Adj'!AN34+'Pro Forma Adj'!AN34</f>
        <v>0</v>
      </c>
      <c r="AO34" s="79">
        <f>'Restating Adj'!AO34+'Pro Forma Adj'!AO34</f>
        <v>0</v>
      </c>
      <c r="AP34" s="325">
        <f>'Restating Adj'!AP34+'Pro Forma Adj'!AP34</f>
        <v>0</v>
      </c>
      <c r="AQ34" s="324">
        <f>'Restating Adj'!AQ34+'Pro Forma Adj'!AQ34</f>
        <v>0</v>
      </c>
      <c r="AR34" s="79">
        <f>'Restating Adj'!AR34+'Pro Forma Adj'!AR34</f>
        <v>0</v>
      </c>
      <c r="AS34" s="79">
        <f>'Restating Adj'!AS34+'Pro Forma Adj'!AS34</f>
        <v>0</v>
      </c>
      <c r="AT34" s="79">
        <f>'Restating Adj'!AT34+'Pro Forma Adj'!AT34</f>
        <v>0</v>
      </c>
      <c r="AU34" s="79">
        <f>'Restating Adj'!AU34+'Pro Forma Adj'!AU34</f>
        <v>0</v>
      </c>
      <c r="AV34" s="325">
        <f>'Restating Adj'!AV34+'Pro Forma Adj'!AV34</f>
        <v>0</v>
      </c>
      <c r="AW34" s="386">
        <f>'Restating Adj'!AW34+'Pro Forma Adj'!AW34</f>
        <v>0</v>
      </c>
      <c r="AX34" s="15"/>
    </row>
    <row r="35" spans="1:50">
      <c r="A35" s="14" t="s">
        <v>70</v>
      </c>
      <c r="B35" s="89">
        <f t="shared" si="5"/>
        <v>-954291.71854181751</v>
      </c>
      <c r="C35" s="30">
        <f>'Restating Adj'!C35+'Pro Forma Adj'!C35</f>
        <v>0</v>
      </c>
      <c r="D35" s="81">
        <f>'Restating Adj'!D35+'Pro Forma Adj'!D35</f>
        <v>0</v>
      </c>
      <c r="E35" s="81">
        <f>'Restating Adj'!E35+'Pro Forma Adj'!E35</f>
        <v>0</v>
      </c>
      <c r="F35" s="319">
        <f>'Restating Adj'!F35+'Pro Forma Adj'!F35</f>
        <v>1144.080802423865</v>
      </c>
      <c r="G35" s="318">
        <f>'Restating Adj'!G35+'Pro Forma Adj'!G35</f>
        <v>0</v>
      </c>
      <c r="H35" s="82">
        <f>'Restating Adj'!H35+'Pro Forma Adj'!H35</f>
        <v>0</v>
      </c>
      <c r="I35" s="294">
        <f>'Restating Adj'!I35+'Pro Forma Adj'!I35</f>
        <v>0</v>
      </c>
      <c r="J35" s="277">
        <f>'Restating Adj'!J35+'Pro Forma Adj'!J35</f>
        <v>0</v>
      </c>
      <c r="K35" s="81">
        <f>'Restating Adj'!K35+'Pro Forma Adj'!K35</f>
        <v>0</v>
      </c>
      <c r="L35" s="319">
        <f>'Restating Adj'!L35+'Pro Forma Adj'!L35</f>
        <v>0</v>
      </c>
      <c r="M35" s="318">
        <f>'Restating Adj'!M35+'Pro Forma Adj'!M35</f>
        <v>0</v>
      </c>
      <c r="N35" s="81">
        <f>'Restating Adj'!N35+'Pro Forma Adj'!N35</f>
        <v>0</v>
      </c>
      <c r="O35" s="81">
        <f>'Restating Adj'!O35+'Pro Forma Adj'!O35</f>
        <v>0</v>
      </c>
      <c r="P35" s="81">
        <f>'Restating Adj'!P35+'Pro Forma Adj'!P35</f>
        <v>0</v>
      </c>
      <c r="Q35" s="277">
        <f>'Restating Adj'!Q35+'Pro Forma Adj'!Q35</f>
        <v>0</v>
      </c>
      <c r="R35" s="319">
        <f>'Restating Adj'!R35+'Pro Forma Adj'!R35</f>
        <v>0</v>
      </c>
      <c r="S35" s="366">
        <f>'Restating Adj'!S35+'Pro Forma Adj'!S35</f>
        <v>0</v>
      </c>
      <c r="T35" s="81">
        <f>'Restating Adj'!T35+'Pro Forma Adj'!T35</f>
        <v>0</v>
      </c>
      <c r="U35" s="277">
        <f>'Restating Adj'!U35+'Pro Forma Adj'!U35</f>
        <v>150268.27170724195</v>
      </c>
      <c r="V35" s="277">
        <f>'Restating Adj'!V35+'Pro Forma Adj'!V35</f>
        <v>0</v>
      </c>
      <c r="W35" s="30">
        <f>'Restating Adj'!W35+'Pro Forma Adj'!W35</f>
        <v>0</v>
      </c>
      <c r="X35" s="319">
        <f>'Restating Adj'!X35+'Pro Forma Adj'!X35</f>
        <v>-214124.93914773146</v>
      </c>
      <c r="Y35" s="318">
        <f>'Restating Adj'!Y35+'Pro Forma Adj'!Y35</f>
        <v>0</v>
      </c>
      <c r="Z35" s="407">
        <f>'Restating Adj'!Z35+'Pro Forma Adj'!Z35</f>
        <v>-2831593.6381042683</v>
      </c>
      <c r="AA35" s="277">
        <f>'Restating Adj'!AA35+'Pro Forma Adj'!AA35</f>
        <v>0</v>
      </c>
      <c r="AB35" s="442">
        <f>'Restating Adj'!AB35+'Pro Forma Adj'!AB35</f>
        <v>0</v>
      </c>
      <c r="AC35" s="277">
        <f>'Restating Adj'!AC35+'Pro Forma Adj'!AC35</f>
        <v>0</v>
      </c>
      <c r="AD35" s="348">
        <f>'Restating Adj'!AD35+'Pro Forma Adj'!AD35</f>
        <v>0</v>
      </c>
      <c r="AE35" s="423">
        <f>'Restating Adj'!AE35+'Pro Forma Adj'!AE35</f>
        <v>0</v>
      </c>
      <c r="AF35" s="81">
        <f>'Restating Adj'!AF35+'Pro Forma Adj'!AF35</f>
        <v>0</v>
      </c>
      <c r="AG35" s="81">
        <f>'Restating Adj'!AG35+'Pro Forma Adj'!AG35</f>
        <v>2123177.948587921</v>
      </c>
      <c r="AH35" s="277">
        <f>'Restating Adj'!AH35+'Pro Forma Adj'!AH35</f>
        <v>-139106</v>
      </c>
      <c r="AI35" s="81">
        <f>'Restating Adj'!AI35+'Pro Forma Adj'!AI35</f>
        <v>0</v>
      </c>
      <c r="AJ35" s="319">
        <f>'Restating Adj'!AJ35+'Pro Forma Adj'!AJ35</f>
        <v>0</v>
      </c>
      <c r="AK35" s="318">
        <f>'Restating Adj'!AK35+'Pro Forma Adj'!AK35</f>
        <v>0</v>
      </c>
      <c r="AL35" s="81">
        <f>'Restating Adj'!AL35+'Pro Forma Adj'!AL35</f>
        <v>135284</v>
      </c>
      <c r="AM35" s="81">
        <f>'Restating Adj'!AM35+'Pro Forma Adj'!AM35</f>
        <v>0</v>
      </c>
      <c r="AN35" s="407">
        <f>'Restating Adj'!AN35+'Pro Forma Adj'!AN35</f>
        <v>-179341.44238740465</v>
      </c>
      <c r="AO35" s="81">
        <f>'Restating Adj'!AO35+'Pro Forma Adj'!AO35</f>
        <v>0</v>
      </c>
      <c r="AP35" s="319">
        <f>'Restating Adj'!AP35+'Pro Forma Adj'!AP35</f>
        <v>0</v>
      </c>
      <c r="AQ35" s="318">
        <f>'Restating Adj'!AQ35+'Pro Forma Adj'!AQ35</f>
        <v>0</v>
      </c>
      <c r="AR35" s="81">
        <f>'Restating Adj'!AR35+'Pro Forma Adj'!AR35</f>
        <v>0</v>
      </c>
      <c r="AS35" s="81">
        <f>'Restating Adj'!AS35+'Pro Forma Adj'!AS35</f>
        <v>0</v>
      </c>
      <c r="AT35" s="81">
        <f>'Restating Adj'!AT35+'Pro Forma Adj'!AT35</f>
        <v>0</v>
      </c>
      <c r="AU35" s="81">
        <f>'Restating Adj'!AU35+'Pro Forma Adj'!AU35</f>
        <v>0</v>
      </c>
      <c r="AV35" s="319">
        <f>'Restating Adj'!AV35+'Pro Forma Adj'!AV35</f>
        <v>0</v>
      </c>
      <c r="AW35" s="383">
        <f>'Restating Adj'!AW35+'Pro Forma Adj'!AW35</f>
        <v>0</v>
      </c>
      <c r="AX35" s="15"/>
    </row>
    <row r="36" spans="1:50">
      <c r="A36" s="14" t="s">
        <v>71</v>
      </c>
      <c r="B36" s="89">
        <f t="shared" si="5"/>
        <v>0</v>
      </c>
      <c r="C36" s="30">
        <f>'Restating Adj'!C36+'Pro Forma Adj'!C36</f>
        <v>0</v>
      </c>
      <c r="D36" s="81">
        <f>'Restating Adj'!D36+'Pro Forma Adj'!D36</f>
        <v>0</v>
      </c>
      <c r="E36" s="81">
        <f>'Restating Adj'!E36+'Pro Forma Adj'!E36</f>
        <v>0</v>
      </c>
      <c r="F36" s="319">
        <f>'Restating Adj'!F36+'Pro Forma Adj'!F36</f>
        <v>0</v>
      </c>
      <c r="G36" s="318">
        <f>'Restating Adj'!G36+'Pro Forma Adj'!G36</f>
        <v>0</v>
      </c>
      <c r="H36" s="82">
        <f>'Restating Adj'!H36+'Pro Forma Adj'!H36</f>
        <v>0</v>
      </c>
      <c r="I36" s="294">
        <f>'Restating Adj'!I36+'Pro Forma Adj'!I36</f>
        <v>0</v>
      </c>
      <c r="J36" s="277">
        <f>'Restating Adj'!J36+'Pro Forma Adj'!J36</f>
        <v>0</v>
      </c>
      <c r="K36" s="81">
        <f>'Restating Adj'!K36+'Pro Forma Adj'!K36</f>
        <v>0</v>
      </c>
      <c r="L36" s="319">
        <f>'Restating Adj'!L36+'Pro Forma Adj'!L36</f>
        <v>0</v>
      </c>
      <c r="M36" s="318">
        <f>'Restating Adj'!M36+'Pro Forma Adj'!M36</f>
        <v>0</v>
      </c>
      <c r="N36" s="81">
        <f>'Restating Adj'!N36+'Pro Forma Adj'!N36</f>
        <v>0</v>
      </c>
      <c r="O36" s="81">
        <f>'Restating Adj'!O36+'Pro Forma Adj'!O36</f>
        <v>0</v>
      </c>
      <c r="P36" s="81">
        <f>'Restating Adj'!P36+'Pro Forma Adj'!P36</f>
        <v>0</v>
      </c>
      <c r="Q36" s="277">
        <f>'Restating Adj'!Q36+'Pro Forma Adj'!Q36</f>
        <v>0</v>
      </c>
      <c r="R36" s="319">
        <f>'Restating Adj'!R36+'Pro Forma Adj'!R36</f>
        <v>0</v>
      </c>
      <c r="S36" s="366">
        <f>'Restating Adj'!S36+'Pro Forma Adj'!S36</f>
        <v>0</v>
      </c>
      <c r="T36" s="81">
        <f>'Restating Adj'!T36+'Pro Forma Adj'!T36</f>
        <v>0</v>
      </c>
      <c r="U36" s="277">
        <f>'Restating Adj'!U36+'Pro Forma Adj'!U36</f>
        <v>0</v>
      </c>
      <c r="V36" s="277">
        <f>'Restating Adj'!V36+'Pro Forma Adj'!V36</f>
        <v>0</v>
      </c>
      <c r="W36" s="30">
        <f>'Restating Adj'!W36+'Pro Forma Adj'!W36</f>
        <v>0</v>
      </c>
      <c r="X36" s="319">
        <f>'Restating Adj'!X36+'Pro Forma Adj'!X36</f>
        <v>0</v>
      </c>
      <c r="Y36" s="318">
        <f>'Restating Adj'!Y36+'Pro Forma Adj'!Y36</f>
        <v>0</v>
      </c>
      <c r="Z36" s="407">
        <f>'Restating Adj'!Z36+'Pro Forma Adj'!Z36</f>
        <v>0</v>
      </c>
      <c r="AA36" s="277">
        <f>'Restating Adj'!AA36+'Pro Forma Adj'!AA36</f>
        <v>0</v>
      </c>
      <c r="AB36" s="442">
        <f>'Restating Adj'!AB36+'Pro Forma Adj'!AB36</f>
        <v>0</v>
      </c>
      <c r="AC36" s="277">
        <f>'Restating Adj'!AC36+'Pro Forma Adj'!AC36</f>
        <v>0</v>
      </c>
      <c r="AD36" s="348">
        <f>'Restating Adj'!AD36+'Pro Forma Adj'!AD36</f>
        <v>0</v>
      </c>
      <c r="AE36" s="423">
        <f>'Restating Adj'!AE36+'Pro Forma Adj'!AE36</f>
        <v>0</v>
      </c>
      <c r="AF36" s="81">
        <f>'Restating Adj'!AF36+'Pro Forma Adj'!AF36</f>
        <v>0</v>
      </c>
      <c r="AG36" s="81">
        <f>'Restating Adj'!AG36+'Pro Forma Adj'!AG36</f>
        <v>0</v>
      </c>
      <c r="AH36" s="277">
        <f>'Restating Adj'!AH36+'Pro Forma Adj'!AH36</f>
        <v>0</v>
      </c>
      <c r="AI36" s="81">
        <f>'Restating Adj'!AI36+'Pro Forma Adj'!AI36</f>
        <v>0</v>
      </c>
      <c r="AJ36" s="319">
        <f>'Restating Adj'!AJ36+'Pro Forma Adj'!AJ36</f>
        <v>0</v>
      </c>
      <c r="AK36" s="318">
        <f>'Restating Adj'!AK36+'Pro Forma Adj'!AK36</f>
        <v>0</v>
      </c>
      <c r="AL36" s="81">
        <f>'Restating Adj'!AL36+'Pro Forma Adj'!AL36</f>
        <v>0</v>
      </c>
      <c r="AM36" s="81">
        <f>'Restating Adj'!AM36+'Pro Forma Adj'!AM36</f>
        <v>0</v>
      </c>
      <c r="AN36" s="407">
        <f>'Restating Adj'!AN36+'Pro Forma Adj'!AN36</f>
        <v>0</v>
      </c>
      <c r="AO36" s="81">
        <f>'Restating Adj'!AO36+'Pro Forma Adj'!AO36</f>
        <v>0</v>
      </c>
      <c r="AP36" s="319">
        <f>'Restating Adj'!AP36+'Pro Forma Adj'!AP36</f>
        <v>0</v>
      </c>
      <c r="AQ36" s="318">
        <f>'Restating Adj'!AQ36+'Pro Forma Adj'!AQ36</f>
        <v>0</v>
      </c>
      <c r="AR36" s="81">
        <f>'Restating Adj'!AR36+'Pro Forma Adj'!AR36</f>
        <v>0</v>
      </c>
      <c r="AS36" s="81">
        <f>'Restating Adj'!AS36+'Pro Forma Adj'!AS36</f>
        <v>0</v>
      </c>
      <c r="AT36" s="81">
        <f>'Restating Adj'!AT36+'Pro Forma Adj'!AT36</f>
        <v>0</v>
      </c>
      <c r="AU36" s="81">
        <f>'Restating Adj'!AU36+'Pro Forma Adj'!AU36</f>
        <v>0</v>
      </c>
      <c r="AV36" s="319">
        <f>'Restating Adj'!AV36+'Pro Forma Adj'!AV36</f>
        <v>0</v>
      </c>
      <c r="AW36" s="383">
        <f>'Restating Adj'!AW36+'Pro Forma Adj'!AW36</f>
        <v>0</v>
      </c>
      <c r="AX36" s="15"/>
    </row>
    <row r="37" spans="1:50">
      <c r="A37" s="14" t="s">
        <v>72</v>
      </c>
      <c r="B37" s="89">
        <f t="shared" si="5"/>
        <v>12633.588896380579</v>
      </c>
      <c r="C37" s="30">
        <f>'Restating Adj'!C37+'Pro Forma Adj'!C37</f>
        <v>0</v>
      </c>
      <c r="D37" s="81">
        <f>'Restating Adj'!D37+'Pro Forma Adj'!D37</f>
        <v>0</v>
      </c>
      <c r="E37" s="81">
        <f>'Restating Adj'!E37+'Pro Forma Adj'!E37</f>
        <v>0</v>
      </c>
      <c r="F37" s="319">
        <f>'Restating Adj'!F37+'Pro Forma Adj'!F37</f>
        <v>-2990.0331507862261</v>
      </c>
      <c r="G37" s="318">
        <f>'Restating Adj'!G37+'Pro Forma Adj'!G37</f>
        <v>0</v>
      </c>
      <c r="H37" s="82">
        <f>'Restating Adj'!H37+'Pro Forma Adj'!H37</f>
        <v>0</v>
      </c>
      <c r="I37" s="294">
        <f>'Restating Adj'!I37+'Pro Forma Adj'!I37</f>
        <v>11268.222047166806</v>
      </c>
      <c r="J37" s="277">
        <f>'Restating Adj'!J37+'Pro Forma Adj'!J37</f>
        <v>0</v>
      </c>
      <c r="K37" s="81">
        <f>'Restating Adj'!K37+'Pro Forma Adj'!K37</f>
        <v>0</v>
      </c>
      <c r="L37" s="319">
        <f>'Restating Adj'!L37+'Pro Forma Adj'!L37</f>
        <v>0</v>
      </c>
      <c r="M37" s="318">
        <f>'Restating Adj'!M37+'Pro Forma Adj'!M37</f>
        <v>0</v>
      </c>
      <c r="N37" s="81">
        <f>'Restating Adj'!N37+'Pro Forma Adj'!N37</f>
        <v>0</v>
      </c>
      <c r="O37" s="81">
        <f>'Restating Adj'!O37+'Pro Forma Adj'!O37</f>
        <v>0</v>
      </c>
      <c r="P37" s="81">
        <f>'Restating Adj'!P37+'Pro Forma Adj'!P37</f>
        <v>0</v>
      </c>
      <c r="Q37" s="277">
        <f>'Restating Adj'!Q37+'Pro Forma Adj'!Q37</f>
        <v>0</v>
      </c>
      <c r="R37" s="319">
        <f>'Restating Adj'!R37+'Pro Forma Adj'!R37</f>
        <v>0</v>
      </c>
      <c r="S37" s="366">
        <f>'Restating Adj'!S37+'Pro Forma Adj'!S37</f>
        <v>0</v>
      </c>
      <c r="T37" s="81">
        <f>'Restating Adj'!T37+'Pro Forma Adj'!T37</f>
        <v>0</v>
      </c>
      <c r="U37" s="277">
        <f>'Restating Adj'!U37+'Pro Forma Adj'!U37</f>
        <v>0</v>
      </c>
      <c r="V37" s="277">
        <f>'Restating Adj'!V37+'Pro Forma Adj'!V37</f>
        <v>0</v>
      </c>
      <c r="W37" s="30">
        <f>'Restating Adj'!W37+'Pro Forma Adj'!W37</f>
        <v>0</v>
      </c>
      <c r="X37" s="319">
        <f>'Restating Adj'!X37+'Pro Forma Adj'!X37</f>
        <v>0</v>
      </c>
      <c r="Y37" s="318">
        <f>'Restating Adj'!Y37+'Pro Forma Adj'!Y37</f>
        <v>0</v>
      </c>
      <c r="Z37" s="407">
        <f>'Restating Adj'!Z37+'Pro Forma Adj'!Z37</f>
        <v>0</v>
      </c>
      <c r="AA37" s="277">
        <f>'Restating Adj'!AA37+'Pro Forma Adj'!AA37</f>
        <v>0</v>
      </c>
      <c r="AB37" s="442">
        <f>'Restating Adj'!AB37+'Pro Forma Adj'!AB37</f>
        <v>0</v>
      </c>
      <c r="AC37" s="277">
        <f>'Restating Adj'!AC37+'Pro Forma Adj'!AC37</f>
        <v>0</v>
      </c>
      <c r="AD37" s="348">
        <f>'Restating Adj'!AD37+'Pro Forma Adj'!AD37</f>
        <v>0</v>
      </c>
      <c r="AE37" s="423">
        <f>'Restating Adj'!AE37+'Pro Forma Adj'!AE37</f>
        <v>0</v>
      </c>
      <c r="AF37" s="81">
        <f>'Restating Adj'!AF37+'Pro Forma Adj'!AF37</f>
        <v>0</v>
      </c>
      <c r="AG37" s="81">
        <f>'Restating Adj'!AG37+'Pro Forma Adj'!AG37</f>
        <v>0</v>
      </c>
      <c r="AH37" s="277">
        <f>'Restating Adj'!AH37+'Pro Forma Adj'!AH37</f>
        <v>0</v>
      </c>
      <c r="AI37" s="81">
        <f>'Restating Adj'!AI37+'Pro Forma Adj'!AI37</f>
        <v>0</v>
      </c>
      <c r="AJ37" s="319">
        <f>'Restating Adj'!AJ37+'Pro Forma Adj'!AJ37</f>
        <v>0</v>
      </c>
      <c r="AK37" s="318">
        <f>'Restating Adj'!AK37+'Pro Forma Adj'!AK37</f>
        <v>0</v>
      </c>
      <c r="AL37" s="81">
        <f>'Restating Adj'!AL37+'Pro Forma Adj'!AL37</f>
        <v>0</v>
      </c>
      <c r="AM37" s="81">
        <f>'Restating Adj'!AM37+'Pro Forma Adj'!AM37</f>
        <v>0</v>
      </c>
      <c r="AN37" s="407">
        <f>'Restating Adj'!AN37+'Pro Forma Adj'!AN37</f>
        <v>0</v>
      </c>
      <c r="AO37" s="81">
        <f>'Restating Adj'!AO37+'Pro Forma Adj'!AO37</f>
        <v>0</v>
      </c>
      <c r="AP37" s="319">
        <f>'Restating Adj'!AP37+'Pro Forma Adj'!AP37</f>
        <v>0</v>
      </c>
      <c r="AQ37" s="318">
        <f>'Restating Adj'!AQ37+'Pro Forma Adj'!AQ37</f>
        <v>0</v>
      </c>
      <c r="AR37" s="81">
        <f>'Restating Adj'!AR37+'Pro Forma Adj'!AR37</f>
        <v>4355.3999999999996</v>
      </c>
      <c r="AS37" s="81">
        <f>'Restating Adj'!AS37+'Pro Forma Adj'!AS37</f>
        <v>0</v>
      </c>
      <c r="AT37" s="81">
        <f>'Restating Adj'!AT37+'Pro Forma Adj'!AT37</f>
        <v>0</v>
      </c>
      <c r="AU37" s="81">
        <f>'Restating Adj'!AU37+'Pro Forma Adj'!AU37</f>
        <v>0</v>
      </c>
      <c r="AV37" s="319">
        <f>'Restating Adj'!AV37+'Pro Forma Adj'!AV37</f>
        <v>0</v>
      </c>
      <c r="AW37" s="383">
        <f>'Restating Adj'!AW37+'Pro Forma Adj'!AW37</f>
        <v>0</v>
      </c>
      <c r="AX37" s="15"/>
    </row>
    <row r="38" spans="1:50">
      <c r="A38" s="14" t="s">
        <v>73</v>
      </c>
      <c r="B38" s="157">
        <f t="shared" si="5"/>
        <v>-146218928.28468493</v>
      </c>
      <c r="C38" s="31">
        <f>SUM(C29:C37)</f>
        <v>-307742.82350000023</v>
      </c>
      <c r="D38" s="83">
        <f t="shared" ref="D38:AN38" si="11">SUM(D29:D37)</f>
        <v>-2949687.515759828</v>
      </c>
      <c r="E38" s="83">
        <f t="shared" si="11"/>
        <v>2839373.7664322783</v>
      </c>
      <c r="F38" s="321">
        <f t="shared" si="11"/>
        <v>-1854.5540109881288</v>
      </c>
      <c r="G38" s="320">
        <f t="shared" si="11"/>
        <v>-155293.42754335227</v>
      </c>
      <c r="H38" s="84">
        <f t="shared" si="11"/>
        <v>-34968.793598044736</v>
      </c>
      <c r="I38" s="295">
        <f t="shared" si="11"/>
        <v>-44464.483674447496</v>
      </c>
      <c r="J38" s="278">
        <f t="shared" si="11"/>
        <v>395767.90786806488</v>
      </c>
      <c r="K38" s="83">
        <f t="shared" si="11"/>
        <v>-65657.023403245519</v>
      </c>
      <c r="L38" s="321">
        <f t="shared" si="11"/>
        <v>-1650.3047893800017</v>
      </c>
      <c r="M38" s="320">
        <f t="shared" si="11"/>
        <v>90925.175799348712</v>
      </c>
      <c r="N38" s="83">
        <f t="shared" si="11"/>
        <v>-7496439.2555000009</v>
      </c>
      <c r="O38" s="83">
        <f t="shared" si="11"/>
        <v>184003.05326948501</v>
      </c>
      <c r="P38" s="83">
        <f t="shared" si="11"/>
        <v>-14.960837543892138</v>
      </c>
      <c r="Q38" s="278">
        <f t="shared" si="11"/>
        <v>-7166.4821134317463</v>
      </c>
      <c r="R38" s="321">
        <f t="shared" si="11"/>
        <v>269664.79135568673</v>
      </c>
      <c r="S38" s="367">
        <f t="shared" ref="S38" si="12">SUM(S29:S37)</f>
        <v>-542591.05981465126</v>
      </c>
      <c r="T38" s="83">
        <f t="shared" si="11"/>
        <v>-148049764.75483674</v>
      </c>
      <c r="U38" s="278">
        <f t="shared" ref="U38:V38" si="13">SUM(U29:U37)</f>
        <v>-944989.0322846584</v>
      </c>
      <c r="V38" s="278">
        <f t="shared" si="13"/>
        <v>-246367.33131304066</v>
      </c>
      <c r="W38" s="31">
        <f t="shared" si="11"/>
        <v>0</v>
      </c>
      <c r="X38" s="321">
        <f t="shared" si="11"/>
        <v>350090.62014557217</v>
      </c>
      <c r="Y38" s="320">
        <f t="shared" si="11"/>
        <v>0</v>
      </c>
      <c r="Z38" s="408">
        <f t="shared" si="11"/>
        <v>6607865.356529397</v>
      </c>
      <c r="AA38" s="278">
        <f t="shared" ref="AA38" si="14">SUM(AA29:AA37)</f>
        <v>-104103.73920951622</v>
      </c>
      <c r="AB38" s="443">
        <f t="shared" si="11"/>
        <v>-200269.1759471409</v>
      </c>
      <c r="AC38" s="278">
        <f t="shared" si="11"/>
        <v>306725.25</v>
      </c>
      <c r="AD38" s="349">
        <f t="shared" si="11"/>
        <v>108624.83975690289</v>
      </c>
      <c r="AE38" s="424">
        <f t="shared" si="11"/>
        <v>0</v>
      </c>
      <c r="AF38" s="83">
        <f t="shared" si="11"/>
        <v>-12288.900000000001</v>
      </c>
      <c r="AG38" s="83">
        <f t="shared" si="11"/>
        <v>2123177.948587921</v>
      </c>
      <c r="AH38" s="278">
        <f t="shared" si="11"/>
        <v>-139106</v>
      </c>
      <c r="AI38" s="83">
        <f t="shared" si="11"/>
        <v>182111.8</v>
      </c>
      <c r="AJ38" s="321">
        <f>SUM(AJ29:AJ37)</f>
        <v>1353.4772961368917</v>
      </c>
      <c r="AK38" s="320">
        <f t="shared" si="11"/>
        <v>0</v>
      </c>
      <c r="AL38" s="83">
        <f t="shared" si="11"/>
        <v>434575.00931008649</v>
      </c>
      <c r="AM38" s="83">
        <f t="shared" si="11"/>
        <v>0</v>
      </c>
      <c r="AN38" s="408">
        <f t="shared" si="11"/>
        <v>1209293.0299001893</v>
      </c>
      <c r="AO38" s="83">
        <f t="shared" ref="AO38:AW38" si="15">SUM(AO29:AO37)</f>
        <v>0</v>
      </c>
      <c r="AP38" s="321">
        <f t="shared" si="15"/>
        <v>-17990.552800000001</v>
      </c>
      <c r="AQ38" s="320">
        <f t="shared" si="15"/>
        <v>-2901.1499999999996</v>
      </c>
      <c r="AR38" s="83">
        <f t="shared" si="15"/>
        <v>2831.0099999999998</v>
      </c>
      <c r="AS38" s="83">
        <f t="shared" si="15"/>
        <v>0</v>
      </c>
      <c r="AT38" s="83">
        <f t="shared" si="15"/>
        <v>0</v>
      </c>
      <c r="AU38" s="83">
        <f t="shared" si="15"/>
        <v>0</v>
      </c>
      <c r="AV38" s="321">
        <f t="shared" si="15"/>
        <v>0</v>
      </c>
      <c r="AW38" s="384">
        <f t="shared" si="15"/>
        <v>0</v>
      </c>
      <c r="AX38" s="15"/>
    </row>
    <row r="39" spans="1:50">
      <c r="A39" s="14"/>
      <c r="B39" s="78">
        <f t="shared" si="5"/>
        <v>0</v>
      </c>
      <c r="C39" s="28"/>
      <c r="D39" s="12"/>
      <c r="E39" s="12"/>
      <c r="F39" s="317"/>
      <c r="G39" s="316"/>
      <c r="H39" s="77"/>
      <c r="I39" s="293"/>
      <c r="J39" s="276"/>
      <c r="K39" s="12"/>
      <c r="L39" s="317"/>
      <c r="M39" s="316"/>
      <c r="N39" s="12"/>
      <c r="O39" s="12"/>
      <c r="P39" s="12"/>
      <c r="Q39" s="276"/>
      <c r="R39" s="317"/>
      <c r="S39" s="365"/>
      <c r="T39" s="12"/>
      <c r="U39" s="276"/>
      <c r="V39" s="276"/>
      <c r="W39" s="28"/>
      <c r="X39" s="317"/>
      <c r="Y39" s="316"/>
      <c r="Z39" s="406"/>
      <c r="AA39" s="276"/>
      <c r="AB39" s="441"/>
      <c r="AC39" s="276"/>
      <c r="AD39" s="347"/>
      <c r="AE39" s="422"/>
      <c r="AF39" s="12"/>
      <c r="AG39" s="12"/>
      <c r="AH39" s="276"/>
      <c r="AI39" s="12"/>
      <c r="AJ39" s="317"/>
      <c r="AK39" s="316"/>
      <c r="AL39" s="12"/>
      <c r="AM39" s="12"/>
      <c r="AN39" s="406"/>
      <c r="AO39" s="12"/>
      <c r="AP39" s="317"/>
      <c r="AQ39" s="316"/>
      <c r="AR39" s="12"/>
      <c r="AS39" s="12"/>
      <c r="AT39" s="12"/>
      <c r="AU39" s="12"/>
      <c r="AV39" s="317"/>
      <c r="AW39" s="382"/>
      <c r="AX39" s="15"/>
    </row>
    <row r="40" spans="1:50" ht="13.5" thickBot="1">
      <c r="A40" s="14" t="s">
        <v>74</v>
      </c>
      <c r="B40" s="159">
        <f t="shared" si="5"/>
        <v>1437277.0219997119</v>
      </c>
      <c r="C40" s="33">
        <f t="shared" ref="C40" si="16">C16-C38</f>
        <v>-571522.38650000049</v>
      </c>
      <c r="D40" s="90">
        <f t="shared" ref="D40:AN40" si="17">D16-D38</f>
        <v>-5477991.1006968245</v>
      </c>
      <c r="E40" s="90">
        <f t="shared" si="17"/>
        <v>5273122.7090885174</v>
      </c>
      <c r="F40" s="327">
        <f t="shared" si="17"/>
        <v>1854.5540109881288</v>
      </c>
      <c r="G40" s="326">
        <f t="shared" si="17"/>
        <v>-288402.07972336852</v>
      </c>
      <c r="H40" s="91">
        <f t="shared" si="17"/>
        <v>58935.522167326984</v>
      </c>
      <c r="I40" s="298">
        <f t="shared" si="17"/>
        <v>44464.483674447496</v>
      </c>
      <c r="J40" s="281">
        <f t="shared" si="17"/>
        <v>-395767.90786806488</v>
      </c>
      <c r="K40" s="90">
        <f t="shared" si="17"/>
        <v>65657.023403245519</v>
      </c>
      <c r="L40" s="327">
        <f t="shared" si="17"/>
        <v>1650.3047893800017</v>
      </c>
      <c r="M40" s="326">
        <f t="shared" si="17"/>
        <v>-90925.175799348712</v>
      </c>
      <c r="N40" s="90">
        <f t="shared" si="17"/>
        <v>7496439.2555000009</v>
      </c>
      <c r="O40" s="90">
        <f t="shared" si="17"/>
        <v>-184003.05326948501</v>
      </c>
      <c r="P40" s="90">
        <f t="shared" si="17"/>
        <v>14.960837543892138</v>
      </c>
      <c r="Q40" s="281">
        <f t="shared" si="17"/>
        <v>7166.4821134317463</v>
      </c>
      <c r="R40" s="327">
        <f t="shared" si="17"/>
        <v>-269664.79135568673</v>
      </c>
      <c r="S40" s="370">
        <f t="shared" ref="S40" si="18">S16-S38</f>
        <v>542591.05981465126</v>
      </c>
      <c r="T40" s="90">
        <f t="shared" si="17"/>
        <v>4882289.6217848063</v>
      </c>
      <c r="U40" s="281">
        <f t="shared" ref="U40:V40" si="19">U16-U38</f>
        <v>944989.0322846584</v>
      </c>
      <c r="V40" s="281">
        <f t="shared" si="19"/>
        <v>246367.33131304066</v>
      </c>
      <c r="W40" s="33">
        <f t="shared" si="17"/>
        <v>0</v>
      </c>
      <c r="X40" s="327">
        <f t="shared" si="17"/>
        <v>-350090.62014557217</v>
      </c>
      <c r="Y40" s="326">
        <f t="shared" si="17"/>
        <v>0</v>
      </c>
      <c r="Z40" s="411">
        <f t="shared" si="17"/>
        <v>-6607865.356529397</v>
      </c>
      <c r="AA40" s="281">
        <f t="shared" ref="AA40" si="20">AA16-AA38</f>
        <v>104103.73920951622</v>
      </c>
      <c r="AB40" s="446">
        <f t="shared" si="17"/>
        <v>200269.1759471409</v>
      </c>
      <c r="AC40" s="281">
        <f t="shared" si="17"/>
        <v>-306725.25</v>
      </c>
      <c r="AD40" s="352">
        <f t="shared" si="17"/>
        <v>-108624.83975690289</v>
      </c>
      <c r="AE40" s="427">
        <f t="shared" si="17"/>
        <v>0</v>
      </c>
      <c r="AF40" s="90">
        <f t="shared" si="17"/>
        <v>12288.900000000001</v>
      </c>
      <c r="AG40" s="90">
        <f t="shared" si="17"/>
        <v>-2123177.948587921</v>
      </c>
      <c r="AH40" s="281">
        <f t="shared" si="17"/>
        <v>139106</v>
      </c>
      <c r="AI40" s="90">
        <f t="shared" si="17"/>
        <v>-182111.8</v>
      </c>
      <c r="AJ40" s="327">
        <f t="shared" si="17"/>
        <v>-1353.4772961368917</v>
      </c>
      <c r="AK40" s="326">
        <f t="shared" si="17"/>
        <v>0</v>
      </c>
      <c r="AL40" s="90">
        <f t="shared" si="17"/>
        <v>-434575.00931008649</v>
      </c>
      <c r="AM40" s="90">
        <f t="shared" si="17"/>
        <v>0</v>
      </c>
      <c r="AN40" s="411">
        <f t="shared" si="17"/>
        <v>-1209293.0299001893</v>
      </c>
      <c r="AO40" s="90">
        <f t="shared" ref="AO40:AW40" si="21">AO16-AO38</f>
        <v>0</v>
      </c>
      <c r="AP40" s="327">
        <f t="shared" si="21"/>
        <v>17990.552800000001</v>
      </c>
      <c r="AQ40" s="326">
        <f t="shared" si="21"/>
        <v>2901.1499999999996</v>
      </c>
      <c r="AR40" s="90">
        <f t="shared" si="21"/>
        <v>-2831.0099999999998</v>
      </c>
      <c r="AS40" s="90">
        <f t="shared" si="21"/>
        <v>0</v>
      </c>
      <c r="AT40" s="90">
        <f t="shared" si="21"/>
        <v>0</v>
      </c>
      <c r="AU40" s="90">
        <f t="shared" si="21"/>
        <v>0</v>
      </c>
      <c r="AV40" s="327">
        <f t="shared" si="21"/>
        <v>0</v>
      </c>
      <c r="AW40" s="387">
        <f t="shared" si="21"/>
        <v>0</v>
      </c>
      <c r="AX40" s="15"/>
    </row>
    <row r="41" spans="1:50" ht="13.5" thickTop="1">
      <c r="A41" s="14"/>
      <c r="B41" s="78"/>
      <c r="C41" s="28"/>
      <c r="D41" s="12"/>
      <c r="E41" s="12"/>
      <c r="F41" s="317"/>
      <c r="G41" s="316"/>
      <c r="H41" s="77"/>
      <c r="I41" s="293"/>
      <c r="J41" s="276"/>
      <c r="K41" s="12"/>
      <c r="L41" s="317"/>
      <c r="M41" s="316"/>
      <c r="N41" s="12"/>
      <c r="O41" s="12"/>
      <c r="P41" s="12"/>
      <c r="Q41" s="276"/>
      <c r="R41" s="317"/>
      <c r="S41" s="365"/>
      <c r="T41" s="12"/>
      <c r="U41" s="276"/>
      <c r="V41" s="276"/>
      <c r="W41" s="28"/>
      <c r="X41" s="317"/>
      <c r="Y41" s="316"/>
      <c r="Z41" s="406"/>
      <c r="AA41" s="276"/>
      <c r="AB41" s="441"/>
      <c r="AC41" s="276"/>
      <c r="AD41" s="347"/>
      <c r="AE41" s="422"/>
      <c r="AF41" s="12"/>
      <c r="AG41" s="12"/>
      <c r="AH41" s="276"/>
      <c r="AI41" s="12"/>
      <c r="AJ41" s="317"/>
      <c r="AK41" s="316"/>
      <c r="AL41" s="12"/>
      <c r="AM41" s="12"/>
      <c r="AN41" s="406"/>
      <c r="AO41" s="12"/>
      <c r="AP41" s="317"/>
      <c r="AQ41" s="316"/>
      <c r="AR41" s="12"/>
      <c r="AS41" s="12"/>
      <c r="AT41" s="12"/>
      <c r="AU41" s="12"/>
      <c r="AV41" s="317"/>
      <c r="AW41" s="382"/>
      <c r="AX41" s="15"/>
    </row>
    <row r="42" spans="1:50">
      <c r="A42" s="14" t="s">
        <v>75</v>
      </c>
      <c r="B42" s="78">
        <f t="shared" ref="B42:B54" si="22">SUM(C42:AW42)</f>
        <v>0</v>
      </c>
      <c r="C42" s="28"/>
      <c r="D42" s="12"/>
      <c r="E42" s="12"/>
      <c r="F42" s="317"/>
      <c r="G42" s="316"/>
      <c r="H42" s="77"/>
      <c r="I42" s="293"/>
      <c r="J42" s="276"/>
      <c r="K42" s="12"/>
      <c r="L42" s="317"/>
      <c r="M42" s="316"/>
      <c r="N42" s="12"/>
      <c r="O42" s="12"/>
      <c r="P42" s="12"/>
      <c r="Q42" s="276"/>
      <c r="R42" s="317"/>
      <c r="S42" s="365"/>
      <c r="T42" s="12"/>
      <c r="U42" s="276"/>
      <c r="V42" s="276"/>
      <c r="W42" s="28"/>
      <c r="X42" s="317"/>
      <c r="Y42" s="316"/>
      <c r="Z42" s="406"/>
      <c r="AA42" s="276"/>
      <c r="AB42" s="441"/>
      <c r="AC42" s="276"/>
      <c r="AD42" s="347"/>
      <c r="AE42" s="422"/>
      <c r="AF42" s="12"/>
      <c r="AG42" s="12"/>
      <c r="AH42" s="276"/>
      <c r="AI42" s="12"/>
      <c r="AJ42" s="317"/>
      <c r="AK42" s="316"/>
      <c r="AL42" s="12"/>
      <c r="AM42" s="12"/>
      <c r="AN42" s="406"/>
      <c r="AO42" s="12"/>
      <c r="AP42" s="317"/>
      <c r="AQ42" s="316"/>
      <c r="AR42" s="12"/>
      <c r="AS42" s="12"/>
      <c r="AT42" s="12"/>
      <c r="AU42" s="12"/>
      <c r="AV42" s="317"/>
      <c r="AW42" s="382"/>
      <c r="AX42" s="15"/>
    </row>
    <row r="43" spans="1:50">
      <c r="A43" s="14" t="s">
        <v>76</v>
      </c>
      <c r="B43" s="89">
        <f t="shared" si="22"/>
        <v>96601857.687883317</v>
      </c>
      <c r="C43" s="30">
        <f>'Restating Adj'!C43+'Pro Forma Adj'!C43</f>
        <v>0</v>
      </c>
      <c r="D43" s="81">
        <f>'Restating Adj'!D43+'Pro Forma Adj'!D43</f>
        <v>0</v>
      </c>
      <c r="E43" s="81">
        <f>'Restating Adj'!E43+'Pro Forma Adj'!E43</f>
        <v>0</v>
      </c>
      <c r="F43" s="319">
        <f>'Restating Adj'!F43+'Pro Forma Adj'!F43</f>
        <v>0</v>
      </c>
      <c r="G43" s="318">
        <f>'Restating Adj'!G43+'Pro Forma Adj'!G43</f>
        <v>0</v>
      </c>
      <c r="H43" s="82">
        <f>'Restating Adj'!H43+'Pro Forma Adj'!H43</f>
        <v>0</v>
      </c>
      <c r="I43" s="294">
        <f>'Restating Adj'!I43+'Pro Forma Adj'!I43</f>
        <v>0</v>
      </c>
      <c r="J43" s="277">
        <f>'Restating Adj'!J43+'Pro Forma Adj'!J43</f>
        <v>0</v>
      </c>
      <c r="K43" s="81">
        <f>'Restating Adj'!K43+'Pro Forma Adj'!K43</f>
        <v>0</v>
      </c>
      <c r="L43" s="319">
        <f>'Restating Adj'!L43+'Pro Forma Adj'!L43</f>
        <v>0</v>
      </c>
      <c r="M43" s="318">
        <f>'Restating Adj'!M43+'Pro Forma Adj'!M43</f>
        <v>0</v>
      </c>
      <c r="N43" s="81">
        <f>'Restating Adj'!N43+'Pro Forma Adj'!N43</f>
        <v>0</v>
      </c>
      <c r="O43" s="81">
        <f>'Restating Adj'!O43+'Pro Forma Adj'!O43</f>
        <v>0</v>
      </c>
      <c r="P43" s="81">
        <f>'Restating Adj'!P43+'Pro Forma Adj'!P43</f>
        <v>0</v>
      </c>
      <c r="Q43" s="277">
        <f>'Restating Adj'!Q43+'Pro Forma Adj'!Q43</f>
        <v>0</v>
      </c>
      <c r="R43" s="319">
        <f>'Restating Adj'!R43+'Pro Forma Adj'!R43</f>
        <v>0</v>
      </c>
      <c r="S43" s="366">
        <f>'Restating Adj'!S43+'Pro Forma Adj'!S43</f>
        <v>0</v>
      </c>
      <c r="T43" s="81">
        <f>'Restating Adj'!T43+'Pro Forma Adj'!T43</f>
        <v>0</v>
      </c>
      <c r="U43" s="277">
        <f>'Restating Adj'!U43+'Pro Forma Adj'!U43</f>
        <v>-28085021.402120572</v>
      </c>
      <c r="V43" s="277">
        <f>'Restating Adj'!V43+'Pro Forma Adj'!V43</f>
        <v>-1898278.6154455147</v>
      </c>
      <c r="W43" s="30">
        <f>'Restating Adj'!W43+'Pro Forma Adj'!W43</f>
        <v>0</v>
      </c>
      <c r="X43" s="319">
        <f>'Restating Adj'!X43+'Pro Forma Adj'!X43</f>
        <v>0</v>
      </c>
      <c r="Y43" s="318">
        <f>'Restating Adj'!Y43+'Pro Forma Adj'!Y43</f>
        <v>0</v>
      </c>
      <c r="Z43" s="407">
        <f>'Restating Adj'!Z43+'Pro Forma Adj'!Z43</f>
        <v>0</v>
      </c>
      <c r="AA43" s="277">
        <f>'Restating Adj'!AA43+'Pro Forma Adj'!AA43</f>
        <v>0</v>
      </c>
      <c r="AB43" s="442">
        <f>'Restating Adj'!AB43+'Pro Forma Adj'!AB43</f>
        <v>0</v>
      </c>
      <c r="AC43" s="277">
        <f>'Restating Adj'!AC43+'Pro Forma Adj'!AC43</f>
        <v>0</v>
      </c>
      <c r="AD43" s="348">
        <f>'Restating Adj'!AD43+'Pro Forma Adj'!AD43</f>
        <v>0</v>
      </c>
      <c r="AE43" s="423">
        <f>'Restating Adj'!AE43+'Pro Forma Adj'!AE43</f>
        <v>0</v>
      </c>
      <c r="AF43" s="81">
        <f>'Restating Adj'!AF43+'Pro Forma Adj'!AF43</f>
        <v>0</v>
      </c>
      <c r="AG43" s="81">
        <f>'Restating Adj'!AG43+'Pro Forma Adj'!AG43</f>
        <v>0</v>
      </c>
      <c r="AH43" s="277">
        <f>'Restating Adj'!AH43+'Pro Forma Adj'!AH43</f>
        <v>0</v>
      </c>
      <c r="AI43" s="81">
        <f>'Restating Adj'!AI43+'Pro Forma Adj'!AI43</f>
        <v>0</v>
      </c>
      <c r="AJ43" s="319">
        <f>'Restating Adj'!AJ43+'Pro Forma Adj'!AJ43</f>
        <v>0</v>
      </c>
      <c r="AK43" s="318">
        <f>'Restating Adj'!AK43+'Pro Forma Adj'!AK43</f>
        <v>72495515.08137171</v>
      </c>
      <c r="AL43" s="81">
        <f>'Restating Adj'!AL43+'Pro Forma Adj'!AL43</f>
        <v>0</v>
      </c>
      <c r="AM43" s="81">
        <f>'Restating Adj'!AM43+'Pro Forma Adj'!AM43</f>
        <v>0</v>
      </c>
      <c r="AN43" s="407">
        <f>'Restating Adj'!AN43+'Pro Forma Adj'!AN43</f>
        <v>26303638.163894784</v>
      </c>
      <c r="AO43" s="81">
        <f>'Restating Adj'!AO43+'Pro Forma Adj'!AO43</f>
        <v>0</v>
      </c>
      <c r="AP43" s="319">
        <f>'Restating Adj'!AP43+'Pro Forma Adj'!AP43</f>
        <v>-342058.0861999988</v>
      </c>
      <c r="AQ43" s="318">
        <f>'Restating Adj'!AQ43+'Pro Forma Adj'!AQ43</f>
        <v>0</v>
      </c>
      <c r="AR43" s="81">
        <f>'Restating Adj'!AR43+'Pro Forma Adj'!AR43</f>
        <v>0</v>
      </c>
      <c r="AS43" s="81">
        <f>'Restating Adj'!AS43+'Pro Forma Adj'!AS43</f>
        <v>0</v>
      </c>
      <c r="AT43" s="81">
        <f>'Restating Adj'!AT43+'Pro Forma Adj'!AT43</f>
        <v>0</v>
      </c>
      <c r="AU43" s="81">
        <f>'Restating Adj'!AU43+'Pro Forma Adj'!AU43</f>
        <v>27245531.765168123</v>
      </c>
      <c r="AV43" s="319">
        <f>'Restating Adj'!AV43+'Pro Forma Adj'!AV43</f>
        <v>0</v>
      </c>
      <c r="AW43" s="383">
        <f>'Restating Adj'!AW43+'Pro Forma Adj'!AW43</f>
        <v>882530.78121477552</v>
      </c>
      <c r="AX43" s="15"/>
    </row>
    <row r="44" spans="1:50">
      <c r="A44" s="14" t="s">
        <v>77</v>
      </c>
      <c r="B44" s="89">
        <f t="shared" si="22"/>
        <v>0</v>
      </c>
      <c r="C44" s="30">
        <f>'Restating Adj'!C44+'Pro Forma Adj'!C44</f>
        <v>0</v>
      </c>
      <c r="D44" s="81">
        <f>'Restating Adj'!D44+'Pro Forma Adj'!D44</f>
        <v>0</v>
      </c>
      <c r="E44" s="81">
        <f>'Restating Adj'!E44+'Pro Forma Adj'!E44</f>
        <v>0</v>
      </c>
      <c r="F44" s="319">
        <f>'Restating Adj'!F44+'Pro Forma Adj'!F44</f>
        <v>0</v>
      </c>
      <c r="G44" s="318">
        <f>'Restating Adj'!G44+'Pro Forma Adj'!G44</f>
        <v>0</v>
      </c>
      <c r="H44" s="82">
        <f>'Restating Adj'!H44+'Pro Forma Adj'!H44</f>
        <v>0</v>
      </c>
      <c r="I44" s="294">
        <f>'Restating Adj'!I44+'Pro Forma Adj'!I44</f>
        <v>0</v>
      </c>
      <c r="J44" s="277">
        <f>'Restating Adj'!J44+'Pro Forma Adj'!J44</f>
        <v>0</v>
      </c>
      <c r="K44" s="81">
        <f>'Restating Adj'!K44+'Pro Forma Adj'!K44</f>
        <v>0</v>
      </c>
      <c r="L44" s="319">
        <f>'Restating Adj'!L44+'Pro Forma Adj'!L44</f>
        <v>0</v>
      </c>
      <c r="M44" s="318">
        <f>'Restating Adj'!M44+'Pro Forma Adj'!M44</f>
        <v>0</v>
      </c>
      <c r="N44" s="81">
        <f>'Restating Adj'!N44+'Pro Forma Adj'!N44</f>
        <v>0</v>
      </c>
      <c r="O44" s="81">
        <f>'Restating Adj'!O44+'Pro Forma Adj'!O44</f>
        <v>0</v>
      </c>
      <c r="P44" s="81">
        <f>'Restating Adj'!P44+'Pro Forma Adj'!P44</f>
        <v>0</v>
      </c>
      <c r="Q44" s="277">
        <f>'Restating Adj'!Q44+'Pro Forma Adj'!Q44</f>
        <v>0</v>
      </c>
      <c r="R44" s="319">
        <f>'Restating Adj'!R44+'Pro Forma Adj'!R44</f>
        <v>0</v>
      </c>
      <c r="S44" s="366">
        <f>'Restating Adj'!S44+'Pro Forma Adj'!S44</f>
        <v>0</v>
      </c>
      <c r="T44" s="81">
        <f>'Restating Adj'!T44+'Pro Forma Adj'!T44</f>
        <v>0</v>
      </c>
      <c r="U44" s="277">
        <f>'Restating Adj'!U44+'Pro Forma Adj'!U44</f>
        <v>0</v>
      </c>
      <c r="V44" s="277">
        <f>'Restating Adj'!V44+'Pro Forma Adj'!V44</f>
        <v>0</v>
      </c>
      <c r="W44" s="30">
        <f>'Restating Adj'!W44+'Pro Forma Adj'!W44</f>
        <v>0</v>
      </c>
      <c r="X44" s="319">
        <f>'Restating Adj'!X44+'Pro Forma Adj'!X44</f>
        <v>0</v>
      </c>
      <c r="Y44" s="318">
        <f>'Restating Adj'!Y44+'Pro Forma Adj'!Y44</f>
        <v>0</v>
      </c>
      <c r="Z44" s="407">
        <f>'Restating Adj'!Z44+'Pro Forma Adj'!Z44</f>
        <v>0</v>
      </c>
      <c r="AA44" s="277">
        <f>'Restating Adj'!AA44+'Pro Forma Adj'!AA44</f>
        <v>0</v>
      </c>
      <c r="AB44" s="442">
        <f>'Restating Adj'!AB44+'Pro Forma Adj'!AB44</f>
        <v>0</v>
      </c>
      <c r="AC44" s="277">
        <f>'Restating Adj'!AC44+'Pro Forma Adj'!AC44</f>
        <v>0</v>
      </c>
      <c r="AD44" s="348">
        <f>'Restating Adj'!AD44+'Pro Forma Adj'!AD44</f>
        <v>0</v>
      </c>
      <c r="AE44" s="423">
        <f>'Restating Adj'!AE44+'Pro Forma Adj'!AE44</f>
        <v>0</v>
      </c>
      <c r="AF44" s="81">
        <f>'Restating Adj'!AF44+'Pro Forma Adj'!AF44</f>
        <v>0</v>
      </c>
      <c r="AG44" s="81">
        <f>'Restating Adj'!AG44+'Pro Forma Adj'!AG44</f>
        <v>0</v>
      </c>
      <c r="AH44" s="277">
        <f>'Restating Adj'!AH44+'Pro Forma Adj'!AH44</f>
        <v>0</v>
      </c>
      <c r="AI44" s="81">
        <f>'Restating Adj'!AI44+'Pro Forma Adj'!AI44</f>
        <v>0</v>
      </c>
      <c r="AJ44" s="319">
        <f>'Restating Adj'!AJ44+'Pro Forma Adj'!AJ44</f>
        <v>0</v>
      </c>
      <c r="AK44" s="318">
        <f>'Restating Adj'!AK44+'Pro Forma Adj'!AK44</f>
        <v>0</v>
      </c>
      <c r="AL44" s="81">
        <f>'Restating Adj'!AL44+'Pro Forma Adj'!AL44</f>
        <v>0</v>
      </c>
      <c r="AM44" s="81">
        <f>'Restating Adj'!AM44+'Pro Forma Adj'!AM44</f>
        <v>0</v>
      </c>
      <c r="AN44" s="407">
        <f>'Restating Adj'!AN44+'Pro Forma Adj'!AN44</f>
        <v>0</v>
      </c>
      <c r="AO44" s="81">
        <f>'Restating Adj'!AO44+'Pro Forma Adj'!AO44</f>
        <v>0</v>
      </c>
      <c r="AP44" s="319">
        <f>'Restating Adj'!AP44+'Pro Forma Adj'!AP44</f>
        <v>0</v>
      </c>
      <c r="AQ44" s="318">
        <f>'Restating Adj'!AQ44+'Pro Forma Adj'!AQ44</f>
        <v>0</v>
      </c>
      <c r="AR44" s="81">
        <f>'Restating Adj'!AR44+'Pro Forma Adj'!AR44</f>
        <v>0</v>
      </c>
      <c r="AS44" s="81">
        <f>'Restating Adj'!AS44+'Pro Forma Adj'!AS44</f>
        <v>0</v>
      </c>
      <c r="AT44" s="81">
        <f>'Restating Adj'!AT44+'Pro Forma Adj'!AT44</f>
        <v>0</v>
      </c>
      <c r="AU44" s="81">
        <f>'Restating Adj'!AU44+'Pro Forma Adj'!AU44</f>
        <v>0</v>
      </c>
      <c r="AV44" s="319">
        <f>'Restating Adj'!AV44+'Pro Forma Adj'!AV44</f>
        <v>0</v>
      </c>
      <c r="AW44" s="383">
        <f>'Restating Adj'!AW44+'Pro Forma Adj'!AW44</f>
        <v>0</v>
      </c>
      <c r="AX44" s="15"/>
    </row>
    <row r="45" spans="1:50">
      <c r="A45" s="14" t="s">
        <v>78</v>
      </c>
      <c r="B45" s="89">
        <f t="shared" si="22"/>
        <v>-10238299.842597498</v>
      </c>
      <c r="C45" s="30">
        <f>'Restating Adj'!C45+'Pro Forma Adj'!C45</f>
        <v>0</v>
      </c>
      <c r="D45" s="81">
        <f>'Restating Adj'!D45+'Pro Forma Adj'!D45</f>
        <v>0</v>
      </c>
      <c r="E45" s="81">
        <f>'Restating Adj'!E45+'Pro Forma Adj'!E45</f>
        <v>0</v>
      </c>
      <c r="F45" s="319">
        <f>'Restating Adj'!F45+'Pro Forma Adj'!F45</f>
        <v>0</v>
      </c>
      <c r="G45" s="318">
        <f>'Restating Adj'!G45+'Pro Forma Adj'!G45</f>
        <v>0</v>
      </c>
      <c r="H45" s="82">
        <f>'Restating Adj'!H45+'Pro Forma Adj'!H45</f>
        <v>0</v>
      </c>
      <c r="I45" s="294">
        <f>'Restating Adj'!I45+'Pro Forma Adj'!I45</f>
        <v>0</v>
      </c>
      <c r="J45" s="277">
        <f>'Restating Adj'!J45+'Pro Forma Adj'!J45</f>
        <v>0</v>
      </c>
      <c r="K45" s="81">
        <f>'Restating Adj'!K45+'Pro Forma Adj'!K45</f>
        <v>0</v>
      </c>
      <c r="L45" s="319">
        <f>'Restating Adj'!L45+'Pro Forma Adj'!L45</f>
        <v>0</v>
      </c>
      <c r="M45" s="318">
        <f>'Restating Adj'!M45+'Pro Forma Adj'!M45</f>
        <v>0</v>
      </c>
      <c r="N45" s="81">
        <f>'Restating Adj'!N45+'Pro Forma Adj'!N45</f>
        <v>0</v>
      </c>
      <c r="O45" s="81">
        <f>'Restating Adj'!O45+'Pro Forma Adj'!O45</f>
        <v>0</v>
      </c>
      <c r="P45" s="81">
        <f>'Restating Adj'!P45+'Pro Forma Adj'!P45</f>
        <v>0</v>
      </c>
      <c r="Q45" s="277">
        <f>'Restating Adj'!Q45+'Pro Forma Adj'!Q45</f>
        <v>0</v>
      </c>
      <c r="R45" s="319">
        <f>'Restating Adj'!R45+'Pro Forma Adj'!R45</f>
        <v>0</v>
      </c>
      <c r="S45" s="366">
        <f>'Restating Adj'!S45+'Pro Forma Adj'!S45</f>
        <v>0</v>
      </c>
      <c r="T45" s="81">
        <f>'Restating Adj'!T45+'Pro Forma Adj'!T45</f>
        <v>0</v>
      </c>
      <c r="U45" s="277">
        <f>'Restating Adj'!U45+'Pro Forma Adj'!U45</f>
        <v>0</v>
      </c>
      <c r="V45" s="277">
        <f>'Restating Adj'!V45+'Pro Forma Adj'!V45</f>
        <v>0</v>
      </c>
      <c r="W45" s="30">
        <f>'Restating Adj'!W45+'Pro Forma Adj'!W45</f>
        <v>0</v>
      </c>
      <c r="X45" s="319">
        <f>'Restating Adj'!X45+'Pro Forma Adj'!X45</f>
        <v>0</v>
      </c>
      <c r="Y45" s="318">
        <f>'Restating Adj'!Y45+'Pro Forma Adj'!Y45</f>
        <v>0</v>
      </c>
      <c r="Z45" s="407">
        <f>'Restating Adj'!Z45+'Pro Forma Adj'!Z45</f>
        <v>0</v>
      </c>
      <c r="AA45" s="277">
        <f>'Restating Adj'!AA45+'Pro Forma Adj'!AA45</f>
        <v>0</v>
      </c>
      <c r="AB45" s="442">
        <f>'Restating Adj'!AB45+'Pro Forma Adj'!AB45</f>
        <v>0</v>
      </c>
      <c r="AC45" s="277">
        <f>'Restating Adj'!AC45+'Pro Forma Adj'!AC45</f>
        <v>0</v>
      </c>
      <c r="AD45" s="348">
        <f>'Restating Adj'!AD45+'Pro Forma Adj'!AD45</f>
        <v>0</v>
      </c>
      <c r="AE45" s="423">
        <f>'Restating Adj'!AE45+'Pro Forma Adj'!AE45</f>
        <v>0</v>
      </c>
      <c r="AF45" s="81">
        <f>'Restating Adj'!AF45+'Pro Forma Adj'!AF45</f>
        <v>0</v>
      </c>
      <c r="AG45" s="81">
        <f>'Restating Adj'!AG45+'Pro Forma Adj'!AG45</f>
        <v>0</v>
      </c>
      <c r="AH45" s="277">
        <f>'Restating Adj'!AH45+'Pro Forma Adj'!AH45</f>
        <v>0</v>
      </c>
      <c r="AI45" s="81">
        <f>'Restating Adj'!AI45+'Pro Forma Adj'!AI45</f>
        <v>0</v>
      </c>
      <c r="AJ45" s="319">
        <f>'Restating Adj'!AJ45+'Pro Forma Adj'!AJ45</f>
        <v>0</v>
      </c>
      <c r="AK45" s="318">
        <f>'Restating Adj'!AK45+'Pro Forma Adj'!AK45</f>
        <v>79614.857935223787</v>
      </c>
      <c r="AL45" s="81">
        <f>'Restating Adj'!AL45+'Pro Forma Adj'!AL45</f>
        <v>-326958.08503848175</v>
      </c>
      <c r="AM45" s="81">
        <f>'Restating Adj'!AM45+'Pro Forma Adj'!AM45</f>
        <v>0</v>
      </c>
      <c r="AN45" s="407">
        <f>'Restating Adj'!AN45+'Pro Forma Adj'!AN45</f>
        <v>0</v>
      </c>
      <c r="AO45" s="81">
        <f>'Restating Adj'!AO45+'Pro Forma Adj'!AO45</f>
        <v>-6990956.6154942401</v>
      </c>
      <c r="AP45" s="319">
        <f>'Restating Adj'!AP45+'Pro Forma Adj'!AP45</f>
        <v>0</v>
      </c>
      <c r="AQ45" s="318">
        <f>'Restating Adj'!AQ45+'Pro Forma Adj'!AQ45</f>
        <v>0</v>
      </c>
      <c r="AR45" s="81">
        <f>'Restating Adj'!AR45+'Pro Forma Adj'!AR45</f>
        <v>0</v>
      </c>
      <c r="AS45" s="81">
        <f>'Restating Adj'!AS45+'Pro Forma Adj'!AS45</f>
        <v>0</v>
      </c>
      <c r="AT45" s="81">
        <f>'Restating Adj'!AT45+'Pro Forma Adj'!AT45</f>
        <v>0</v>
      </c>
      <c r="AU45" s="81">
        <f>'Restating Adj'!AU45+'Pro Forma Adj'!AU45</f>
        <v>0</v>
      </c>
      <c r="AV45" s="319">
        <f>'Restating Adj'!AV45+'Pro Forma Adj'!AV45</f>
        <v>-3000000</v>
      </c>
      <c r="AW45" s="383">
        <f>'Restating Adj'!AW45+'Pro Forma Adj'!AW45</f>
        <v>0</v>
      </c>
      <c r="AX45" s="15"/>
    </row>
    <row r="46" spans="1:50">
      <c r="A46" s="14" t="s">
        <v>79</v>
      </c>
      <c r="B46" s="89">
        <f t="shared" si="22"/>
        <v>0</v>
      </c>
      <c r="C46" s="30">
        <f>'Restating Adj'!C46+'Pro Forma Adj'!C46</f>
        <v>0</v>
      </c>
      <c r="D46" s="81">
        <f>'Restating Adj'!D46+'Pro Forma Adj'!D46</f>
        <v>0</v>
      </c>
      <c r="E46" s="81">
        <f>'Restating Adj'!E46+'Pro Forma Adj'!E46</f>
        <v>0</v>
      </c>
      <c r="F46" s="319">
        <f>'Restating Adj'!F46+'Pro Forma Adj'!F46</f>
        <v>0</v>
      </c>
      <c r="G46" s="318">
        <f>'Restating Adj'!G46+'Pro Forma Adj'!G46</f>
        <v>0</v>
      </c>
      <c r="H46" s="82">
        <f>'Restating Adj'!H46+'Pro Forma Adj'!H46</f>
        <v>0</v>
      </c>
      <c r="I46" s="294">
        <f>'Restating Adj'!I46+'Pro Forma Adj'!I46</f>
        <v>0</v>
      </c>
      <c r="J46" s="277">
        <f>'Restating Adj'!J46+'Pro Forma Adj'!J46</f>
        <v>0</v>
      </c>
      <c r="K46" s="81">
        <f>'Restating Adj'!K46+'Pro Forma Adj'!K46</f>
        <v>0</v>
      </c>
      <c r="L46" s="319">
        <f>'Restating Adj'!L46+'Pro Forma Adj'!L46</f>
        <v>0</v>
      </c>
      <c r="M46" s="318">
        <f>'Restating Adj'!M46+'Pro Forma Adj'!M46</f>
        <v>0</v>
      </c>
      <c r="N46" s="81">
        <f>'Restating Adj'!N46+'Pro Forma Adj'!N46</f>
        <v>0</v>
      </c>
      <c r="O46" s="81">
        <f>'Restating Adj'!O46+'Pro Forma Adj'!O46</f>
        <v>0</v>
      </c>
      <c r="P46" s="81">
        <f>'Restating Adj'!P46+'Pro Forma Adj'!P46</f>
        <v>0</v>
      </c>
      <c r="Q46" s="277">
        <f>'Restating Adj'!Q46+'Pro Forma Adj'!Q46</f>
        <v>0</v>
      </c>
      <c r="R46" s="319">
        <f>'Restating Adj'!R46+'Pro Forma Adj'!R46</f>
        <v>0</v>
      </c>
      <c r="S46" s="366">
        <f>'Restating Adj'!S46+'Pro Forma Adj'!S46</f>
        <v>0</v>
      </c>
      <c r="T46" s="81">
        <f>'Restating Adj'!T46+'Pro Forma Adj'!T46</f>
        <v>0</v>
      </c>
      <c r="U46" s="277">
        <f>'Restating Adj'!U46+'Pro Forma Adj'!U46</f>
        <v>0</v>
      </c>
      <c r="V46" s="277">
        <f>'Restating Adj'!V46+'Pro Forma Adj'!V46</f>
        <v>0</v>
      </c>
      <c r="W46" s="30">
        <f>'Restating Adj'!W46+'Pro Forma Adj'!W46</f>
        <v>0</v>
      </c>
      <c r="X46" s="319">
        <f>'Restating Adj'!X46+'Pro Forma Adj'!X46</f>
        <v>0</v>
      </c>
      <c r="Y46" s="318">
        <f>'Restating Adj'!Y46+'Pro Forma Adj'!Y46</f>
        <v>0</v>
      </c>
      <c r="Z46" s="407">
        <f>'Restating Adj'!Z46+'Pro Forma Adj'!Z46</f>
        <v>0</v>
      </c>
      <c r="AA46" s="277">
        <f>'Restating Adj'!AA46+'Pro Forma Adj'!AA46</f>
        <v>0</v>
      </c>
      <c r="AB46" s="442">
        <f>'Restating Adj'!AB46+'Pro Forma Adj'!AB46</f>
        <v>0</v>
      </c>
      <c r="AC46" s="277">
        <f>'Restating Adj'!AC46+'Pro Forma Adj'!AC46</f>
        <v>0</v>
      </c>
      <c r="AD46" s="348">
        <f>'Restating Adj'!AD46+'Pro Forma Adj'!AD46</f>
        <v>0</v>
      </c>
      <c r="AE46" s="423">
        <f>'Restating Adj'!AE46+'Pro Forma Adj'!AE46</f>
        <v>0</v>
      </c>
      <c r="AF46" s="81">
        <f>'Restating Adj'!AF46+'Pro Forma Adj'!AF46</f>
        <v>0</v>
      </c>
      <c r="AG46" s="81">
        <f>'Restating Adj'!AG46+'Pro Forma Adj'!AG46</f>
        <v>0</v>
      </c>
      <c r="AH46" s="277">
        <f>'Restating Adj'!AH46+'Pro Forma Adj'!AH46</f>
        <v>0</v>
      </c>
      <c r="AI46" s="81">
        <f>'Restating Adj'!AI46+'Pro Forma Adj'!AI46</f>
        <v>0</v>
      </c>
      <c r="AJ46" s="319">
        <f>'Restating Adj'!AJ46+'Pro Forma Adj'!AJ46</f>
        <v>0</v>
      </c>
      <c r="AK46" s="318">
        <f>'Restating Adj'!AK46+'Pro Forma Adj'!AK46</f>
        <v>0</v>
      </c>
      <c r="AL46" s="81">
        <f>'Restating Adj'!AL46+'Pro Forma Adj'!AL46</f>
        <v>0</v>
      </c>
      <c r="AM46" s="81">
        <f>'Restating Adj'!AM46+'Pro Forma Adj'!AM46</f>
        <v>0</v>
      </c>
      <c r="AN46" s="407">
        <f>'Restating Adj'!AN46+'Pro Forma Adj'!AN46</f>
        <v>0</v>
      </c>
      <c r="AO46" s="81">
        <f>'Restating Adj'!AO46+'Pro Forma Adj'!AO46</f>
        <v>0</v>
      </c>
      <c r="AP46" s="319">
        <f>'Restating Adj'!AP46+'Pro Forma Adj'!AP46</f>
        <v>0</v>
      </c>
      <c r="AQ46" s="318">
        <f>'Restating Adj'!AQ46+'Pro Forma Adj'!AQ46</f>
        <v>0</v>
      </c>
      <c r="AR46" s="81">
        <f>'Restating Adj'!AR46+'Pro Forma Adj'!AR46</f>
        <v>0</v>
      </c>
      <c r="AS46" s="81">
        <f>'Restating Adj'!AS46+'Pro Forma Adj'!AS46</f>
        <v>0</v>
      </c>
      <c r="AT46" s="81">
        <f>'Restating Adj'!AT46+'Pro Forma Adj'!AT46</f>
        <v>0</v>
      </c>
      <c r="AU46" s="81">
        <f>'Restating Adj'!AU46+'Pro Forma Adj'!AU46</f>
        <v>0</v>
      </c>
      <c r="AV46" s="319">
        <f>'Restating Adj'!AV46+'Pro Forma Adj'!AV46</f>
        <v>0</v>
      </c>
      <c r="AW46" s="383">
        <f>'Restating Adj'!AW46+'Pro Forma Adj'!AW46</f>
        <v>0</v>
      </c>
      <c r="AX46" s="15"/>
    </row>
    <row r="47" spans="1:50">
      <c r="A47" s="14" t="s">
        <v>80</v>
      </c>
      <c r="B47" s="89">
        <f t="shared" si="22"/>
        <v>0</v>
      </c>
      <c r="C47" s="30">
        <f>'Restating Adj'!C47+'Pro Forma Adj'!C47</f>
        <v>0</v>
      </c>
      <c r="D47" s="81">
        <f>'Restating Adj'!D47+'Pro Forma Adj'!D47</f>
        <v>0</v>
      </c>
      <c r="E47" s="81">
        <f>'Restating Adj'!E47+'Pro Forma Adj'!E47</f>
        <v>0</v>
      </c>
      <c r="F47" s="319">
        <f>'Restating Adj'!F47+'Pro Forma Adj'!F47</f>
        <v>0</v>
      </c>
      <c r="G47" s="318">
        <f>'Restating Adj'!G47+'Pro Forma Adj'!G47</f>
        <v>0</v>
      </c>
      <c r="H47" s="82">
        <f>'Restating Adj'!H47+'Pro Forma Adj'!H47</f>
        <v>0</v>
      </c>
      <c r="I47" s="294">
        <f>'Restating Adj'!I47+'Pro Forma Adj'!I47</f>
        <v>0</v>
      </c>
      <c r="J47" s="277">
        <f>'Restating Adj'!J47+'Pro Forma Adj'!J47</f>
        <v>0</v>
      </c>
      <c r="K47" s="81">
        <f>'Restating Adj'!K47+'Pro Forma Adj'!K47</f>
        <v>0</v>
      </c>
      <c r="L47" s="319">
        <f>'Restating Adj'!L47+'Pro Forma Adj'!L47</f>
        <v>0</v>
      </c>
      <c r="M47" s="318">
        <f>'Restating Adj'!M47+'Pro Forma Adj'!M47</f>
        <v>0</v>
      </c>
      <c r="N47" s="81">
        <f>'Restating Adj'!N47+'Pro Forma Adj'!N47</f>
        <v>0</v>
      </c>
      <c r="O47" s="81">
        <f>'Restating Adj'!O47+'Pro Forma Adj'!O47</f>
        <v>0</v>
      </c>
      <c r="P47" s="81">
        <f>'Restating Adj'!P47+'Pro Forma Adj'!P47</f>
        <v>0</v>
      </c>
      <c r="Q47" s="277">
        <f>'Restating Adj'!Q47+'Pro Forma Adj'!Q47</f>
        <v>0</v>
      </c>
      <c r="R47" s="319">
        <f>'Restating Adj'!R47+'Pro Forma Adj'!R47</f>
        <v>0</v>
      </c>
      <c r="S47" s="366">
        <f>'Restating Adj'!S47+'Pro Forma Adj'!S47</f>
        <v>0</v>
      </c>
      <c r="T47" s="81">
        <f>'Restating Adj'!T47+'Pro Forma Adj'!T47</f>
        <v>0</v>
      </c>
      <c r="U47" s="277">
        <f>'Restating Adj'!U47+'Pro Forma Adj'!U47</f>
        <v>0</v>
      </c>
      <c r="V47" s="277">
        <f>'Restating Adj'!V47+'Pro Forma Adj'!V47</f>
        <v>0</v>
      </c>
      <c r="W47" s="30">
        <f>'Restating Adj'!W47+'Pro Forma Adj'!W47</f>
        <v>0</v>
      </c>
      <c r="X47" s="319">
        <f>'Restating Adj'!X47+'Pro Forma Adj'!X47</f>
        <v>0</v>
      </c>
      <c r="Y47" s="318">
        <f>'Restating Adj'!Y47+'Pro Forma Adj'!Y47</f>
        <v>0</v>
      </c>
      <c r="Z47" s="407">
        <f>'Restating Adj'!Z47+'Pro Forma Adj'!Z47</f>
        <v>0</v>
      </c>
      <c r="AA47" s="277">
        <f>'Restating Adj'!AA47+'Pro Forma Adj'!AA47</f>
        <v>0</v>
      </c>
      <c r="AB47" s="442">
        <f>'Restating Adj'!AB47+'Pro Forma Adj'!AB47</f>
        <v>0</v>
      </c>
      <c r="AC47" s="277">
        <f>'Restating Adj'!AC47+'Pro Forma Adj'!AC47</f>
        <v>0</v>
      </c>
      <c r="AD47" s="348">
        <f>'Restating Adj'!AD47+'Pro Forma Adj'!AD47</f>
        <v>0</v>
      </c>
      <c r="AE47" s="423">
        <f>'Restating Adj'!AE47+'Pro Forma Adj'!AE47</f>
        <v>0</v>
      </c>
      <c r="AF47" s="81">
        <f>'Restating Adj'!AF47+'Pro Forma Adj'!AF47</f>
        <v>0</v>
      </c>
      <c r="AG47" s="81">
        <f>'Restating Adj'!AG47+'Pro Forma Adj'!AG47</f>
        <v>0</v>
      </c>
      <c r="AH47" s="277">
        <f>'Restating Adj'!AH47+'Pro Forma Adj'!AH47</f>
        <v>0</v>
      </c>
      <c r="AI47" s="81">
        <f>'Restating Adj'!AI47+'Pro Forma Adj'!AI47</f>
        <v>0</v>
      </c>
      <c r="AJ47" s="319">
        <f>'Restating Adj'!AJ47+'Pro Forma Adj'!AJ47</f>
        <v>0</v>
      </c>
      <c r="AK47" s="318">
        <f>'Restating Adj'!AK47+'Pro Forma Adj'!AK47</f>
        <v>0</v>
      </c>
      <c r="AL47" s="81">
        <f>'Restating Adj'!AL47+'Pro Forma Adj'!AL47</f>
        <v>0</v>
      </c>
      <c r="AM47" s="81">
        <f>'Restating Adj'!AM47+'Pro Forma Adj'!AM47</f>
        <v>0</v>
      </c>
      <c r="AN47" s="407">
        <f>'Restating Adj'!AN47+'Pro Forma Adj'!AN47</f>
        <v>0</v>
      </c>
      <c r="AO47" s="81">
        <f>'Restating Adj'!AO47+'Pro Forma Adj'!AO47</f>
        <v>0</v>
      </c>
      <c r="AP47" s="319">
        <f>'Restating Adj'!AP47+'Pro Forma Adj'!AP47</f>
        <v>0</v>
      </c>
      <c r="AQ47" s="318">
        <f>'Restating Adj'!AQ47+'Pro Forma Adj'!AQ47</f>
        <v>0</v>
      </c>
      <c r="AR47" s="81">
        <f>'Restating Adj'!AR47+'Pro Forma Adj'!AR47</f>
        <v>0</v>
      </c>
      <c r="AS47" s="81">
        <f>'Restating Adj'!AS47+'Pro Forma Adj'!AS47</f>
        <v>0</v>
      </c>
      <c r="AT47" s="81">
        <f>'Restating Adj'!AT47+'Pro Forma Adj'!AT47</f>
        <v>0</v>
      </c>
      <c r="AU47" s="81">
        <f>'Restating Adj'!AU47+'Pro Forma Adj'!AU47</f>
        <v>0</v>
      </c>
      <c r="AV47" s="319">
        <f>'Restating Adj'!AV47+'Pro Forma Adj'!AV47</f>
        <v>0</v>
      </c>
      <c r="AW47" s="383">
        <f>'Restating Adj'!AW47+'Pro Forma Adj'!AW47</f>
        <v>0</v>
      </c>
      <c r="AX47" s="15"/>
    </row>
    <row r="48" spans="1:50">
      <c r="A48" s="14" t="s">
        <v>81</v>
      </c>
      <c r="B48" s="89">
        <f t="shared" si="22"/>
        <v>-1753736.570290029</v>
      </c>
      <c r="C48" s="30">
        <f>'Restating Adj'!C48+'Pro Forma Adj'!C48</f>
        <v>0</v>
      </c>
      <c r="D48" s="81">
        <f>'Restating Adj'!D48+'Pro Forma Adj'!D48</f>
        <v>0</v>
      </c>
      <c r="E48" s="81">
        <f>'Restating Adj'!E48+'Pro Forma Adj'!E48</f>
        <v>0</v>
      </c>
      <c r="F48" s="319">
        <f>'Restating Adj'!F48+'Pro Forma Adj'!F48</f>
        <v>0</v>
      </c>
      <c r="G48" s="318">
        <f>'Restating Adj'!G48+'Pro Forma Adj'!G48</f>
        <v>0</v>
      </c>
      <c r="H48" s="82">
        <f>'Restating Adj'!H48+'Pro Forma Adj'!H48</f>
        <v>0</v>
      </c>
      <c r="I48" s="294">
        <f>'Restating Adj'!I48+'Pro Forma Adj'!I48</f>
        <v>0</v>
      </c>
      <c r="J48" s="277">
        <f>'Restating Adj'!J48+'Pro Forma Adj'!J48</f>
        <v>0</v>
      </c>
      <c r="K48" s="81">
        <f>'Restating Adj'!K48+'Pro Forma Adj'!K48</f>
        <v>0</v>
      </c>
      <c r="L48" s="319">
        <f>'Restating Adj'!L48+'Pro Forma Adj'!L48</f>
        <v>0</v>
      </c>
      <c r="M48" s="318">
        <f>'Restating Adj'!M48+'Pro Forma Adj'!M48</f>
        <v>0</v>
      </c>
      <c r="N48" s="81">
        <f>'Restating Adj'!N48+'Pro Forma Adj'!N48</f>
        <v>0</v>
      </c>
      <c r="O48" s="81">
        <f>'Restating Adj'!O48+'Pro Forma Adj'!O48</f>
        <v>0</v>
      </c>
      <c r="P48" s="81">
        <f>'Restating Adj'!P48+'Pro Forma Adj'!P48</f>
        <v>0</v>
      </c>
      <c r="Q48" s="277">
        <f>'Restating Adj'!Q48+'Pro Forma Adj'!Q48</f>
        <v>0</v>
      </c>
      <c r="R48" s="319">
        <f>'Restating Adj'!R48+'Pro Forma Adj'!R48</f>
        <v>0</v>
      </c>
      <c r="S48" s="366">
        <f>'Restating Adj'!S48+'Pro Forma Adj'!S48</f>
        <v>0</v>
      </c>
      <c r="T48" s="81">
        <f>'Restating Adj'!T48+'Pro Forma Adj'!T48</f>
        <v>0</v>
      </c>
      <c r="U48" s="277">
        <f>'Restating Adj'!U48+'Pro Forma Adj'!U48</f>
        <v>0</v>
      </c>
      <c r="V48" s="277">
        <f>'Restating Adj'!V48+'Pro Forma Adj'!V48</f>
        <v>0</v>
      </c>
      <c r="W48" s="30">
        <f>'Restating Adj'!W48+'Pro Forma Adj'!W48</f>
        <v>0</v>
      </c>
      <c r="X48" s="319">
        <f>'Restating Adj'!X48+'Pro Forma Adj'!X48</f>
        <v>0</v>
      </c>
      <c r="Y48" s="318">
        <f>'Restating Adj'!Y48+'Pro Forma Adj'!Y48</f>
        <v>0</v>
      </c>
      <c r="Z48" s="407">
        <f>'Restating Adj'!Z48+'Pro Forma Adj'!Z48</f>
        <v>0</v>
      </c>
      <c r="AA48" s="277">
        <f>'Restating Adj'!AA48+'Pro Forma Adj'!AA48</f>
        <v>0</v>
      </c>
      <c r="AB48" s="442">
        <f>'Restating Adj'!AB48+'Pro Forma Adj'!AB48</f>
        <v>0</v>
      </c>
      <c r="AC48" s="277">
        <f>'Restating Adj'!AC48+'Pro Forma Adj'!AC48</f>
        <v>0</v>
      </c>
      <c r="AD48" s="348">
        <f>'Restating Adj'!AD48+'Pro Forma Adj'!AD48</f>
        <v>0</v>
      </c>
      <c r="AE48" s="423">
        <f>'Restating Adj'!AE48+'Pro Forma Adj'!AE48</f>
        <v>0</v>
      </c>
      <c r="AF48" s="81">
        <f>'Restating Adj'!AF48+'Pro Forma Adj'!AF48</f>
        <v>0</v>
      </c>
      <c r="AG48" s="81">
        <f>'Restating Adj'!AG48+'Pro Forma Adj'!AG48</f>
        <v>0</v>
      </c>
      <c r="AH48" s="277">
        <f>'Restating Adj'!AH48+'Pro Forma Adj'!AH48</f>
        <v>0</v>
      </c>
      <c r="AI48" s="81">
        <f>'Restating Adj'!AI48+'Pro Forma Adj'!AI48</f>
        <v>0</v>
      </c>
      <c r="AJ48" s="319">
        <f>'Restating Adj'!AJ48+'Pro Forma Adj'!AJ48</f>
        <v>0</v>
      </c>
      <c r="AK48" s="318">
        <f>'Restating Adj'!AK48+'Pro Forma Adj'!AK48</f>
        <v>0</v>
      </c>
      <c r="AL48" s="81">
        <f>'Restating Adj'!AL48+'Pro Forma Adj'!AL48</f>
        <v>0</v>
      </c>
      <c r="AM48" s="81">
        <f>'Restating Adj'!AM48+'Pro Forma Adj'!AM48</f>
        <v>0</v>
      </c>
      <c r="AN48" s="407">
        <f>'Restating Adj'!AN48+'Pro Forma Adj'!AN48</f>
        <v>0</v>
      </c>
      <c r="AO48" s="81">
        <f>'Restating Adj'!AO48+'Pro Forma Adj'!AO48</f>
        <v>-1753736.570290029</v>
      </c>
      <c r="AP48" s="319">
        <f>'Restating Adj'!AP48+'Pro Forma Adj'!AP48</f>
        <v>0</v>
      </c>
      <c r="AQ48" s="318">
        <f>'Restating Adj'!AQ48+'Pro Forma Adj'!AQ48</f>
        <v>0</v>
      </c>
      <c r="AR48" s="81">
        <f>'Restating Adj'!AR48+'Pro Forma Adj'!AR48</f>
        <v>0</v>
      </c>
      <c r="AS48" s="81">
        <f>'Restating Adj'!AS48+'Pro Forma Adj'!AS48</f>
        <v>0</v>
      </c>
      <c r="AT48" s="81">
        <f>'Restating Adj'!AT48+'Pro Forma Adj'!AT48</f>
        <v>0</v>
      </c>
      <c r="AU48" s="81">
        <f>'Restating Adj'!AU48+'Pro Forma Adj'!AU48</f>
        <v>0</v>
      </c>
      <c r="AV48" s="319">
        <f>'Restating Adj'!AV48+'Pro Forma Adj'!AV48</f>
        <v>0</v>
      </c>
      <c r="AW48" s="383">
        <f>'Restating Adj'!AW48+'Pro Forma Adj'!AW48</f>
        <v>0</v>
      </c>
      <c r="AX48" s="15"/>
    </row>
    <row r="49" spans="1:50">
      <c r="A49" s="14" t="s">
        <v>82</v>
      </c>
      <c r="B49" s="89">
        <f t="shared" si="22"/>
        <v>-6572936.1934075933</v>
      </c>
      <c r="C49" s="30">
        <f>'Restating Adj'!C49+'Pro Forma Adj'!C49</f>
        <v>0</v>
      </c>
      <c r="D49" s="81">
        <f>'Restating Adj'!D49+'Pro Forma Adj'!D49</f>
        <v>0</v>
      </c>
      <c r="E49" s="81">
        <f>'Restating Adj'!E49+'Pro Forma Adj'!E49</f>
        <v>0</v>
      </c>
      <c r="F49" s="319">
        <f>'Restating Adj'!F49+'Pro Forma Adj'!F49</f>
        <v>0</v>
      </c>
      <c r="G49" s="318">
        <f>'Restating Adj'!G49+'Pro Forma Adj'!G49</f>
        <v>0</v>
      </c>
      <c r="H49" s="82">
        <f>'Restating Adj'!H49+'Pro Forma Adj'!H49</f>
        <v>0</v>
      </c>
      <c r="I49" s="294">
        <f>'Restating Adj'!I49+'Pro Forma Adj'!I49</f>
        <v>0</v>
      </c>
      <c r="J49" s="277">
        <f>'Restating Adj'!J49+'Pro Forma Adj'!J49</f>
        <v>0</v>
      </c>
      <c r="K49" s="81">
        <f>'Restating Adj'!K49+'Pro Forma Adj'!K49</f>
        <v>0</v>
      </c>
      <c r="L49" s="319">
        <f>'Restating Adj'!L49+'Pro Forma Adj'!L49</f>
        <v>0</v>
      </c>
      <c r="M49" s="318">
        <f>'Restating Adj'!M49+'Pro Forma Adj'!M49</f>
        <v>0</v>
      </c>
      <c r="N49" s="81">
        <f>'Restating Adj'!N49+'Pro Forma Adj'!N49</f>
        <v>0</v>
      </c>
      <c r="O49" s="81">
        <f>'Restating Adj'!O49+'Pro Forma Adj'!O49</f>
        <v>0</v>
      </c>
      <c r="P49" s="81">
        <f>'Restating Adj'!P49+'Pro Forma Adj'!P49</f>
        <v>0</v>
      </c>
      <c r="Q49" s="277">
        <f>'Restating Adj'!Q49+'Pro Forma Adj'!Q49</f>
        <v>0</v>
      </c>
      <c r="R49" s="319">
        <f>'Restating Adj'!R49+'Pro Forma Adj'!R49</f>
        <v>0</v>
      </c>
      <c r="S49" s="366">
        <f>'Restating Adj'!S49+'Pro Forma Adj'!S49</f>
        <v>0</v>
      </c>
      <c r="T49" s="81">
        <f>'Restating Adj'!T49+'Pro Forma Adj'!T49</f>
        <v>0</v>
      </c>
      <c r="U49" s="277">
        <f>'Restating Adj'!U49+'Pro Forma Adj'!U49</f>
        <v>0</v>
      </c>
      <c r="V49" s="277">
        <f>'Restating Adj'!V49+'Pro Forma Adj'!V49</f>
        <v>0</v>
      </c>
      <c r="W49" s="30">
        <f>'Restating Adj'!W49+'Pro Forma Adj'!W49</f>
        <v>0</v>
      </c>
      <c r="X49" s="319">
        <f>'Restating Adj'!X49+'Pro Forma Adj'!X49</f>
        <v>0</v>
      </c>
      <c r="Y49" s="318">
        <f>'Restating Adj'!Y49+'Pro Forma Adj'!Y49</f>
        <v>0</v>
      </c>
      <c r="Z49" s="407">
        <f>'Restating Adj'!Z49+'Pro Forma Adj'!Z49</f>
        <v>0</v>
      </c>
      <c r="AA49" s="277">
        <f>'Restating Adj'!AA49+'Pro Forma Adj'!AA49</f>
        <v>0</v>
      </c>
      <c r="AB49" s="442">
        <f>'Restating Adj'!AB49+'Pro Forma Adj'!AB49</f>
        <v>0</v>
      </c>
      <c r="AC49" s="277">
        <f>'Restating Adj'!AC49+'Pro Forma Adj'!AC49</f>
        <v>0</v>
      </c>
      <c r="AD49" s="348">
        <f>'Restating Adj'!AD49+'Pro Forma Adj'!AD49</f>
        <v>0</v>
      </c>
      <c r="AE49" s="423">
        <f>'Restating Adj'!AE49+'Pro Forma Adj'!AE49</f>
        <v>0</v>
      </c>
      <c r="AF49" s="81">
        <f>'Restating Adj'!AF49+'Pro Forma Adj'!AF49</f>
        <v>0</v>
      </c>
      <c r="AG49" s="81">
        <f>'Restating Adj'!AG49+'Pro Forma Adj'!AG49</f>
        <v>0</v>
      </c>
      <c r="AH49" s="277">
        <f>'Restating Adj'!AH49+'Pro Forma Adj'!AH49</f>
        <v>0</v>
      </c>
      <c r="AI49" s="81">
        <f>'Restating Adj'!AI49+'Pro Forma Adj'!AI49</f>
        <v>0</v>
      </c>
      <c r="AJ49" s="319">
        <f>'Restating Adj'!AJ49+'Pro Forma Adj'!AJ49</f>
        <v>0</v>
      </c>
      <c r="AK49" s="318">
        <f>'Restating Adj'!AK49+'Pro Forma Adj'!AK49</f>
        <v>0</v>
      </c>
      <c r="AL49" s="81">
        <f>'Restating Adj'!AL49+'Pro Forma Adj'!AL49</f>
        <v>0</v>
      </c>
      <c r="AM49" s="81">
        <f>'Restating Adj'!AM49+'Pro Forma Adj'!AM49</f>
        <v>0</v>
      </c>
      <c r="AN49" s="407">
        <f>'Restating Adj'!AN49+'Pro Forma Adj'!AN49</f>
        <v>0</v>
      </c>
      <c r="AO49" s="81">
        <f>'Restating Adj'!AO49+'Pro Forma Adj'!AO49</f>
        <v>-6572936.1934075933</v>
      </c>
      <c r="AP49" s="319">
        <f>'Restating Adj'!AP49+'Pro Forma Adj'!AP49</f>
        <v>0</v>
      </c>
      <c r="AQ49" s="318">
        <f>'Restating Adj'!AQ49+'Pro Forma Adj'!AQ49</f>
        <v>0</v>
      </c>
      <c r="AR49" s="81">
        <f>'Restating Adj'!AR49+'Pro Forma Adj'!AR49</f>
        <v>0</v>
      </c>
      <c r="AS49" s="81">
        <f>'Restating Adj'!AS49+'Pro Forma Adj'!AS49</f>
        <v>0</v>
      </c>
      <c r="AT49" s="81">
        <f>'Restating Adj'!AT49+'Pro Forma Adj'!AT49</f>
        <v>0</v>
      </c>
      <c r="AU49" s="81">
        <f>'Restating Adj'!AU49+'Pro Forma Adj'!AU49</f>
        <v>0</v>
      </c>
      <c r="AV49" s="319">
        <f>'Restating Adj'!AV49+'Pro Forma Adj'!AV49</f>
        <v>0</v>
      </c>
      <c r="AW49" s="383">
        <f>'Restating Adj'!AW49+'Pro Forma Adj'!AW49</f>
        <v>0</v>
      </c>
      <c r="AX49" s="15"/>
    </row>
    <row r="50" spans="1:50">
      <c r="A50" s="14" t="s">
        <v>83</v>
      </c>
      <c r="B50" s="89">
        <f t="shared" si="22"/>
        <v>-7344633.7669979073</v>
      </c>
      <c r="C50" s="30">
        <f>'Restating Adj'!C50+'Pro Forma Adj'!C50</f>
        <v>0</v>
      </c>
      <c r="D50" s="81">
        <f>'Restating Adj'!D50+'Pro Forma Adj'!D50</f>
        <v>0</v>
      </c>
      <c r="E50" s="81">
        <f>'Restating Adj'!E50+'Pro Forma Adj'!E50</f>
        <v>0</v>
      </c>
      <c r="F50" s="319">
        <f>'Restating Adj'!F50+'Pro Forma Adj'!F50</f>
        <v>0</v>
      </c>
      <c r="G50" s="318">
        <f>'Restating Adj'!G50+'Pro Forma Adj'!G50</f>
        <v>0</v>
      </c>
      <c r="H50" s="82">
        <f>'Restating Adj'!H50+'Pro Forma Adj'!H50</f>
        <v>0</v>
      </c>
      <c r="I50" s="294">
        <f>'Restating Adj'!I50+'Pro Forma Adj'!I50</f>
        <v>0</v>
      </c>
      <c r="J50" s="277">
        <f>'Restating Adj'!J50+'Pro Forma Adj'!J50</f>
        <v>0</v>
      </c>
      <c r="K50" s="81">
        <f>'Restating Adj'!K50+'Pro Forma Adj'!K50</f>
        <v>0</v>
      </c>
      <c r="L50" s="319">
        <f>'Restating Adj'!L50+'Pro Forma Adj'!L50</f>
        <v>0</v>
      </c>
      <c r="M50" s="318">
        <f>'Restating Adj'!M50+'Pro Forma Adj'!M50</f>
        <v>0</v>
      </c>
      <c r="N50" s="81">
        <f>'Restating Adj'!N50+'Pro Forma Adj'!N50</f>
        <v>0</v>
      </c>
      <c r="O50" s="81">
        <f>'Restating Adj'!O50+'Pro Forma Adj'!O50</f>
        <v>0</v>
      </c>
      <c r="P50" s="81">
        <f>'Restating Adj'!P50+'Pro Forma Adj'!P50</f>
        <v>0</v>
      </c>
      <c r="Q50" s="277">
        <f>'Restating Adj'!Q50+'Pro Forma Adj'!Q50</f>
        <v>0</v>
      </c>
      <c r="R50" s="319">
        <f>'Restating Adj'!R50+'Pro Forma Adj'!R50</f>
        <v>0</v>
      </c>
      <c r="S50" s="366">
        <f>'Restating Adj'!S50+'Pro Forma Adj'!S50</f>
        <v>0</v>
      </c>
      <c r="T50" s="81">
        <f>'Restating Adj'!T50+'Pro Forma Adj'!T50</f>
        <v>0</v>
      </c>
      <c r="U50" s="277">
        <f>'Restating Adj'!U50+'Pro Forma Adj'!U50</f>
        <v>0</v>
      </c>
      <c r="V50" s="277">
        <f>'Restating Adj'!V50+'Pro Forma Adj'!V50</f>
        <v>0</v>
      </c>
      <c r="W50" s="30">
        <f>'Restating Adj'!W50+'Pro Forma Adj'!W50</f>
        <v>0</v>
      </c>
      <c r="X50" s="319">
        <f>'Restating Adj'!X50+'Pro Forma Adj'!X50</f>
        <v>0</v>
      </c>
      <c r="Y50" s="318">
        <f>'Restating Adj'!Y50+'Pro Forma Adj'!Y50</f>
        <v>0</v>
      </c>
      <c r="Z50" s="407">
        <f>'Restating Adj'!Z50+'Pro Forma Adj'!Z50</f>
        <v>0</v>
      </c>
      <c r="AA50" s="277">
        <f>'Restating Adj'!AA50+'Pro Forma Adj'!AA50</f>
        <v>0</v>
      </c>
      <c r="AB50" s="442">
        <f>'Restating Adj'!AB50+'Pro Forma Adj'!AB50</f>
        <v>0</v>
      </c>
      <c r="AC50" s="277">
        <f>'Restating Adj'!AC50+'Pro Forma Adj'!AC50</f>
        <v>0</v>
      </c>
      <c r="AD50" s="348">
        <f>'Restating Adj'!AD50+'Pro Forma Adj'!AD50</f>
        <v>0</v>
      </c>
      <c r="AE50" s="423">
        <f>'Restating Adj'!AE50+'Pro Forma Adj'!AE50</f>
        <v>0</v>
      </c>
      <c r="AF50" s="81">
        <f>'Restating Adj'!AF50+'Pro Forma Adj'!AF50</f>
        <v>0</v>
      </c>
      <c r="AG50" s="81">
        <f>'Restating Adj'!AG50+'Pro Forma Adj'!AG50</f>
        <v>0</v>
      </c>
      <c r="AH50" s="277">
        <f>'Restating Adj'!AH50+'Pro Forma Adj'!AH50</f>
        <v>0</v>
      </c>
      <c r="AI50" s="81">
        <f>'Restating Adj'!AI50+'Pro Forma Adj'!AI50</f>
        <v>0</v>
      </c>
      <c r="AJ50" s="319">
        <f>'Restating Adj'!AJ50+'Pro Forma Adj'!AJ50</f>
        <v>0</v>
      </c>
      <c r="AK50" s="318">
        <f>'Restating Adj'!AK50+'Pro Forma Adj'!AK50</f>
        <v>0</v>
      </c>
      <c r="AL50" s="81">
        <f>'Restating Adj'!AL50+'Pro Forma Adj'!AL50</f>
        <v>0</v>
      </c>
      <c r="AM50" s="81">
        <f>'Restating Adj'!AM50+'Pro Forma Adj'!AM50</f>
        <v>0</v>
      </c>
      <c r="AN50" s="407">
        <f>'Restating Adj'!AN50+'Pro Forma Adj'!AN50</f>
        <v>0</v>
      </c>
      <c r="AO50" s="81">
        <f>'Restating Adj'!AO50+'Pro Forma Adj'!AO50</f>
        <v>-7344633.7669979073</v>
      </c>
      <c r="AP50" s="319">
        <f>'Restating Adj'!AP50+'Pro Forma Adj'!AP50</f>
        <v>0</v>
      </c>
      <c r="AQ50" s="318">
        <f>'Restating Adj'!AQ50+'Pro Forma Adj'!AQ50</f>
        <v>0</v>
      </c>
      <c r="AR50" s="81">
        <f>'Restating Adj'!AR50+'Pro Forma Adj'!AR50</f>
        <v>0</v>
      </c>
      <c r="AS50" s="81">
        <f>'Restating Adj'!AS50+'Pro Forma Adj'!AS50</f>
        <v>0</v>
      </c>
      <c r="AT50" s="81">
        <f>'Restating Adj'!AT50+'Pro Forma Adj'!AT50</f>
        <v>0</v>
      </c>
      <c r="AU50" s="81">
        <f>'Restating Adj'!AU50+'Pro Forma Adj'!AU50</f>
        <v>0</v>
      </c>
      <c r="AV50" s="319">
        <f>'Restating Adj'!AV50+'Pro Forma Adj'!AV50</f>
        <v>0</v>
      </c>
      <c r="AW50" s="383">
        <f>'Restating Adj'!AW50+'Pro Forma Adj'!AW50</f>
        <v>0</v>
      </c>
      <c r="AX50" s="15"/>
    </row>
    <row r="51" spans="1:50">
      <c r="A51" s="14" t="s">
        <v>84</v>
      </c>
      <c r="B51" s="89">
        <f t="shared" si="22"/>
        <v>21811243.775793083</v>
      </c>
      <c r="C51" s="30">
        <f>'Restating Adj'!C51+'Pro Forma Adj'!C51</f>
        <v>0</v>
      </c>
      <c r="D51" s="81">
        <f>'Restating Adj'!D51+'Pro Forma Adj'!D51</f>
        <v>0</v>
      </c>
      <c r="E51" s="81">
        <f>'Restating Adj'!E51+'Pro Forma Adj'!E51</f>
        <v>0</v>
      </c>
      <c r="F51" s="319">
        <f>'Restating Adj'!F51+'Pro Forma Adj'!F51</f>
        <v>0</v>
      </c>
      <c r="G51" s="318">
        <f>'Restating Adj'!G51+'Pro Forma Adj'!G51</f>
        <v>0</v>
      </c>
      <c r="H51" s="82">
        <f>'Restating Adj'!H51+'Pro Forma Adj'!H51</f>
        <v>0</v>
      </c>
      <c r="I51" s="294">
        <f>'Restating Adj'!I51+'Pro Forma Adj'!I51</f>
        <v>0</v>
      </c>
      <c r="J51" s="277">
        <f>'Restating Adj'!J51+'Pro Forma Adj'!J51</f>
        <v>0</v>
      </c>
      <c r="K51" s="81">
        <f>'Restating Adj'!K51+'Pro Forma Adj'!K51</f>
        <v>0</v>
      </c>
      <c r="L51" s="319">
        <f>'Restating Adj'!L51+'Pro Forma Adj'!L51</f>
        <v>0</v>
      </c>
      <c r="M51" s="318">
        <f>'Restating Adj'!M51+'Pro Forma Adj'!M51</f>
        <v>0</v>
      </c>
      <c r="N51" s="81">
        <f>'Restating Adj'!N51+'Pro Forma Adj'!N51</f>
        <v>0</v>
      </c>
      <c r="O51" s="81">
        <f>'Restating Adj'!O51+'Pro Forma Adj'!O51</f>
        <v>0</v>
      </c>
      <c r="P51" s="81">
        <f>'Restating Adj'!P51+'Pro Forma Adj'!P51</f>
        <v>0</v>
      </c>
      <c r="Q51" s="277">
        <f>'Restating Adj'!Q51+'Pro Forma Adj'!Q51</f>
        <v>0</v>
      </c>
      <c r="R51" s="319">
        <f>'Restating Adj'!R51+'Pro Forma Adj'!R51</f>
        <v>0</v>
      </c>
      <c r="S51" s="366">
        <f>'Restating Adj'!S51+'Pro Forma Adj'!S51</f>
        <v>0</v>
      </c>
      <c r="T51" s="81">
        <f>'Restating Adj'!T51+'Pro Forma Adj'!T51</f>
        <v>0</v>
      </c>
      <c r="U51" s="277">
        <f>'Restating Adj'!U51+'Pro Forma Adj'!U51</f>
        <v>0</v>
      </c>
      <c r="V51" s="277">
        <f>'Restating Adj'!V51+'Pro Forma Adj'!V51</f>
        <v>0</v>
      </c>
      <c r="W51" s="30">
        <f>'Restating Adj'!W51+'Pro Forma Adj'!W51</f>
        <v>0</v>
      </c>
      <c r="X51" s="319">
        <f>'Restating Adj'!X51+'Pro Forma Adj'!X51</f>
        <v>0</v>
      </c>
      <c r="Y51" s="318">
        <f>'Restating Adj'!Y51+'Pro Forma Adj'!Y51</f>
        <v>0</v>
      </c>
      <c r="Z51" s="407">
        <f>'Restating Adj'!Z51+'Pro Forma Adj'!Z51</f>
        <v>0</v>
      </c>
      <c r="AA51" s="277">
        <f>'Restating Adj'!AA51+'Pro Forma Adj'!AA51</f>
        <v>0</v>
      </c>
      <c r="AB51" s="442">
        <f>'Restating Adj'!AB51+'Pro Forma Adj'!AB51</f>
        <v>0</v>
      </c>
      <c r="AC51" s="277">
        <f>'Restating Adj'!AC51+'Pro Forma Adj'!AC51</f>
        <v>0</v>
      </c>
      <c r="AD51" s="348">
        <f>'Restating Adj'!AD51+'Pro Forma Adj'!AD51</f>
        <v>0</v>
      </c>
      <c r="AE51" s="423">
        <f>'Restating Adj'!AE51+'Pro Forma Adj'!AE51</f>
        <v>0</v>
      </c>
      <c r="AF51" s="81">
        <f>'Restating Adj'!AF51+'Pro Forma Adj'!AF51</f>
        <v>0</v>
      </c>
      <c r="AG51" s="81">
        <f>'Restating Adj'!AG51+'Pro Forma Adj'!AG51</f>
        <v>0</v>
      </c>
      <c r="AH51" s="277">
        <f>'Restating Adj'!AH51+'Pro Forma Adj'!AH51</f>
        <v>0</v>
      </c>
      <c r="AI51" s="81">
        <f>'Restating Adj'!AI51+'Pro Forma Adj'!AI51</f>
        <v>0</v>
      </c>
      <c r="AJ51" s="319">
        <f>'Restating Adj'!AJ51+'Pro Forma Adj'!AJ51</f>
        <v>0</v>
      </c>
      <c r="AK51" s="318">
        <f>'Restating Adj'!AK51+'Pro Forma Adj'!AK51</f>
        <v>0</v>
      </c>
      <c r="AL51" s="81">
        <f>'Restating Adj'!AL51+'Pro Forma Adj'!AL51</f>
        <v>0</v>
      </c>
      <c r="AM51" s="81">
        <f>'Restating Adj'!AM51+'Pro Forma Adj'!AM51</f>
        <v>0</v>
      </c>
      <c r="AN51" s="407">
        <f>'Restating Adj'!AN51+'Pro Forma Adj'!AN51</f>
        <v>0</v>
      </c>
      <c r="AO51" s="81">
        <f>'Restating Adj'!AO51+'Pro Forma Adj'!AO51</f>
        <v>-2150960.3261213372</v>
      </c>
      <c r="AP51" s="319">
        <f>'Restating Adj'!AP51+'Pro Forma Adj'!AP51</f>
        <v>0</v>
      </c>
      <c r="AQ51" s="318">
        <f>'Restating Adj'!AQ51+'Pro Forma Adj'!AQ51</f>
        <v>0</v>
      </c>
      <c r="AR51" s="81">
        <f>'Restating Adj'!AR51+'Pro Forma Adj'!AR51</f>
        <v>0</v>
      </c>
      <c r="AS51" s="81">
        <f>'Restating Adj'!AS51+'Pro Forma Adj'!AS51</f>
        <v>0</v>
      </c>
      <c r="AT51" s="81">
        <f>'Restating Adj'!AT51+'Pro Forma Adj'!AT51</f>
        <v>23962204.101914421</v>
      </c>
      <c r="AU51" s="81">
        <f>'Restating Adj'!AU51+'Pro Forma Adj'!AU51</f>
        <v>0</v>
      </c>
      <c r="AV51" s="319">
        <f>'Restating Adj'!AV51+'Pro Forma Adj'!AV51</f>
        <v>0</v>
      </c>
      <c r="AW51" s="383">
        <f>'Restating Adj'!AW51+'Pro Forma Adj'!AW51</f>
        <v>0</v>
      </c>
      <c r="AX51" s="15"/>
    </row>
    <row r="52" spans="1:50">
      <c r="A52" s="14" t="s">
        <v>85</v>
      </c>
      <c r="B52" s="89">
        <f t="shared" si="22"/>
        <v>0</v>
      </c>
      <c r="C52" s="30">
        <f>'Restating Adj'!C52+'Pro Forma Adj'!C52</f>
        <v>0</v>
      </c>
      <c r="D52" s="81">
        <f>'Restating Adj'!D52+'Pro Forma Adj'!D52</f>
        <v>0</v>
      </c>
      <c r="E52" s="81">
        <f>'Restating Adj'!E52+'Pro Forma Adj'!E52</f>
        <v>0</v>
      </c>
      <c r="F52" s="319">
        <f>'Restating Adj'!F52+'Pro Forma Adj'!F52</f>
        <v>0</v>
      </c>
      <c r="G52" s="318">
        <f>'Restating Adj'!G52+'Pro Forma Adj'!G52</f>
        <v>0</v>
      </c>
      <c r="H52" s="82">
        <f>'Restating Adj'!H52+'Pro Forma Adj'!H52</f>
        <v>0</v>
      </c>
      <c r="I52" s="294">
        <f>'Restating Adj'!I52+'Pro Forma Adj'!I52</f>
        <v>0</v>
      </c>
      <c r="J52" s="277">
        <f>'Restating Adj'!J52+'Pro Forma Adj'!J52</f>
        <v>0</v>
      </c>
      <c r="K52" s="81">
        <f>'Restating Adj'!K52+'Pro Forma Adj'!K52</f>
        <v>0</v>
      </c>
      <c r="L52" s="319">
        <f>'Restating Adj'!L52+'Pro Forma Adj'!L52</f>
        <v>0</v>
      </c>
      <c r="M52" s="318">
        <f>'Restating Adj'!M52+'Pro Forma Adj'!M52</f>
        <v>0</v>
      </c>
      <c r="N52" s="81">
        <f>'Restating Adj'!N52+'Pro Forma Adj'!N52</f>
        <v>0</v>
      </c>
      <c r="O52" s="81">
        <f>'Restating Adj'!O52+'Pro Forma Adj'!O52</f>
        <v>0</v>
      </c>
      <c r="P52" s="81">
        <f>'Restating Adj'!P52+'Pro Forma Adj'!P52</f>
        <v>0</v>
      </c>
      <c r="Q52" s="277">
        <f>'Restating Adj'!Q52+'Pro Forma Adj'!Q52</f>
        <v>0</v>
      </c>
      <c r="R52" s="319">
        <f>'Restating Adj'!R52+'Pro Forma Adj'!R52</f>
        <v>0</v>
      </c>
      <c r="S52" s="366">
        <f>'Restating Adj'!S52+'Pro Forma Adj'!S52</f>
        <v>0</v>
      </c>
      <c r="T52" s="81">
        <f>'Restating Adj'!T52+'Pro Forma Adj'!T52</f>
        <v>0</v>
      </c>
      <c r="U52" s="277">
        <f>'Restating Adj'!U52+'Pro Forma Adj'!U52</f>
        <v>0</v>
      </c>
      <c r="V52" s="277">
        <f>'Restating Adj'!V52+'Pro Forma Adj'!V52</f>
        <v>0</v>
      </c>
      <c r="W52" s="30">
        <f>'Restating Adj'!W52+'Pro Forma Adj'!W52</f>
        <v>0</v>
      </c>
      <c r="X52" s="319">
        <f>'Restating Adj'!X52+'Pro Forma Adj'!X52</f>
        <v>0</v>
      </c>
      <c r="Y52" s="318">
        <f>'Restating Adj'!Y52+'Pro Forma Adj'!Y52</f>
        <v>0</v>
      </c>
      <c r="Z52" s="407">
        <f>'Restating Adj'!Z52+'Pro Forma Adj'!Z52</f>
        <v>0</v>
      </c>
      <c r="AA52" s="277">
        <f>'Restating Adj'!AA52+'Pro Forma Adj'!AA52</f>
        <v>0</v>
      </c>
      <c r="AB52" s="442">
        <f>'Restating Adj'!AB52+'Pro Forma Adj'!AB52</f>
        <v>0</v>
      </c>
      <c r="AC52" s="277">
        <f>'Restating Adj'!AC52+'Pro Forma Adj'!AC52</f>
        <v>0</v>
      </c>
      <c r="AD52" s="348">
        <f>'Restating Adj'!AD52+'Pro Forma Adj'!AD52</f>
        <v>0</v>
      </c>
      <c r="AE52" s="423">
        <f>'Restating Adj'!AE52+'Pro Forma Adj'!AE52</f>
        <v>0</v>
      </c>
      <c r="AF52" s="81">
        <f>'Restating Adj'!AF52+'Pro Forma Adj'!AF52</f>
        <v>0</v>
      </c>
      <c r="AG52" s="81">
        <f>'Restating Adj'!AG52+'Pro Forma Adj'!AG52</f>
        <v>0</v>
      </c>
      <c r="AH52" s="277">
        <f>'Restating Adj'!AH52+'Pro Forma Adj'!AH52</f>
        <v>0</v>
      </c>
      <c r="AI52" s="81">
        <f>'Restating Adj'!AI52+'Pro Forma Adj'!AI52</f>
        <v>0</v>
      </c>
      <c r="AJ52" s="319">
        <f>'Restating Adj'!AJ52+'Pro Forma Adj'!AJ52</f>
        <v>0</v>
      </c>
      <c r="AK52" s="318">
        <f>'Restating Adj'!AK52+'Pro Forma Adj'!AK52</f>
        <v>0</v>
      </c>
      <c r="AL52" s="81">
        <f>'Restating Adj'!AL52+'Pro Forma Adj'!AL52</f>
        <v>0</v>
      </c>
      <c r="AM52" s="81">
        <f>'Restating Adj'!AM52+'Pro Forma Adj'!AM52</f>
        <v>0</v>
      </c>
      <c r="AN52" s="407">
        <f>'Restating Adj'!AN52+'Pro Forma Adj'!AN52</f>
        <v>0</v>
      </c>
      <c r="AO52" s="81">
        <f>'Restating Adj'!AO52+'Pro Forma Adj'!AO52</f>
        <v>0</v>
      </c>
      <c r="AP52" s="319">
        <f>'Restating Adj'!AP52+'Pro Forma Adj'!AP52</f>
        <v>0</v>
      </c>
      <c r="AQ52" s="318">
        <f>'Restating Adj'!AQ52+'Pro Forma Adj'!AQ52</f>
        <v>0</v>
      </c>
      <c r="AR52" s="81">
        <f>'Restating Adj'!AR52+'Pro Forma Adj'!AR52</f>
        <v>0</v>
      </c>
      <c r="AS52" s="81">
        <f>'Restating Adj'!AS52+'Pro Forma Adj'!AS52</f>
        <v>0</v>
      </c>
      <c r="AT52" s="81">
        <f>'Restating Adj'!AT52+'Pro Forma Adj'!AT52</f>
        <v>0</v>
      </c>
      <c r="AU52" s="81">
        <f>'Restating Adj'!AU52+'Pro Forma Adj'!AU52</f>
        <v>0</v>
      </c>
      <c r="AV52" s="319">
        <f>'Restating Adj'!AV52+'Pro Forma Adj'!AV52</f>
        <v>0</v>
      </c>
      <c r="AW52" s="383">
        <f>'Restating Adj'!AW52+'Pro Forma Adj'!AW52</f>
        <v>0</v>
      </c>
      <c r="AX52" s="15"/>
    </row>
    <row r="53" spans="1:50">
      <c r="A53" s="14" t="s">
        <v>86</v>
      </c>
      <c r="B53" s="89">
        <f t="shared" si="22"/>
        <v>0</v>
      </c>
      <c r="C53" s="30">
        <f>'Restating Adj'!C53+'Pro Forma Adj'!C53</f>
        <v>0</v>
      </c>
      <c r="D53" s="81">
        <f>'Restating Adj'!D53+'Pro Forma Adj'!D53</f>
        <v>0</v>
      </c>
      <c r="E53" s="81">
        <f>'Restating Adj'!E53+'Pro Forma Adj'!E53</f>
        <v>0</v>
      </c>
      <c r="F53" s="319">
        <f>'Restating Adj'!F53+'Pro Forma Adj'!F53</f>
        <v>0</v>
      </c>
      <c r="G53" s="318">
        <f>'Restating Adj'!G53+'Pro Forma Adj'!G53</f>
        <v>0</v>
      </c>
      <c r="H53" s="82">
        <f>'Restating Adj'!H53+'Pro Forma Adj'!H53</f>
        <v>0</v>
      </c>
      <c r="I53" s="294">
        <f>'Restating Adj'!I53+'Pro Forma Adj'!I53</f>
        <v>0</v>
      </c>
      <c r="J53" s="277">
        <f>'Restating Adj'!J53+'Pro Forma Adj'!J53</f>
        <v>0</v>
      </c>
      <c r="K53" s="81">
        <f>'Restating Adj'!K53+'Pro Forma Adj'!K53</f>
        <v>0</v>
      </c>
      <c r="L53" s="319">
        <f>'Restating Adj'!L53+'Pro Forma Adj'!L53</f>
        <v>0</v>
      </c>
      <c r="M53" s="318">
        <f>'Restating Adj'!M53+'Pro Forma Adj'!M53</f>
        <v>0</v>
      </c>
      <c r="N53" s="81">
        <f>'Restating Adj'!N53+'Pro Forma Adj'!N53</f>
        <v>0</v>
      </c>
      <c r="O53" s="81">
        <f>'Restating Adj'!O53+'Pro Forma Adj'!O53</f>
        <v>0</v>
      </c>
      <c r="P53" s="81">
        <f>'Restating Adj'!P53+'Pro Forma Adj'!P53</f>
        <v>0</v>
      </c>
      <c r="Q53" s="277">
        <f>'Restating Adj'!Q53+'Pro Forma Adj'!Q53</f>
        <v>0</v>
      </c>
      <c r="R53" s="319">
        <f>'Restating Adj'!R53+'Pro Forma Adj'!R53</f>
        <v>0</v>
      </c>
      <c r="S53" s="366">
        <f>'Restating Adj'!S53+'Pro Forma Adj'!S53</f>
        <v>0</v>
      </c>
      <c r="T53" s="81">
        <f>'Restating Adj'!T53+'Pro Forma Adj'!T53</f>
        <v>0</v>
      </c>
      <c r="U53" s="277">
        <f>'Restating Adj'!U53+'Pro Forma Adj'!U53</f>
        <v>0</v>
      </c>
      <c r="V53" s="277">
        <f>'Restating Adj'!V53+'Pro Forma Adj'!V53</f>
        <v>0</v>
      </c>
      <c r="W53" s="30">
        <f>'Restating Adj'!W53+'Pro Forma Adj'!W53</f>
        <v>0</v>
      </c>
      <c r="X53" s="319">
        <f>'Restating Adj'!X53+'Pro Forma Adj'!X53</f>
        <v>0</v>
      </c>
      <c r="Y53" s="318">
        <f>'Restating Adj'!Y53+'Pro Forma Adj'!Y53</f>
        <v>0</v>
      </c>
      <c r="Z53" s="407">
        <f>'Restating Adj'!Z53+'Pro Forma Adj'!Z53</f>
        <v>0</v>
      </c>
      <c r="AA53" s="277">
        <f>'Restating Adj'!AA53+'Pro Forma Adj'!AA53</f>
        <v>0</v>
      </c>
      <c r="AB53" s="442">
        <f>'Restating Adj'!AB53+'Pro Forma Adj'!AB53</f>
        <v>0</v>
      </c>
      <c r="AC53" s="277">
        <f>'Restating Adj'!AC53+'Pro Forma Adj'!AC53</f>
        <v>0</v>
      </c>
      <c r="AD53" s="348">
        <f>'Restating Adj'!AD53+'Pro Forma Adj'!AD53</f>
        <v>0</v>
      </c>
      <c r="AE53" s="423">
        <f>'Restating Adj'!AE53+'Pro Forma Adj'!AE53</f>
        <v>0</v>
      </c>
      <c r="AF53" s="81">
        <f>'Restating Adj'!AF53+'Pro Forma Adj'!AF53</f>
        <v>0</v>
      </c>
      <c r="AG53" s="81">
        <f>'Restating Adj'!AG53+'Pro Forma Adj'!AG53</f>
        <v>0</v>
      </c>
      <c r="AH53" s="277">
        <f>'Restating Adj'!AH53+'Pro Forma Adj'!AH53</f>
        <v>0</v>
      </c>
      <c r="AI53" s="81">
        <f>'Restating Adj'!AI53+'Pro Forma Adj'!AI53</f>
        <v>0</v>
      </c>
      <c r="AJ53" s="319">
        <f>'Restating Adj'!AJ53+'Pro Forma Adj'!AJ53</f>
        <v>0</v>
      </c>
      <c r="AK53" s="318">
        <f>'Restating Adj'!AK53+'Pro Forma Adj'!AK53</f>
        <v>0</v>
      </c>
      <c r="AL53" s="81">
        <f>'Restating Adj'!AL53+'Pro Forma Adj'!AL53</f>
        <v>0</v>
      </c>
      <c r="AM53" s="81">
        <f>'Restating Adj'!AM53+'Pro Forma Adj'!AM53</f>
        <v>0</v>
      </c>
      <c r="AN53" s="407">
        <f>'Restating Adj'!AN53+'Pro Forma Adj'!AN53</f>
        <v>0</v>
      </c>
      <c r="AO53" s="81">
        <f>'Restating Adj'!AO53+'Pro Forma Adj'!AO53</f>
        <v>0</v>
      </c>
      <c r="AP53" s="319">
        <f>'Restating Adj'!AP53+'Pro Forma Adj'!AP53</f>
        <v>0</v>
      </c>
      <c r="AQ53" s="318">
        <f>'Restating Adj'!AQ53+'Pro Forma Adj'!AQ53</f>
        <v>0</v>
      </c>
      <c r="AR53" s="81">
        <f>'Restating Adj'!AR53+'Pro Forma Adj'!AR53</f>
        <v>0</v>
      </c>
      <c r="AS53" s="81">
        <f>'Restating Adj'!AS53+'Pro Forma Adj'!AS53</f>
        <v>0</v>
      </c>
      <c r="AT53" s="81">
        <f>'Restating Adj'!AT53+'Pro Forma Adj'!AT53</f>
        <v>0</v>
      </c>
      <c r="AU53" s="81">
        <f>'Restating Adj'!AU53+'Pro Forma Adj'!AU53</f>
        <v>0</v>
      </c>
      <c r="AV53" s="319">
        <f>'Restating Adj'!AV53+'Pro Forma Adj'!AV53</f>
        <v>0</v>
      </c>
      <c r="AW53" s="383">
        <f>'Restating Adj'!AW53+'Pro Forma Adj'!AW53</f>
        <v>0</v>
      </c>
      <c r="AX53" s="15"/>
    </row>
    <row r="54" spans="1:50">
      <c r="A54" s="14" t="s">
        <v>87</v>
      </c>
      <c r="B54" s="160">
        <f t="shared" si="22"/>
        <v>92503495.090383351</v>
      </c>
      <c r="C54" s="34">
        <f>SUM(C43:C53)</f>
        <v>0</v>
      </c>
      <c r="D54" s="92">
        <f t="shared" ref="D54:AN54" si="23">SUM(D43:D53)</f>
        <v>0</v>
      </c>
      <c r="E54" s="92">
        <f t="shared" si="23"/>
        <v>0</v>
      </c>
      <c r="F54" s="329">
        <f t="shared" si="23"/>
        <v>0</v>
      </c>
      <c r="G54" s="328">
        <f t="shared" si="23"/>
        <v>0</v>
      </c>
      <c r="H54" s="93">
        <f t="shared" si="23"/>
        <v>0</v>
      </c>
      <c r="I54" s="299">
        <f t="shared" si="23"/>
        <v>0</v>
      </c>
      <c r="J54" s="282">
        <f t="shared" si="23"/>
        <v>0</v>
      </c>
      <c r="K54" s="92">
        <f t="shared" si="23"/>
        <v>0</v>
      </c>
      <c r="L54" s="329">
        <f t="shared" si="23"/>
        <v>0</v>
      </c>
      <c r="M54" s="328">
        <f t="shared" si="23"/>
        <v>0</v>
      </c>
      <c r="N54" s="92">
        <f t="shared" si="23"/>
        <v>0</v>
      </c>
      <c r="O54" s="92">
        <f t="shared" si="23"/>
        <v>0</v>
      </c>
      <c r="P54" s="92">
        <f t="shared" si="23"/>
        <v>0</v>
      </c>
      <c r="Q54" s="282">
        <f t="shared" si="23"/>
        <v>0</v>
      </c>
      <c r="R54" s="329">
        <f t="shared" si="23"/>
        <v>0</v>
      </c>
      <c r="S54" s="371">
        <f t="shared" ref="S54" si="24">SUM(S43:S53)</f>
        <v>0</v>
      </c>
      <c r="T54" s="92">
        <f t="shared" si="23"/>
        <v>0</v>
      </c>
      <c r="U54" s="282">
        <f t="shared" ref="U54:V54" si="25">SUM(U43:U53)</f>
        <v>-28085021.402120572</v>
      </c>
      <c r="V54" s="282">
        <f t="shared" si="25"/>
        <v>-1898278.6154455147</v>
      </c>
      <c r="W54" s="34">
        <f t="shared" si="23"/>
        <v>0</v>
      </c>
      <c r="X54" s="329">
        <f t="shared" si="23"/>
        <v>0</v>
      </c>
      <c r="Y54" s="328">
        <f t="shared" si="23"/>
        <v>0</v>
      </c>
      <c r="Z54" s="412">
        <f t="shared" si="23"/>
        <v>0</v>
      </c>
      <c r="AA54" s="282">
        <f t="shared" ref="AA54" si="26">SUM(AA43:AA53)</f>
        <v>0</v>
      </c>
      <c r="AB54" s="447">
        <f t="shared" si="23"/>
        <v>0</v>
      </c>
      <c r="AC54" s="282">
        <f t="shared" si="23"/>
        <v>0</v>
      </c>
      <c r="AD54" s="353">
        <f t="shared" si="23"/>
        <v>0</v>
      </c>
      <c r="AE54" s="428">
        <f t="shared" si="23"/>
        <v>0</v>
      </c>
      <c r="AF54" s="92">
        <f t="shared" si="23"/>
        <v>0</v>
      </c>
      <c r="AG54" s="92">
        <f t="shared" si="23"/>
        <v>0</v>
      </c>
      <c r="AH54" s="282">
        <f t="shared" si="23"/>
        <v>0</v>
      </c>
      <c r="AI54" s="92">
        <f t="shared" si="23"/>
        <v>0</v>
      </c>
      <c r="AJ54" s="329">
        <f t="shared" si="23"/>
        <v>0</v>
      </c>
      <c r="AK54" s="328">
        <f t="shared" si="23"/>
        <v>72575129.93930693</v>
      </c>
      <c r="AL54" s="92">
        <f t="shared" si="23"/>
        <v>-326958.08503848175</v>
      </c>
      <c r="AM54" s="92">
        <f t="shared" si="23"/>
        <v>0</v>
      </c>
      <c r="AN54" s="412">
        <f t="shared" si="23"/>
        <v>26303638.163894784</v>
      </c>
      <c r="AO54" s="92">
        <f t="shared" ref="AO54:AW54" si="27">SUM(AO43:AO53)</f>
        <v>-24813223.472311109</v>
      </c>
      <c r="AP54" s="329">
        <f t="shared" si="27"/>
        <v>-342058.0861999988</v>
      </c>
      <c r="AQ54" s="328">
        <f t="shared" si="27"/>
        <v>0</v>
      </c>
      <c r="AR54" s="92">
        <f t="shared" si="27"/>
        <v>0</v>
      </c>
      <c r="AS54" s="92">
        <f t="shared" si="27"/>
        <v>0</v>
      </c>
      <c r="AT54" s="92">
        <f t="shared" si="27"/>
        <v>23962204.101914421</v>
      </c>
      <c r="AU54" s="92">
        <f t="shared" si="27"/>
        <v>27245531.765168123</v>
      </c>
      <c r="AV54" s="329">
        <f t="shared" si="27"/>
        <v>-3000000</v>
      </c>
      <c r="AW54" s="388">
        <f t="shared" si="27"/>
        <v>882530.78121477552</v>
      </c>
      <c r="AX54" s="15"/>
    </row>
    <row r="55" spans="1:50">
      <c r="A55" s="14"/>
      <c r="B55" s="78"/>
      <c r="C55" s="28"/>
      <c r="D55" s="12"/>
      <c r="E55" s="12"/>
      <c r="F55" s="317"/>
      <c r="G55" s="316"/>
      <c r="H55" s="77"/>
      <c r="I55" s="293"/>
      <c r="J55" s="276"/>
      <c r="K55" s="12"/>
      <c r="L55" s="317"/>
      <c r="M55" s="316"/>
      <c r="N55" s="12"/>
      <c r="O55" s="12"/>
      <c r="P55" s="12"/>
      <c r="Q55" s="276"/>
      <c r="R55" s="317"/>
      <c r="S55" s="365"/>
      <c r="T55" s="12"/>
      <c r="U55" s="276"/>
      <c r="V55" s="276"/>
      <c r="W55" s="28"/>
      <c r="X55" s="317"/>
      <c r="Y55" s="316"/>
      <c r="Z55" s="406"/>
      <c r="AA55" s="276"/>
      <c r="AB55" s="441"/>
      <c r="AC55" s="276"/>
      <c r="AD55" s="347"/>
      <c r="AE55" s="422"/>
      <c r="AF55" s="12"/>
      <c r="AG55" s="12"/>
      <c r="AH55" s="276"/>
      <c r="AI55" s="12"/>
      <c r="AJ55" s="317"/>
      <c r="AK55" s="316"/>
      <c r="AL55" s="12"/>
      <c r="AM55" s="12"/>
      <c r="AN55" s="406"/>
      <c r="AO55" s="12"/>
      <c r="AP55" s="317"/>
      <c r="AQ55" s="316"/>
      <c r="AR55" s="12"/>
      <c r="AS55" s="12"/>
      <c r="AT55" s="12"/>
      <c r="AU55" s="12"/>
      <c r="AV55" s="317"/>
      <c r="AW55" s="382"/>
      <c r="AX55" s="15"/>
    </row>
    <row r="56" spans="1:50">
      <c r="A56" s="14" t="s">
        <v>88</v>
      </c>
      <c r="B56" s="78">
        <f t="shared" ref="B56:B65" si="28">SUM(C56:AW56)</f>
        <v>0</v>
      </c>
      <c r="C56" s="28"/>
      <c r="D56" s="12"/>
      <c r="E56" s="12"/>
      <c r="F56" s="317"/>
      <c r="G56" s="316"/>
      <c r="H56" s="77"/>
      <c r="I56" s="293"/>
      <c r="J56" s="276"/>
      <c r="K56" s="12"/>
      <c r="L56" s="317"/>
      <c r="M56" s="316"/>
      <c r="N56" s="12"/>
      <c r="O56" s="12"/>
      <c r="P56" s="12"/>
      <c r="Q56" s="276"/>
      <c r="R56" s="317"/>
      <c r="S56" s="365"/>
      <c r="T56" s="12"/>
      <c r="U56" s="276"/>
      <c r="V56" s="276"/>
      <c r="W56" s="28"/>
      <c r="X56" s="317"/>
      <c r="Y56" s="316"/>
      <c r="Z56" s="406"/>
      <c r="AA56" s="276"/>
      <c r="AB56" s="441"/>
      <c r="AC56" s="276"/>
      <c r="AD56" s="347"/>
      <c r="AE56" s="422"/>
      <c r="AF56" s="12"/>
      <c r="AG56" s="12"/>
      <c r="AH56" s="276"/>
      <c r="AI56" s="12"/>
      <c r="AJ56" s="317"/>
      <c r="AK56" s="316"/>
      <c r="AL56" s="12"/>
      <c r="AM56" s="12"/>
      <c r="AN56" s="406"/>
      <c r="AO56" s="12"/>
      <c r="AP56" s="317"/>
      <c r="AQ56" s="316"/>
      <c r="AR56" s="12"/>
      <c r="AS56" s="12"/>
      <c r="AT56" s="12"/>
      <c r="AU56" s="12"/>
      <c r="AV56" s="317"/>
      <c r="AW56" s="382"/>
      <c r="AX56" s="15"/>
    </row>
    <row r="57" spans="1:50">
      <c r="A57" s="14" t="s">
        <v>89</v>
      </c>
      <c r="B57" s="89">
        <f t="shared" si="28"/>
        <v>-50056467.042841069</v>
      </c>
      <c r="C57" s="30">
        <f>'Restating Adj'!C57+'Pro Forma Adj'!C57</f>
        <v>0</v>
      </c>
      <c r="D57" s="81">
        <f>'Restating Adj'!D57+'Pro Forma Adj'!D57</f>
        <v>0</v>
      </c>
      <c r="E57" s="81">
        <f>'Restating Adj'!E57+'Pro Forma Adj'!E57</f>
        <v>0</v>
      </c>
      <c r="F57" s="319">
        <f>'Restating Adj'!F57+'Pro Forma Adj'!F57</f>
        <v>0</v>
      </c>
      <c r="G57" s="318">
        <f>'Restating Adj'!G57+'Pro Forma Adj'!G57</f>
        <v>0</v>
      </c>
      <c r="H57" s="82">
        <f>'Restating Adj'!H57+'Pro Forma Adj'!H57</f>
        <v>0</v>
      </c>
      <c r="I57" s="294">
        <f>'Restating Adj'!I57+'Pro Forma Adj'!I57</f>
        <v>0</v>
      </c>
      <c r="J57" s="277">
        <f>'Restating Adj'!J57+'Pro Forma Adj'!J57</f>
        <v>0</v>
      </c>
      <c r="K57" s="81">
        <f>'Restating Adj'!K57+'Pro Forma Adj'!K57</f>
        <v>0</v>
      </c>
      <c r="L57" s="319">
        <f>'Restating Adj'!L57+'Pro Forma Adj'!L57</f>
        <v>0</v>
      </c>
      <c r="M57" s="318">
        <f>'Restating Adj'!M57+'Pro Forma Adj'!M57</f>
        <v>0</v>
      </c>
      <c r="N57" s="81">
        <f>'Restating Adj'!N57+'Pro Forma Adj'!N57</f>
        <v>0</v>
      </c>
      <c r="O57" s="81">
        <f>'Restating Adj'!O57+'Pro Forma Adj'!O57</f>
        <v>0</v>
      </c>
      <c r="P57" s="81">
        <f>'Restating Adj'!P57+'Pro Forma Adj'!P57</f>
        <v>0</v>
      </c>
      <c r="Q57" s="277">
        <f>'Restating Adj'!Q57+'Pro Forma Adj'!Q57</f>
        <v>0</v>
      </c>
      <c r="R57" s="319">
        <f>'Restating Adj'!R57+'Pro Forma Adj'!R57</f>
        <v>0</v>
      </c>
      <c r="S57" s="366">
        <f>'Restating Adj'!S57+'Pro Forma Adj'!S57</f>
        <v>0</v>
      </c>
      <c r="T57" s="81">
        <f>'Restating Adj'!T57+'Pro Forma Adj'!T57</f>
        <v>0</v>
      </c>
      <c r="U57" s="277">
        <f>'Restating Adj'!U57+'Pro Forma Adj'!U57</f>
        <v>19121392.11977715</v>
      </c>
      <c r="V57" s="277">
        <f>'Restating Adj'!V57+'Pro Forma Adj'!V57</f>
        <v>20298.750205221546</v>
      </c>
      <c r="W57" s="30">
        <f>'Restating Adj'!W57+'Pro Forma Adj'!W57</f>
        <v>-13157925.615135398</v>
      </c>
      <c r="X57" s="319">
        <f>'Restating Adj'!X57+'Pro Forma Adj'!X57</f>
        <v>0</v>
      </c>
      <c r="Y57" s="318">
        <f>'Restating Adj'!Y57+'Pro Forma Adj'!Y57</f>
        <v>-160400.15021067098</v>
      </c>
      <c r="Z57" s="407">
        <f>'Restating Adj'!Z57+'Pro Forma Adj'!Z57</f>
        <v>-10055044.068883086</v>
      </c>
      <c r="AA57" s="277">
        <f>'Restating Adj'!AA57+'Pro Forma Adj'!AA57</f>
        <v>0</v>
      </c>
      <c r="AB57" s="442">
        <f>'Restating Adj'!AB57+'Pro Forma Adj'!AB57</f>
        <v>0</v>
      </c>
      <c r="AC57" s="277">
        <f>'Restating Adj'!AC57+'Pro Forma Adj'!AC57</f>
        <v>0</v>
      </c>
      <c r="AD57" s="348">
        <f>'Restating Adj'!AD57+'Pro Forma Adj'!AD57</f>
        <v>0</v>
      </c>
      <c r="AE57" s="423">
        <f>'Restating Adj'!AE57+'Pro Forma Adj'!AE57</f>
        <v>0</v>
      </c>
      <c r="AF57" s="81">
        <f>'Restating Adj'!AF57+'Pro Forma Adj'!AF57</f>
        <v>0</v>
      </c>
      <c r="AG57" s="81">
        <f>'Restating Adj'!AG57+'Pro Forma Adj'!AG57</f>
        <v>0</v>
      </c>
      <c r="AH57" s="277">
        <f>'Restating Adj'!AH57+'Pro Forma Adj'!AH57</f>
        <v>0</v>
      </c>
      <c r="AI57" s="81">
        <f>'Restating Adj'!AI57+'Pro Forma Adj'!AI57</f>
        <v>0</v>
      </c>
      <c r="AJ57" s="319">
        <f>'Restating Adj'!AJ57+'Pro Forma Adj'!AJ57</f>
        <v>0</v>
      </c>
      <c r="AK57" s="318">
        <f>'Restating Adj'!AK57+'Pro Forma Adj'!AK57</f>
        <v>-44736611.599216297</v>
      </c>
      <c r="AL57" s="81">
        <f>'Restating Adj'!AL57+'Pro Forma Adj'!AL57</f>
        <v>0</v>
      </c>
      <c r="AM57" s="81">
        <f>'Restating Adj'!AM57+'Pro Forma Adj'!AM57</f>
        <v>0</v>
      </c>
      <c r="AN57" s="407">
        <f>'Restating Adj'!AN57+'Pro Forma Adj'!AN57</f>
        <v>-1889739.719366726</v>
      </c>
      <c r="AO57" s="81">
        <f>'Restating Adj'!AO57+'Pro Forma Adj'!AO57</f>
        <v>0</v>
      </c>
      <c r="AP57" s="319">
        <f>'Restating Adj'!AP57+'Pro Forma Adj'!AP57</f>
        <v>0</v>
      </c>
      <c r="AQ57" s="318">
        <f>'Restating Adj'!AQ57+'Pro Forma Adj'!AQ57</f>
        <v>0</v>
      </c>
      <c r="AR57" s="81">
        <f>'Restating Adj'!AR57+'Pro Forma Adj'!AR57</f>
        <v>0</v>
      </c>
      <c r="AS57" s="81">
        <f>'Restating Adj'!AS57+'Pro Forma Adj'!AS57</f>
        <v>0</v>
      </c>
      <c r="AT57" s="81">
        <f>'Restating Adj'!AT57+'Pro Forma Adj'!AT57</f>
        <v>0</v>
      </c>
      <c r="AU57" s="81">
        <f>'Restating Adj'!AU57+'Pro Forma Adj'!AU57</f>
        <v>0</v>
      </c>
      <c r="AV57" s="319">
        <f>'Restating Adj'!AV57+'Pro Forma Adj'!AV57</f>
        <v>0</v>
      </c>
      <c r="AW57" s="383">
        <f>'Restating Adj'!AW57+'Pro Forma Adj'!AW57</f>
        <v>801563.23998873495</v>
      </c>
      <c r="AX57" s="15"/>
    </row>
    <row r="58" spans="1:50">
      <c r="A58" s="14" t="s">
        <v>90</v>
      </c>
      <c r="B58" s="89">
        <f t="shared" si="28"/>
        <v>-1700273.7819967964</v>
      </c>
      <c r="C58" s="30">
        <f>'Restating Adj'!C58+'Pro Forma Adj'!C58</f>
        <v>0</v>
      </c>
      <c r="D58" s="81">
        <f>'Restating Adj'!D58+'Pro Forma Adj'!D58</f>
        <v>0</v>
      </c>
      <c r="E58" s="81">
        <f>'Restating Adj'!E58+'Pro Forma Adj'!E58</f>
        <v>0</v>
      </c>
      <c r="F58" s="319">
        <f>'Restating Adj'!F58+'Pro Forma Adj'!F58</f>
        <v>0</v>
      </c>
      <c r="G58" s="318">
        <f>'Restating Adj'!G58+'Pro Forma Adj'!G58</f>
        <v>0</v>
      </c>
      <c r="H58" s="82">
        <f>'Restating Adj'!H58+'Pro Forma Adj'!H58</f>
        <v>0</v>
      </c>
      <c r="I58" s="294">
        <f>'Restating Adj'!I58+'Pro Forma Adj'!I58</f>
        <v>0</v>
      </c>
      <c r="J58" s="277">
        <f>'Restating Adj'!J58+'Pro Forma Adj'!J58</f>
        <v>0</v>
      </c>
      <c r="K58" s="81">
        <f>'Restating Adj'!K58+'Pro Forma Adj'!K58</f>
        <v>0</v>
      </c>
      <c r="L58" s="319">
        <f>'Restating Adj'!L58+'Pro Forma Adj'!L58</f>
        <v>0</v>
      </c>
      <c r="M58" s="318">
        <f>'Restating Adj'!M58+'Pro Forma Adj'!M58</f>
        <v>0</v>
      </c>
      <c r="N58" s="81">
        <f>'Restating Adj'!N58+'Pro Forma Adj'!N58</f>
        <v>0</v>
      </c>
      <c r="O58" s="81">
        <f>'Restating Adj'!O58+'Pro Forma Adj'!O58</f>
        <v>0</v>
      </c>
      <c r="P58" s="81">
        <f>'Restating Adj'!P58+'Pro Forma Adj'!P58</f>
        <v>0</v>
      </c>
      <c r="Q58" s="277">
        <f>'Restating Adj'!Q58+'Pro Forma Adj'!Q58</f>
        <v>0</v>
      </c>
      <c r="R58" s="319">
        <f>'Restating Adj'!R58+'Pro Forma Adj'!R58</f>
        <v>0</v>
      </c>
      <c r="S58" s="366">
        <f>'Restating Adj'!S58+'Pro Forma Adj'!S58</f>
        <v>0</v>
      </c>
      <c r="T58" s="81">
        <f>'Restating Adj'!T58+'Pro Forma Adj'!T58</f>
        <v>0</v>
      </c>
      <c r="U58" s="277">
        <f>'Restating Adj'!U58+'Pro Forma Adj'!U58</f>
        <v>0</v>
      </c>
      <c r="V58" s="277">
        <f>'Restating Adj'!V58+'Pro Forma Adj'!V58</f>
        <v>214480.39817537356</v>
      </c>
      <c r="W58" s="30">
        <f>'Restating Adj'!W58+'Pro Forma Adj'!W58</f>
        <v>-1914754.18017217</v>
      </c>
      <c r="X58" s="319">
        <f>'Restating Adj'!X58+'Pro Forma Adj'!X58</f>
        <v>0</v>
      </c>
      <c r="Y58" s="318">
        <f>'Restating Adj'!Y58+'Pro Forma Adj'!Y58</f>
        <v>0</v>
      </c>
      <c r="Z58" s="407">
        <f>'Restating Adj'!Z58+'Pro Forma Adj'!Z58</f>
        <v>0</v>
      </c>
      <c r="AA58" s="277">
        <f>'Restating Adj'!AA58+'Pro Forma Adj'!AA58</f>
        <v>0</v>
      </c>
      <c r="AB58" s="442">
        <f>'Restating Adj'!AB58+'Pro Forma Adj'!AB58</f>
        <v>0</v>
      </c>
      <c r="AC58" s="277">
        <f>'Restating Adj'!AC58+'Pro Forma Adj'!AC58</f>
        <v>0</v>
      </c>
      <c r="AD58" s="348">
        <f>'Restating Adj'!AD58+'Pro Forma Adj'!AD58</f>
        <v>0</v>
      </c>
      <c r="AE58" s="423">
        <f>'Restating Adj'!AE58+'Pro Forma Adj'!AE58</f>
        <v>0</v>
      </c>
      <c r="AF58" s="81">
        <f>'Restating Adj'!AF58+'Pro Forma Adj'!AF58</f>
        <v>0</v>
      </c>
      <c r="AG58" s="81">
        <f>'Restating Adj'!AG58+'Pro Forma Adj'!AG58</f>
        <v>0</v>
      </c>
      <c r="AH58" s="277">
        <f>'Restating Adj'!AH58+'Pro Forma Adj'!AH58</f>
        <v>0</v>
      </c>
      <c r="AI58" s="81">
        <f>'Restating Adj'!AI58+'Pro Forma Adj'!AI58</f>
        <v>0</v>
      </c>
      <c r="AJ58" s="319">
        <f>'Restating Adj'!AJ58+'Pro Forma Adj'!AJ58</f>
        <v>0</v>
      </c>
      <c r="AK58" s="318">
        <f>'Restating Adj'!AK58+'Pro Forma Adj'!AK58</f>
        <v>0</v>
      </c>
      <c r="AL58" s="81">
        <f>'Restating Adj'!AL58+'Pro Forma Adj'!AL58</f>
        <v>0</v>
      </c>
      <c r="AM58" s="81">
        <f>'Restating Adj'!AM58+'Pro Forma Adj'!AM58</f>
        <v>0</v>
      </c>
      <c r="AN58" s="407">
        <f>'Restating Adj'!AN58+'Pro Forma Adj'!AN58</f>
        <v>0</v>
      </c>
      <c r="AO58" s="81">
        <f>'Restating Adj'!AO58+'Pro Forma Adj'!AO58</f>
        <v>0</v>
      </c>
      <c r="AP58" s="319">
        <f>'Restating Adj'!AP58+'Pro Forma Adj'!AP58</f>
        <v>0</v>
      </c>
      <c r="AQ58" s="318">
        <f>'Restating Adj'!AQ58+'Pro Forma Adj'!AQ58</f>
        <v>0</v>
      </c>
      <c r="AR58" s="81">
        <f>'Restating Adj'!AR58+'Pro Forma Adj'!AR58</f>
        <v>0</v>
      </c>
      <c r="AS58" s="81">
        <f>'Restating Adj'!AS58+'Pro Forma Adj'!AS58</f>
        <v>0</v>
      </c>
      <c r="AT58" s="81">
        <f>'Restating Adj'!AT58+'Pro Forma Adj'!AT58</f>
        <v>0</v>
      </c>
      <c r="AU58" s="81">
        <f>'Restating Adj'!AU58+'Pro Forma Adj'!AU58</f>
        <v>0</v>
      </c>
      <c r="AV58" s="319">
        <f>'Restating Adj'!AV58+'Pro Forma Adj'!AV58</f>
        <v>0</v>
      </c>
      <c r="AW58" s="383">
        <f>'Restating Adj'!AW58+'Pro Forma Adj'!AW58</f>
        <v>0</v>
      </c>
      <c r="AX58" s="15"/>
    </row>
    <row r="59" spans="1:50">
      <c r="A59" s="14" t="s">
        <v>91</v>
      </c>
      <c r="B59" s="89">
        <f t="shared" si="28"/>
        <v>7859867.9406135809</v>
      </c>
      <c r="C59" s="30">
        <f>'Restating Adj'!C59+'Pro Forma Adj'!C59</f>
        <v>0</v>
      </c>
      <c r="D59" s="81">
        <f>'Restating Adj'!D59+'Pro Forma Adj'!D59</f>
        <v>0</v>
      </c>
      <c r="E59" s="81">
        <f>'Restating Adj'!E59+'Pro Forma Adj'!E59</f>
        <v>0</v>
      </c>
      <c r="F59" s="319">
        <f>'Restating Adj'!F59+'Pro Forma Adj'!F59</f>
        <v>1006.2492431296201</v>
      </c>
      <c r="G59" s="318">
        <f>'Restating Adj'!G59+'Pro Forma Adj'!G59</f>
        <v>0</v>
      </c>
      <c r="H59" s="82">
        <f>'Restating Adj'!H59+'Pro Forma Adj'!H59</f>
        <v>0</v>
      </c>
      <c r="I59" s="294">
        <f>'Restating Adj'!I59+'Pro Forma Adj'!I59</f>
        <v>0</v>
      </c>
      <c r="J59" s="277">
        <f>'Restating Adj'!J59+'Pro Forma Adj'!J59</f>
        <v>0</v>
      </c>
      <c r="K59" s="81">
        <f>'Restating Adj'!K59+'Pro Forma Adj'!K59</f>
        <v>0</v>
      </c>
      <c r="L59" s="319">
        <f>'Restating Adj'!L59+'Pro Forma Adj'!L59</f>
        <v>0</v>
      </c>
      <c r="M59" s="318">
        <f>'Restating Adj'!M59+'Pro Forma Adj'!M59</f>
        <v>0</v>
      </c>
      <c r="N59" s="81">
        <f>'Restating Adj'!N59+'Pro Forma Adj'!N59</f>
        <v>0</v>
      </c>
      <c r="O59" s="81">
        <f>'Restating Adj'!O59+'Pro Forma Adj'!O59</f>
        <v>0</v>
      </c>
      <c r="P59" s="81">
        <f>'Restating Adj'!P59+'Pro Forma Adj'!P59</f>
        <v>0</v>
      </c>
      <c r="Q59" s="277">
        <f>'Restating Adj'!Q59+'Pro Forma Adj'!Q59</f>
        <v>0</v>
      </c>
      <c r="R59" s="319">
        <f>'Restating Adj'!R59+'Pro Forma Adj'!R59</f>
        <v>0</v>
      </c>
      <c r="S59" s="366">
        <f>'Restating Adj'!S59+'Pro Forma Adj'!S59</f>
        <v>0</v>
      </c>
      <c r="T59" s="81">
        <f>'Restating Adj'!T59+'Pro Forma Adj'!T59</f>
        <v>0</v>
      </c>
      <c r="U59" s="277">
        <f>'Restating Adj'!U59+'Pro Forma Adj'!U59</f>
        <v>1153437.9387259334</v>
      </c>
      <c r="V59" s="277">
        <f>'Restating Adj'!V59+'Pro Forma Adj'!V59</f>
        <v>437169.36861234676</v>
      </c>
      <c r="W59" s="30">
        <f>'Restating Adj'!W59+'Pro Forma Adj'!W59</f>
        <v>0</v>
      </c>
      <c r="X59" s="319">
        <f>'Restating Adj'!X59+'Pro Forma Adj'!X59</f>
        <v>214124.93914773146</v>
      </c>
      <c r="Y59" s="318">
        <f>'Restating Adj'!Y59+'Pro Forma Adj'!Y59</f>
        <v>0</v>
      </c>
      <c r="Z59" s="407">
        <f>'Restating Adj'!Z59+'Pro Forma Adj'!Z59</f>
        <v>1289101.4948635842</v>
      </c>
      <c r="AA59" s="277">
        <f>'Restating Adj'!AA59+'Pro Forma Adj'!AA59</f>
        <v>297695.51752479677</v>
      </c>
      <c r="AB59" s="442">
        <f>'Restating Adj'!AB59+'Pro Forma Adj'!AB59</f>
        <v>0</v>
      </c>
      <c r="AC59" s="277">
        <f>'Restating Adj'!AC59+'Pro Forma Adj'!AC59</f>
        <v>0</v>
      </c>
      <c r="AD59" s="348">
        <f>'Restating Adj'!AD59+'Pro Forma Adj'!AD59</f>
        <v>0</v>
      </c>
      <c r="AE59" s="423">
        <f>'Restating Adj'!AE59+'Pro Forma Adj'!AE59</f>
        <v>9473628.8687260076</v>
      </c>
      <c r="AF59" s="81">
        <f>'Restating Adj'!AF59+'Pro Forma Adj'!AF59</f>
        <v>0</v>
      </c>
      <c r="AG59" s="81">
        <f>'Restating Adj'!AG59+'Pro Forma Adj'!AG59</f>
        <v>-2260168.1927129664</v>
      </c>
      <c r="AH59" s="277">
        <f>'Restating Adj'!AH59+'Pro Forma Adj'!AH59</f>
        <v>-78</v>
      </c>
      <c r="AI59" s="81">
        <f>'Restating Adj'!AI59+'Pro Forma Adj'!AI59</f>
        <v>0</v>
      </c>
      <c r="AJ59" s="319">
        <f>'Restating Adj'!AJ59+'Pro Forma Adj'!AJ59</f>
        <v>0</v>
      </c>
      <c r="AK59" s="318">
        <f>'Restating Adj'!AK59+'Pro Forma Adj'!AK59</f>
        <v>0</v>
      </c>
      <c r="AL59" s="81">
        <f>'Restating Adj'!AL59+'Pro Forma Adj'!AL59</f>
        <v>-522219.29166666669</v>
      </c>
      <c r="AM59" s="81">
        <f>'Restating Adj'!AM59+'Pro Forma Adj'!AM59</f>
        <v>0</v>
      </c>
      <c r="AN59" s="407">
        <f>'Restating Adj'!AN59+'Pro Forma Adj'!AN59</f>
        <v>-5300340.366502651</v>
      </c>
      <c r="AO59" s="81">
        <f>'Restating Adj'!AO59+'Pro Forma Adj'!AO59</f>
        <v>0</v>
      </c>
      <c r="AP59" s="319">
        <f>'Restating Adj'!AP59+'Pro Forma Adj'!AP59</f>
        <v>0</v>
      </c>
      <c r="AQ59" s="318">
        <f>'Restating Adj'!AQ59+'Pro Forma Adj'!AQ59</f>
        <v>0</v>
      </c>
      <c r="AR59" s="81">
        <f>'Restating Adj'!AR59+'Pro Forma Adj'!AR59</f>
        <v>0</v>
      </c>
      <c r="AS59" s="81">
        <f>'Restating Adj'!AS59+'Pro Forma Adj'!AS59</f>
        <v>210870.414652334</v>
      </c>
      <c r="AT59" s="81">
        <f>'Restating Adj'!AT59+'Pro Forma Adj'!AT59</f>
        <v>0</v>
      </c>
      <c r="AU59" s="81">
        <f>'Restating Adj'!AU59+'Pro Forma Adj'!AU59</f>
        <v>0</v>
      </c>
      <c r="AV59" s="319">
        <f>'Restating Adj'!AV59+'Pro Forma Adj'!AV59</f>
        <v>1138530</v>
      </c>
      <c r="AW59" s="383">
        <f>'Restating Adj'!AW59+'Pro Forma Adj'!AW59</f>
        <v>1727109</v>
      </c>
      <c r="AX59" s="15"/>
    </row>
    <row r="60" spans="1:50">
      <c r="A60" s="14" t="s">
        <v>92</v>
      </c>
      <c r="B60" s="89">
        <f t="shared" si="28"/>
        <v>411.4212</v>
      </c>
      <c r="C60" s="30">
        <f>'Restating Adj'!C60+'Pro Forma Adj'!C60</f>
        <v>0</v>
      </c>
      <c r="D60" s="81">
        <f>'Restating Adj'!D60+'Pro Forma Adj'!D60</f>
        <v>0</v>
      </c>
      <c r="E60" s="81">
        <f>'Restating Adj'!E60+'Pro Forma Adj'!E60</f>
        <v>0</v>
      </c>
      <c r="F60" s="319">
        <f>'Restating Adj'!F60+'Pro Forma Adj'!F60</f>
        <v>0</v>
      </c>
      <c r="G60" s="318">
        <f>'Restating Adj'!G60+'Pro Forma Adj'!G60</f>
        <v>0</v>
      </c>
      <c r="H60" s="82">
        <f>'Restating Adj'!H60+'Pro Forma Adj'!H60</f>
        <v>0</v>
      </c>
      <c r="I60" s="294">
        <f>'Restating Adj'!I60+'Pro Forma Adj'!I60</f>
        <v>0</v>
      </c>
      <c r="J60" s="277">
        <f>'Restating Adj'!J60+'Pro Forma Adj'!J60</f>
        <v>0</v>
      </c>
      <c r="K60" s="81">
        <f>'Restating Adj'!K60+'Pro Forma Adj'!K60</f>
        <v>0</v>
      </c>
      <c r="L60" s="319">
        <f>'Restating Adj'!L60+'Pro Forma Adj'!L60</f>
        <v>0</v>
      </c>
      <c r="M60" s="318">
        <f>'Restating Adj'!M60+'Pro Forma Adj'!M60</f>
        <v>0</v>
      </c>
      <c r="N60" s="81">
        <f>'Restating Adj'!N60+'Pro Forma Adj'!N60</f>
        <v>0</v>
      </c>
      <c r="O60" s="81">
        <f>'Restating Adj'!O60+'Pro Forma Adj'!O60</f>
        <v>0</v>
      </c>
      <c r="P60" s="81">
        <f>'Restating Adj'!P60+'Pro Forma Adj'!P60</f>
        <v>0</v>
      </c>
      <c r="Q60" s="277">
        <f>'Restating Adj'!Q60+'Pro Forma Adj'!Q60</f>
        <v>0</v>
      </c>
      <c r="R60" s="319">
        <f>'Restating Adj'!R60+'Pro Forma Adj'!R60</f>
        <v>0</v>
      </c>
      <c r="S60" s="366">
        <f>'Restating Adj'!S60+'Pro Forma Adj'!S60</f>
        <v>0</v>
      </c>
      <c r="T60" s="81">
        <f>'Restating Adj'!T60+'Pro Forma Adj'!T60</f>
        <v>0</v>
      </c>
      <c r="U60" s="277">
        <f>'Restating Adj'!U60+'Pro Forma Adj'!U60</f>
        <v>411.4212</v>
      </c>
      <c r="V60" s="277">
        <f>'Restating Adj'!V60+'Pro Forma Adj'!V60</f>
        <v>0</v>
      </c>
      <c r="W60" s="30">
        <f>'Restating Adj'!W60+'Pro Forma Adj'!W60</f>
        <v>0</v>
      </c>
      <c r="X60" s="319">
        <f>'Restating Adj'!X60+'Pro Forma Adj'!X60</f>
        <v>0</v>
      </c>
      <c r="Y60" s="318">
        <f>'Restating Adj'!Y60+'Pro Forma Adj'!Y60</f>
        <v>0</v>
      </c>
      <c r="Z60" s="407">
        <f>'Restating Adj'!Z60+'Pro Forma Adj'!Z60</f>
        <v>0</v>
      </c>
      <c r="AA60" s="277">
        <f>'Restating Adj'!AA60+'Pro Forma Adj'!AA60</f>
        <v>0</v>
      </c>
      <c r="AB60" s="442">
        <f>'Restating Adj'!AB60+'Pro Forma Adj'!AB60</f>
        <v>0</v>
      </c>
      <c r="AC60" s="277">
        <f>'Restating Adj'!AC60+'Pro Forma Adj'!AC60</f>
        <v>0</v>
      </c>
      <c r="AD60" s="348">
        <f>'Restating Adj'!AD60+'Pro Forma Adj'!AD60</f>
        <v>0</v>
      </c>
      <c r="AE60" s="423">
        <f>'Restating Adj'!AE60+'Pro Forma Adj'!AE60</f>
        <v>0</v>
      </c>
      <c r="AF60" s="81">
        <f>'Restating Adj'!AF60+'Pro Forma Adj'!AF60</f>
        <v>0</v>
      </c>
      <c r="AG60" s="81">
        <f>'Restating Adj'!AG60+'Pro Forma Adj'!AG60</f>
        <v>0</v>
      </c>
      <c r="AH60" s="277">
        <f>'Restating Adj'!AH60+'Pro Forma Adj'!AH60</f>
        <v>0</v>
      </c>
      <c r="AI60" s="81">
        <f>'Restating Adj'!AI60+'Pro Forma Adj'!AI60</f>
        <v>0</v>
      </c>
      <c r="AJ60" s="319">
        <f>'Restating Adj'!AJ60+'Pro Forma Adj'!AJ60</f>
        <v>0</v>
      </c>
      <c r="AK60" s="318">
        <f>'Restating Adj'!AK60+'Pro Forma Adj'!AK60</f>
        <v>0</v>
      </c>
      <c r="AL60" s="81">
        <f>'Restating Adj'!AL60+'Pro Forma Adj'!AL60</f>
        <v>0</v>
      </c>
      <c r="AM60" s="81">
        <f>'Restating Adj'!AM60+'Pro Forma Adj'!AM60</f>
        <v>0</v>
      </c>
      <c r="AN60" s="407">
        <f>'Restating Adj'!AN60+'Pro Forma Adj'!AN60</f>
        <v>0</v>
      </c>
      <c r="AO60" s="81">
        <f>'Restating Adj'!AO60+'Pro Forma Adj'!AO60</f>
        <v>0</v>
      </c>
      <c r="AP60" s="319">
        <f>'Restating Adj'!AP60+'Pro Forma Adj'!AP60</f>
        <v>0</v>
      </c>
      <c r="AQ60" s="318">
        <f>'Restating Adj'!AQ60+'Pro Forma Adj'!AQ60</f>
        <v>0</v>
      </c>
      <c r="AR60" s="81">
        <f>'Restating Adj'!AR60+'Pro Forma Adj'!AR60</f>
        <v>0</v>
      </c>
      <c r="AS60" s="81">
        <f>'Restating Adj'!AS60+'Pro Forma Adj'!AS60</f>
        <v>0</v>
      </c>
      <c r="AT60" s="81">
        <f>'Restating Adj'!AT60+'Pro Forma Adj'!AT60</f>
        <v>0</v>
      </c>
      <c r="AU60" s="81">
        <f>'Restating Adj'!AU60+'Pro Forma Adj'!AU60</f>
        <v>0</v>
      </c>
      <c r="AV60" s="319">
        <f>'Restating Adj'!AV60+'Pro Forma Adj'!AV60</f>
        <v>0</v>
      </c>
      <c r="AW60" s="383">
        <f>'Restating Adj'!AW60+'Pro Forma Adj'!AW60</f>
        <v>0</v>
      </c>
      <c r="AX60" s="15"/>
    </row>
    <row r="61" spans="1:50">
      <c r="A61" s="14" t="s">
        <v>93</v>
      </c>
      <c r="B61" s="89">
        <f t="shared" si="28"/>
        <v>-997744.69040887489</v>
      </c>
      <c r="C61" s="30">
        <f>'Restating Adj'!C61+'Pro Forma Adj'!C61</f>
        <v>0</v>
      </c>
      <c r="D61" s="81">
        <f>'Restating Adj'!D61+'Pro Forma Adj'!D61</f>
        <v>0</v>
      </c>
      <c r="E61" s="81">
        <f>'Restating Adj'!E61+'Pro Forma Adj'!E61</f>
        <v>0</v>
      </c>
      <c r="F61" s="319">
        <f>'Restating Adj'!F61+'Pro Forma Adj'!F61</f>
        <v>0</v>
      </c>
      <c r="G61" s="318">
        <f>'Restating Adj'!G61+'Pro Forma Adj'!G61</f>
        <v>0</v>
      </c>
      <c r="H61" s="82">
        <f>'Restating Adj'!H61+'Pro Forma Adj'!H61</f>
        <v>0</v>
      </c>
      <c r="I61" s="294">
        <f>'Restating Adj'!I61+'Pro Forma Adj'!I61</f>
        <v>0</v>
      </c>
      <c r="J61" s="277">
        <f>'Restating Adj'!J61+'Pro Forma Adj'!J61</f>
        <v>0</v>
      </c>
      <c r="K61" s="81">
        <f>'Restating Adj'!K61+'Pro Forma Adj'!K61</f>
        <v>0</v>
      </c>
      <c r="L61" s="319">
        <f>'Restating Adj'!L61+'Pro Forma Adj'!L61</f>
        <v>0</v>
      </c>
      <c r="M61" s="318">
        <f>'Restating Adj'!M61+'Pro Forma Adj'!M61</f>
        <v>0</v>
      </c>
      <c r="N61" s="81">
        <f>'Restating Adj'!N61+'Pro Forma Adj'!N61</f>
        <v>0</v>
      </c>
      <c r="O61" s="81">
        <f>'Restating Adj'!O61+'Pro Forma Adj'!O61</f>
        <v>0</v>
      </c>
      <c r="P61" s="81">
        <f>'Restating Adj'!P61+'Pro Forma Adj'!P61</f>
        <v>0</v>
      </c>
      <c r="Q61" s="277">
        <f>'Restating Adj'!Q61+'Pro Forma Adj'!Q61</f>
        <v>0</v>
      </c>
      <c r="R61" s="319">
        <f>'Restating Adj'!R61+'Pro Forma Adj'!R61</f>
        <v>0</v>
      </c>
      <c r="S61" s="366">
        <f>'Restating Adj'!S61+'Pro Forma Adj'!S61</f>
        <v>0</v>
      </c>
      <c r="T61" s="81">
        <f>'Restating Adj'!T61+'Pro Forma Adj'!T61</f>
        <v>0</v>
      </c>
      <c r="U61" s="277">
        <f>'Restating Adj'!U61+'Pro Forma Adj'!U61</f>
        <v>0</v>
      </c>
      <c r="V61" s="277">
        <f>'Restating Adj'!V61+'Pro Forma Adj'!V61</f>
        <v>0</v>
      </c>
      <c r="W61" s="30">
        <f>'Restating Adj'!W61+'Pro Forma Adj'!W61</f>
        <v>0</v>
      </c>
      <c r="X61" s="319">
        <f>'Restating Adj'!X61+'Pro Forma Adj'!X61</f>
        <v>0</v>
      </c>
      <c r="Y61" s="318">
        <f>'Restating Adj'!Y61+'Pro Forma Adj'!Y61</f>
        <v>0</v>
      </c>
      <c r="Z61" s="407">
        <f>'Restating Adj'!Z61+'Pro Forma Adj'!Z61</f>
        <v>0</v>
      </c>
      <c r="AA61" s="277">
        <f>'Restating Adj'!AA61+'Pro Forma Adj'!AA61</f>
        <v>0</v>
      </c>
      <c r="AB61" s="442">
        <f>'Restating Adj'!AB61+'Pro Forma Adj'!AB61</f>
        <v>0</v>
      </c>
      <c r="AC61" s="277">
        <f>'Restating Adj'!AC61+'Pro Forma Adj'!AC61</f>
        <v>0</v>
      </c>
      <c r="AD61" s="348">
        <f>'Restating Adj'!AD61+'Pro Forma Adj'!AD61</f>
        <v>0</v>
      </c>
      <c r="AE61" s="423">
        <f>'Restating Adj'!AE61+'Pro Forma Adj'!AE61</f>
        <v>0</v>
      </c>
      <c r="AF61" s="81">
        <f>'Restating Adj'!AF61+'Pro Forma Adj'!AF61</f>
        <v>0</v>
      </c>
      <c r="AG61" s="81">
        <f>'Restating Adj'!AG61+'Pro Forma Adj'!AG61</f>
        <v>0</v>
      </c>
      <c r="AH61" s="277">
        <f>'Restating Adj'!AH61+'Pro Forma Adj'!AH61</f>
        <v>0</v>
      </c>
      <c r="AI61" s="81">
        <f>'Restating Adj'!AI61+'Pro Forma Adj'!AI61</f>
        <v>0</v>
      </c>
      <c r="AJ61" s="319">
        <f>'Restating Adj'!AJ61+'Pro Forma Adj'!AJ61</f>
        <v>0</v>
      </c>
      <c r="AK61" s="318">
        <f>'Restating Adj'!AK61+'Pro Forma Adj'!AK61</f>
        <v>0</v>
      </c>
      <c r="AL61" s="81">
        <f>'Restating Adj'!AL61+'Pro Forma Adj'!AL61</f>
        <v>0</v>
      </c>
      <c r="AM61" s="81">
        <f>'Restating Adj'!AM61+'Pro Forma Adj'!AM61</f>
        <v>-997744.69040887489</v>
      </c>
      <c r="AN61" s="407">
        <f>'Restating Adj'!AN61+'Pro Forma Adj'!AN61</f>
        <v>0</v>
      </c>
      <c r="AO61" s="81">
        <f>'Restating Adj'!AO61+'Pro Forma Adj'!AO61</f>
        <v>0</v>
      </c>
      <c r="AP61" s="319">
        <f>'Restating Adj'!AP61+'Pro Forma Adj'!AP61</f>
        <v>0</v>
      </c>
      <c r="AQ61" s="318">
        <f>'Restating Adj'!AQ61+'Pro Forma Adj'!AQ61</f>
        <v>0</v>
      </c>
      <c r="AR61" s="81">
        <f>'Restating Adj'!AR61+'Pro Forma Adj'!AR61</f>
        <v>0</v>
      </c>
      <c r="AS61" s="81">
        <f>'Restating Adj'!AS61+'Pro Forma Adj'!AS61</f>
        <v>0</v>
      </c>
      <c r="AT61" s="81">
        <f>'Restating Adj'!AT61+'Pro Forma Adj'!AT61</f>
        <v>0</v>
      </c>
      <c r="AU61" s="81">
        <f>'Restating Adj'!AU61+'Pro Forma Adj'!AU61</f>
        <v>0</v>
      </c>
      <c r="AV61" s="319">
        <f>'Restating Adj'!AV61+'Pro Forma Adj'!AV61</f>
        <v>0</v>
      </c>
      <c r="AW61" s="383">
        <f>'Restating Adj'!AW61+'Pro Forma Adj'!AW61</f>
        <v>0</v>
      </c>
      <c r="AX61" s="15"/>
    </row>
    <row r="62" spans="1:50">
      <c r="A62" s="14" t="s">
        <v>94</v>
      </c>
      <c r="B62" s="89">
        <f t="shared" si="28"/>
        <v>-3272582.9608333334</v>
      </c>
      <c r="C62" s="30">
        <f>'Restating Adj'!C62+'Pro Forma Adj'!C62</f>
        <v>0</v>
      </c>
      <c r="D62" s="81">
        <f>'Restating Adj'!D62+'Pro Forma Adj'!D62</f>
        <v>0</v>
      </c>
      <c r="E62" s="81">
        <f>'Restating Adj'!E62+'Pro Forma Adj'!E62</f>
        <v>0</v>
      </c>
      <c r="F62" s="319">
        <f>'Restating Adj'!F62+'Pro Forma Adj'!F62</f>
        <v>0</v>
      </c>
      <c r="G62" s="318">
        <f>'Restating Adj'!G62+'Pro Forma Adj'!G62</f>
        <v>0</v>
      </c>
      <c r="H62" s="82">
        <f>'Restating Adj'!H62+'Pro Forma Adj'!H62</f>
        <v>0</v>
      </c>
      <c r="I62" s="294">
        <f>'Restating Adj'!I62+'Pro Forma Adj'!I62</f>
        <v>0</v>
      </c>
      <c r="J62" s="277">
        <f>'Restating Adj'!J62+'Pro Forma Adj'!J62</f>
        <v>0</v>
      </c>
      <c r="K62" s="81">
        <f>'Restating Adj'!K62+'Pro Forma Adj'!K62</f>
        <v>0</v>
      </c>
      <c r="L62" s="319">
        <f>'Restating Adj'!L62+'Pro Forma Adj'!L62</f>
        <v>0</v>
      </c>
      <c r="M62" s="318">
        <f>'Restating Adj'!M62+'Pro Forma Adj'!M62</f>
        <v>0</v>
      </c>
      <c r="N62" s="81">
        <f>'Restating Adj'!N62+'Pro Forma Adj'!N62</f>
        <v>0</v>
      </c>
      <c r="O62" s="81">
        <f>'Restating Adj'!O62+'Pro Forma Adj'!O62</f>
        <v>0</v>
      </c>
      <c r="P62" s="81">
        <f>'Restating Adj'!P62+'Pro Forma Adj'!P62</f>
        <v>0</v>
      </c>
      <c r="Q62" s="277">
        <f>'Restating Adj'!Q62+'Pro Forma Adj'!Q62</f>
        <v>0</v>
      </c>
      <c r="R62" s="319">
        <f>'Restating Adj'!R62+'Pro Forma Adj'!R62</f>
        <v>0</v>
      </c>
      <c r="S62" s="366">
        <f>'Restating Adj'!S62+'Pro Forma Adj'!S62</f>
        <v>0</v>
      </c>
      <c r="T62" s="81">
        <f>'Restating Adj'!T62+'Pro Forma Adj'!T62</f>
        <v>0</v>
      </c>
      <c r="U62" s="277">
        <f>'Restating Adj'!U62+'Pro Forma Adj'!U62</f>
        <v>0</v>
      </c>
      <c r="V62" s="277">
        <f>'Restating Adj'!V62+'Pro Forma Adj'!V62</f>
        <v>0</v>
      </c>
      <c r="W62" s="30">
        <f>'Restating Adj'!W62+'Pro Forma Adj'!W62</f>
        <v>0</v>
      </c>
      <c r="X62" s="319">
        <f>'Restating Adj'!X62+'Pro Forma Adj'!X62</f>
        <v>0</v>
      </c>
      <c r="Y62" s="318">
        <f>'Restating Adj'!Y62+'Pro Forma Adj'!Y62</f>
        <v>0</v>
      </c>
      <c r="Z62" s="407">
        <f>'Restating Adj'!Z62+'Pro Forma Adj'!Z62</f>
        <v>0</v>
      </c>
      <c r="AA62" s="277">
        <f>'Restating Adj'!AA62+'Pro Forma Adj'!AA62</f>
        <v>0</v>
      </c>
      <c r="AB62" s="442">
        <f>'Restating Adj'!AB62+'Pro Forma Adj'!AB62</f>
        <v>0</v>
      </c>
      <c r="AC62" s="277">
        <f>'Restating Adj'!AC62+'Pro Forma Adj'!AC62</f>
        <v>0</v>
      </c>
      <c r="AD62" s="348">
        <f>'Restating Adj'!AD62+'Pro Forma Adj'!AD62</f>
        <v>0</v>
      </c>
      <c r="AE62" s="423">
        <f>'Restating Adj'!AE62+'Pro Forma Adj'!AE62</f>
        <v>0</v>
      </c>
      <c r="AF62" s="81">
        <f>'Restating Adj'!AF62+'Pro Forma Adj'!AF62</f>
        <v>0</v>
      </c>
      <c r="AG62" s="81">
        <f>'Restating Adj'!AG62+'Pro Forma Adj'!AG62</f>
        <v>0</v>
      </c>
      <c r="AH62" s="277">
        <f>'Restating Adj'!AH62+'Pro Forma Adj'!AH62</f>
        <v>0</v>
      </c>
      <c r="AI62" s="81">
        <f>'Restating Adj'!AI62+'Pro Forma Adj'!AI62</f>
        <v>0</v>
      </c>
      <c r="AJ62" s="319">
        <f>'Restating Adj'!AJ62+'Pro Forma Adj'!AJ62</f>
        <v>0</v>
      </c>
      <c r="AK62" s="318">
        <f>'Restating Adj'!AK62+'Pro Forma Adj'!AK62</f>
        <v>0</v>
      </c>
      <c r="AL62" s="81">
        <f>'Restating Adj'!AL62+'Pro Forma Adj'!AL62</f>
        <v>0</v>
      </c>
      <c r="AM62" s="81">
        <f>'Restating Adj'!AM62+'Pro Forma Adj'!AM62</f>
        <v>0</v>
      </c>
      <c r="AN62" s="407">
        <f>'Restating Adj'!AN62+'Pro Forma Adj'!AN62</f>
        <v>0</v>
      </c>
      <c r="AO62" s="81">
        <f>'Restating Adj'!AO62+'Pro Forma Adj'!AO62</f>
        <v>0</v>
      </c>
      <c r="AP62" s="319">
        <f>'Restating Adj'!AP62+'Pro Forma Adj'!AP62</f>
        <v>0</v>
      </c>
      <c r="AQ62" s="318">
        <f>'Restating Adj'!AQ62+'Pro Forma Adj'!AQ62</f>
        <v>0</v>
      </c>
      <c r="AR62" s="81">
        <f>'Restating Adj'!AR62+'Pro Forma Adj'!AR62</f>
        <v>-3272582.9608333334</v>
      </c>
      <c r="AS62" s="81">
        <f>'Restating Adj'!AS62+'Pro Forma Adj'!AS62</f>
        <v>0</v>
      </c>
      <c r="AT62" s="81">
        <f>'Restating Adj'!AT62+'Pro Forma Adj'!AT62</f>
        <v>0</v>
      </c>
      <c r="AU62" s="81">
        <f>'Restating Adj'!AU62+'Pro Forma Adj'!AU62</f>
        <v>0</v>
      </c>
      <c r="AV62" s="319">
        <f>'Restating Adj'!AV62+'Pro Forma Adj'!AV62</f>
        <v>0</v>
      </c>
      <c r="AW62" s="383">
        <f>'Restating Adj'!AW62+'Pro Forma Adj'!AW62</f>
        <v>0</v>
      </c>
      <c r="AX62" s="15"/>
    </row>
    <row r="63" spans="1:50">
      <c r="A63" s="14" t="s">
        <v>95</v>
      </c>
      <c r="B63" s="89">
        <f t="shared" si="28"/>
        <v>901777.24005016102</v>
      </c>
      <c r="C63" s="30">
        <f>'Restating Adj'!C63+'Pro Forma Adj'!C63</f>
        <v>0</v>
      </c>
      <c r="D63" s="81">
        <f>'Restating Adj'!D63+'Pro Forma Adj'!D63</f>
        <v>0</v>
      </c>
      <c r="E63" s="81">
        <f>'Restating Adj'!E63+'Pro Forma Adj'!E63</f>
        <v>0</v>
      </c>
      <c r="F63" s="319">
        <f>'Restating Adj'!F63+'Pro Forma Adj'!F63</f>
        <v>-2651.4558933258854</v>
      </c>
      <c r="G63" s="318">
        <f>'Restating Adj'!G63+'Pro Forma Adj'!G63</f>
        <v>0</v>
      </c>
      <c r="H63" s="82">
        <f>'Restating Adj'!H63+'Pro Forma Adj'!H63</f>
        <v>0</v>
      </c>
      <c r="I63" s="294">
        <f>'Restating Adj'!I63+'Pro Forma Adj'!I63</f>
        <v>0</v>
      </c>
      <c r="J63" s="277">
        <f>'Restating Adj'!J63+'Pro Forma Adj'!J63</f>
        <v>0</v>
      </c>
      <c r="K63" s="81">
        <f>'Restating Adj'!K63+'Pro Forma Adj'!K63</f>
        <v>0</v>
      </c>
      <c r="L63" s="319">
        <f>'Restating Adj'!L63+'Pro Forma Adj'!L63</f>
        <v>0</v>
      </c>
      <c r="M63" s="318">
        <f>'Restating Adj'!M63+'Pro Forma Adj'!M63</f>
        <v>0</v>
      </c>
      <c r="N63" s="81">
        <f>'Restating Adj'!N63+'Pro Forma Adj'!N63</f>
        <v>0</v>
      </c>
      <c r="O63" s="81">
        <f>'Restating Adj'!O63+'Pro Forma Adj'!O63</f>
        <v>0</v>
      </c>
      <c r="P63" s="81">
        <f>'Restating Adj'!P63+'Pro Forma Adj'!P63</f>
        <v>0</v>
      </c>
      <c r="Q63" s="277">
        <f>'Restating Adj'!Q63+'Pro Forma Adj'!Q63</f>
        <v>0</v>
      </c>
      <c r="R63" s="319">
        <f>'Restating Adj'!R63+'Pro Forma Adj'!R63</f>
        <v>0</v>
      </c>
      <c r="S63" s="366">
        <f>'Restating Adj'!S63+'Pro Forma Adj'!S63</f>
        <v>0</v>
      </c>
      <c r="T63" s="81">
        <f>'Restating Adj'!T63+'Pro Forma Adj'!T63</f>
        <v>0</v>
      </c>
      <c r="U63" s="277">
        <f>'Restating Adj'!U63+'Pro Forma Adj'!U63</f>
        <v>0</v>
      </c>
      <c r="V63" s="277">
        <f>'Restating Adj'!V63+'Pro Forma Adj'!V63</f>
        <v>0</v>
      </c>
      <c r="W63" s="30">
        <f>'Restating Adj'!W63+'Pro Forma Adj'!W63</f>
        <v>0</v>
      </c>
      <c r="X63" s="319">
        <f>'Restating Adj'!X63+'Pro Forma Adj'!X63</f>
        <v>0</v>
      </c>
      <c r="Y63" s="318">
        <f>'Restating Adj'!Y63+'Pro Forma Adj'!Y63</f>
        <v>0</v>
      </c>
      <c r="Z63" s="407">
        <f>'Restating Adj'!Z63+'Pro Forma Adj'!Z63</f>
        <v>0</v>
      </c>
      <c r="AA63" s="277">
        <f>'Restating Adj'!AA63+'Pro Forma Adj'!AA63</f>
        <v>0</v>
      </c>
      <c r="AB63" s="442">
        <f>'Restating Adj'!AB63+'Pro Forma Adj'!AB63</f>
        <v>0</v>
      </c>
      <c r="AC63" s="277">
        <f>'Restating Adj'!AC63+'Pro Forma Adj'!AC63</f>
        <v>0</v>
      </c>
      <c r="AD63" s="348">
        <f>'Restating Adj'!AD63+'Pro Forma Adj'!AD63</f>
        <v>0</v>
      </c>
      <c r="AE63" s="423">
        <f>'Restating Adj'!AE63+'Pro Forma Adj'!AE63</f>
        <v>0</v>
      </c>
      <c r="AF63" s="81">
        <f>'Restating Adj'!AF63+'Pro Forma Adj'!AF63</f>
        <v>0</v>
      </c>
      <c r="AG63" s="81">
        <f>'Restating Adj'!AG63+'Pro Forma Adj'!AG63</f>
        <v>0</v>
      </c>
      <c r="AH63" s="277">
        <f>'Restating Adj'!AH63+'Pro Forma Adj'!AH63</f>
        <v>0</v>
      </c>
      <c r="AI63" s="81">
        <f>'Restating Adj'!AI63+'Pro Forma Adj'!AI63</f>
        <v>0</v>
      </c>
      <c r="AJ63" s="319">
        <f>'Restating Adj'!AJ63+'Pro Forma Adj'!AJ63</f>
        <v>0</v>
      </c>
      <c r="AK63" s="318">
        <f>'Restating Adj'!AK63+'Pro Forma Adj'!AK63</f>
        <v>0</v>
      </c>
      <c r="AL63" s="81">
        <f>'Restating Adj'!AL63+'Pro Forma Adj'!AL63</f>
        <v>0</v>
      </c>
      <c r="AM63" s="81">
        <f>'Restating Adj'!AM63+'Pro Forma Adj'!AM63</f>
        <v>0</v>
      </c>
      <c r="AN63" s="407">
        <f>'Restating Adj'!AN63+'Pro Forma Adj'!AN63</f>
        <v>0</v>
      </c>
      <c r="AO63" s="81">
        <f>'Restating Adj'!AO63+'Pro Forma Adj'!AO63</f>
        <v>1181552.4326101539</v>
      </c>
      <c r="AP63" s="319">
        <f>'Restating Adj'!AP63+'Pro Forma Adj'!AP63</f>
        <v>0</v>
      </c>
      <c r="AQ63" s="318">
        <f>'Restating Adj'!AQ63+'Pro Forma Adj'!AQ63</f>
        <v>-277123.73666666704</v>
      </c>
      <c r="AR63" s="81">
        <f>'Restating Adj'!AR63+'Pro Forma Adj'!AR63</f>
        <v>0</v>
      </c>
      <c r="AS63" s="81">
        <f>'Restating Adj'!AS63+'Pro Forma Adj'!AS63</f>
        <v>0</v>
      </c>
      <c r="AT63" s="81">
        <f>'Restating Adj'!AT63+'Pro Forma Adj'!AT63</f>
        <v>0</v>
      </c>
      <c r="AU63" s="81">
        <f>'Restating Adj'!AU63+'Pro Forma Adj'!AU63</f>
        <v>0</v>
      </c>
      <c r="AV63" s="319">
        <f>'Restating Adj'!AV63+'Pro Forma Adj'!AV63</f>
        <v>0</v>
      </c>
      <c r="AW63" s="383">
        <f>'Restating Adj'!AW63+'Pro Forma Adj'!AW63</f>
        <v>0</v>
      </c>
      <c r="AX63" s="15"/>
    </row>
    <row r="64" spans="1:50">
      <c r="A64" s="14"/>
      <c r="B64" s="78">
        <f t="shared" si="28"/>
        <v>0</v>
      </c>
      <c r="C64" s="28">
        <f>'Restating Adj'!C64+'Pro Forma Adj'!C64</f>
        <v>0</v>
      </c>
      <c r="D64" s="12">
        <f>'Restating Adj'!D64+'Pro Forma Adj'!D64</f>
        <v>0</v>
      </c>
      <c r="E64" s="12">
        <f>'Restating Adj'!E64+'Pro Forma Adj'!E64</f>
        <v>0</v>
      </c>
      <c r="F64" s="317">
        <f>'Restating Adj'!F64+'Pro Forma Adj'!F64</f>
        <v>0</v>
      </c>
      <c r="G64" s="316">
        <f>'Restating Adj'!G64+'Pro Forma Adj'!G64</f>
        <v>0</v>
      </c>
      <c r="H64" s="77">
        <f>'Restating Adj'!H64+'Pro Forma Adj'!H64</f>
        <v>0</v>
      </c>
      <c r="I64" s="293">
        <f>'Restating Adj'!I64+'Pro Forma Adj'!I64</f>
        <v>0</v>
      </c>
      <c r="J64" s="276">
        <f>'Restating Adj'!J64+'Pro Forma Adj'!J64</f>
        <v>0</v>
      </c>
      <c r="K64" s="12">
        <f>'Restating Adj'!K64+'Pro Forma Adj'!K64</f>
        <v>0</v>
      </c>
      <c r="L64" s="317">
        <f>'Restating Adj'!L64+'Pro Forma Adj'!L64</f>
        <v>0</v>
      </c>
      <c r="M64" s="316">
        <f>'Restating Adj'!M64+'Pro Forma Adj'!M64</f>
        <v>0</v>
      </c>
      <c r="N64" s="12">
        <f>'Restating Adj'!N64+'Pro Forma Adj'!N64</f>
        <v>0</v>
      </c>
      <c r="O64" s="12">
        <f>'Restating Adj'!O64+'Pro Forma Adj'!O64</f>
        <v>0</v>
      </c>
      <c r="P64" s="12">
        <f>'Restating Adj'!P64+'Pro Forma Adj'!P64</f>
        <v>0</v>
      </c>
      <c r="Q64" s="276">
        <f>'Restating Adj'!Q64+'Pro Forma Adj'!Q64</f>
        <v>0</v>
      </c>
      <c r="R64" s="317">
        <f>'Restating Adj'!R64+'Pro Forma Adj'!R64</f>
        <v>0</v>
      </c>
      <c r="S64" s="365">
        <f>'Restating Adj'!S64+'Pro Forma Adj'!S64</f>
        <v>0</v>
      </c>
      <c r="T64" s="12">
        <f>'Restating Adj'!T64+'Pro Forma Adj'!T64</f>
        <v>0</v>
      </c>
      <c r="U64" s="276">
        <f>'Restating Adj'!U64+'Pro Forma Adj'!U64</f>
        <v>0</v>
      </c>
      <c r="V64" s="276">
        <f>'Restating Adj'!V64+'Pro Forma Adj'!V64</f>
        <v>0</v>
      </c>
      <c r="W64" s="28">
        <f>'Restating Adj'!W64+'Pro Forma Adj'!W64</f>
        <v>0</v>
      </c>
      <c r="X64" s="317">
        <f>'Restating Adj'!X64+'Pro Forma Adj'!X64</f>
        <v>0</v>
      </c>
      <c r="Y64" s="316">
        <f>'Restating Adj'!Y64+'Pro Forma Adj'!Y64</f>
        <v>0</v>
      </c>
      <c r="Z64" s="406">
        <f>'Restating Adj'!Z64+'Pro Forma Adj'!Z64</f>
        <v>0</v>
      </c>
      <c r="AA64" s="276">
        <f>'Restating Adj'!AA64+'Pro Forma Adj'!AA64</f>
        <v>0</v>
      </c>
      <c r="AB64" s="441">
        <f>'Restating Adj'!AB64+'Pro Forma Adj'!AB64</f>
        <v>0</v>
      </c>
      <c r="AC64" s="276">
        <f>'Restating Adj'!AC64+'Pro Forma Adj'!AC64</f>
        <v>0</v>
      </c>
      <c r="AD64" s="347">
        <f>'Restating Adj'!AD64+'Pro Forma Adj'!AD64</f>
        <v>0</v>
      </c>
      <c r="AE64" s="422">
        <f>'Restating Adj'!AE64+'Pro Forma Adj'!AE64</f>
        <v>0</v>
      </c>
      <c r="AF64" s="12">
        <f>'Restating Adj'!AF64+'Pro Forma Adj'!AF64</f>
        <v>0</v>
      </c>
      <c r="AG64" s="12">
        <f>'Restating Adj'!AG64+'Pro Forma Adj'!AG64</f>
        <v>0</v>
      </c>
      <c r="AH64" s="276">
        <f>'Restating Adj'!AH64+'Pro Forma Adj'!AH64</f>
        <v>0</v>
      </c>
      <c r="AI64" s="12">
        <f>'Restating Adj'!AI64+'Pro Forma Adj'!AI64</f>
        <v>0</v>
      </c>
      <c r="AJ64" s="317">
        <f>'Restating Adj'!AJ64+'Pro Forma Adj'!AJ64</f>
        <v>0</v>
      </c>
      <c r="AK64" s="316">
        <f>'Restating Adj'!AK64+'Pro Forma Adj'!AK64</f>
        <v>0</v>
      </c>
      <c r="AL64" s="12">
        <f>'Restating Adj'!AL64+'Pro Forma Adj'!AL64</f>
        <v>0</v>
      </c>
      <c r="AM64" s="12">
        <f>'Restating Adj'!AM64+'Pro Forma Adj'!AM64</f>
        <v>0</v>
      </c>
      <c r="AN64" s="406">
        <f>'Restating Adj'!AN64+'Pro Forma Adj'!AN64</f>
        <v>0</v>
      </c>
      <c r="AO64" s="12">
        <f>'Restating Adj'!AO64+'Pro Forma Adj'!AO64</f>
        <v>0</v>
      </c>
      <c r="AP64" s="317">
        <f>'Restating Adj'!AP64+'Pro Forma Adj'!AP64</f>
        <v>0</v>
      </c>
      <c r="AQ64" s="316">
        <f>'Restating Adj'!AQ64+'Pro Forma Adj'!AQ64</f>
        <v>0</v>
      </c>
      <c r="AR64" s="12">
        <f>'Restating Adj'!AR64+'Pro Forma Adj'!AR64</f>
        <v>0</v>
      </c>
      <c r="AS64" s="12">
        <f>'Restating Adj'!AS64+'Pro Forma Adj'!AS64</f>
        <v>0</v>
      </c>
      <c r="AT64" s="12">
        <f>'Restating Adj'!AT64+'Pro Forma Adj'!AT64</f>
        <v>0</v>
      </c>
      <c r="AU64" s="12">
        <f>'Restating Adj'!AU64+'Pro Forma Adj'!AU64</f>
        <v>0</v>
      </c>
      <c r="AV64" s="317">
        <f>'Restating Adj'!AV64+'Pro Forma Adj'!AV64</f>
        <v>0</v>
      </c>
      <c r="AW64" s="382">
        <f>'Restating Adj'!AW64+'Pro Forma Adj'!AW64</f>
        <v>0</v>
      </c>
      <c r="AX64" s="15"/>
    </row>
    <row r="65" spans="1:50">
      <c r="A65" s="14" t="s">
        <v>96</v>
      </c>
      <c r="B65" s="157">
        <f t="shared" si="28"/>
        <v>-47265011.874216333</v>
      </c>
      <c r="C65" s="31">
        <f t="shared" ref="C65" si="29">SUM(C57:C64)</f>
        <v>0</v>
      </c>
      <c r="D65" s="83">
        <f t="shared" ref="D65:AN65" si="30">SUM(D57:D64)</f>
        <v>0</v>
      </c>
      <c r="E65" s="83">
        <f t="shared" si="30"/>
        <v>0</v>
      </c>
      <c r="F65" s="321">
        <f t="shared" si="30"/>
        <v>-1645.2066501962654</v>
      </c>
      <c r="G65" s="320">
        <f t="shared" si="30"/>
        <v>0</v>
      </c>
      <c r="H65" s="84">
        <f t="shared" si="30"/>
        <v>0</v>
      </c>
      <c r="I65" s="295">
        <f t="shared" si="30"/>
        <v>0</v>
      </c>
      <c r="J65" s="278">
        <f t="shared" si="30"/>
        <v>0</v>
      </c>
      <c r="K65" s="83">
        <f t="shared" si="30"/>
        <v>0</v>
      </c>
      <c r="L65" s="321">
        <f t="shared" si="30"/>
        <v>0</v>
      </c>
      <c r="M65" s="320">
        <f t="shared" si="30"/>
        <v>0</v>
      </c>
      <c r="N65" s="83">
        <f t="shared" si="30"/>
        <v>0</v>
      </c>
      <c r="O65" s="83">
        <f t="shared" si="30"/>
        <v>0</v>
      </c>
      <c r="P65" s="83">
        <f t="shared" si="30"/>
        <v>0</v>
      </c>
      <c r="Q65" s="278">
        <f t="shared" si="30"/>
        <v>0</v>
      </c>
      <c r="R65" s="321">
        <f t="shared" si="30"/>
        <v>0</v>
      </c>
      <c r="S65" s="367">
        <f t="shared" ref="S65" si="31">SUM(S57:S64)</f>
        <v>0</v>
      </c>
      <c r="T65" s="83">
        <f t="shared" si="30"/>
        <v>0</v>
      </c>
      <c r="U65" s="278">
        <f t="shared" ref="U65:V65" si="32">SUM(U57:U64)</f>
        <v>20275241.479703084</v>
      </c>
      <c r="V65" s="278">
        <f t="shared" si="32"/>
        <v>671948.51699294185</v>
      </c>
      <c r="W65" s="31">
        <f t="shared" si="30"/>
        <v>-15072679.795307567</v>
      </c>
      <c r="X65" s="321">
        <f t="shared" si="30"/>
        <v>214124.93914773146</v>
      </c>
      <c r="Y65" s="320">
        <f t="shared" si="30"/>
        <v>-160400.15021067098</v>
      </c>
      <c r="Z65" s="408">
        <f t="shared" si="30"/>
        <v>-8765942.574019501</v>
      </c>
      <c r="AA65" s="278">
        <f t="shared" ref="AA65" si="33">SUM(AA57:AA64)</f>
        <v>297695.51752479677</v>
      </c>
      <c r="AB65" s="443">
        <f t="shared" si="30"/>
        <v>0</v>
      </c>
      <c r="AC65" s="278">
        <f t="shared" si="30"/>
        <v>0</v>
      </c>
      <c r="AD65" s="349">
        <f t="shared" si="30"/>
        <v>0</v>
      </c>
      <c r="AE65" s="424">
        <f t="shared" si="30"/>
        <v>9473628.8687260076</v>
      </c>
      <c r="AF65" s="83">
        <f t="shared" si="30"/>
        <v>0</v>
      </c>
      <c r="AG65" s="83">
        <f t="shared" si="30"/>
        <v>-2260168.1927129664</v>
      </c>
      <c r="AH65" s="278">
        <f t="shared" si="30"/>
        <v>-78</v>
      </c>
      <c r="AI65" s="83">
        <f t="shared" si="30"/>
        <v>0</v>
      </c>
      <c r="AJ65" s="321">
        <f t="shared" si="30"/>
        <v>0</v>
      </c>
      <c r="AK65" s="320">
        <f t="shared" si="30"/>
        <v>-44736611.599216297</v>
      </c>
      <c r="AL65" s="83">
        <f t="shared" si="30"/>
        <v>-522219.29166666669</v>
      </c>
      <c r="AM65" s="83">
        <f t="shared" si="30"/>
        <v>-997744.69040887489</v>
      </c>
      <c r="AN65" s="408">
        <f t="shared" si="30"/>
        <v>-7190080.0858693775</v>
      </c>
      <c r="AO65" s="83">
        <f t="shared" ref="AO65:AW65" si="34">SUM(AO57:AO64)</f>
        <v>1181552.4326101539</v>
      </c>
      <c r="AP65" s="321">
        <f t="shared" si="34"/>
        <v>0</v>
      </c>
      <c r="AQ65" s="320">
        <f t="shared" si="34"/>
        <v>-277123.73666666704</v>
      </c>
      <c r="AR65" s="83">
        <f t="shared" si="34"/>
        <v>-3272582.9608333334</v>
      </c>
      <c r="AS65" s="83">
        <f t="shared" si="34"/>
        <v>210870.414652334</v>
      </c>
      <c r="AT65" s="83">
        <f t="shared" si="34"/>
        <v>0</v>
      </c>
      <c r="AU65" s="83">
        <f t="shared" si="34"/>
        <v>0</v>
      </c>
      <c r="AV65" s="321">
        <f t="shared" si="34"/>
        <v>1138530</v>
      </c>
      <c r="AW65" s="384">
        <f t="shared" si="34"/>
        <v>2528672.2399887349</v>
      </c>
    </row>
    <row r="66" spans="1:50">
      <c r="A66" s="14"/>
      <c r="B66" s="78"/>
      <c r="C66" s="28"/>
      <c r="D66" s="12"/>
      <c r="E66" s="12"/>
      <c r="F66" s="317"/>
      <c r="G66" s="316"/>
      <c r="H66" s="77"/>
      <c r="I66" s="293"/>
      <c r="J66" s="276"/>
      <c r="K66" s="12"/>
      <c r="L66" s="317"/>
      <c r="M66" s="316"/>
      <c r="N66" s="12"/>
      <c r="O66" s="12"/>
      <c r="P66" s="12"/>
      <c r="Q66" s="276"/>
      <c r="R66" s="317"/>
      <c r="S66" s="365"/>
      <c r="T66" s="12"/>
      <c r="U66" s="276"/>
      <c r="V66" s="276"/>
      <c r="W66" s="28"/>
      <c r="X66" s="317"/>
      <c r="Y66" s="316"/>
      <c r="Z66" s="406"/>
      <c r="AA66" s="276"/>
      <c r="AB66" s="441"/>
      <c r="AC66" s="276"/>
      <c r="AD66" s="347"/>
      <c r="AE66" s="422"/>
      <c r="AF66" s="12"/>
      <c r="AG66" s="12"/>
      <c r="AH66" s="276"/>
      <c r="AI66" s="12"/>
      <c r="AJ66" s="317"/>
      <c r="AK66" s="316"/>
      <c r="AL66" s="12"/>
      <c r="AM66" s="12"/>
      <c r="AN66" s="406"/>
      <c r="AO66" s="12"/>
      <c r="AP66" s="317"/>
      <c r="AQ66" s="316"/>
      <c r="AR66" s="12"/>
      <c r="AS66" s="12"/>
      <c r="AT66" s="12"/>
      <c r="AU66" s="12"/>
      <c r="AV66" s="317"/>
      <c r="AW66" s="382"/>
    </row>
    <row r="67" spans="1:50" ht="13.5" thickBot="1">
      <c r="A67" s="14" t="s">
        <v>97</v>
      </c>
      <c r="B67" s="161">
        <f>SUM(C67:AW67)</f>
        <v>45238483.216167025</v>
      </c>
      <c r="C67" s="35">
        <f t="shared" ref="C67" si="35">C54+C65</f>
        <v>0</v>
      </c>
      <c r="D67" s="94">
        <f t="shared" ref="D67:AN67" si="36">D54+D65</f>
        <v>0</v>
      </c>
      <c r="E67" s="94">
        <f t="shared" si="36"/>
        <v>0</v>
      </c>
      <c r="F67" s="331">
        <f t="shared" si="36"/>
        <v>-1645.2066501962654</v>
      </c>
      <c r="G67" s="330">
        <f t="shared" si="36"/>
        <v>0</v>
      </c>
      <c r="H67" s="162">
        <f t="shared" si="36"/>
        <v>0</v>
      </c>
      <c r="I67" s="300">
        <f t="shared" si="36"/>
        <v>0</v>
      </c>
      <c r="J67" s="283">
        <f t="shared" si="36"/>
        <v>0</v>
      </c>
      <c r="K67" s="94">
        <f t="shared" si="36"/>
        <v>0</v>
      </c>
      <c r="L67" s="331">
        <f t="shared" si="36"/>
        <v>0</v>
      </c>
      <c r="M67" s="330">
        <f t="shared" si="36"/>
        <v>0</v>
      </c>
      <c r="N67" s="94">
        <f t="shared" si="36"/>
        <v>0</v>
      </c>
      <c r="O67" s="94">
        <f t="shared" si="36"/>
        <v>0</v>
      </c>
      <c r="P67" s="94">
        <f t="shared" si="36"/>
        <v>0</v>
      </c>
      <c r="Q67" s="283">
        <f t="shared" si="36"/>
        <v>0</v>
      </c>
      <c r="R67" s="331">
        <f t="shared" si="36"/>
        <v>0</v>
      </c>
      <c r="S67" s="372">
        <f t="shared" ref="S67" si="37">S54+S65</f>
        <v>0</v>
      </c>
      <c r="T67" s="94">
        <f t="shared" si="36"/>
        <v>0</v>
      </c>
      <c r="U67" s="283">
        <f t="shared" ref="U67:V67" si="38">U54+U65</f>
        <v>-7809779.9224174879</v>
      </c>
      <c r="V67" s="283">
        <f t="shared" si="38"/>
        <v>-1226330.0984525727</v>
      </c>
      <c r="W67" s="35">
        <f t="shared" si="36"/>
        <v>-15072679.795307567</v>
      </c>
      <c r="X67" s="331">
        <f t="shared" si="36"/>
        <v>214124.93914773146</v>
      </c>
      <c r="Y67" s="330">
        <f t="shared" si="36"/>
        <v>-160400.15021067098</v>
      </c>
      <c r="Z67" s="413">
        <f t="shared" si="36"/>
        <v>-8765942.574019501</v>
      </c>
      <c r="AA67" s="283">
        <f t="shared" ref="AA67" si="39">AA54+AA65</f>
        <v>297695.51752479677</v>
      </c>
      <c r="AB67" s="448">
        <f t="shared" si="36"/>
        <v>0</v>
      </c>
      <c r="AC67" s="283">
        <f t="shared" si="36"/>
        <v>0</v>
      </c>
      <c r="AD67" s="354">
        <f t="shared" si="36"/>
        <v>0</v>
      </c>
      <c r="AE67" s="429">
        <f t="shared" si="36"/>
        <v>9473628.8687260076</v>
      </c>
      <c r="AF67" s="94">
        <f t="shared" si="36"/>
        <v>0</v>
      </c>
      <c r="AG67" s="94">
        <f t="shared" si="36"/>
        <v>-2260168.1927129664</v>
      </c>
      <c r="AH67" s="283">
        <f t="shared" si="36"/>
        <v>-78</v>
      </c>
      <c r="AI67" s="94">
        <f t="shared" si="36"/>
        <v>0</v>
      </c>
      <c r="AJ67" s="331">
        <f t="shared" si="36"/>
        <v>0</v>
      </c>
      <c r="AK67" s="330">
        <f t="shared" si="36"/>
        <v>27838518.340090632</v>
      </c>
      <c r="AL67" s="94">
        <f t="shared" si="36"/>
        <v>-849177.37670514849</v>
      </c>
      <c r="AM67" s="94">
        <f t="shared" si="36"/>
        <v>-997744.69040887489</v>
      </c>
      <c r="AN67" s="413">
        <f t="shared" si="36"/>
        <v>19113558.078025408</v>
      </c>
      <c r="AO67" s="94">
        <f t="shared" ref="AO67:AW67" si="40">AO54+AO65</f>
        <v>-23631671.039700955</v>
      </c>
      <c r="AP67" s="331">
        <f t="shared" si="40"/>
        <v>-342058.0861999988</v>
      </c>
      <c r="AQ67" s="330">
        <f t="shared" si="40"/>
        <v>-277123.73666666704</v>
      </c>
      <c r="AR67" s="94">
        <f t="shared" si="40"/>
        <v>-3272582.9608333334</v>
      </c>
      <c r="AS67" s="94">
        <f t="shared" si="40"/>
        <v>210870.414652334</v>
      </c>
      <c r="AT67" s="94">
        <f t="shared" si="40"/>
        <v>23962204.101914421</v>
      </c>
      <c r="AU67" s="94">
        <f t="shared" si="40"/>
        <v>27245531.765168123</v>
      </c>
      <c r="AV67" s="331">
        <f t="shared" si="40"/>
        <v>-1861470</v>
      </c>
      <c r="AW67" s="389">
        <f t="shared" si="40"/>
        <v>3411203.0212035105</v>
      </c>
    </row>
    <row r="68" spans="1:50" ht="13.5" thickTop="1">
      <c r="A68" s="14"/>
      <c r="B68" s="78"/>
      <c r="C68" s="28"/>
      <c r="D68" s="12"/>
      <c r="E68" s="12"/>
      <c r="F68" s="317"/>
      <c r="G68" s="316"/>
      <c r="H68" s="77"/>
      <c r="I68" s="293"/>
      <c r="J68" s="276"/>
      <c r="K68" s="12"/>
      <c r="L68" s="317"/>
      <c r="M68" s="316"/>
      <c r="N68" s="12"/>
      <c r="O68" s="12"/>
      <c r="P68" s="12"/>
      <c r="Q68" s="276"/>
      <c r="R68" s="317"/>
      <c r="S68" s="365"/>
      <c r="T68" s="12"/>
      <c r="U68" s="276"/>
      <c r="V68" s="276"/>
      <c r="W68" s="28"/>
      <c r="X68" s="317"/>
      <c r="Y68" s="316"/>
      <c r="Z68" s="406"/>
      <c r="AA68" s="276"/>
      <c r="AB68" s="441"/>
      <c r="AC68" s="276"/>
      <c r="AD68" s="347"/>
      <c r="AE68" s="422"/>
      <c r="AF68" s="12"/>
      <c r="AG68" s="12"/>
      <c r="AH68" s="276"/>
      <c r="AI68" s="12"/>
      <c r="AJ68" s="317"/>
      <c r="AK68" s="316"/>
      <c r="AL68" s="12"/>
      <c r="AM68" s="12"/>
      <c r="AN68" s="406"/>
      <c r="AO68" s="12"/>
      <c r="AP68" s="317"/>
      <c r="AQ68" s="316"/>
      <c r="AR68" s="12"/>
      <c r="AS68" s="12"/>
      <c r="AT68" s="12"/>
      <c r="AU68" s="12"/>
      <c r="AV68" s="317"/>
      <c r="AW68" s="382"/>
    </row>
    <row r="69" spans="1:50">
      <c r="A69" s="14"/>
      <c r="B69" s="78"/>
      <c r="C69" s="28"/>
      <c r="D69" s="12"/>
      <c r="E69" s="12"/>
      <c r="F69" s="317"/>
      <c r="G69" s="316"/>
      <c r="H69" s="77"/>
      <c r="I69" s="293"/>
      <c r="J69" s="276"/>
      <c r="K69" s="12"/>
      <c r="L69" s="317"/>
      <c r="M69" s="316"/>
      <c r="N69" s="12"/>
      <c r="O69" s="12"/>
      <c r="P69" s="12"/>
      <c r="Q69" s="276"/>
      <c r="R69" s="317"/>
      <c r="S69" s="365"/>
      <c r="T69" s="12"/>
      <c r="U69" s="276"/>
      <c r="V69" s="276"/>
      <c r="W69" s="28"/>
      <c r="X69" s="317"/>
      <c r="Y69" s="316"/>
      <c r="Z69" s="406"/>
      <c r="AA69" s="276"/>
      <c r="AB69" s="441"/>
      <c r="AC69" s="276"/>
      <c r="AD69" s="347"/>
      <c r="AE69" s="422"/>
      <c r="AF69" s="12"/>
      <c r="AG69" s="12"/>
      <c r="AH69" s="276"/>
      <c r="AI69" s="12"/>
      <c r="AJ69" s="317"/>
      <c r="AK69" s="316"/>
      <c r="AL69" s="12"/>
      <c r="AM69" s="12"/>
      <c r="AN69" s="406"/>
      <c r="AO69" s="12"/>
      <c r="AP69" s="317"/>
      <c r="AQ69" s="316"/>
      <c r="AR69" s="12"/>
      <c r="AS69" s="12"/>
      <c r="AT69" s="12"/>
      <c r="AU69" s="12"/>
      <c r="AV69" s="317"/>
      <c r="AW69" s="382"/>
    </row>
    <row r="70" spans="1:50" s="196" customFormat="1">
      <c r="A70" s="246" t="s">
        <v>152</v>
      </c>
      <c r="B70" s="19">
        <f t="shared" ref="B70:C70" si="41">(((B40+Unadj_Op_revenue)/(B67+Unadj_rate_base))-Weighted_cost_debt-Weighted_cost_pref)/Percent_common-Unadj_ROE</f>
        <v>-4.1127288453607636E-3</v>
      </c>
      <c r="C70" s="17">
        <f t="shared" si="41"/>
        <v>-1.4897802757097983E-3</v>
      </c>
      <c r="D70" s="16">
        <f t="shared" ref="D70:AN70" si="42">(((D40+Unadj_Op_revenue)/(D67+Unadj_rate_base))-Weighted_cost_debt-Weighted_cost_pref)/Percent_common-Unadj_ROE</f>
        <v>-1.4279411069634179E-2</v>
      </c>
      <c r="E70" s="16">
        <f t="shared" si="42"/>
        <v>1.3745383188760535E-2</v>
      </c>
      <c r="F70" s="333">
        <f t="shared" si="42"/>
        <v>5.1287346644751652E-6</v>
      </c>
      <c r="G70" s="332">
        <f t="shared" si="42"/>
        <v>-7.5177410368255926E-4</v>
      </c>
      <c r="H70" s="18">
        <f t="shared" si="42"/>
        <v>1.5362649047089005E-4</v>
      </c>
      <c r="I70" s="301">
        <f t="shared" si="42"/>
        <v>1.1590501494344874E-4</v>
      </c>
      <c r="J70" s="284">
        <f t="shared" si="42"/>
        <v>-1.0316432686242188E-3</v>
      </c>
      <c r="K70" s="16">
        <f t="shared" si="42"/>
        <v>1.71147343898434E-4</v>
      </c>
      <c r="L70" s="333">
        <f t="shared" si="42"/>
        <v>4.301828908537253E-6</v>
      </c>
      <c r="M70" s="332">
        <f t="shared" si="42"/>
        <v>-2.3701352155400257E-4</v>
      </c>
      <c r="N70" s="16">
        <f t="shared" si="42"/>
        <v>1.9540874696603733E-2</v>
      </c>
      <c r="O70" s="16">
        <f t="shared" si="42"/>
        <v>-4.7963846370041585E-4</v>
      </c>
      <c r="P70" s="16">
        <f t="shared" si="42"/>
        <v>3.8998228604758545E-8</v>
      </c>
      <c r="Q70" s="284">
        <f t="shared" si="42"/>
        <v>1.8680779530239056E-5</v>
      </c>
      <c r="R70" s="333">
        <f t="shared" si="42"/>
        <v>-7.029318478237595E-4</v>
      </c>
      <c r="S70" s="373">
        <f t="shared" ref="S70" si="43">(((S40+Unadj_Op_revenue)/(S67+Unadj_rate_base))-Weighted_cost_debt-Weighted_cost_pref)/Percent_common-Unadj_ROE</f>
        <v>1.4143653473289441E-3</v>
      </c>
      <c r="T70" s="16">
        <f t="shared" si="42"/>
        <v>1.2726603455344404E-2</v>
      </c>
      <c r="U70" s="284">
        <f t="shared" ref="U70:V70" si="44">(((U40+Unadj_Op_revenue)/(U67+Unadj_rate_base))-Weighted_cost_debt-Weighted_cost_pref)/Percent_common-Unadj_ROE</f>
        <v>3.9001744535203248E-3</v>
      </c>
      <c r="V70" s="284">
        <f t="shared" si="44"/>
        <v>8.6306221598461685E-4</v>
      </c>
      <c r="W70" s="17">
        <f t="shared" si="42"/>
        <v>2.7509794302056911E-3</v>
      </c>
      <c r="X70" s="333">
        <f t="shared" si="42"/>
        <v>-9.5064326525763632E-4</v>
      </c>
      <c r="Y70" s="332">
        <f t="shared" si="42"/>
        <v>2.8716456365707188E-5</v>
      </c>
      <c r="Z70" s="414">
        <f t="shared" si="42"/>
        <v>-1.5833233886657874E-2</v>
      </c>
      <c r="AA70" s="284">
        <f t="shared" ref="AA70" si="45">(((AA40+Unadj_Op_revenue)/(AA67+Unadj_rate_base))-Weighted_cost_debt-Weighted_cost_pref)/Percent_common-Unadj_ROE</f>
        <v>2.1799733850366709E-4</v>
      </c>
      <c r="AB70" s="449">
        <f t="shared" si="42"/>
        <v>5.2203916278038831E-4</v>
      </c>
      <c r="AC70" s="284">
        <f t="shared" si="42"/>
        <v>-7.995368830791133E-4</v>
      </c>
      <c r="AD70" s="355">
        <f t="shared" si="42"/>
        <v>-2.8315101480627658E-4</v>
      </c>
      <c r="AE70" s="430">
        <f t="shared" si="42"/>
        <v>-1.6754021285898812E-3</v>
      </c>
      <c r="AF70" s="16">
        <f t="shared" si="42"/>
        <v>3.20333223380459E-5</v>
      </c>
      <c r="AG70" s="16">
        <f t="shared" si="42"/>
        <v>-5.1447889852446194E-3</v>
      </c>
      <c r="AH70" s="284">
        <f t="shared" si="42"/>
        <v>3.6261987267181828E-4</v>
      </c>
      <c r="AI70" s="16">
        <f t="shared" si="42"/>
        <v>-4.7470855739435713E-4</v>
      </c>
      <c r="AJ70" s="333">
        <f t="shared" si="42"/>
        <v>-3.5280923845470991E-6</v>
      </c>
      <c r="AK70" s="332">
        <f t="shared" si="42"/>
        <v>-4.8114765908493229E-3</v>
      </c>
      <c r="AL70" s="16">
        <f t="shared" si="42"/>
        <v>-9.8187129306755161E-4</v>
      </c>
      <c r="AM70" s="16">
        <f t="shared" si="42"/>
        <v>1.7881801986759094E-4</v>
      </c>
      <c r="AN70" s="414">
        <f t="shared" si="42"/>
        <v>-6.4164817262919588E-3</v>
      </c>
      <c r="AO70" s="16">
        <f t="shared" ref="AO70:AW70" si="46">(((AO40+Unadj_Op_revenue)/(AO67+Unadj_rate_base))-Weighted_cost_debt-Weighted_cost_pref)/Percent_common-Unadj_ROE</f>
        <v>4.3618393555357599E-3</v>
      </c>
      <c r="AP70" s="333">
        <f t="shared" si="46"/>
        <v>1.0816922999380696E-4</v>
      </c>
      <c r="AQ70" s="332">
        <f t="shared" si="46"/>
        <v>5.7185982025989568E-5</v>
      </c>
      <c r="AR70" s="16">
        <f t="shared" si="46"/>
        <v>5.8082384121362074E-4</v>
      </c>
      <c r="AS70" s="16">
        <f t="shared" si="46"/>
        <v>-3.7734218961915644E-5</v>
      </c>
      <c r="AT70" s="16">
        <f t="shared" si="46"/>
        <v>-4.161448546483662E-3</v>
      </c>
      <c r="AU70" s="16">
        <f t="shared" si="46"/>
        <v>-4.7124410999009325E-3</v>
      </c>
      <c r="AV70" s="333">
        <f t="shared" si="46"/>
        <v>3.3398647197345477E-4</v>
      </c>
      <c r="AW70" s="390">
        <f t="shared" si="46"/>
        <v>-6.0792849311028241E-4</v>
      </c>
      <c r="AX70" s="250"/>
    </row>
    <row r="71" spans="1:50">
      <c r="A71" s="14" t="s">
        <v>45</v>
      </c>
      <c r="B71" s="163">
        <f>SUM(C71:AW71)</f>
        <v>3007598.6918768007</v>
      </c>
      <c r="C71" s="36">
        <f t="shared" ref="C71" si="47">-(C40-(C67*Overall_ROR))/gross_up_factor</f>
        <v>921602.19708453002</v>
      </c>
      <c r="D71" s="95">
        <f t="shared" ref="D71:AN71" si="48">-(D40-(D67*Overall_ROR))/gross_up_factor</f>
        <v>8833474.8616390247</v>
      </c>
      <c r="E71" s="95">
        <f t="shared" si="48"/>
        <v>-8503116.5689820312</v>
      </c>
      <c r="F71" s="335">
        <f t="shared" si="48"/>
        <v>-3184.2069475480635</v>
      </c>
      <c r="G71" s="334">
        <f t="shared" si="48"/>
        <v>465059.6312499895</v>
      </c>
      <c r="H71" s="164">
        <f t="shared" si="48"/>
        <v>-95035.834113792022</v>
      </c>
      <c r="I71" s="302">
        <f t="shared" si="48"/>
        <v>-71700.71866747427</v>
      </c>
      <c r="J71" s="285">
        <f t="shared" si="48"/>
        <v>638191.22757452331</v>
      </c>
      <c r="K71" s="95">
        <f t="shared" si="48"/>
        <v>-105874.5176947875</v>
      </c>
      <c r="L71" s="335">
        <f t="shared" si="48"/>
        <v>-2661.1810065146606</v>
      </c>
      <c r="M71" s="334">
        <f t="shared" si="48"/>
        <v>146620.40152118669</v>
      </c>
      <c r="N71" s="95">
        <f t="shared" si="48"/>
        <v>-12088301.44080369</v>
      </c>
      <c r="O71" s="95">
        <f t="shared" si="48"/>
        <v>296712.1186659222</v>
      </c>
      <c r="P71" s="95">
        <f t="shared" si="48"/>
        <v>-24.124935569213626</v>
      </c>
      <c r="Q71" s="285">
        <f t="shared" si="48"/>
        <v>-11556.232646550368</v>
      </c>
      <c r="R71" s="335">
        <f t="shared" si="48"/>
        <v>434845.02105280536</v>
      </c>
      <c r="S71" s="374">
        <f t="shared" ref="S71" si="49">-(S40-(S67*Overall_ROR))/gross_up_factor</f>
        <v>-874949.30147168587</v>
      </c>
      <c r="T71" s="95">
        <f t="shared" si="48"/>
        <v>-7872882.9325391138</v>
      </c>
      <c r="U71" s="285">
        <f t="shared" ref="U71:V71" si="50">-(U40-(U67*Overall_ROR))/gross_up_factor</f>
        <v>-2443162.780374004</v>
      </c>
      <c r="V71" s="285">
        <f t="shared" si="50"/>
        <v>-541634.83810120041</v>
      </c>
      <c r="W71" s="36">
        <f t="shared" si="48"/>
        <v>-1774285.8468369276</v>
      </c>
      <c r="X71" s="335">
        <f t="shared" si="48"/>
        <v>589740.60809390876</v>
      </c>
      <c r="Y71" s="334">
        <f t="shared" si="48"/>
        <v>-18881.560559517176</v>
      </c>
      <c r="Z71" s="415">
        <f t="shared" si="48"/>
        <v>9623555.2433740329</v>
      </c>
      <c r="AA71" s="285">
        <f t="shared" ref="AA71" si="51">-(AA40-(AA67*Overall_ROR))/gross_up_factor</f>
        <v>-132828.01694811825</v>
      </c>
      <c r="AB71" s="450">
        <f t="shared" si="48"/>
        <v>-322941.87755529542</v>
      </c>
      <c r="AC71" s="285">
        <f t="shared" si="48"/>
        <v>494606.45983165089</v>
      </c>
      <c r="AD71" s="356">
        <f t="shared" si="48"/>
        <v>175161.80178169912</v>
      </c>
      <c r="AE71" s="431">
        <f t="shared" si="48"/>
        <v>1115191.5816057641</v>
      </c>
      <c r="AF71" s="95">
        <f t="shared" si="48"/>
        <v>-19816.331796046055</v>
      </c>
      <c r="AG71" s="95">
        <f t="shared" si="48"/>
        <v>3157650.9667492411</v>
      </c>
      <c r="AH71" s="285">
        <f t="shared" si="48"/>
        <v>-224323.04640887538</v>
      </c>
      <c r="AI71" s="95">
        <f t="shared" si="48"/>
        <v>293662.3988131712</v>
      </c>
      <c r="AJ71" s="335">
        <f t="shared" si="48"/>
        <v>2182.5350664961002</v>
      </c>
      <c r="AK71" s="334">
        <f t="shared" si="48"/>
        <v>3277021.0578685715</v>
      </c>
      <c r="AL71" s="95">
        <f t="shared" si="48"/>
        <v>600807.98015062825</v>
      </c>
      <c r="AM71" s="95">
        <f t="shared" si="48"/>
        <v>-117449.87002910287</v>
      </c>
      <c r="AN71" s="415">
        <f t="shared" si="48"/>
        <v>4199991.5657690903</v>
      </c>
      <c r="AO71" s="95">
        <f t="shared" ref="AO71:AW71" si="52">-(AO40-(AO67*Overall_ROR))/gross_up_factor</f>
        <v>-2781810.5361663005</v>
      </c>
      <c r="AP71" s="335">
        <f t="shared" si="52"/>
        <v>-69275.958803818343</v>
      </c>
      <c r="AQ71" s="334">
        <f t="shared" si="52"/>
        <v>-37299.936750841247</v>
      </c>
      <c r="AR71" s="95">
        <f t="shared" si="52"/>
        <v>-380668.14935471554</v>
      </c>
      <c r="AS71" s="95">
        <f t="shared" si="52"/>
        <v>24822.685634889513</v>
      </c>
      <c r="AT71" s="95">
        <f t="shared" si="52"/>
        <v>2820719.3527909061</v>
      </c>
      <c r="AU71" s="95">
        <f t="shared" si="52"/>
        <v>3207217.4329301007</v>
      </c>
      <c r="AV71" s="335">
        <f t="shared" si="52"/>
        <v>-219123.60112232721</v>
      </c>
      <c r="AW71" s="391">
        <f t="shared" si="52"/>
        <v>401550.97324451938</v>
      </c>
    </row>
    <row r="72" spans="1:50">
      <c r="A72" s="14"/>
      <c r="B72" s="19"/>
      <c r="C72" s="17"/>
      <c r="D72" s="16"/>
      <c r="E72" s="16"/>
      <c r="F72" s="333"/>
      <c r="G72" s="332"/>
      <c r="H72" s="18"/>
      <c r="I72" s="301"/>
      <c r="J72" s="284"/>
      <c r="K72" s="16"/>
      <c r="L72" s="333"/>
      <c r="M72" s="332"/>
      <c r="N72" s="16"/>
      <c r="O72" s="16"/>
      <c r="P72" s="16"/>
      <c r="Q72" s="284"/>
      <c r="R72" s="333"/>
      <c r="S72" s="373"/>
      <c r="T72" s="16"/>
      <c r="U72" s="284"/>
      <c r="V72" s="284"/>
      <c r="W72" s="17"/>
      <c r="X72" s="333"/>
      <c r="Y72" s="332"/>
      <c r="Z72" s="414"/>
      <c r="AA72" s="284"/>
      <c r="AB72" s="449"/>
      <c r="AC72" s="284"/>
      <c r="AD72" s="355"/>
      <c r="AE72" s="430"/>
      <c r="AF72" s="16"/>
      <c r="AG72" s="16"/>
      <c r="AH72" s="284"/>
      <c r="AI72" s="16"/>
      <c r="AJ72" s="333"/>
      <c r="AK72" s="332"/>
      <c r="AL72" s="16"/>
      <c r="AM72" s="16"/>
      <c r="AN72" s="414"/>
      <c r="AO72" s="16"/>
      <c r="AP72" s="333"/>
      <c r="AQ72" s="332"/>
      <c r="AR72" s="16"/>
      <c r="AS72" s="16"/>
      <c r="AT72" s="16"/>
      <c r="AU72" s="16"/>
      <c r="AV72" s="333"/>
      <c r="AW72" s="390"/>
    </row>
    <row r="73" spans="1:50">
      <c r="A73" s="14" t="s">
        <v>99</v>
      </c>
      <c r="B73" s="78"/>
      <c r="C73" s="28"/>
      <c r="D73" s="12"/>
      <c r="E73" s="12"/>
      <c r="F73" s="317"/>
      <c r="G73" s="316"/>
      <c r="H73" s="77"/>
      <c r="I73" s="293"/>
      <c r="J73" s="276"/>
      <c r="K73" s="12"/>
      <c r="L73" s="317"/>
      <c r="M73" s="316"/>
      <c r="N73" s="12"/>
      <c r="O73" s="12"/>
      <c r="P73" s="12"/>
      <c r="Q73" s="276"/>
      <c r="R73" s="317"/>
      <c r="S73" s="365"/>
      <c r="T73" s="12"/>
      <c r="U73" s="276"/>
      <c r="V73" s="276"/>
      <c r="W73" s="28"/>
      <c r="X73" s="317"/>
      <c r="Y73" s="316"/>
      <c r="Z73" s="406"/>
      <c r="AA73" s="276"/>
      <c r="AB73" s="441"/>
      <c r="AC73" s="276"/>
      <c r="AD73" s="347"/>
      <c r="AE73" s="422"/>
      <c r="AF73" s="12"/>
      <c r="AG73" s="12"/>
      <c r="AH73" s="276"/>
      <c r="AI73" s="12"/>
      <c r="AJ73" s="317"/>
      <c r="AK73" s="316"/>
      <c r="AL73" s="12"/>
      <c r="AM73" s="12"/>
      <c r="AN73" s="406"/>
      <c r="AO73" s="12"/>
      <c r="AP73" s="317"/>
      <c r="AQ73" s="316"/>
      <c r="AR73" s="12"/>
      <c r="AS73" s="12"/>
      <c r="AT73" s="12"/>
      <c r="AU73" s="12"/>
      <c r="AV73" s="317"/>
      <c r="AW73" s="382"/>
    </row>
    <row r="74" spans="1:50">
      <c r="A74" s="14" t="s">
        <v>100</v>
      </c>
      <c r="B74" s="163">
        <f t="shared" ref="B74:B80" si="53">SUM(C74:AW74)</f>
        <v>5376355.2091061492</v>
      </c>
      <c r="C74" s="36">
        <f t="shared" ref="C74" si="54">C16-C29-C30-C31-C32-C37</f>
        <v>-879265.21000000066</v>
      </c>
      <c r="D74" s="95">
        <f t="shared" ref="D74:AN74" si="55">D16-D29-D30-D31-D32-D37</f>
        <v>-8427678.6164566521</v>
      </c>
      <c r="E74" s="95">
        <f t="shared" si="55"/>
        <v>8112496.4755207952</v>
      </c>
      <c r="F74" s="335">
        <f t="shared" si="55"/>
        <v>2990.0331507862261</v>
      </c>
      <c r="G74" s="334">
        <f t="shared" si="55"/>
        <v>-443695.50726672082</v>
      </c>
      <c r="H74" s="164">
        <f t="shared" si="55"/>
        <v>90670.034103579979</v>
      </c>
      <c r="I74" s="302">
        <f t="shared" si="55"/>
        <v>68406.897960688439</v>
      </c>
      <c r="J74" s="285">
        <f t="shared" si="55"/>
        <v>-608873.70441240747</v>
      </c>
      <c r="K74" s="95">
        <f t="shared" si="55"/>
        <v>101010.80523576234</v>
      </c>
      <c r="L74" s="335">
        <f t="shared" si="55"/>
        <v>2538.9304452000024</v>
      </c>
      <c r="M74" s="334">
        <f t="shared" si="55"/>
        <v>-139884.88584515188</v>
      </c>
      <c r="N74" s="95">
        <f t="shared" si="55"/>
        <v>11532983.470000001</v>
      </c>
      <c r="O74" s="95">
        <f t="shared" si="55"/>
        <v>-283081.62041459233</v>
      </c>
      <c r="P74" s="95">
        <f t="shared" si="55"/>
        <v>23.016673144449442</v>
      </c>
      <c r="Q74" s="285">
        <f t="shared" si="55"/>
        <v>11025.357097587301</v>
      </c>
      <c r="R74" s="335">
        <f t="shared" si="55"/>
        <v>-414868.9097779796</v>
      </c>
      <c r="S74" s="374">
        <f t="shared" ref="S74" si="56">S16-S29-S30-S31-S32-S37</f>
        <v>834755.47663792502</v>
      </c>
      <c r="T74" s="95">
        <f t="shared" si="55"/>
        <v>7511214.8027458787</v>
      </c>
      <c r="U74" s="285">
        <f t="shared" ref="U74:V74" si="57">U16-U29-U30-U31-U32-U37</f>
        <v>1443704.3336546575</v>
      </c>
      <c r="V74" s="285">
        <f t="shared" si="57"/>
        <v>379026.6635585241</v>
      </c>
      <c r="W74" s="36">
        <f t="shared" si="55"/>
        <v>0</v>
      </c>
      <c r="X74" s="335">
        <f t="shared" si="55"/>
        <v>-564215.56142263382</v>
      </c>
      <c r="Y74" s="334">
        <f t="shared" si="55"/>
        <v>0</v>
      </c>
      <c r="Z74" s="415">
        <f t="shared" si="55"/>
        <v>-10055044.068883086</v>
      </c>
      <c r="AA74" s="285">
        <f t="shared" ref="AA74" si="58">AA16-AA29-AA30-AA31-AA32-AA37</f>
        <v>160159.5987838711</v>
      </c>
      <c r="AB74" s="450">
        <f t="shared" si="55"/>
        <v>0</v>
      </c>
      <c r="AC74" s="285">
        <f t="shared" si="55"/>
        <v>-471885</v>
      </c>
      <c r="AD74" s="356">
        <f t="shared" si="55"/>
        <v>0</v>
      </c>
      <c r="AE74" s="431">
        <f t="shared" si="55"/>
        <v>0</v>
      </c>
      <c r="AF74" s="95">
        <f t="shared" si="55"/>
        <v>18906</v>
      </c>
      <c r="AG74" s="95">
        <f t="shared" si="55"/>
        <v>0</v>
      </c>
      <c r="AH74" s="285">
        <f t="shared" si="55"/>
        <v>0</v>
      </c>
      <c r="AI74" s="95">
        <f t="shared" si="55"/>
        <v>-280172</v>
      </c>
      <c r="AJ74" s="335">
        <f t="shared" si="55"/>
        <v>0</v>
      </c>
      <c r="AK74" s="334">
        <f t="shared" si="55"/>
        <v>0</v>
      </c>
      <c r="AL74" s="95">
        <f t="shared" si="55"/>
        <v>-456621.70132740506</v>
      </c>
      <c r="AM74" s="95">
        <f t="shared" si="55"/>
        <v>0</v>
      </c>
      <c r="AN74" s="415">
        <f t="shared" si="55"/>
        <v>-1881905.0534556187</v>
      </c>
      <c r="AO74" s="95">
        <f t="shared" ref="AO74:AW74" si="59">AO16-AO29-AO30-AO31-AO32-AO37</f>
        <v>0</v>
      </c>
      <c r="AP74" s="335">
        <f t="shared" si="59"/>
        <v>17990.552800000001</v>
      </c>
      <c r="AQ74" s="334">
        <f t="shared" si="59"/>
        <v>0</v>
      </c>
      <c r="AR74" s="95">
        <f t="shared" si="59"/>
        <v>-4355.3999999999996</v>
      </c>
      <c r="AS74" s="95">
        <f t="shared" si="59"/>
        <v>0</v>
      </c>
      <c r="AT74" s="95">
        <f t="shared" si="59"/>
        <v>0</v>
      </c>
      <c r="AU74" s="95">
        <f t="shared" si="59"/>
        <v>0</v>
      </c>
      <c r="AV74" s="335">
        <f t="shared" si="59"/>
        <v>0</v>
      </c>
      <c r="AW74" s="391">
        <f t="shared" si="59"/>
        <v>0</v>
      </c>
    </row>
    <row r="75" spans="1:50">
      <c r="A75" s="14" t="s">
        <v>101</v>
      </c>
      <c r="B75" s="163">
        <f t="shared" si="53"/>
        <v>0</v>
      </c>
      <c r="C75" s="28">
        <f>'Restating Adj'!C75+'Pro Forma Adj'!C75</f>
        <v>0</v>
      </c>
      <c r="D75" s="12">
        <f>'Restating Adj'!D75+'Pro Forma Adj'!D75</f>
        <v>0</v>
      </c>
      <c r="E75" s="12">
        <f>'Restating Adj'!E75+'Pro Forma Adj'!E75</f>
        <v>0</v>
      </c>
      <c r="F75" s="317">
        <f>'Restating Adj'!F75+'Pro Forma Adj'!F75</f>
        <v>0</v>
      </c>
      <c r="G75" s="316">
        <f>'Restating Adj'!G75+'Pro Forma Adj'!G75</f>
        <v>0</v>
      </c>
      <c r="H75" s="77">
        <f>'Restating Adj'!H75+'Pro Forma Adj'!H75</f>
        <v>0</v>
      </c>
      <c r="I75" s="293">
        <f>'Restating Adj'!I75+'Pro Forma Adj'!I75</f>
        <v>0</v>
      </c>
      <c r="J75" s="276">
        <f>'Restating Adj'!J75+'Pro Forma Adj'!J75</f>
        <v>0</v>
      </c>
      <c r="K75" s="12">
        <f>'Restating Adj'!K75+'Pro Forma Adj'!K75</f>
        <v>0</v>
      </c>
      <c r="L75" s="317">
        <f>'Restating Adj'!L75+'Pro Forma Adj'!L75</f>
        <v>0</v>
      </c>
      <c r="M75" s="316">
        <f>'Restating Adj'!M75+'Pro Forma Adj'!M75</f>
        <v>0</v>
      </c>
      <c r="N75" s="12">
        <f>'Restating Adj'!N75+'Pro Forma Adj'!N75</f>
        <v>0</v>
      </c>
      <c r="O75" s="12">
        <f>'Restating Adj'!O75+'Pro Forma Adj'!O75</f>
        <v>0</v>
      </c>
      <c r="P75" s="12">
        <f>'Restating Adj'!P75+'Pro Forma Adj'!P75</f>
        <v>0</v>
      </c>
      <c r="Q75" s="276">
        <f>'Restating Adj'!Q75+'Pro Forma Adj'!Q75</f>
        <v>0</v>
      </c>
      <c r="R75" s="317">
        <f>'Restating Adj'!R75+'Pro Forma Adj'!R75</f>
        <v>0</v>
      </c>
      <c r="S75" s="365">
        <f>'Restating Adj'!S75+'Pro Forma Adj'!S75</f>
        <v>0</v>
      </c>
      <c r="T75" s="12">
        <f>'Restating Adj'!T75+'Pro Forma Adj'!T75</f>
        <v>0</v>
      </c>
      <c r="U75" s="276">
        <f>'Restating Adj'!U75+'Pro Forma Adj'!U75</f>
        <v>0</v>
      </c>
      <c r="V75" s="276">
        <f>'Restating Adj'!V75+'Pro Forma Adj'!V75</f>
        <v>0</v>
      </c>
      <c r="W75" s="28">
        <f>'Restating Adj'!W75+'Pro Forma Adj'!W75</f>
        <v>0</v>
      </c>
      <c r="X75" s="317">
        <f>'Restating Adj'!X75+'Pro Forma Adj'!X75</f>
        <v>0</v>
      </c>
      <c r="Y75" s="316">
        <f>'Restating Adj'!Y75+'Pro Forma Adj'!Y75</f>
        <v>0</v>
      </c>
      <c r="Z75" s="406">
        <f>'Restating Adj'!Z75+'Pro Forma Adj'!Z75</f>
        <v>0</v>
      </c>
      <c r="AA75" s="276">
        <f>'Restating Adj'!AA75+'Pro Forma Adj'!AA75</f>
        <v>0</v>
      </c>
      <c r="AB75" s="441">
        <f>'Restating Adj'!AB75+'Pro Forma Adj'!AB75</f>
        <v>0</v>
      </c>
      <c r="AC75" s="276">
        <f>'Restating Adj'!AC75+'Pro Forma Adj'!AC75</f>
        <v>0</v>
      </c>
      <c r="AD75" s="347">
        <f>'Restating Adj'!AD75+'Pro Forma Adj'!AD75</f>
        <v>0</v>
      </c>
      <c r="AE75" s="422">
        <f>'Restating Adj'!AE75+'Pro Forma Adj'!AE75</f>
        <v>0</v>
      </c>
      <c r="AF75" s="12">
        <f>'Restating Adj'!AF75+'Pro Forma Adj'!AF75</f>
        <v>0</v>
      </c>
      <c r="AG75" s="12">
        <f>'Restating Adj'!AG75+'Pro Forma Adj'!AG75</f>
        <v>0</v>
      </c>
      <c r="AH75" s="276">
        <f>'Restating Adj'!AH75+'Pro Forma Adj'!AH75</f>
        <v>0</v>
      </c>
      <c r="AI75" s="12">
        <f>'Restating Adj'!AI75+'Pro Forma Adj'!AI75</f>
        <v>0</v>
      </c>
      <c r="AJ75" s="317">
        <f>'Restating Adj'!AJ75+'Pro Forma Adj'!AJ75</f>
        <v>0</v>
      </c>
      <c r="AK75" s="316">
        <f>'Restating Adj'!AK75+'Pro Forma Adj'!AK75</f>
        <v>0</v>
      </c>
      <c r="AL75" s="12">
        <f>'Restating Adj'!AL75+'Pro Forma Adj'!AL75</f>
        <v>0</v>
      </c>
      <c r="AM75" s="12">
        <f>'Restating Adj'!AM75+'Pro Forma Adj'!AM75</f>
        <v>0</v>
      </c>
      <c r="AN75" s="406">
        <f>'Restating Adj'!AN75+'Pro Forma Adj'!AN75</f>
        <v>0</v>
      </c>
      <c r="AO75" s="12">
        <f>'Restating Adj'!AO75+'Pro Forma Adj'!AO75</f>
        <v>0</v>
      </c>
      <c r="AP75" s="317">
        <f>'Restating Adj'!AP75+'Pro Forma Adj'!AP75</f>
        <v>0</v>
      </c>
      <c r="AQ75" s="316">
        <f>'Restating Adj'!AQ75+'Pro Forma Adj'!AQ75</f>
        <v>0</v>
      </c>
      <c r="AR75" s="12">
        <f>'Restating Adj'!AR75+'Pro Forma Adj'!AR75</f>
        <v>0</v>
      </c>
      <c r="AS75" s="12">
        <f>'Restating Adj'!AS75+'Pro Forma Adj'!AS75</f>
        <v>0</v>
      </c>
      <c r="AT75" s="12">
        <f>'Restating Adj'!AT75+'Pro Forma Adj'!AT75</f>
        <v>0</v>
      </c>
      <c r="AU75" s="12">
        <f>'Restating Adj'!AU75+'Pro Forma Adj'!AU75</f>
        <v>0</v>
      </c>
      <c r="AV75" s="317">
        <f>'Restating Adj'!AV75+'Pro Forma Adj'!AV75</f>
        <v>0</v>
      </c>
      <c r="AW75" s="382">
        <f>'Restating Adj'!AW75+'Pro Forma Adj'!AW75</f>
        <v>0</v>
      </c>
    </row>
    <row r="76" spans="1:50">
      <c r="A76" s="14" t="s">
        <v>102</v>
      </c>
      <c r="B76" s="163">
        <f t="shared" si="53"/>
        <v>-3867.0779889625478</v>
      </c>
      <c r="C76" s="29">
        <f>'Restating Adj'!C76+'Pro Forma Adj'!C76</f>
        <v>0</v>
      </c>
      <c r="D76" s="79">
        <f>'Restating Adj'!D76+'Pro Forma Adj'!D76</f>
        <v>0</v>
      </c>
      <c r="E76" s="79">
        <f>'Restating Adj'!E76+'Pro Forma Adj'!E76</f>
        <v>0</v>
      </c>
      <c r="F76" s="325">
        <f>'Restating Adj'!F76+'Pro Forma Adj'!F76</f>
        <v>0</v>
      </c>
      <c r="G76" s="324">
        <f>'Restating Adj'!G76+'Pro Forma Adj'!G76</f>
        <v>0</v>
      </c>
      <c r="H76" s="80">
        <f>'Restating Adj'!H76+'Pro Forma Adj'!H76</f>
        <v>0</v>
      </c>
      <c r="I76" s="297">
        <f>'Restating Adj'!I76+'Pro Forma Adj'!I76</f>
        <v>0</v>
      </c>
      <c r="J76" s="280">
        <f>'Restating Adj'!J76+'Pro Forma Adj'!J76</f>
        <v>0</v>
      </c>
      <c r="K76" s="79">
        <f>'Restating Adj'!K76+'Pro Forma Adj'!K76</f>
        <v>0</v>
      </c>
      <c r="L76" s="325">
        <f>'Restating Adj'!L76+'Pro Forma Adj'!L76</f>
        <v>0</v>
      </c>
      <c r="M76" s="324">
        <f>'Restating Adj'!M76+'Pro Forma Adj'!M76</f>
        <v>0</v>
      </c>
      <c r="N76" s="79">
        <f>'Restating Adj'!N76+'Pro Forma Adj'!N76</f>
        <v>0</v>
      </c>
      <c r="O76" s="79">
        <f>'Restating Adj'!O76+'Pro Forma Adj'!O76</f>
        <v>0</v>
      </c>
      <c r="P76" s="79">
        <f>'Restating Adj'!P76+'Pro Forma Adj'!P76</f>
        <v>0</v>
      </c>
      <c r="Q76" s="280">
        <f>'Restating Adj'!Q76+'Pro Forma Adj'!Q76</f>
        <v>0</v>
      </c>
      <c r="R76" s="325">
        <f>'Restating Adj'!R76+'Pro Forma Adj'!R76</f>
        <v>0</v>
      </c>
      <c r="S76" s="369">
        <f>'Restating Adj'!S76+'Pro Forma Adj'!S76</f>
        <v>0</v>
      </c>
      <c r="T76" s="79">
        <f>'Restating Adj'!T76+'Pro Forma Adj'!T76</f>
        <v>0</v>
      </c>
      <c r="U76" s="280">
        <f>'Restating Adj'!U76+'Pro Forma Adj'!U76</f>
        <v>0</v>
      </c>
      <c r="V76" s="280">
        <f>'Restating Adj'!V76+'Pro Forma Adj'!V76</f>
        <v>0</v>
      </c>
      <c r="W76" s="29">
        <f>'Restating Adj'!W76+'Pro Forma Adj'!W76</f>
        <v>0</v>
      </c>
      <c r="X76" s="325">
        <f>'Restating Adj'!X76+'Pro Forma Adj'!X76</f>
        <v>0</v>
      </c>
      <c r="Y76" s="324">
        <f>'Restating Adj'!Y76+'Pro Forma Adj'!Y76</f>
        <v>0</v>
      </c>
      <c r="Z76" s="410">
        <f>'Restating Adj'!Z76+'Pro Forma Adj'!Z76</f>
        <v>0</v>
      </c>
      <c r="AA76" s="280">
        <f>'Restating Adj'!AA76+'Pro Forma Adj'!AA76</f>
        <v>0</v>
      </c>
      <c r="AB76" s="445">
        <f>'Restating Adj'!AB76+'Pro Forma Adj'!AB76</f>
        <v>0</v>
      </c>
      <c r="AC76" s="280">
        <f>'Restating Adj'!AC76+'Pro Forma Adj'!AC76</f>
        <v>0</v>
      </c>
      <c r="AD76" s="351">
        <f>'Restating Adj'!AD76+'Pro Forma Adj'!AD76</f>
        <v>0</v>
      </c>
      <c r="AE76" s="426">
        <f>'Restating Adj'!AE76+'Pro Forma Adj'!AE76</f>
        <v>0</v>
      </c>
      <c r="AF76" s="79">
        <f>'Restating Adj'!AF76+'Pro Forma Adj'!AF76</f>
        <v>0</v>
      </c>
      <c r="AG76" s="79">
        <f>'Restating Adj'!AG76+'Pro Forma Adj'!AG76</f>
        <v>0</v>
      </c>
      <c r="AH76" s="280">
        <f>'Restating Adj'!AH76+'Pro Forma Adj'!AH76</f>
        <v>0</v>
      </c>
      <c r="AI76" s="79">
        <f>'Restating Adj'!AI76+'Pro Forma Adj'!AI76</f>
        <v>0</v>
      </c>
      <c r="AJ76" s="325">
        <f>'Restating Adj'!AJ76+'Pro Forma Adj'!AJ76</f>
        <v>-3867.0779889625478</v>
      </c>
      <c r="AK76" s="324">
        <f>'Restating Adj'!AK76+'Pro Forma Adj'!AK76</f>
        <v>0</v>
      </c>
      <c r="AL76" s="79">
        <f>'Restating Adj'!AL76+'Pro Forma Adj'!AL76</f>
        <v>0</v>
      </c>
      <c r="AM76" s="79">
        <f>'Restating Adj'!AM76+'Pro Forma Adj'!AM76</f>
        <v>0</v>
      </c>
      <c r="AN76" s="410">
        <f>'Restating Adj'!AN76+'Pro Forma Adj'!AN76</f>
        <v>0</v>
      </c>
      <c r="AO76" s="79">
        <f>'Restating Adj'!AO76+'Pro Forma Adj'!AO76</f>
        <v>0</v>
      </c>
      <c r="AP76" s="325">
        <f>'Restating Adj'!AP76+'Pro Forma Adj'!AP76</f>
        <v>0</v>
      </c>
      <c r="AQ76" s="324">
        <f>'Restating Adj'!AQ76+'Pro Forma Adj'!AQ76</f>
        <v>0</v>
      </c>
      <c r="AR76" s="79">
        <f>'Restating Adj'!AR76+'Pro Forma Adj'!AR76</f>
        <v>0</v>
      </c>
      <c r="AS76" s="79">
        <f>'Restating Adj'!AS76+'Pro Forma Adj'!AS76</f>
        <v>0</v>
      </c>
      <c r="AT76" s="79">
        <f>'Restating Adj'!AT76+'Pro Forma Adj'!AT76</f>
        <v>0</v>
      </c>
      <c r="AU76" s="79">
        <f>'Restating Adj'!AU76+'Pro Forma Adj'!AU76</f>
        <v>0</v>
      </c>
      <c r="AV76" s="325">
        <f>'Restating Adj'!AV76+'Pro Forma Adj'!AV76</f>
        <v>0</v>
      </c>
      <c r="AW76" s="386">
        <f>'Restating Adj'!AW76+'Pro Forma Adj'!AW76</f>
        <v>0</v>
      </c>
    </row>
    <row r="77" spans="1:50">
      <c r="A77" s="14" t="s">
        <v>103</v>
      </c>
      <c r="B77" s="163">
        <f t="shared" si="53"/>
        <v>572197.64556325972</v>
      </c>
      <c r="C77" s="29">
        <f>'Restating Adj'!C77+'Pro Forma Adj'!C77</f>
        <v>0</v>
      </c>
      <c r="D77" s="79">
        <f>'Restating Adj'!D77+'Pro Forma Adj'!D77</f>
        <v>0</v>
      </c>
      <c r="E77" s="79">
        <f>'Restating Adj'!E77+'Pro Forma Adj'!E77</f>
        <v>0</v>
      </c>
      <c r="F77" s="325">
        <f>'Restating Adj'!F77+'Pro Forma Adj'!F77</f>
        <v>0</v>
      </c>
      <c r="G77" s="324">
        <f>'Restating Adj'!G77+'Pro Forma Adj'!G77</f>
        <v>0</v>
      </c>
      <c r="H77" s="80">
        <f>'Restating Adj'!H77+'Pro Forma Adj'!H77</f>
        <v>0</v>
      </c>
      <c r="I77" s="297">
        <f>'Restating Adj'!I77+'Pro Forma Adj'!I77</f>
        <v>0</v>
      </c>
      <c r="J77" s="280">
        <f>'Restating Adj'!J77+'Pro Forma Adj'!J77</f>
        <v>0</v>
      </c>
      <c r="K77" s="79">
        <f>'Restating Adj'!K77+'Pro Forma Adj'!K77</f>
        <v>0</v>
      </c>
      <c r="L77" s="325">
        <f>'Restating Adj'!L77+'Pro Forma Adj'!L77</f>
        <v>0</v>
      </c>
      <c r="M77" s="324">
        <f>'Restating Adj'!M77+'Pro Forma Adj'!M77</f>
        <v>0</v>
      </c>
      <c r="N77" s="79">
        <f>'Restating Adj'!N77+'Pro Forma Adj'!N77</f>
        <v>0</v>
      </c>
      <c r="O77" s="79">
        <f>'Restating Adj'!O77+'Pro Forma Adj'!O77</f>
        <v>0</v>
      </c>
      <c r="P77" s="79">
        <f>'Restating Adj'!P77+'Pro Forma Adj'!P77</f>
        <v>0</v>
      </c>
      <c r="Q77" s="280">
        <f>'Restating Adj'!Q77+'Pro Forma Adj'!Q77</f>
        <v>0</v>
      </c>
      <c r="R77" s="325">
        <f>'Restating Adj'!R77+'Pro Forma Adj'!R77</f>
        <v>0</v>
      </c>
      <c r="S77" s="369">
        <f>'Restating Adj'!S77+'Pro Forma Adj'!S77</f>
        <v>0</v>
      </c>
      <c r="T77" s="79">
        <f>'Restating Adj'!T77+'Pro Forma Adj'!T77</f>
        <v>0</v>
      </c>
      <c r="U77" s="280">
        <f>'Restating Adj'!U77+'Pro Forma Adj'!U77</f>
        <v>0</v>
      </c>
      <c r="V77" s="280">
        <f>'Restating Adj'!V77+'Pro Forma Adj'!V77</f>
        <v>0</v>
      </c>
      <c r="W77" s="29">
        <f>'Restating Adj'!W77+'Pro Forma Adj'!W77</f>
        <v>0</v>
      </c>
      <c r="X77" s="325">
        <f>'Restating Adj'!X77+'Pro Forma Adj'!X77</f>
        <v>0</v>
      </c>
      <c r="Y77" s="324">
        <f>'Restating Adj'!Y77+'Pro Forma Adj'!Y77</f>
        <v>0</v>
      </c>
      <c r="Z77" s="410">
        <f>'Restating Adj'!Z77+'Pro Forma Adj'!Z77</f>
        <v>0</v>
      </c>
      <c r="AA77" s="280">
        <f>'Restating Adj'!AA77+'Pro Forma Adj'!AA77</f>
        <v>0</v>
      </c>
      <c r="AB77" s="445">
        <f>'Restating Adj'!AB77+'Pro Forma Adj'!AB77</f>
        <v>572197.64556325972</v>
      </c>
      <c r="AC77" s="280">
        <f>'Restating Adj'!AC77+'Pro Forma Adj'!AC77</f>
        <v>0</v>
      </c>
      <c r="AD77" s="351">
        <f>'Restating Adj'!AD77+'Pro Forma Adj'!AD77</f>
        <v>0</v>
      </c>
      <c r="AE77" s="426">
        <f>'Restating Adj'!AE77+'Pro Forma Adj'!AE77</f>
        <v>0</v>
      </c>
      <c r="AF77" s="79">
        <f>'Restating Adj'!AF77+'Pro Forma Adj'!AF77</f>
        <v>0</v>
      </c>
      <c r="AG77" s="79">
        <f>'Restating Adj'!AG77+'Pro Forma Adj'!AG77</f>
        <v>0</v>
      </c>
      <c r="AH77" s="280">
        <f>'Restating Adj'!AH77+'Pro Forma Adj'!AH77</f>
        <v>0</v>
      </c>
      <c r="AI77" s="79">
        <f>'Restating Adj'!AI77+'Pro Forma Adj'!AI77</f>
        <v>0</v>
      </c>
      <c r="AJ77" s="325">
        <f>'Restating Adj'!AJ77+'Pro Forma Adj'!AJ77</f>
        <v>0</v>
      </c>
      <c r="AK77" s="324">
        <f>'Restating Adj'!AK77+'Pro Forma Adj'!AK77</f>
        <v>0</v>
      </c>
      <c r="AL77" s="79">
        <f>'Restating Adj'!AL77+'Pro Forma Adj'!AL77</f>
        <v>0</v>
      </c>
      <c r="AM77" s="79">
        <f>'Restating Adj'!AM77+'Pro Forma Adj'!AM77</f>
        <v>0</v>
      </c>
      <c r="AN77" s="410">
        <f>'Restating Adj'!AN77+'Pro Forma Adj'!AN77</f>
        <v>0</v>
      </c>
      <c r="AO77" s="79">
        <f>'Restating Adj'!AO77+'Pro Forma Adj'!AO77</f>
        <v>0</v>
      </c>
      <c r="AP77" s="325">
        <f>'Restating Adj'!AP77+'Pro Forma Adj'!AP77</f>
        <v>0</v>
      </c>
      <c r="AQ77" s="324">
        <f>'Restating Adj'!AQ77+'Pro Forma Adj'!AQ77</f>
        <v>0</v>
      </c>
      <c r="AR77" s="79">
        <f>'Restating Adj'!AR77+'Pro Forma Adj'!AR77</f>
        <v>0</v>
      </c>
      <c r="AS77" s="79">
        <f>'Restating Adj'!AS77+'Pro Forma Adj'!AS77</f>
        <v>0</v>
      </c>
      <c r="AT77" s="79">
        <f>'Restating Adj'!AT77+'Pro Forma Adj'!AT77</f>
        <v>0</v>
      </c>
      <c r="AU77" s="79">
        <f>'Restating Adj'!AU77+'Pro Forma Adj'!AU77</f>
        <v>0</v>
      </c>
      <c r="AV77" s="325">
        <f>'Restating Adj'!AV77+'Pro Forma Adj'!AV77</f>
        <v>0</v>
      </c>
      <c r="AW77" s="386">
        <f>'Restating Adj'!AW77+'Pro Forma Adj'!AW77</f>
        <v>0</v>
      </c>
    </row>
    <row r="78" spans="1:50">
      <c r="A78" s="14" t="s">
        <v>104</v>
      </c>
      <c r="B78" s="163">
        <f t="shared" si="53"/>
        <v>10201250.656120954</v>
      </c>
      <c r="C78" s="29">
        <f>'Restating Adj'!C78+'Pro Forma Adj'!C78</f>
        <v>0</v>
      </c>
      <c r="D78" s="79">
        <f>'Restating Adj'!D78+'Pro Forma Adj'!D78</f>
        <v>0</v>
      </c>
      <c r="E78" s="79">
        <f>'Restating Adj'!E78+'Pro Forma Adj'!E78</f>
        <v>0</v>
      </c>
      <c r="F78" s="325">
        <f>'Restating Adj'!F78+'Pro Forma Adj'!F78</f>
        <v>0</v>
      </c>
      <c r="G78" s="324">
        <f>'Restating Adj'!G78+'Pro Forma Adj'!G78</f>
        <v>0</v>
      </c>
      <c r="H78" s="80">
        <f>'Restating Adj'!H78+'Pro Forma Adj'!H78</f>
        <v>0</v>
      </c>
      <c r="I78" s="297">
        <f>'Restating Adj'!I78+'Pro Forma Adj'!I78</f>
        <v>0</v>
      </c>
      <c r="J78" s="280">
        <f>'Restating Adj'!J78+'Pro Forma Adj'!J78</f>
        <v>0</v>
      </c>
      <c r="K78" s="79">
        <f>'Restating Adj'!K78+'Pro Forma Adj'!K78</f>
        <v>0</v>
      </c>
      <c r="L78" s="325">
        <f>'Restating Adj'!L78+'Pro Forma Adj'!L78</f>
        <v>0</v>
      </c>
      <c r="M78" s="324">
        <f>'Restating Adj'!M78+'Pro Forma Adj'!M78</f>
        <v>0</v>
      </c>
      <c r="N78" s="79">
        <f>'Restating Adj'!N78+'Pro Forma Adj'!N78</f>
        <v>0</v>
      </c>
      <c r="O78" s="79">
        <f>'Restating Adj'!O78+'Pro Forma Adj'!O78</f>
        <v>0</v>
      </c>
      <c r="P78" s="79">
        <f>'Restating Adj'!P78+'Pro Forma Adj'!P78</f>
        <v>0</v>
      </c>
      <c r="Q78" s="280">
        <f>'Restating Adj'!Q78+'Pro Forma Adj'!Q78</f>
        <v>0</v>
      </c>
      <c r="R78" s="325">
        <f>'Restating Adj'!R78+'Pro Forma Adj'!R78</f>
        <v>0</v>
      </c>
      <c r="S78" s="369">
        <f>'Restating Adj'!S78+'Pro Forma Adj'!S78</f>
        <v>0</v>
      </c>
      <c r="T78" s="79">
        <f>'Restating Adj'!T78+'Pro Forma Adj'!T78</f>
        <v>0</v>
      </c>
      <c r="U78" s="280">
        <f>'Restating Adj'!U78+'Pro Forma Adj'!U78</f>
        <v>-52188</v>
      </c>
      <c r="V78" s="280">
        <f>'Restating Adj'!V78+'Pro Forma Adj'!V78</f>
        <v>0</v>
      </c>
      <c r="W78" s="29">
        <f>'Restating Adj'!W78+'Pro Forma Adj'!W78</f>
        <v>0</v>
      </c>
      <c r="X78" s="325">
        <f>'Restating Adj'!X78+'Pro Forma Adj'!X78</f>
        <v>564215.55533883325</v>
      </c>
      <c r="Y78" s="324">
        <f>'Restating Adj'!Y78+'Pro Forma Adj'!Y78</f>
        <v>0</v>
      </c>
      <c r="Z78" s="410">
        <f>'Restating Adj'!Z78+'Pro Forma Adj'!Z78</f>
        <v>8296229.5710275974</v>
      </c>
      <c r="AA78" s="280">
        <f>'Restating Adj'!AA78+'Pro Forma Adj'!AA78</f>
        <v>0</v>
      </c>
      <c r="AB78" s="445">
        <f>'Restating Adj'!AB78+'Pro Forma Adj'!AB78</f>
        <v>0</v>
      </c>
      <c r="AC78" s="280">
        <f>'Restating Adj'!AC78+'Pro Forma Adj'!AC78</f>
        <v>0</v>
      </c>
      <c r="AD78" s="351">
        <f>'Restating Adj'!AD78+'Pro Forma Adj'!AD78</f>
        <v>0</v>
      </c>
      <c r="AE78" s="426">
        <f>'Restating Adj'!AE78+'Pro Forma Adj'!AE78</f>
        <v>0</v>
      </c>
      <c r="AF78" s="79">
        <f>'Restating Adj'!AF78+'Pro Forma Adj'!AF78</f>
        <v>0</v>
      </c>
      <c r="AG78" s="79">
        <f>'Restating Adj'!AG78+'Pro Forma Adj'!AG78</f>
        <v>0</v>
      </c>
      <c r="AH78" s="280">
        <f>'Restating Adj'!AH78+'Pro Forma Adj'!AH78</f>
        <v>0</v>
      </c>
      <c r="AI78" s="79">
        <f>'Restating Adj'!AI78+'Pro Forma Adj'!AI78</f>
        <v>0</v>
      </c>
      <c r="AJ78" s="325">
        <f>'Restating Adj'!AJ78+'Pro Forma Adj'!AJ78</f>
        <v>0</v>
      </c>
      <c r="AK78" s="324">
        <f>'Restating Adj'!AK78+'Pro Forma Adj'!AK78</f>
        <v>0</v>
      </c>
      <c r="AL78" s="79">
        <f>'Restating Adj'!AL78+'Pro Forma Adj'!AL78</f>
        <v>-488911.52370109619</v>
      </c>
      <c r="AM78" s="79">
        <f>'Restating Adj'!AM78+'Pro Forma Adj'!AM78</f>
        <v>0</v>
      </c>
      <c r="AN78" s="410">
        <f>'Restating Adj'!AN78+'Pro Forma Adj'!AN78</f>
        <v>1881905.0534556187</v>
      </c>
      <c r="AO78" s="79">
        <f>'Restating Adj'!AO78+'Pro Forma Adj'!AO78</f>
        <v>0</v>
      </c>
      <c r="AP78" s="325">
        <f>'Restating Adj'!AP78+'Pro Forma Adj'!AP78</f>
        <v>0</v>
      </c>
      <c r="AQ78" s="324">
        <f>'Restating Adj'!AQ78+'Pro Forma Adj'!AQ78</f>
        <v>0</v>
      </c>
      <c r="AR78" s="79">
        <f>'Restating Adj'!AR78+'Pro Forma Adj'!AR78</f>
        <v>0</v>
      </c>
      <c r="AS78" s="79">
        <f>'Restating Adj'!AS78+'Pro Forma Adj'!AS78</f>
        <v>0</v>
      </c>
      <c r="AT78" s="79">
        <f>'Restating Adj'!AT78+'Pro Forma Adj'!AT78</f>
        <v>0</v>
      </c>
      <c r="AU78" s="79">
        <f>'Restating Adj'!AU78+'Pro Forma Adj'!AU78</f>
        <v>0</v>
      </c>
      <c r="AV78" s="325">
        <f>'Restating Adj'!AV78+'Pro Forma Adj'!AV78</f>
        <v>0</v>
      </c>
      <c r="AW78" s="386">
        <f>'Restating Adj'!AW78+'Pro Forma Adj'!AW78</f>
        <v>0</v>
      </c>
    </row>
    <row r="79" spans="1:50">
      <c r="A79" s="14" t="s">
        <v>105</v>
      </c>
      <c r="B79" s="163">
        <f t="shared" si="53"/>
        <v>1338575.1093918339</v>
      </c>
      <c r="C79" s="96">
        <f>'Restating Adj'!C79+'Pro Forma Adj'!C79</f>
        <v>0</v>
      </c>
      <c r="D79" s="87">
        <f>'Restating Adj'!D79+'Pro Forma Adj'!D79</f>
        <v>0</v>
      </c>
      <c r="E79" s="87">
        <f>'Restating Adj'!E79+'Pro Forma Adj'!E79</f>
        <v>0</v>
      </c>
      <c r="F79" s="337">
        <f>'Restating Adj'!F79+'Pro Forma Adj'!F79</f>
        <v>3014.6093297169905</v>
      </c>
      <c r="G79" s="336">
        <f>'Restating Adj'!G79+'Pro Forma Adj'!G79</f>
        <v>0</v>
      </c>
      <c r="H79" s="97">
        <f>'Restating Adj'!H79+'Pro Forma Adj'!H79</f>
        <v>0</v>
      </c>
      <c r="I79" s="303">
        <f>'Restating Adj'!I79+'Pro Forma Adj'!I79</f>
        <v>0</v>
      </c>
      <c r="J79" s="286">
        <f>'Restating Adj'!J79+'Pro Forma Adj'!J79</f>
        <v>0</v>
      </c>
      <c r="K79" s="87">
        <f>'Restating Adj'!K79+'Pro Forma Adj'!K79</f>
        <v>0</v>
      </c>
      <c r="L79" s="337">
        <f>'Restating Adj'!L79+'Pro Forma Adj'!L79</f>
        <v>0</v>
      </c>
      <c r="M79" s="336">
        <f>'Restating Adj'!M79+'Pro Forma Adj'!M79</f>
        <v>0</v>
      </c>
      <c r="N79" s="87">
        <f>'Restating Adj'!N79+'Pro Forma Adj'!N79</f>
        <v>0</v>
      </c>
      <c r="O79" s="87">
        <f>'Restating Adj'!O79+'Pro Forma Adj'!O79</f>
        <v>0</v>
      </c>
      <c r="P79" s="87">
        <f>'Restating Adj'!P79+'Pro Forma Adj'!P79</f>
        <v>0</v>
      </c>
      <c r="Q79" s="286">
        <f>'Restating Adj'!Q79+'Pro Forma Adj'!Q79</f>
        <v>0</v>
      </c>
      <c r="R79" s="337">
        <f>'Restating Adj'!R79+'Pro Forma Adj'!R79</f>
        <v>0</v>
      </c>
      <c r="S79" s="375">
        <f>'Restating Adj'!S79+'Pro Forma Adj'!S79</f>
        <v>0</v>
      </c>
      <c r="T79" s="87">
        <f>'Restating Adj'!T79+'Pro Forma Adj'!T79</f>
        <v>0</v>
      </c>
      <c r="U79" s="286">
        <f>'Restating Adj'!U79+'Pro Forma Adj'!U79</f>
        <v>395953.39176106546</v>
      </c>
      <c r="V79" s="286">
        <f>'Restating Adj'!V79+'Pro Forma Adj'!V79</f>
        <v>0</v>
      </c>
      <c r="W79" s="96">
        <f>'Restating Adj'!W79+'Pro Forma Adj'!W79</f>
        <v>0</v>
      </c>
      <c r="X79" s="337">
        <f>'Restating Adj'!X79+'Pro Forma Adj'!X79</f>
        <v>0</v>
      </c>
      <c r="Y79" s="336">
        <f>'Restating Adj'!Y79+'Pro Forma Adj'!Y79</f>
        <v>0</v>
      </c>
      <c r="Z79" s="416">
        <f>'Restating Adj'!Z79+'Pro Forma Adj'!Z79</f>
        <v>0</v>
      </c>
      <c r="AA79" s="286">
        <f>'Restating Adj'!AA79+'Pro Forma Adj'!AA79</f>
        <v>0</v>
      </c>
      <c r="AB79" s="451">
        <f>'Restating Adj'!AB79+'Pro Forma Adj'!AB79</f>
        <v>0</v>
      </c>
      <c r="AC79" s="286">
        <f>'Restating Adj'!AC79+'Pro Forma Adj'!AC79</f>
        <v>0</v>
      </c>
      <c r="AD79" s="357">
        <f>'Restating Adj'!AD79+'Pro Forma Adj'!AD79</f>
        <v>0</v>
      </c>
      <c r="AE79" s="432">
        <f>'Restating Adj'!AE79+'Pro Forma Adj'!AE79</f>
        <v>0</v>
      </c>
      <c r="AF79" s="87">
        <f>'Restating Adj'!AF79+'Pro Forma Adj'!AF79</f>
        <v>0</v>
      </c>
      <c r="AG79" s="87">
        <f>'Restating Adj'!AG79+'Pro Forma Adj'!AG79</f>
        <v>0</v>
      </c>
      <c r="AH79" s="286">
        <f>'Restating Adj'!AH79+'Pro Forma Adj'!AH79</f>
        <v>0</v>
      </c>
      <c r="AI79" s="87">
        <f>'Restating Adj'!AI79+'Pro Forma Adj'!AI79</f>
        <v>0</v>
      </c>
      <c r="AJ79" s="337">
        <f>'Restating Adj'!AJ79+'Pro Forma Adj'!AJ79</f>
        <v>0</v>
      </c>
      <c r="AK79" s="336">
        <f>'Restating Adj'!AK79+'Pro Forma Adj'!AK79</f>
        <v>0</v>
      </c>
      <c r="AL79" s="87">
        <f>'Restating Adj'!AL79+'Pro Forma Adj'!AL79</f>
        <v>-496016.96212187677</v>
      </c>
      <c r="AM79" s="87">
        <f>'Restating Adj'!AM79+'Pro Forma Adj'!AM79</f>
        <v>0</v>
      </c>
      <c r="AN79" s="416">
        <f>'Restating Adj'!AN79+'Pro Forma Adj'!AN79</f>
        <v>1409344.5176229281</v>
      </c>
      <c r="AO79" s="87">
        <f>'Restating Adj'!AO79+'Pro Forma Adj'!AO79</f>
        <v>0</v>
      </c>
      <c r="AP79" s="337">
        <f>'Restating Adj'!AP79+'Pro Forma Adj'!AP79</f>
        <v>17990.552800000001</v>
      </c>
      <c r="AQ79" s="336">
        <f>'Restating Adj'!AQ79+'Pro Forma Adj'!AQ79</f>
        <v>8289</v>
      </c>
      <c r="AR79" s="87">
        <f>'Restating Adj'!AR79+'Pro Forma Adj'!AR79</f>
        <v>0</v>
      </c>
      <c r="AS79" s="87">
        <f>'Restating Adj'!AS79+'Pro Forma Adj'!AS79</f>
        <v>0</v>
      </c>
      <c r="AT79" s="87">
        <f>'Restating Adj'!AT79+'Pro Forma Adj'!AT79</f>
        <v>0</v>
      </c>
      <c r="AU79" s="87">
        <f>'Restating Adj'!AU79+'Pro Forma Adj'!AU79</f>
        <v>0</v>
      </c>
      <c r="AV79" s="337">
        <f>'Restating Adj'!AV79+'Pro Forma Adj'!AV79</f>
        <v>0</v>
      </c>
      <c r="AW79" s="392">
        <f>'Restating Adj'!AW79+'Pro Forma Adj'!AW79</f>
        <v>0</v>
      </c>
    </row>
    <row r="80" spans="1:50">
      <c r="A80" s="14" t="s">
        <v>106</v>
      </c>
      <c r="B80" s="165">
        <f t="shared" si="53"/>
        <v>13670700.188260971</v>
      </c>
      <c r="C80" s="170">
        <f t="shared" ref="C80" si="60">C74-C76-C77+C78-C79</f>
        <v>-879265.21000000066</v>
      </c>
      <c r="D80" s="13">
        <f t="shared" ref="D80:AN80" si="61">D74-D76-D77+D78-D79</f>
        <v>-8427678.6164566521</v>
      </c>
      <c r="E80" s="13">
        <f t="shared" si="61"/>
        <v>8112496.4755207952</v>
      </c>
      <c r="F80" s="339">
        <f t="shared" si="61"/>
        <v>-24.576178930764399</v>
      </c>
      <c r="G80" s="338">
        <f t="shared" si="61"/>
        <v>-443695.50726672082</v>
      </c>
      <c r="H80" s="171">
        <f t="shared" si="61"/>
        <v>90670.034103579979</v>
      </c>
      <c r="I80" s="304">
        <f t="shared" si="61"/>
        <v>68406.897960688439</v>
      </c>
      <c r="J80" s="287">
        <f t="shared" si="61"/>
        <v>-608873.70441240747</v>
      </c>
      <c r="K80" s="13">
        <f t="shared" si="61"/>
        <v>101010.80523576234</v>
      </c>
      <c r="L80" s="339">
        <f t="shared" si="61"/>
        <v>2538.9304452000024</v>
      </c>
      <c r="M80" s="338">
        <f t="shared" si="61"/>
        <v>-139884.88584515188</v>
      </c>
      <c r="N80" s="13">
        <f t="shared" si="61"/>
        <v>11532983.470000001</v>
      </c>
      <c r="O80" s="13">
        <f t="shared" si="61"/>
        <v>-283081.62041459233</v>
      </c>
      <c r="P80" s="13">
        <f t="shared" si="61"/>
        <v>23.016673144449442</v>
      </c>
      <c r="Q80" s="287">
        <f t="shared" si="61"/>
        <v>11025.357097587301</v>
      </c>
      <c r="R80" s="339">
        <f t="shared" si="61"/>
        <v>-414868.9097779796</v>
      </c>
      <c r="S80" s="376">
        <f t="shared" ref="S80" si="62">S74-S76-S77+S78-S79</f>
        <v>834755.47663792502</v>
      </c>
      <c r="T80" s="13">
        <f t="shared" si="61"/>
        <v>7511214.8027458787</v>
      </c>
      <c r="U80" s="287">
        <f t="shared" ref="U80:V80" si="63">U74-U76-U77+U78-U79</f>
        <v>995562.94189359201</v>
      </c>
      <c r="V80" s="287">
        <f t="shared" si="63"/>
        <v>379026.6635585241</v>
      </c>
      <c r="W80" s="170">
        <f t="shared" si="61"/>
        <v>0</v>
      </c>
      <c r="X80" s="339">
        <f t="shared" si="61"/>
        <v>-6.0838005738332868E-3</v>
      </c>
      <c r="Y80" s="338">
        <f t="shared" si="61"/>
        <v>0</v>
      </c>
      <c r="Z80" s="417">
        <f t="shared" si="61"/>
        <v>-1758814.4978554882</v>
      </c>
      <c r="AA80" s="287">
        <f t="shared" ref="AA80" si="64">AA74-AA76-AA77+AA78-AA79</f>
        <v>160159.5987838711</v>
      </c>
      <c r="AB80" s="452">
        <f t="shared" si="61"/>
        <v>-572197.64556325972</v>
      </c>
      <c r="AC80" s="287">
        <f t="shared" si="61"/>
        <v>-471885</v>
      </c>
      <c r="AD80" s="358">
        <f t="shared" si="61"/>
        <v>0</v>
      </c>
      <c r="AE80" s="433">
        <f t="shared" si="61"/>
        <v>0</v>
      </c>
      <c r="AF80" s="13">
        <f t="shared" si="61"/>
        <v>18906</v>
      </c>
      <c r="AG80" s="13">
        <f t="shared" si="61"/>
        <v>0</v>
      </c>
      <c r="AH80" s="287">
        <f t="shared" si="61"/>
        <v>0</v>
      </c>
      <c r="AI80" s="13">
        <f t="shared" si="61"/>
        <v>-280172</v>
      </c>
      <c r="AJ80" s="339">
        <f t="shared" si="61"/>
        <v>3867.0779889625478</v>
      </c>
      <c r="AK80" s="338">
        <f t="shared" si="61"/>
        <v>0</v>
      </c>
      <c r="AL80" s="13">
        <f t="shared" si="61"/>
        <v>-449516.26290662447</v>
      </c>
      <c r="AM80" s="13">
        <f t="shared" si="61"/>
        <v>0</v>
      </c>
      <c r="AN80" s="417">
        <f t="shared" si="61"/>
        <v>-1409344.5176229281</v>
      </c>
      <c r="AO80" s="13">
        <f t="shared" ref="AO80:AW80" si="65">AO74-AO76-AO77+AO78-AO79</f>
        <v>0</v>
      </c>
      <c r="AP80" s="339">
        <f t="shared" si="65"/>
        <v>0</v>
      </c>
      <c r="AQ80" s="338">
        <f t="shared" si="65"/>
        <v>-8289</v>
      </c>
      <c r="AR80" s="13">
        <f t="shared" si="65"/>
        <v>-4355.3999999999996</v>
      </c>
      <c r="AS80" s="13">
        <f t="shared" si="65"/>
        <v>0</v>
      </c>
      <c r="AT80" s="13">
        <f t="shared" si="65"/>
        <v>0</v>
      </c>
      <c r="AU80" s="13">
        <f t="shared" si="65"/>
        <v>0</v>
      </c>
      <c r="AV80" s="339">
        <f t="shared" si="65"/>
        <v>0</v>
      </c>
      <c r="AW80" s="393">
        <f t="shared" si="65"/>
        <v>0</v>
      </c>
    </row>
    <row r="81" spans="1:50">
      <c r="A81" s="14"/>
      <c r="B81" s="78"/>
      <c r="C81" s="28"/>
      <c r="D81" s="12"/>
      <c r="E81" s="12"/>
      <c r="F81" s="317"/>
      <c r="G81" s="316"/>
      <c r="H81" s="77"/>
      <c r="I81" s="293"/>
      <c r="J81" s="276"/>
      <c r="K81" s="12"/>
      <c r="L81" s="317"/>
      <c r="M81" s="316"/>
      <c r="N81" s="12"/>
      <c r="O81" s="12"/>
      <c r="P81" s="12"/>
      <c r="Q81" s="276"/>
      <c r="R81" s="317"/>
      <c r="S81" s="365"/>
      <c r="T81" s="12"/>
      <c r="U81" s="276"/>
      <c r="V81" s="276"/>
      <c r="W81" s="28"/>
      <c r="X81" s="317"/>
      <c r="Y81" s="316"/>
      <c r="Z81" s="406"/>
      <c r="AA81" s="276"/>
      <c r="AB81" s="441"/>
      <c r="AC81" s="276"/>
      <c r="AD81" s="347"/>
      <c r="AE81" s="422"/>
      <c r="AF81" s="12"/>
      <c r="AG81" s="12"/>
      <c r="AH81" s="276"/>
      <c r="AI81" s="12"/>
      <c r="AJ81" s="317"/>
      <c r="AK81" s="316"/>
      <c r="AL81" s="12"/>
      <c r="AM81" s="12"/>
      <c r="AN81" s="406"/>
      <c r="AO81" s="12"/>
      <c r="AP81" s="317"/>
      <c r="AQ81" s="316"/>
      <c r="AR81" s="12"/>
      <c r="AS81" s="12"/>
      <c r="AT81" s="12"/>
      <c r="AU81" s="12"/>
      <c r="AV81" s="317"/>
      <c r="AW81" s="382"/>
    </row>
    <row r="82" spans="1:50">
      <c r="A82" s="14" t="s">
        <v>107</v>
      </c>
      <c r="B82" s="166">
        <f t="shared" ref="B82:B87" si="66">SUM(C82:AW82)</f>
        <v>0</v>
      </c>
      <c r="C82" s="28">
        <v>0</v>
      </c>
      <c r="D82" s="12">
        <v>0</v>
      </c>
      <c r="E82" s="12">
        <v>0</v>
      </c>
      <c r="F82" s="317">
        <v>0</v>
      </c>
      <c r="G82" s="316">
        <v>0</v>
      </c>
      <c r="H82" s="77">
        <v>0</v>
      </c>
      <c r="I82" s="293">
        <v>0</v>
      </c>
      <c r="J82" s="276">
        <v>0</v>
      </c>
      <c r="K82" s="12">
        <v>0</v>
      </c>
      <c r="L82" s="317">
        <v>0</v>
      </c>
      <c r="M82" s="316">
        <v>0</v>
      </c>
      <c r="N82" s="12">
        <v>0</v>
      </c>
      <c r="O82" s="12">
        <v>0</v>
      </c>
      <c r="P82" s="12">
        <v>0</v>
      </c>
      <c r="Q82" s="276">
        <v>0</v>
      </c>
      <c r="R82" s="317">
        <v>0</v>
      </c>
      <c r="S82" s="365">
        <v>0</v>
      </c>
      <c r="T82" s="12">
        <v>0</v>
      </c>
      <c r="U82" s="276">
        <v>0</v>
      </c>
      <c r="V82" s="276">
        <v>0</v>
      </c>
      <c r="W82" s="28">
        <v>0</v>
      </c>
      <c r="X82" s="317">
        <v>0</v>
      </c>
      <c r="Y82" s="316">
        <v>0</v>
      </c>
      <c r="Z82" s="406">
        <v>0</v>
      </c>
      <c r="AA82" s="276">
        <v>0</v>
      </c>
      <c r="AB82" s="441">
        <v>0</v>
      </c>
      <c r="AC82" s="276">
        <v>0</v>
      </c>
      <c r="AD82" s="347">
        <v>0</v>
      </c>
      <c r="AE82" s="422">
        <v>0</v>
      </c>
      <c r="AF82" s="12">
        <v>0</v>
      </c>
      <c r="AG82" s="12">
        <v>0</v>
      </c>
      <c r="AH82" s="276">
        <v>0</v>
      </c>
      <c r="AI82" s="12">
        <v>0</v>
      </c>
      <c r="AJ82" s="317">
        <v>0</v>
      </c>
      <c r="AK82" s="316">
        <v>0</v>
      </c>
      <c r="AL82" s="12">
        <v>0</v>
      </c>
      <c r="AM82" s="12">
        <v>0</v>
      </c>
      <c r="AN82" s="406">
        <v>0</v>
      </c>
      <c r="AO82" s="12">
        <v>0</v>
      </c>
      <c r="AP82" s="317">
        <v>0</v>
      </c>
      <c r="AQ82" s="316">
        <v>0</v>
      </c>
      <c r="AR82" s="12">
        <v>0</v>
      </c>
      <c r="AS82" s="12">
        <v>0</v>
      </c>
      <c r="AT82" s="12">
        <v>0</v>
      </c>
      <c r="AU82" s="12">
        <v>0</v>
      </c>
      <c r="AV82" s="317">
        <v>0</v>
      </c>
      <c r="AW82" s="382">
        <v>0</v>
      </c>
    </row>
    <row r="83" spans="1:50">
      <c r="A83" s="14" t="s">
        <v>108</v>
      </c>
      <c r="B83" s="166">
        <f t="shared" si="66"/>
        <v>13670700.188260971</v>
      </c>
      <c r="C83" s="28">
        <f>C80-C82</f>
        <v>-879265.21000000066</v>
      </c>
      <c r="D83" s="12">
        <f t="shared" ref="D83:AN83" si="67">D80-D82</f>
        <v>-8427678.6164566521</v>
      </c>
      <c r="E83" s="12">
        <f t="shared" si="67"/>
        <v>8112496.4755207952</v>
      </c>
      <c r="F83" s="317">
        <f t="shared" si="67"/>
        <v>-24.576178930764399</v>
      </c>
      <c r="G83" s="316">
        <f t="shared" si="67"/>
        <v>-443695.50726672082</v>
      </c>
      <c r="H83" s="77">
        <f t="shared" si="67"/>
        <v>90670.034103579979</v>
      </c>
      <c r="I83" s="293">
        <f t="shared" si="67"/>
        <v>68406.897960688439</v>
      </c>
      <c r="J83" s="276">
        <f t="shared" si="67"/>
        <v>-608873.70441240747</v>
      </c>
      <c r="K83" s="12">
        <f t="shared" si="67"/>
        <v>101010.80523576234</v>
      </c>
      <c r="L83" s="317">
        <f t="shared" si="67"/>
        <v>2538.9304452000024</v>
      </c>
      <c r="M83" s="316">
        <f t="shared" si="67"/>
        <v>-139884.88584515188</v>
      </c>
      <c r="N83" s="12">
        <f t="shared" si="67"/>
        <v>11532983.470000001</v>
      </c>
      <c r="O83" s="12">
        <f t="shared" si="67"/>
        <v>-283081.62041459233</v>
      </c>
      <c r="P83" s="12">
        <f t="shared" si="67"/>
        <v>23.016673144449442</v>
      </c>
      <c r="Q83" s="276">
        <f t="shared" si="67"/>
        <v>11025.357097587301</v>
      </c>
      <c r="R83" s="317">
        <f t="shared" si="67"/>
        <v>-414868.9097779796</v>
      </c>
      <c r="S83" s="365">
        <f t="shared" ref="S83" si="68">S80-S82</f>
        <v>834755.47663792502</v>
      </c>
      <c r="T83" s="12">
        <f t="shared" si="67"/>
        <v>7511214.8027458787</v>
      </c>
      <c r="U83" s="276">
        <f t="shared" ref="U83:V83" si="69">U80-U82</f>
        <v>995562.94189359201</v>
      </c>
      <c r="V83" s="276">
        <f t="shared" si="69"/>
        <v>379026.6635585241</v>
      </c>
      <c r="W83" s="28">
        <f t="shared" si="67"/>
        <v>0</v>
      </c>
      <c r="X83" s="317">
        <f t="shared" si="67"/>
        <v>-6.0838005738332868E-3</v>
      </c>
      <c r="Y83" s="316">
        <f t="shared" si="67"/>
        <v>0</v>
      </c>
      <c r="Z83" s="406">
        <f t="shared" si="67"/>
        <v>-1758814.4978554882</v>
      </c>
      <c r="AA83" s="276">
        <f t="shared" ref="AA83" si="70">AA80-AA82</f>
        <v>160159.5987838711</v>
      </c>
      <c r="AB83" s="441">
        <f t="shared" si="67"/>
        <v>-572197.64556325972</v>
      </c>
      <c r="AC83" s="276">
        <f t="shared" si="67"/>
        <v>-471885</v>
      </c>
      <c r="AD83" s="347">
        <f t="shared" si="67"/>
        <v>0</v>
      </c>
      <c r="AE83" s="422">
        <f t="shared" si="67"/>
        <v>0</v>
      </c>
      <c r="AF83" s="12">
        <f t="shared" si="67"/>
        <v>18906</v>
      </c>
      <c r="AG83" s="12">
        <f t="shared" si="67"/>
        <v>0</v>
      </c>
      <c r="AH83" s="276">
        <f t="shared" si="67"/>
        <v>0</v>
      </c>
      <c r="AI83" s="12">
        <f t="shared" si="67"/>
        <v>-280172</v>
      </c>
      <c r="AJ83" s="317">
        <f t="shared" si="67"/>
        <v>3867.0779889625478</v>
      </c>
      <c r="AK83" s="316">
        <f t="shared" si="67"/>
        <v>0</v>
      </c>
      <c r="AL83" s="12">
        <f t="shared" si="67"/>
        <v>-449516.26290662447</v>
      </c>
      <c r="AM83" s="12">
        <f t="shared" si="67"/>
        <v>0</v>
      </c>
      <c r="AN83" s="406">
        <f t="shared" si="67"/>
        <v>-1409344.5176229281</v>
      </c>
      <c r="AO83" s="12">
        <f t="shared" ref="AO83:AW83" si="71">AO80-AO82</f>
        <v>0</v>
      </c>
      <c r="AP83" s="317">
        <f t="shared" si="71"/>
        <v>0</v>
      </c>
      <c r="AQ83" s="316">
        <f t="shared" si="71"/>
        <v>-8289</v>
      </c>
      <c r="AR83" s="12">
        <f t="shared" si="71"/>
        <v>-4355.3999999999996</v>
      </c>
      <c r="AS83" s="12">
        <f t="shared" si="71"/>
        <v>0</v>
      </c>
      <c r="AT83" s="12">
        <f t="shared" si="71"/>
        <v>0</v>
      </c>
      <c r="AU83" s="12">
        <f t="shared" si="71"/>
        <v>0</v>
      </c>
      <c r="AV83" s="317">
        <f t="shared" si="71"/>
        <v>0</v>
      </c>
      <c r="AW83" s="382">
        <f t="shared" si="71"/>
        <v>0</v>
      </c>
    </row>
    <row r="84" spans="1:50">
      <c r="A84" s="14"/>
      <c r="B84" s="166">
        <f t="shared" si="66"/>
        <v>0</v>
      </c>
      <c r="C84" s="28"/>
      <c r="D84" s="12"/>
      <c r="E84" s="12"/>
      <c r="F84" s="317"/>
      <c r="G84" s="316"/>
      <c r="H84" s="77"/>
      <c r="I84" s="293"/>
      <c r="J84" s="276"/>
      <c r="K84" s="12"/>
      <c r="L84" s="317"/>
      <c r="M84" s="316"/>
      <c r="N84" s="12"/>
      <c r="O84" s="12"/>
      <c r="P84" s="12"/>
      <c r="Q84" s="276"/>
      <c r="R84" s="317"/>
      <c r="S84" s="365"/>
      <c r="T84" s="12"/>
      <c r="U84" s="276"/>
      <c r="V84" s="276"/>
      <c r="W84" s="28"/>
      <c r="X84" s="317"/>
      <c r="Y84" s="316"/>
      <c r="Z84" s="406"/>
      <c r="AA84" s="276"/>
      <c r="AB84" s="441"/>
      <c r="AC84" s="276"/>
      <c r="AD84" s="347"/>
      <c r="AE84" s="422"/>
      <c r="AF84" s="12"/>
      <c r="AG84" s="12"/>
      <c r="AH84" s="276"/>
      <c r="AI84" s="12"/>
      <c r="AJ84" s="317"/>
      <c r="AK84" s="316"/>
      <c r="AL84" s="12"/>
      <c r="AM84" s="12"/>
      <c r="AN84" s="406"/>
      <c r="AO84" s="12"/>
      <c r="AP84" s="317"/>
      <c r="AQ84" s="316"/>
      <c r="AR84" s="12"/>
      <c r="AS84" s="12"/>
      <c r="AT84" s="12"/>
      <c r="AU84" s="12"/>
      <c r="AV84" s="317"/>
      <c r="AW84" s="382"/>
    </row>
    <row r="85" spans="1:50">
      <c r="A85" s="14" t="s">
        <v>133</v>
      </c>
      <c r="B85" s="166">
        <f t="shared" si="66"/>
        <v>4784745.0658913404</v>
      </c>
      <c r="C85" s="28">
        <f>C83*0.35</f>
        <v>-307742.82350000023</v>
      </c>
      <c r="D85" s="12">
        <f t="shared" ref="D85:AN85" si="72">D83*0.35</f>
        <v>-2949687.515759828</v>
      </c>
      <c r="E85" s="12">
        <f t="shared" si="72"/>
        <v>2839373.7664322783</v>
      </c>
      <c r="F85" s="317">
        <f t="shared" si="72"/>
        <v>-8.6016626257675384</v>
      </c>
      <c r="G85" s="316">
        <f t="shared" si="72"/>
        <v>-155293.42754335227</v>
      </c>
      <c r="H85" s="77">
        <f t="shared" si="72"/>
        <v>31734.511936252991</v>
      </c>
      <c r="I85" s="293">
        <f t="shared" si="72"/>
        <v>23942.414286240954</v>
      </c>
      <c r="J85" s="276">
        <f t="shared" si="72"/>
        <v>-213105.79654434259</v>
      </c>
      <c r="K85" s="12">
        <f t="shared" si="72"/>
        <v>35353.781832516819</v>
      </c>
      <c r="L85" s="317">
        <f t="shared" si="72"/>
        <v>888.62565582000082</v>
      </c>
      <c r="M85" s="316">
        <f t="shared" si="72"/>
        <v>-48959.710045803156</v>
      </c>
      <c r="N85" s="12">
        <f t="shared" si="72"/>
        <v>4036544.2144999998</v>
      </c>
      <c r="O85" s="12">
        <f t="shared" si="72"/>
        <v>-99078.567145107314</v>
      </c>
      <c r="P85" s="12">
        <f t="shared" si="72"/>
        <v>8.0558356005573035</v>
      </c>
      <c r="Q85" s="276">
        <f t="shared" si="72"/>
        <v>3858.874984155555</v>
      </c>
      <c r="R85" s="317">
        <f t="shared" si="72"/>
        <v>-145204.11842229284</v>
      </c>
      <c r="S85" s="365">
        <f t="shared" ref="S85" si="73">S83*0.35</f>
        <v>292164.41682327376</v>
      </c>
      <c r="T85" s="12">
        <f t="shared" si="72"/>
        <v>2628925.1809610575</v>
      </c>
      <c r="U85" s="276">
        <f t="shared" ref="U85:V85" si="74">U83*0.35</f>
        <v>348447.02966275718</v>
      </c>
      <c r="V85" s="276">
        <f t="shared" si="74"/>
        <v>132659.33224548344</v>
      </c>
      <c r="W85" s="28">
        <f t="shared" si="72"/>
        <v>0</v>
      </c>
      <c r="X85" s="317">
        <f t="shared" si="72"/>
        <v>-2.1293302008416502E-3</v>
      </c>
      <c r="Y85" s="316">
        <f t="shared" si="72"/>
        <v>0</v>
      </c>
      <c r="Z85" s="406">
        <f t="shared" si="72"/>
        <v>-615585.07424942078</v>
      </c>
      <c r="AA85" s="276">
        <f t="shared" ref="AA85" si="75">AA83*0.35</f>
        <v>56055.859574354879</v>
      </c>
      <c r="AB85" s="441">
        <f t="shared" si="72"/>
        <v>-200269.1759471409</v>
      </c>
      <c r="AC85" s="276">
        <f t="shared" si="72"/>
        <v>-165159.75</v>
      </c>
      <c r="AD85" s="347">
        <f t="shared" si="72"/>
        <v>0</v>
      </c>
      <c r="AE85" s="422">
        <f t="shared" si="72"/>
        <v>0</v>
      </c>
      <c r="AF85" s="12">
        <f t="shared" si="72"/>
        <v>6617.0999999999995</v>
      </c>
      <c r="AG85" s="12">
        <f t="shared" si="72"/>
        <v>0</v>
      </c>
      <c r="AH85" s="276">
        <f t="shared" si="72"/>
        <v>0</v>
      </c>
      <c r="AI85" s="12">
        <f t="shared" si="72"/>
        <v>-98060.2</v>
      </c>
      <c r="AJ85" s="317">
        <f>AJ83*0.35</f>
        <v>1353.4772961368917</v>
      </c>
      <c r="AK85" s="316">
        <f t="shared" si="72"/>
        <v>0</v>
      </c>
      <c r="AL85" s="12">
        <f t="shared" si="72"/>
        <v>-157330.69201731856</v>
      </c>
      <c r="AM85" s="12">
        <f t="shared" si="72"/>
        <v>0</v>
      </c>
      <c r="AN85" s="406">
        <f t="shared" si="72"/>
        <v>-493270.5811680248</v>
      </c>
      <c r="AO85" s="12">
        <f t="shared" ref="AO85:AW85" si="76">AO83*0.35</f>
        <v>0</v>
      </c>
      <c r="AP85" s="317">
        <f t="shared" si="76"/>
        <v>0</v>
      </c>
      <c r="AQ85" s="316">
        <f t="shared" si="76"/>
        <v>-2901.1499999999996</v>
      </c>
      <c r="AR85" s="12">
        <f t="shared" si="76"/>
        <v>-1524.3899999999999</v>
      </c>
      <c r="AS85" s="12">
        <f t="shared" si="76"/>
        <v>0</v>
      </c>
      <c r="AT85" s="12">
        <f t="shared" si="76"/>
        <v>0</v>
      </c>
      <c r="AU85" s="12">
        <f t="shared" si="76"/>
        <v>0</v>
      </c>
      <c r="AV85" s="317">
        <f t="shared" si="76"/>
        <v>0</v>
      </c>
      <c r="AW85" s="382">
        <f t="shared" si="76"/>
        <v>0</v>
      </c>
    </row>
    <row r="86" spans="1:50">
      <c r="A86" s="14" t="s">
        <v>134</v>
      </c>
      <c r="B86" s="166">
        <f t="shared" si="66"/>
        <v>108624.83975690289</v>
      </c>
      <c r="C86" s="28">
        <f>'Restating Adj'!C86+'Pro Forma Adj'!C86</f>
        <v>0</v>
      </c>
      <c r="D86" s="12">
        <f>'Restating Adj'!D86+'Pro Forma Adj'!D86</f>
        <v>0</v>
      </c>
      <c r="E86" s="12">
        <f>'Restating Adj'!E86+'Pro Forma Adj'!E86</f>
        <v>0</v>
      </c>
      <c r="F86" s="317">
        <f>'Restating Adj'!F86+'Pro Forma Adj'!F86</f>
        <v>0</v>
      </c>
      <c r="G86" s="316">
        <f>'Restating Adj'!G86+'Pro Forma Adj'!G86</f>
        <v>0</v>
      </c>
      <c r="H86" s="77">
        <f>'Restating Adj'!H86+'Pro Forma Adj'!H86</f>
        <v>0</v>
      </c>
      <c r="I86" s="293">
        <f>'Restating Adj'!I86+'Pro Forma Adj'!I86</f>
        <v>0</v>
      </c>
      <c r="J86" s="276">
        <f>'Restating Adj'!J86+'Pro Forma Adj'!J86</f>
        <v>0</v>
      </c>
      <c r="K86" s="12">
        <f>'Restating Adj'!K86+'Pro Forma Adj'!K86</f>
        <v>0</v>
      </c>
      <c r="L86" s="317">
        <f>'Restating Adj'!L86+'Pro Forma Adj'!L86</f>
        <v>0</v>
      </c>
      <c r="M86" s="316">
        <f>'Restating Adj'!M86+'Pro Forma Adj'!M86</f>
        <v>0</v>
      </c>
      <c r="N86" s="12">
        <f>'Restating Adj'!N86+'Pro Forma Adj'!N86</f>
        <v>0</v>
      </c>
      <c r="O86" s="12">
        <f>'Restating Adj'!O86+'Pro Forma Adj'!O86</f>
        <v>0</v>
      </c>
      <c r="P86" s="12">
        <f>'Restating Adj'!P86+'Pro Forma Adj'!P86</f>
        <v>0</v>
      </c>
      <c r="Q86" s="276">
        <f>'Restating Adj'!Q86+'Pro Forma Adj'!Q86</f>
        <v>0</v>
      </c>
      <c r="R86" s="317">
        <f>'Restating Adj'!R86+'Pro Forma Adj'!R86</f>
        <v>0</v>
      </c>
      <c r="S86" s="365">
        <f>'Restating Adj'!S86+'Pro Forma Adj'!S86</f>
        <v>0</v>
      </c>
      <c r="T86" s="12">
        <f>'Restating Adj'!T86+'Pro Forma Adj'!T86</f>
        <v>0</v>
      </c>
      <c r="U86" s="276">
        <f>'Restating Adj'!U86+'Pro Forma Adj'!U86</f>
        <v>0</v>
      </c>
      <c r="V86" s="276">
        <f>'Restating Adj'!V86+'Pro Forma Adj'!V86</f>
        <v>0</v>
      </c>
      <c r="W86" s="28">
        <f>'Restating Adj'!W86+'Pro Forma Adj'!W86</f>
        <v>0</v>
      </c>
      <c r="X86" s="317">
        <f>'Restating Adj'!X86+'Pro Forma Adj'!X86</f>
        <v>0</v>
      </c>
      <c r="Y86" s="316">
        <f>'Restating Adj'!Y86+'Pro Forma Adj'!Y86</f>
        <v>0</v>
      </c>
      <c r="Z86" s="406">
        <f>'Restating Adj'!Z86+'Pro Forma Adj'!Z86</f>
        <v>0</v>
      </c>
      <c r="AA86" s="276">
        <f>'Restating Adj'!AA86+'Pro Forma Adj'!AA86</f>
        <v>0</v>
      </c>
      <c r="AB86" s="441">
        <f>'Restating Adj'!AB86+'Pro Forma Adj'!AB86</f>
        <v>0</v>
      </c>
      <c r="AC86" s="276">
        <f>'Restating Adj'!AC86+'Pro Forma Adj'!AC86</f>
        <v>0</v>
      </c>
      <c r="AD86" s="347">
        <f>'Restating Adj'!AD86+'Pro Forma Adj'!AD86</f>
        <v>108624.83975690289</v>
      </c>
      <c r="AE86" s="422">
        <f>'Restating Adj'!AE86+'Pro Forma Adj'!AE86</f>
        <v>0</v>
      </c>
      <c r="AF86" s="12">
        <f>'Restating Adj'!AF86+'Pro Forma Adj'!AF86</f>
        <v>0</v>
      </c>
      <c r="AG86" s="12">
        <f>'Restating Adj'!AG86+'Pro Forma Adj'!AG86</f>
        <v>0</v>
      </c>
      <c r="AH86" s="276">
        <f>'Restating Adj'!AH86+'Pro Forma Adj'!AH86</f>
        <v>0</v>
      </c>
      <c r="AI86" s="12">
        <f>'Restating Adj'!AI86+'Pro Forma Adj'!AI86</f>
        <v>0</v>
      </c>
      <c r="AJ86" s="317">
        <f>'Restating Adj'!AJ86+'Pro Forma Adj'!AJ86</f>
        <v>0</v>
      </c>
      <c r="AK86" s="316">
        <f>'Restating Adj'!AK86+'Pro Forma Adj'!AK86</f>
        <v>0</v>
      </c>
      <c r="AL86" s="12">
        <f>'Restating Adj'!AL86+'Pro Forma Adj'!AL86</f>
        <v>0</v>
      </c>
      <c r="AM86" s="12">
        <f>'Restating Adj'!AM86+'Pro Forma Adj'!AM86</f>
        <v>0</v>
      </c>
      <c r="AN86" s="406">
        <f>'Restating Adj'!AN86+'Pro Forma Adj'!AN86</f>
        <v>0</v>
      </c>
      <c r="AO86" s="12">
        <f>'Restating Adj'!AO86+'Pro Forma Adj'!AO86</f>
        <v>0</v>
      </c>
      <c r="AP86" s="317">
        <f>'Restating Adj'!AP86+'Pro Forma Adj'!AP86</f>
        <v>0</v>
      </c>
      <c r="AQ86" s="316">
        <f>'Restating Adj'!AQ86+'Pro Forma Adj'!AQ86</f>
        <v>0</v>
      </c>
      <c r="AR86" s="12">
        <f>'Restating Adj'!AR86+'Pro Forma Adj'!AR86</f>
        <v>0</v>
      </c>
      <c r="AS86" s="12">
        <f>'Restating Adj'!AS86+'Pro Forma Adj'!AS86</f>
        <v>0</v>
      </c>
      <c r="AT86" s="12">
        <f>'Restating Adj'!AT86+'Pro Forma Adj'!AT86</f>
        <v>0</v>
      </c>
      <c r="AU86" s="12">
        <f>'Restating Adj'!AU86+'Pro Forma Adj'!AU86</f>
        <v>0</v>
      </c>
      <c r="AV86" s="317">
        <f>'Restating Adj'!AV86+'Pro Forma Adj'!AV86</f>
        <v>0</v>
      </c>
      <c r="AW86" s="382">
        <f>'Restating Adj'!AW86+'Pro Forma Adj'!AW86</f>
        <v>0</v>
      </c>
    </row>
    <row r="87" spans="1:50" s="2" customFormat="1" ht="13.5" thickBot="1">
      <c r="A87" s="14" t="s">
        <v>135</v>
      </c>
      <c r="B87" s="167">
        <f t="shared" si="66"/>
        <v>4893369.9056482436</v>
      </c>
      <c r="C87" s="100">
        <f>C85+C86</f>
        <v>-307742.82350000023</v>
      </c>
      <c r="D87" s="98">
        <f t="shared" ref="D87:AN87" si="77">D85+D86</f>
        <v>-2949687.515759828</v>
      </c>
      <c r="E87" s="98">
        <f t="shared" si="77"/>
        <v>2839373.7664322783</v>
      </c>
      <c r="F87" s="341">
        <f t="shared" si="77"/>
        <v>-8.6016626257675384</v>
      </c>
      <c r="G87" s="361">
        <f t="shared" si="77"/>
        <v>-155293.42754335227</v>
      </c>
      <c r="H87" s="99">
        <f t="shared" si="77"/>
        <v>31734.511936252991</v>
      </c>
      <c r="I87" s="305">
        <f t="shared" si="77"/>
        <v>23942.414286240954</v>
      </c>
      <c r="J87" s="288">
        <f t="shared" si="77"/>
        <v>-213105.79654434259</v>
      </c>
      <c r="K87" s="98">
        <f t="shared" si="77"/>
        <v>35353.781832516819</v>
      </c>
      <c r="L87" s="341">
        <f t="shared" si="77"/>
        <v>888.62565582000082</v>
      </c>
      <c r="M87" s="361">
        <f t="shared" si="77"/>
        <v>-48959.710045803156</v>
      </c>
      <c r="N87" s="98">
        <f t="shared" si="77"/>
        <v>4036544.2144999998</v>
      </c>
      <c r="O87" s="98">
        <f t="shared" si="77"/>
        <v>-99078.567145107314</v>
      </c>
      <c r="P87" s="98">
        <f t="shared" si="77"/>
        <v>8.0558356005573035</v>
      </c>
      <c r="Q87" s="288">
        <f t="shared" si="77"/>
        <v>3858.874984155555</v>
      </c>
      <c r="R87" s="341">
        <f t="shared" si="77"/>
        <v>-145204.11842229284</v>
      </c>
      <c r="S87" s="377">
        <f t="shared" ref="S87" si="78">S85+S86</f>
        <v>292164.41682327376</v>
      </c>
      <c r="T87" s="98">
        <f t="shared" si="77"/>
        <v>2628925.1809610575</v>
      </c>
      <c r="U87" s="288">
        <f t="shared" ref="U87:V87" si="79">U85+U86</f>
        <v>348447.02966275718</v>
      </c>
      <c r="V87" s="288">
        <f t="shared" si="79"/>
        <v>132659.33224548344</v>
      </c>
      <c r="W87" s="100">
        <f t="shared" si="77"/>
        <v>0</v>
      </c>
      <c r="X87" s="341">
        <f t="shared" si="77"/>
        <v>-2.1293302008416502E-3</v>
      </c>
      <c r="Y87" s="361">
        <f t="shared" si="77"/>
        <v>0</v>
      </c>
      <c r="Z87" s="418">
        <f t="shared" si="77"/>
        <v>-615585.07424942078</v>
      </c>
      <c r="AA87" s="288">
        <f t="shared" ref="AA87" si="80">AA85+AA86</f>
        <v>56055.859574354879</v>
      </c>
      <c r="AB87" s="453">
        <f t="shared" si="77"/>
        <v>-200269.1759471409</v>
      </c>
      <c r="AC87" s="288">
        <f t="shared" si="77"/>
        <v>-165159.75</v>
      </c>
      <c r="AD87" s="359">
        <f t="shared" si="77"/>
        <v>108624.83975690289</v>
      </c>
      <c r="AE87" s="434">
        <f t="shared" si="77"/>
        <v>0</v>
      </c>
      <c r="AF87" s="98">
        <f t="shared" si="77"/>
        <v>6617.0999999999995</v>
      </c>
      <c r="AG87" s="98">
        <f t="shared" si="77"/>
        <v>0</v>
      </c>
      <c r="AH87" s="288">
        <f t="shared" si="77"/>
        <v>0</v>
      </c>
      <c r="AI87" s="98">
        <f t="shared" si="77"/>
        <v>-98060.2</v>
      </c>
      <c r="AJ87" s="341">
        <f t="shared" si="77"/>
        <v>1353.4772961368917</v>
      </c>
      <c r="AK87" s="361">
        <f t="shared" si="77"/>
        <v>0</v>
      </c>
      <c r="AL87" s="98">
        <f t="shared" si="77"/>
        <v>-157330.69201731856</v>
      </c>
      <c r="AM87" s="98">
        <f t="shared" si="77"/>
        <v>0</v>
      </c>
      <c r="AN87" s="418">
        <f t="shared" si="77"/>
        <v>-493270.5811680248</v>
      </c>
      <c r="AO87" s="98">
        <f t="shared" ref="AO87:AW87" si="81">AO85+AO86</f>
        <v>0</v>
      </c>
      <c r="AP87" s="341">
        <f t="shared" si="81"/>
        <v>0</v>
      </c>
      <c r="AQ87" s="361">
        <f t="shared" si="81"/>
        <v>-2901.1499999999996</v>
      </c>
      <c r="AR87" s="98">
        <f t="shared" si="81"/>
        <v>-1524.3899999999999</v>
      </c>
      <c r="AS87" s="98">
        <f t="shared" si="81"/>
        <v>0</v>
      </c>
      <c r="AT87" s="98">
        <f t="shared" si="81"/>
        <v>0</v>
      </c>
      <c r="AU87" s="98">
        <f t="shared" si="81"/>
        <v>0</v>
      </c>
      <c r="AV87" s="341">
        <f t="shared" si="81"/>
        <v>0</v>
      </c>
      <c r="AW87" s="394">
        <f t="shared" si="81"/>
        <v>0</v>
      </c>
      <c r="AX87" s="148"/>
    </row>
    <row r="88" spans="1:50" s="2" customFormat="1">
      <c r="A88" s="14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65"/>
    </row>
    <row r="89" spans="1:50" s="2" customForma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65"/>
    </row>
    <row r="90" spans="1:50" s="2" customFormat="1">
      <c r="A90" s="168"/>
      <c r="B90" s="12" t="s">
        <v>251</v>
      </c>
      <c r="C90" s="12">
        <f>C71-[2]AdjSummary!D68</f>
        <v>0</v>
      </c>
      <c r="D90" s="12">
        <f>D71-[2]AdjSummary!E68</f>
        <v>0</v>
      </c>
      <c r="E90" s="12">
        <f>E71-[2]AdjSummary!F68</f>
        <v>0</v>
      </c>
      <c r="F90" s="12">
        <f>F71-[2]AdjSummary!G68</f>
        <v>0</v>
      </c>
      <c r="G90" s="12">
        <f>G71-[2]AdjSummary!H68</f>
        <v>0</v>
      </c>
      <c r="H90" s="12">
        <f>H71-[2]AdjSummary!I68</f>
        <v>0.1115253741008928</v>
      </c>
      <c r="I90" s="12">
        <f>I71-[2]AdjSummary!D155</f>
        <v>-5.5053608812158927E-3</v>
      </c>
      <c r="J90" s="12">
        <f>J71-[2]AdjSummary!E155</f>
        <v>-6.7537950701080263E-2</v>
      </c>
      <c r="K90" s="12">
        <f>K71-[2]AdjSummary!F155</f>
        <v>0.12827997667773161</v>
      </c>
      <c r="L90" s="12">
        <f>L71-[2]AdjSummary!G155</f>
        <v>-0.15406854962020589</v>
      </c>
      <c r="M90" s="12">
        <f>M71-[2]AdjSummary!H155</f>
        <v>0</v>
      </c>
      <c r="N90" s="12">
        <f>N71-[2]AdjSummary!I155</f>
        <v>0</v>
      </c>
      <c r="O90" s="12">
        <f>O71-[2]AdjSummary!J155</f>
        <v>-6.9133203069213778E-2</v>
      </c>
      <c r="P90" s="12">
        <f>P71-[2]AdjSummary!K155</f>
        <v>0.2204832546771236</v>
      </c>
      <c r="Q90" s="12">
        <f>Q71-[2]AdjSummary!L155</f>
        <v>1.5687310038629221E-2</v>
      </c>
      <c r="R90" s="12">
        <f>R71-[2]AdjSummary!M155</f>
        <v>0</v>
      </c>
      <c r="S90" s="12">
        <f>S40-[2]AdjSummary!$N$124</f>
        <v>-5.7420858647674322E-2</v>
      </c>
      <c r="T90" s="12">
        <f>T71-[2]AdjSummary!D242</f>
        <v>0</v>
      </c>
      <c r="U90" s="12">
        <f>U71-[2]AdjSummary!E242</f>
        <v>0</v>
      </c>
      <c r="V90" s="12">
        <f>V71-[2]AdjSummary!$F$242-[2]AdjSummary!$G$242</f>
        <v>0</v>
      </c>
      <c r="W90" s="12">
        <f>W71-SUM([2]AdjSummary!$D$329:$G$329)</f>
        <v>0</v>
      </c>
      <c r="X90" s="12">
        <f>X71-SUM([2]AdjSummary!$H$329:$K$329)</f>
        <v>-4.9679449293762445E-3</v>
      </c>
      <c r="Y90" s="12">
        <f>Y71-[2]AdjSummary!L329</f>
        <v>0</v>
      </c>
      <c r="Z90" s="12">
        <f>Z71-[2]AdjSummary!M329</f>
        <v>0</v>
      </c>
      <c r="AA90" s="12">
        <f>AA71-[2]AdjSummary!N329</f>
        <v>0</v>
      </c>
      <c r="AB90" s="12">
        <f>AB71-[2]AdjSummary!D416</f>
        <v>-1.3851456402335316E-2</v>
      </c>
      <c r="AC90" s="12">
        <f>AC71-[2]AdjSummary!E416</f>
        <v>-0.11992278619436547</v>
      </c>
      <c r="AD90" s="12">
        <f>AD71-[2]AdjSummary!F416</f>
        <v>0</v>
      </c>
      <c r="AE90" s="12">
        <f>AE71-[2]AdjSummary!G416</f>
        <v>-2.2448072675615549E-2</v>
      </c>
      <c r="AF90" s="12">
        <f>AF71-[2]AdjSummary!H416</f>
        <v>0</v>
      </c>
      <c r="AG90" s="12">
        <f>AG71-[2]AdjSummary!I416-[2]AdjSummary!$J$416</f>
        <v>0</v>
      </c>
      <c r="AH90" s="12">
        <f>AH71-[2]AdjSummary!K416</f>
        <v>0</v>
      </c>
      <c r="AI90" s="12">
        <f>AI71-[2]AdjSummary!L416</f>
        <v>2.1132093388587236E-2</v>
      </c>
      <c r="AJ90" s="12">
        <f>AJ71-[2]AdjSummary!M416</f>
        <v>-1.7529611554891744E-3</v>
      </c>
      <c r="AK90" s="12">
        <f>AK71-[2]AdjSummary!D506</f>
        <v>0</v>
      </c>
      <c r="AL90" s="12">
        <f>AL71-[2]AdjSummary!E506</f>
        <v>0</v>
      </c>
      <c r="AM90" s="12">
        <f>AM71-[2]AdjSummary!F506</f>
        <v>0</v>
      </c>
      <c r="AN90" s="12">
        <f>AN71-[2]AdjSummary!G506</f>
        <v>0</v>
      </c>
      <c r="AO90" s="12">
        <f>AO71-[2]AdjSummary!H506-[2]AdjSummary!I506</f>
        <v>0.13261063082609326</v>
      </c>
      <c r="AP90" s="12">
        <f>AP71-[2]AdjSummary!J506</f>
        <v>0</v>
      </c>
      <c r="AQ90" s="12">
        <f>AQ71-[2]AdjSummary!K506</f>
        <v>0</v>
      </c>
      <c r="AR90" s="12">
        <f>AR71-[2]AdjSummary!L506</f>
        <v>0</v>
      </c>
      <c r="AS90" s="12">
        <f>AS71-[2]AdjSummary!M506</f>
        <v>0</v>
      </c>
      <c r="AT90" s="12">
        <f>AT71-[2]AdjSummary!N506</f>
        <v>0</v>
      </c>
      <c r="AU90" s="12">
        <f>AU71-SUM([2]AdjSummary!$O$506:$T$506)</f>
        <v>0</v>
      </c>
      <c r="AV90" s="12">
        <f>AV71-[2]AdjSummary!U506</f>
        <v>0</v>
      </c>
      <c r="AW90" s="12">
        <f>AW71-[2]AdjSummary!V506-[2]AdjSummary!W506</f>
        <v>0</v>
      </c>
      <c r="AX90" s="65"/>
    </row>
    <row r="91" spans="1:50" s="2" customFormat="1">
      <c r="A91" s="14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65"/>
    </row>
    <row r="92" spans="1:50" s="2" customFormat="1">
      <c r="A92" s="14"/>
      <c r="AX92" s="65"/>
    </row>
    <row r="93" spans="1:50" s="2" customFormat="1">
      <c r="A93" s="169"/>
      <c r="C93" s="2">
        <f>C87-[2]AdjSummary!D85</f>
        <v>0</v>
      </c>
      <c r="D93" s="2">
        <f>D87-[2]AdjSummary!E85</f>
        <v>0</v>
      </c>
      <c r="E93" s="2">
        <f>E87-[2]AdjSummary!F85</f>
        <v>0</v>
      </c>
      <c r="F93" s="2">
        <f>F87-[2]AdjSummary!G85</f>
        <v>0</v>
      </c>
      <c r="G93" s="2">
        <f>G87-[2]AdjSummary!H85</f>
        <v>0</v>
      </c>
      <c r="H93" s="2">
        <f>H87-[2]AdjSummary!I85</f>
        <v>-3.7240724497678457E-2</v>
      </c>
      <c r="I93" s="2">
        <f>I87-[2]AdjSummary!D172</f>
        <v>1.8383585666015279E-3</v>
      </c>
      <c r="J93" s="2">
        <f>J87-[2]AdjSummary!E172</f>
        <v>2.2552376438397914E-2</v>
      </c>
      <c r="K93" s="2">
        <f>K87-[2]AdjSummary!F172</f>
        <v>-4.2835447158722673E-2</v>
      </c>
      <c r="L93" s="2">
        <f>L87-[2]AdjSummary!G172</f>
        <v>5.144680711782712E-2</v>
      </c>
      <c r="M93" s="2">
        <f>M87-[2]AdjSummary!H172</f>
        <v>0</v>
      </c>
      <c r="N93" s="2">
        <f>N87-[2]AdjSummary!I172</f>
        <v>0</v>
      </c>
      <c r="O93" s="2">
        <f>O87-[2]AdjSummary!J172</f>
        <v>2.3085065506165847E-2</v>
      </c>
      <c r="P93" s="2">
        <f>P87-[2]AdjSummary!K172</f>
        <v>-7.3624107606793388E-2</v>
      </c>
      <c r="Q93" s="2">
        <f>Q87-[2]AdjSummary!L172</f>
        <v>-5.2383307024683745E-3</v>
      </c>
      <c r="R93" s="2">
        <f>R87-[2]AdjSummary!M172</f>
        <v>0</v>
      </c>
      <c r="S93" s="2">
        <f>S87-[2]AdjSummary!$N$172</f>
        <v>-3.0918923846911639E-2</v>
      </c>
      <c r="T93" s="2">
        <f>T87-[2]AdjSummary!D259</f>
        <v>0</v>
      </c>
      <c r="U93" s="2">
        <f>U87-[2]AdjSummary!E259</f>
        <v>0</v>
      </c>
      <c r="W93" s="2">
        <f>W87-[2]AdjSummary!D346</f>
        <v>0</v>
      </c>
      <c r="X93" s="2">
        <f>X87-[2]AdjSummary!E346</f>
        <v>-2.1293302008416502E-3</v>
      </c>
      <c r="Y93" s="2">
        <f>Y87-[2]AdjSummary!F346</f>
        <v>0</v>
      </c>
      <c r="Z93" s="2">
        <f>Z87-[2]AdjSummary!M346</f>
        <v>0</v>
      </c>
      <c r="AA93" s="2">
        <f>AA87-[2]AdjSummary!N346</f>
        <v>0</v>
      </c>
      <c r="AB93" s="2">
        <f>AB87-[2]AdjSummary!D436</f>
        <v>-8.5898421821184456E-3</v>
      </c>
      <c r="AC93" s="2">
        <f>AC87-[2]AdjSummary!E436</f>
        <v>4.004480125149712E-2</v>
      </c>
      <c r="AD93" s="2">
        <f>AD87-[2]AdjSummary!F436</f>
        <v>0</v>
      </c>
      <c r="AE93" s="2">
        <f>AE87-[2]AdjSummary!G436</f>
        <v>0</v>
      </c>
      <c r="AF93" s="2">
        <f>AF87-[2]AdjSummary!H436</f>
        <v>0</v>
      </c>
      <c r="AG93" s="2">
        <f>AG87-[2]AdjSummary!I436</f>
        <v>0</v>
      </c>
      <c r="AH93" s="2">
        <f>AH87-[2]AdjSummary!J436</f>
        <v>0</v>
      </c>
      <c r="AI93" s="2">
        <f>AI87-[2]AdjSummary!L436</f>
        <v>-7.0564611378358677E-3</v>
      </c>
      <c r="AJ93" s="2">
        <f>AJ87-[2]AdjSummary!M436</f>
        <v>-1.0870813309793448E-3</v>
      </c>
      <c r="AK93" s="2">
        <f>AK87-[2]AdjSummary!D523</f>
        <v>0</v>
      </c>
      <c r="AL93" s="2">
        <f>AL87-[2]AdjSummary!E523</f>
        <v>0</v>
      </c>
      <c r="AM93" s="2">
        <f>AM87-[2]AdjSummary!F523</f>
        <v>0</v>
      </c>
      <c r="AN93" s="2">
        <f>AN87-[2]AdjSummary!G523</f>
        <v>0</v>
      </c>
      <c r="AO93" s="2">
        <f>AO87-[2]AdjSummary!H523</f>
        <v>0</v>
      </c>
      <c r="AP93" s="2">
        <f>AP87-[2]AdjSummary!I523</f>
        <v>0</v>
      </c>
      <c r="AQ93" s="2">
        <f>AQ87-[2]AdjSummary!K523</f>
        <v>0</v>
      </c>
      <c r="AR93" s="2">
        <f>AR87-[2]AdjSummary!L523</f>
        <v>0</v>
      </c>
      <c r="AS93" s="2">
        <f>AS87-[2]AdjSummary!M523</f>
        <v>0</v>
      </c>
      <c r="AT93" s="2">
        <f>AT87-[2]AdjSummary!M523</f>
        <v>0</v>
      </c>
      <c r="AU93" s="2">
        <f>AU87-SUM([2]AdjSummary!$O$523:$T$523)</f>
        <v>0</v>
      </c>
      <c r="AV93" s="2">
        <f>AV87-[2]AdjSummary!U523</f>
        <v>0</v>
      </c>
      <c r="AW93" s="2">
        <f>AW87-[2]AdjSummary!V523-[2]AdjSummary!W523</f>
        <v>0</v>
      </c>
      <c r="AX93" s="65"/>
    </row>
  </sheetData>
  <mergeCells count="11">
    <mergeCell ref="AQ7:AV7"/>
    <mergeCell ref="C7:F7"/>
    <mergeCell ref="I7:L7"/>
    <mergeCell ref="G7:H7"/>
    <mergeCell ref="M7:R7"/>
    <mergeCell ref="T7:V7"/>
    <mergeCell ref="W7:X7"/>
    <mergeCell ref="Y7:AA7"/>
    <mergeCell ref="AB7:AD7"/>
    <mergeCell ref="AE7:AJ7"/>
    <mergeCell ref="AK7:AP7"/>
  </mergeCells>
  <pageMargins left="1" right="0.5" top="0.75" bottom="0.5" header="0.4" footer="0.5"/>
  <pageSetup scale="61" firstPageNumber="7" fitToWidth="0" orientation="portrait" useFirstPageNumber="1" r:id="rId1"/>
  <headerFooter alignWithMargins="0">
    <oddHeader>&amp;RPage 1.&amp;P</oddHeader>
  </headerFooter>
  <colBreaks count="3" manualBreakCount="3">
    <brk id="6" min="6" max="86" man="1"/>
    <brk id="18" min="6" max="86" man="1"/>
    <brk id="24" min="6" max="86" man="1"/>
  </colBreaks>
  <customProperties>
    <customPr name="_pios_id" r:id="rId2"/>
  </customProperties>
  <ignoredErrors>
    <ignoredError sqref="C55:D56 C17:D18 C41:D42 C29 C16 B72:B73 B68:B70 B81 T55:T56 T17:T18 T41:T42 AB55:AN56 AB17:AN18 AB41:AN42 W55:Z56 W17:Z18 W41:Z4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X93"/>
  <sheetViews>
    <sheetView view="pageBreakPreview" zoomScale="60" zoomScaleNormal="70" workbookViewId="0">
      <pane xSplit="2" ySplit="8" topLeftCell="AB23" activePane="bottomRight" state="frozen"/>
      <selection activeCell="AE11" sqref="AE11"/>
      <selection pane="topRight" activeCell="AE11" sqref="AE11"/>
      <selection pane="bottomLeft" activeCell="AE11" sqref="AE11"/>
      <selection pane="bottomRight" activeCell="A3" sqref="A3"/>
    </sheetView>
  </sheetViews>
  <sheetFormatPr defaultRowHeight="12.75"/>
  <cols>
    <col min="1" max="1" width="36" style="2" customWidth="1"/>
    <col min="2" max="2" width="23" style="15" bestFit="1" customWidth="1"/>
    <col min="3" max="3" width="17.28515625" style="15" bestFit="1" customWidth="1"/>
    <col min="4" max="18" width="17.28515625" style="2" bestFit="1" customWidth="1"/>
    <col min="19" max="19" width="17.28515625" style="2" customWidth="1"/>
    <col min="20" max="21" width="17.28515625" style="2" bestFit="1" customWidth="1"/>
    <col min="22" max="22" width="17.28515625" style="2" customWidth="1"/>
    <col min="23" max="24" width="17.28515625" style="2" bestFit="1" customWidth="1"/>
    <col min="25" max="25" width="18.7109375" style="2" customWidth="1"/>
    <col min="26" max="26" width="17.28515625" style="2" bestFit="1" customWidth="1"/>
    <col min="27" max="27" width="17.28515625" style="2" customWidth="1"/>
    <col min="28" max="30" width="17.28515625" style="2" bestFit="1" customWidth="1"/>
    <col min="31" max="31" width="17.28515625" style="65" bestFit="1" customWidth="1"/>
    <col min="32" max="49" width="17.28515625" style="2" bestFit="1" customWidth="1"/>
    <col min="50" max="50" width="12.28515625" style="148" bestFit="1" customWidth="1"/>
    <col min="51" max="16384" width="9.140625" style="15"/>
  </cols>
  <sheetData>
    <row r="1" spans="1:50">
      <c r="A1" s="4" t="s">
        <v>44</v>
      </c>
    </row>
    <row r="2" spans="1:50" s="2" customFormat="1">
      <c r="A2" s="149" t="str">
        <f>'Total Adj'!A2</f>
        <v>Washington Expedited Rate Filing - June 2015</v>
      </c>
      <c r="AE2" s="65"/>
      <c r="AX2" s="65"/>
    </row>
    <row r="3" spans="1:50" s="2" customFormat="1">
      <c r="A3" s="150" t="s">
        <v>308</v>
      </c>
      <c r="AE3" s="65"/>
      <c r="AX3" s="65"/>
    </row>
    <row r="4" spans="1:50" s="2" customFormat="1">
      <c r="A4" s="151"/>
      <c r="AE4" s="65"/>
      <c r="AX4" s="65"/>
    </row>
    <row r="5" spans="1:50" s="2" customFormat="1">
      <c r="A5" s="149"/>
      <c r="AE5" s="65"/>
      <c r="AX5" s="65"/>
    </row>
    <row r="6" spans="1:50" s="4" customFormat="1" ht="13.5" thickBot="1">
      <c r="A6" s="151"/>
      <c r="AE6" s="66"/>
      <c r="AX6" s="66"/>
    </row>
    <row r="7" spans="1:50" s="152" customFormat="1" ht="13.5" thickBot="1">
      <c r="A7" s="4"/>
      <c r="B7" s="255"/>
      <c r="C7" s="464" t="s">
        <v>37</v>
      </c>
      <c r="D7" s="465"/>
      <c r="E7" s="465"/>
      <c r="F7" s="466"/>
      <c r="G7" s="464" t="s">
        <v>37</v>
      </c>
      <c r="H7" s="466"/>
      <c r="I7" s="464" t="s">
        <v>238</v>
      </c>
      <c r="J7" s="465"/>
      <c r="K7" s="465"/>
      <c r="L7" s="466"/>
      <c r="M7" s="464" t="s">
        <v>238</v>
      </c>
      <c r="N7" s="465"/>
      <c r="O7" s="465"/>
      <c r="P7" s="465"/>
      <c r="Q7" s="465"/>
      <c r="R7" s="466"/>
      <c r="S7" s="311" t="s">
        <v>291</v>
      </c>
      <c r="T7" s="464" t="s">
        <v>253</v>
      </c>
      <c r="U7" s="465"/>
      <c r="V7" s="466"/>
      <c r="W7" s="464" t="s">
        <v>290</v>
      </c>
      <c r="X7" s="466"/>
      <c r="Y7" s="464" t="s">
        <v>229</v>
      </c>
      <c r="Z7" s="465"/>
      <c r="AA7" s="466"/>
      <c r="AB7" s="464" t="s">
        <v>38</v>
      </c>
      <c r="AC7" s="465"/>
      <c r="AD7" s="466"/>
      <c r="AE7" s="464" t="s">
        <v>38</v>
      </c>
      <c r="AF7" s="465"/>
      <c r="AG7" s="465"/>
      <c r="AH7" s="465"/>
      <c r="AI7" s="465"/>
      <c r="AJ7" s="466"/>
      <c r="AK7" s="464" t="s">
        <v>39</v>
      </c>
      <c r="AL7" s="465"/>
      <c r="AM7" s="465"/>
      <c r="AN7" s="465"/>
      <c r="AO7" s="465"/>
      <c r="AP7" s="466"/>
      <c r="AQ7" s="464" t="s">
        <v>39</v>
      </c>
      <c r="AR7" s="465"/>
      <c r="AS7" s="465"/>
      <c r="AT7" s="465"/>
      <c r="AU7" s="465"/>
      <c r="AV7" s="466"/>
      <c r="AW7" s="311" t="s">
        <v>283</v>
      </c>
      <c r="AX7" s="153"/>
    </row>
    <row r="8" spans="1:50">
      <c r="B8" s="74"/>
      <c r="C8" s="75" t="s">
        <v>0</v>
      </c>
      <c r="D8" s="72" t="s">
        <v>2</v>
      </c>
      <c r="E8" s="72" t="s">
        <v>3</v>
      </c>
      <c r="F8" s="73" t="s">
        <v>4</v>
      </c>
      <c r="G8" s="75" t="s">
        <v>5</v>
      </c>
      <c r="H8" s="73" t="s">
        <v>6</v>
      </c>
      <c r="I8" s="290" t="s">
        <v>1</v>
      </c>
      <c r="J8" s="274" t="s">
        <v>7</v>
      </c>
      <c r="K8" s="72" t="s">
        <v>8</v>
      </c>
      <c r="L8" s="73" t="s">
        <v>9</v>
      </c>
      <c r="M8" s="75" t="s">
        <v>10</v>
      </c>
      <c r="N8" s="72" t="s">
        <v>11</v>
      </c>
      <c r="O8" s="72" t="s">
        <v>12</v>
      </c>
      <c r="P8" s="72" t="s">
        <v>40</v>
      </c>
      <c r="Q8" s="274" t="s">
        <v>180</v>
      </c>
      <c r="R8" s="340" t="s">
        <v>181</v>
      </c>
      <c r="S8" s="378" t="s">
        <v>292</v>
      </c>
      <c r="T8" s="75" t="s">
        <v>13</v>
      </c>
      <c r="U8" s="274" t="s">
        <v>43</v>
      </c>
      <c r="V8" s="274" t="s">
        <v>279</v>
      </c>
      <c r="W8" s="75" t="s">
        <v>14</v>
      </c>
      <c r="X8" s="340" t="s">
        <v>230</v>
      </c>
      <c r="Y8" s="360" t="s">
        <v>240</v>
      </c>
      <c r="Z8" s="403" t="s">
        <v>249</v>
      </c>
      <c r="AA8" s="343" t="s">
        <v>281</v>
      </c>
      <c r="AB8" s="438" t="s">
        <v>15</v>
      </c>
      <c r="AC8" s="274" t="s">
        <v>16</v>
      </c>
      <c r="AD8" s="344" t="s">
        <v>17</v>
      </c>
      <c r="AE8" s="419" t="s">
        <v>18</v>
      </c>
      <c r="AF8" s="306" t="s">
        <v>41</v>
      </c>
      <c r="AG8" s="306" t="s">
        <v>42</v>
      </c>
      <c r="AH8" s="343" t="s">
        <v>19</v>
      </c>
      <c r="AI8" s="72" t="s">
        <v>20</v>
      </c>
      <c r="AJ8" s="340" t="s">
        <v>266</v>
      </c>
      <c r="AK8" s="360" t="s">
        <v>21</v>
      </c>
      <c r="AL8" s="306" t="s">
        <v>22</v>
      </c>
      <c r="AM8" s="306" t="s">
        <v>23</v>
      </c>
      <c r="AN8" s="403" t="s">
        <v>24</v>
      </c>
      <c r="AO8" s="72" t="s">
        <v>25</v>
      </c>
      <c r="AP8" s="340" t="s">
        <v>26</v>
      </c>
      <c r="AQ8" s="360" t="s">
        <v>27</v>
      </c>
      <c r="AR8" s="306" t="s">
        <v>28</v>
      </c>
      <c r="AS8" s="306" t="s">
        <v>29</v>
      </c>
      <c r="AT8" s="72" t="s">
        <v>187</v>
      </c>
      <c r="AU8" s="72" t="s">
        <v>235</v>
      </c>
      <c r="AV8" s="340" t="s">
        <v>237</v>
      </c>
      <c r="AW8" s="379" t="s">
        <v>243</v>
      </c>
    </row>
    <row r="9" spans="1:50" s="154" customFormat="1" ht="104.25" customHeight="1">
      <c r="A9" s="14"/>
      <c r="B9" s="76" t="s">
        <v>271</v>
      </c>
      <c r="C9" s="101" t="s">
        <v>109</v>
      </c>
      <c r="D9" s="103" t="s">
        <v>255</v>
      </c>
      <c r="E9" s="103" t="s">
        <v>112</v>
      </c>
      <c r="F9" s="102" t="s">
        <v>182</v>
      </c>
      <c r="G9" s="101" t="s">
        <v>256</v>
      </c>
      <c r="H9" s="102" t="s">
        <v>225</v>
      </c>
      <c r="I9" s="291" t="s">
        <v>296</v>
      </c>
      <c r="J9" s="275" t="s">
        <v>294</v>
      </c>
      <c r="K9" s="103" t="s">
        <v>228</v>
      </c>
      <c r="L9" s="102" t="s">
        <v>226</v>
      </c>
      <c r="M9" s="101" t="s">
        <v>110</v>
      </c>
      <c r="N9" s="103" t="s">
        <v>267</v>
      </c>
      <c r="O9" s="103" t="s">
        <v>183</v>
      </c>
      <c r="P9" s="103" t="s">
        <v>227</v>
      </c>
      <c r="Q9" s="275" t="s">
        <v>295</v>
      </c>
      <c r="R9" s="313" t="s">
        <v>265</v>
      </c>
      <c r="S9" s="363" t="s">
        <v>293</v>
      </c>
      <c r="T9" s="101" t="s">
        <v>257</v>
      </c>
      <c r="U9" s="275" t="s">
        <v>278</v>
      </c>
      <c r="V9" s="275" t="s">
        <v>280</v>
      </c>
      <c r="W9" s="101" t="s">
        <v>258</v>
      </c>
      <c r="X9" s="313" t="s">
        <v>259</v>
      </c>
      <c r="Y9" s="312" t="s">
        <v>260</v>
      </c>
      <c r="Z9" s="404" t="s">
        <v>299</v>
      </c>
      <c r="AA9" s="275" t="s">
        <v>282</v>
      </c>
      <c r="AB9" s="439" t="s">
        <v>300</v>
      </c>
      <c r="AC9" s="275" t="s">
        <v>289</v>
      </c>
      <c r="AD9" s="345" t="s">
        <v>286</v>
      </c>
      <c r="AE9" s="420" t="s">
        <v>301</v>
      </c>
      <c r="AF9" s="103" t="s">
        <v>231</v>
      </c>
      <c r="AG9" s="103" t="s">
        <v>232</v>
      </c>
      <c r="AH9" s="275" t="s">
        <v>285</v>
      </c>
      <c r="AI9" s="103" t="s">
        <v>233</v>
      </c>
      <c r="AJ9" s="313" t="s">
        <v>261</v>
      </c>
      <c r="AK9" s="312" t="s">
        <v>234</v>
      </c>
      <c r="AL9" s="103" t="s">
        <v>250</v>
      </c>
      <c r="AM9" s="103" t="s">
        <v>111</v>
      </c>
      <c r="AN9" s="404" t="s">
        <v>302</v>
      </c>
      <c r="AO9" s="103" t="s">
        <v>297</v>
      </c>
      <c r="AP9" s="313" t="s">
        <v>218</v>
      </c>
      <c r="AQ9" s="312" t="s">
        <v>284</v>
      </c>
      <c r="AR9" s="103" t="s">
        <v>94</v>
      </c>
      <c r="AS9" s="103" t="s">
        <v>236</v>
      </c>
      <c r="AT9" s="103" t="s">
        <v>244</v>
      </c>
      <c r="AU9" s="103" t="s">
        <v>262</v>
      </c>
      <c r="AV9" s="313" t="s">
        <v>263</v>
      </c>
      <c r="AW9" s="380" t="s">
        <v>264</v>
      </c>
      <c r="AX9" s="155"/>
    </row>
    <row r="10" spans="1:50">
      <c r="B10" s="156"/>
      <c r="C10" s="37"/>
      <c r="F10" s="85"/>
      <c r="G10" s="37"/>
      <c r="H10" s="85"/>
      <c r="I10" s="292"/>
      <c r="J10" s="272"/>
      <c r="L10" s="85"/>
      <c r="M10" s="37"/>
      <c r="Q10" s="272"/>
      <c r="R10" s="315"/>
      <c r="S10" s="364"/>
      <c r="T10" s="37"/>
      <c r="U10" s="272"/>
      <c r="V10" s="272"/>
      <c r="W10" s="37"/>
      <c r="X10" s="315"/>
      <c r="Y10" s="314"/>
      <c r="Z10" s="405"/>
      <c r="AA10" s="272"/>
      <c r="AB10" s="440"/>
      <c r="AC10" s="272"/>
      <c r="AD10" s="346"/>
      <c r="AE10" s="421"/>
      <c r="AH10" s="272"/>
      <c r="AJ10" s="315"/>
      <c r="AK10" s="314"/>
      <c r="AN10" s="405"/>
      <c r="AP10" s="315"/>
      <c r="AQ10" s="314"/>
      <c r="AV10" s="315"/>
      <c r="AW10" s="381"/>
    </row>
    <row r="11" spans="1:50">
      <c r="A11" s="14" t="s">
        <v>47</v>
      </c>
      <c r="B11" s="78"/>
      <c r="C11" s="28"/>
      <c r="D11" s="12"/>
      <c r="E11" s="12"/>
      <c r="F11" s="77"/>
      <c r="G11" s="28"/>
      <c r="H11" s="77"/>
      <c r="I11" s="293"/>
      <c r="J11" s="276"/>
      <c r="K11" s="12"/>
      <c r="L11" s="77"/>
      <c r="M11" s="28"/>
      <c r="N11" s="12"/>
      <c r="O11" s="12"/>
      <c r="P11" s="12"/>
      <c r="Q11" s="276"/>
      <c r="R11" s="317"/>
      <c r="S11" s="365"/>
      <c r="T11" s="28"/>
      <c r="U11" s="276"/>
      <c r="V11" s="276"/>
      <c r="W11" s="28"/>
      <c r="X11" s="317"/>
      <c r="Y11" s="316"/>
      <c r="Z11" s="406"/>
      <c r="AA11" s="276"/>
      <c r="AB11" s="441"/>
      <c r="AC11" s="276"/>
      <c r="AD11" s="347"/>
      <c r="AE11" s="422"/>
      <c r="AF11" s="12"/>
      <c r="AG11" s="12"/>
      <c r="AH11" s="276"/>
      <c r="AI11" s="12"/>
      <c r="AJ11" s="317"/>
      <c r="AK11" s="316"/>
      <c r="AL11" s="12"/>
      <c r="AM11" s="12"/>
      <c r="AN11" s="406"/>
      <c r="AO11" s="12"/>
      <c r="AP11" s="317"/>
      <c r="AQ11" s="316"/>
      <c r="AR11" s="12"/>
      <c r="AS11" s="12"/>
      <c r="AT11" s="12"/>
      <c r="AU11" s="12"/>
      <c r="AV11" s="317"/>
      <c r="AW11" s="382"/>
    </row>
    <row r="12" spans="1:50">
      <c r="A12" s="14" t="s">
        <v>48</v>
      </c>
      <c r="B12" s="89">
        <f>SUM(C12:AW12)</f>
        <v>-139051635.61050224</v>
      </c>
      <c r="C12" s="30">
        <v>-879265.21000000066</v>
      </c>
      <c r="D12" s="81">
        <v>-8427678.6164566521</v>
      </c>
      <c r="E12" s="81"/>
      <c r="F12" s="82"/>
      <c r="G12" s="30"/>
      <c r="H12" s="82"/>
      <c r="I12" s="294"/>
      <c r="J12" s="277"/>
      <c r="K12" s="81"/>
      <c r="L12" s="82"/>
      <c r="M12" s="30"/>
      <c r="N12" s="81"/>
      <c r="O12" s="81"/>
      <c r="P12" s="81"/>
      <c r="Q12" s="277"/>
      <c r="R12" s="319"/>
      <c r="S12" s="366"/>
      <c r="T12" s="30">
        <v>-129744691.78404559</v>
      </c>
      <c r="U12" s="277"/>
      <c r="V12" s="277"/>
      <c r="W12" s="30"/>
      <c r="X12" s="319"/>
      <c r="Y12" s="318"/>
      <c r="Z12" s="407"/>
      <c r="AA12" s="277"/>
      <c r="AB12" s="442"/>
      <c r="AC12" s="277"/>
      <c r="AD12" s="348"/>
      <c r="AE12" s="423"/>
      <c r="AF12" s="81"/>
      <c r="AG12" s="81"/>
      <c r="AH12" s="277"/>
      <c r="AI12" s="81"/>
      <c r="AJ12" s="319"/>
      <c r="AK12" s="318"/>
      <c r="AL12" s="81"/>
      <c r="AM12" s="81"/>
      <c r="AN12" s="407"/>
      <c r="AO12" s="81"/>
      <c r="AP12" s="319"/>
      <c r="AQ12" s="318"/>
      <c r="AR12" s="81"/>
      <c r="AS12" s="81"/>
      <c r="AT12" s="81"/>
      <c r="AU12" s="81"/>
      <c r="AV12" s="319"/>
      <c r="AW12" s="383"/>
    </row>
    <row r="13" spans="1:50">
      <c r="A13" s="14" t="s">
        <v>49</v>
      </c>
      <c r="B13" s="89">
        <f>SUM(C13:AW13)</f>
        <v>0</v>
      </c>
      <c r="C13" s="30"/>
      <c r="D13" s="81"/>
      <c r="E13" s="81"/>
      <c r="F13" s="82"/>
      <c r="G13" s="30"/>
      <c r="H13" s="82"/>
      <c r="I13" s="294"/>
      <c r="J13" s="277"/>
      <c r="K13" s="81"/>
      <c r="L13" s="82"/>
      <c r="M13" s="30"/>
      <c r="N13" s="81"/>
      <c r="O13" s="81"/>
      <c r="P13" s="81"/>
      <c r="Q13" s="277"/>
      <c r="R13" s="319"/>
      <c r="S13" s="366"/>
      <c r="T13" s="30"/>
      <c r="U13" s="277"/>
      <c r="V13" s="277"/>
      <c r="W13" s="30"/>
      <c r="X13" s="319"/>
      <c r="Y13" s="318"/>
      <c r="Z13" s="407"/>
      <c r="AA13" s="277"/>
      <c r="AB13" s="442"/>
      <c r="AC13" s="277"/>
      <c r="AD13" s="348"/>
      <c r="AE13" s="423"/>
      <c r="AF13" s="81"/>
      <c r="AG13" s="81"/>
      <c r="AH13" s="277"/>
      <c r="AI13" s="81"/>
      <c r="AJ13" s="319"/>
      <c r="AK13" s="318"/>
      <c r="AL13" s="81"/>
      <c r="AM13" s="81"/>
      <c r="AN13" s="407"/>
      <c r="AO13" s="81"/>
      <c r="AP13" s="319"/>
      <c r="AQ13" s="318"/>
      <c r="AR13" s="81"/>
      <c r="AS13" s="81"/>
      <c r="AT13" s="81"/>
      <c r="AU13" s="81"/>
      <c r="AV13" s="319"/>
      <c r="AW13" s="383"/>
    </row>
    <row r="14" spans="1:50">
      <c r="A14" s="14" t="s">
        <v>50</v>
      </c>
      <c r="B14" s="89">
        <f>SUM(C14:AW14)</f>
        <v>-13422783.349006347</v>
      </c>
      <c r="C14" s="30"/>
      <c r="D14" s="81"/>
      <c r="E14" s="81"/>
      <c r="F14" s="82"/>
      <c r="G14" s="30"/>
      <c r="H14" s="82"/>
      <c r="I14" s="294"/>
      <c r="J14" s="277"/>
      <c r="K14" s="81"/>
      <c r="L14" s="82"/>
      <c r="M14" s="30"/>
      <c r="N14" s="81"/>
      <c r="O14" s="81"/>
      <c r="P14" s="81"/>
      <c r="Q14" s="277"/>
      <c r="R14" s="319"/>
      <c r="S14" s="366"/>
      <c r="T14" s="30">
        <v>-13422783.349006347</v>
      </c>
      <c r="U14" s="277"/>
      <c r="V14" s="277"/>
      <c r="W14" s="30"/>
      <c r="X14" s="319"/>
      <c r="Y14" s="318"/>
      <c r="Z14" s="407"/>
      <c r="AA14" s="277"/>
      <c r="AB14" s="442"/>
      <c r="AC14" s="277"/>
      <c r="AD14" s="348"/>
      <c r="AE14" s="423"/>
      <c r="AF14" s="81"/>
      <c r="AG14" s="81"/>
      <c r="AH14" s="277"/>
      <c r="AI14" s="81"/>
      <c r="AJ14" s="319"/>
      <c r="AK14" s="318"/>
      <c r="AL14" s="81"/>
      <c r="AM14" s="81"/>
      <c r="AN14" s="407"/>
      <c r="AO14" s="81"/>
      <c r="AP14" s="319"/>
      <c r="AQ14" s="318"/>
      <c r="AR14" s="81"/>
      <c r="AS14" s="81"/>
      <c r="AT14" s="81"/>
      <c r="AU14" s="81"/>
      <c r="AV14" s="319"/>
      <c r="AW14" s="383"/>
    </row>
    <row r="15" spans="1:50">
      <c r="A15" s="14" t="s">
        <v>51</v>
      </c>
      <c r="B15" s="89">
        <f>SUM(C15:AW15)</f>
        <v>-419728.77869743854</v>
      </c>
      <c r="C15" s="30"/>
      <c r="D15" s="81"/>
      <c r="E15" s="81"/>
      <c r="F15" s="82"/>
      <c r="G15" s="30">
        <v>-443695.50726672082</v>
      </c>
      <c r="H15" s="82">
        <v>23966.728569282252</v>
      </c>
      <c r="I15" s="294"/>
      <c r="J15" s="277"/>
      <c r="K15" s="81"/>
      <c r="L15" s="82"/>
      <c r="M15" s="30"/>
      <c r="N15" s="81"/>
      <c r="O15" s="81"/>
      <c r="P15" s="81"/>
      <c r="Q15" s="277"/>
      <c r="R15" s="319"/>
      <c r="S15" s="366"/>
      <c r="T15" s="30"/>
      <c r="U15" s="277"/>
      <c r="V15" s="277"/>
      <c r="W15" s="30"/>
      <c r="X15" s="319"/>
      <c r="Y15" s="318"/>
      <c r="Z15" s="407"/>
      <c r="AA15" s="277"/>
      <c r="AB15" s="442"/>
      <c r="AC15" s="277"/>
      <c r="AD15" s="348"/>
      <c r="AE15" s="423"/>
      <c r="AF15" s="81"/>
      <c r="AG15" s="81"/>
      <c r="AH15" s="277"/>
      <c r="AI15" s="81"/>
      <c r="AJ15" s="319"/>
      <c r="AK15" s="318"/>
      <c r="AL15" s="81"/>
      <c r="AM15" s="81"/>
      <c r="AN15" s="407"/>
      <c r="AO15" s="81"/>
      <c r="AP15" s="319"/>
      <c r="AQ15" s="318"/>
      <c r="AR15" s="81"/>
      <c r="AS15" s="81"/>
      <c r="AT15" s="81"/>
      <c r="AU15" s="81"/>
      <c r="AV15" s="319"/>
      <c r="AW15" s="383"/>
    </row>
    <row r="16" spans="1:50">
      <c r="A16" s="14" t="s">
        <v>52</v>
      </c>
      <c r="B16" s="157">
        <f>SUM(C16:AW16)</f>
        <v>-152894147.73820603</v>
      </c>
      <c r="C16" s="31">
        <f>SUM(C12:C15)</f>
        <v>-879265.21000000066</v>
      </c>
      <c r="D16" s="83">
        <f>SUM(D12:D15)</f>
        <v>-8427678.6164566521</v>
      </c>
      <c r="E16" s="83">
        <f>SUM(E13:E15)</f>
        <v>0</v>
      </c>
      <c r="F16" s="84">
        <f>SUM(F12:F15)</f>
        <v>0</v>
      </c>
      <c r="G16" s="31">
        <f>SUM(G12:G15)</f>
        <v>-443695.50726672082</v>
      </c>
      <c r="H16" s="84">
        <f>SUM(H12:H15)</f>
        <v>23966.728569282252</v>
      </c>
      <c r="I16" s="295">
        <f>SUM(I12:I15)</f>
        <v>0</v>
      </c>
      <c r="J16" s="278">
        <f>SUM(J12:J15)</f>
        <v>0</v>
      </c>
      <c r="K16" s="83">
        <f t="shared" ref="K16:L16" si="0">SUM(K12:K15)</f>
        <v>0</v>
      </c>
      <c r="L16" s="84">
        <f t="shared" si="0"/>
        <v>0</v>
      </c>
      <c r="M16" s="31">
        <f>SUM(M12:M15)</f>
        <v>0</v>
      </c>
      <c r="N16" s="83">
        <f>SUM(N12:N15)</f>
        <v>0</v>
      </c>
      <c r="O16" s="83">
        <f t="shared" ref="O16:R16" si="1">SUM(O12:O15)</f>
        <v>0</v>
      </c>
      <c r="P16" s="83">
        <f t="shared" si="1"/>
        <v>0</v>
      </c>
      <c r="Q16" s="278">
        <f t="shared" si="1"/>
        <v>0</v>
      </c>
      <c r="R16" s="321">
        <f t="shared" si="1"/>
        <v>0</v>
      </c>
      <c r="S16" s="367"/>
      <c r="T16" s="31">
        <f t="shared" ref="T16:U16" si="2">SUM(T12:T15)</f>
        <v>-143167475.13305193</v>
      </c>
      <c r="U16" s="278">
        <f t="shared" si="2"/>
        <v>0</v>
      </c>
      <c r="V16" s="278">
        <f t="shared" ref="V16" si="3">SUM(V12:V15)</f>
        <v>0</v>
      </c>
      <c r="W16" s="31">
        <f t="shared" ref="W16:X16" si="4">SUM(W12:W15)</f>
        <v>0</v>
      </c>
      <c r="X16" s="321">
        <f t="shared" si="4"/>
        <v>0</v>
      </c>
      <c r="Y16" s="320">
        <f t="shared" ref="Y16" si="5">SUM(Y12:Y15)</f>
        <v>0</v>
      </c>
      <c r="Z16" s="408">
        <f t="shared" ref="Z16" si="6">SUM(Z12:Z15)</f>
        <v>0</v>
      </c>
      <c r="AA16" s="278">
        <f t="shared" ref="AA16" si="7">SUM(AA12:AA15)</f>
        <v>0</v>
      </c>
      <c r="AB16" s="443">
        <f>SUM(AB12:AB15)</f>
        <v>0</v>
      </c>
      <c r="AC16" s="278">
        <f t="shared" ref="AC16" si="8">SUM(AC12:AC15)</f>
        <v>0</v>
      </c>
      <c r="AD16" s="349">
        <f>SUM(AD12:AD15)</f>
        <v>0</v>
      </c>
      <c r="AE16" s="424">
        <f t="shared" ref="AE16" si="9">SUM(AE12:AE15)</f>
        <v>0</v>
      </c>
      <c r="AF16" s="83">
        <f>SUM(AF12:AF15)</f>
        <v>0</v>
      </c>
      <c r="AG16" s="83">
        <f>SUM(AG12:AG15)</f>
        <v>0</v>
      </c>
      <c r="AH16" s="278">
        <f t="shared" ref="AH16" si="10">SUM(AH12:AH15)</f>
        <v>0</v>
      </c>
      <c r="AI16" s="83">
        <f t="shared" ref="AI16" si="11">SUM(AI12:AI15)</f>
        <v>0</v>
      </c>
      <c r="AJ16" s="321">
        <f t="shared" ref="AJ16" si="12">SUM(AJ12:AJ15)</f>
        <v>0</v>
      </c>
      <c r="AK16" s="320">
        <f>SUM(AK12:AK15)</f>
        <v>0</v>
      </c>
      <c r="AL16" s="83">
        <f>SUM(AL12:AL15)</f>
        <v>0</v>
      </c>
      <c r="AM16" s="83">
        <f>SUM(AM12:AM15)</f>
        <v>0</v>
      </c>
      <c r="AN16" s="408">
        <f>SUM(AN12:AN15)</f>
        <v>0</v>
      </c>
      <c r="AO16" s="83">
        <f t="shared" ref="AO16" si="13">SUM(AO12:AO15)</f>
        <v>0</v>
      </c>
      <c r="AP16" s="321">
        <f t="shared" ref="AP16" si="14">SUM(AP12:AP15)</f>
        <v>0</v>
      </c>
      <c r="AQ16" s="320">
        <f>SUM(AQ12:AQ15)</f>
        <v>0</v>
      </c>
      <c r="AR16" s="83">
        <f>SUM(AR12:AR15)</f>
        <v>0</v>
      </c>
      <c r="AS16" s="83">
        <f>SUM(AS12:AS15)</f>
        <v>0</v>
      </c>
      <c r="AT16" s="83">
        <f t="shared" ref="AT16" si="15">SUM(AT12:AT15)</f>
        <v>0</v>
      </c>
      <c r="AU16" s="83">
        <f>SUM(AU12:AU15)</f>
        <v>0</v>
      </c>
      <c r="AV16" s="321">
        <f t="shared" ref="AV16:AW16" si="16">SUM(AV12:AV15)</f>
        <v>0</v>
      </c>
      <c r="AW16" s="384">
        <f t="shared" si="16"/>
        <v>0</v>
      </c>
    </row>
    <row r="17" spans="1:50">
      <c r="A17" s="14"/>
      <c r="B17" s="78"/>
      <c r="C17" s="28"/>
      <c r="D17" s="12"/>
      <c r="E17" s="12"/>
      <c r="F17" s="77"/>
      <c r="G17" s="28"/>
      <c r="H17" s="77"/>
      <c r="I17" s="293"/>
      <c r="J17" s="276"/>
      <c r="K17" s="12"/>
      <c r="L17" s="77"/>
      <c r="M17" s="28"/>
      <c r="N17" s="12"/>
      <c r="O17" s="12"/>
      <c r="P17" s="12"/>
      <c r="Q17" s="276"/>
      <c r="R17" s="317"/>
      <c r="S17" s="365"/>
      <c r="T17" s="28"/>
      <c r="U17" s="276"/>
      <c r="V17" s="276"/>
      <c r="W17" s="28"/>
      <c r="X17" s="317"/>
      <c r="Y17" s="316"/>
      <c r="Z17" s="406"/>
      <c r="AA17" s="276"/>
      <c r="AB17" s="441"/>
      <c r="AC17" s="276"/>
      <c r="AD17" s="347"/>
      <c r="AE17" s="422"/>
      <c r="AF17" s="12"/>
      <c r="AG17" s="12"/>
      <c r="AH17" s="276"/>
      <c r="AI17" s="12"/>
      <c r="AJ17" s="317"/>
      <c r="AK17" s="316"/>
      <c r="AL17" s="12"/>
      <c r="AM17" s="12"/>
      <c r="AN17" s="406"/>
      <c r="AO17" s="12"/>
      <c r="AP17" s="317"/>
      <c r="AQ17" s="316"/>
      <c r="AR17" s="12"/>
      <c r="AS17" s="12"/>
      <c r="AT17" s="12"/>
      <c r="AU17" s="12"/>
      <c r="AV17" s="317"/>
      <c r="AW17" s="382"/>
      <c r="AX17" s="15"/>
    </row>
    <row r="18" spans="1:50">
      <c r="A18" s="14" t="s">
        <v>53</v>
      </c>
      <c r="B18" s="78"/>
      <c r="C18" s="28"/>
      <c r="D18" s="12"/>
      <c r="E18" s="12"/>
      <c r="F18" s="77"/>
      <c r="G18" s="28"/>
      <c r="H18" s="77"/>
      <c r="I18" s="293"/>
      <c r="J18" s="276"/>
      <c r="K18" s="12"/>
      <c r="L18" s="77"/>
      <c r="M18" s="28"/>
      <c r="N18" s="12"/>
      <c r="O18" s="12"/>
      <c r="P18" s="12"/>
      <c r="Q18" s="276"/>
      <c r="R18" s="317"/>
      <c r="S18" s="365"/>
      <c r="T18" s="28"/>
      <c r="U18" s="276"/>
      <c r="V18" s="276"/>
      <c r="W18" s="28"/>
      <c r="X18" s="317"/>
      <c r="Y18" s="316"/>
      <c r="Z18" s="406"/>
      <c r="AA18" s="276"/>
      <c r="AB18" s="441"/>
      <c r="AC18" s="276"/>
      <c r="AD18" s="347"/>
      <c r="AE18" s="422"/>
      <c r="AF18" s="12"/>
      <c r="AG18" s="12"/>
      <c r="AH18" s="276"/>
      <c r="AI18" s="12"/>
      <c r="AJ18" s="317"/>
      <c r="AK18" s="316"/>
      <c r="AL18" s="12"/>
      <c r="AM18" s="12"/>
      <c r="AN18" s="406"/>
      <c r="AO18" s="12"/>
      <c r="AP18" s="317"/>
      <c r="AQ18" s="316"/>
      <c r="AR18" s="12"/>
      <c r="AS18" s="12"/>
      <c r="AT18" s="12"/>
      <c r="AU18" s="12"/>
      <c r="AV18" s="317"/>
      <c r="AW18" s="382"/>
      <c r="AX18" s="15"/>
    </row>
    <row r="19" spans="1:50">
      <c r="A19" s="14" t="s">
        <v>54</v>
      </c>
      <c r="B19" s="89">
        <f t="shared" ref="B19:B40" si="17">SUM(C19:AW19)</f>
        <v>-54252963.378233701</v>
      </c>
      <c r="C19" s="30"/>
      <c r="D19" s="81"/>
      <c r="E19" s="81"/>
      <c r="F19" s="82"/>
      <c r="G19" s="30"/>
      <c r="H19" s="82"/>
      <c r="I19" s="294"/>
      <c r="J19" s="277"/>
      <c r="K19" s="81"/>
      <c r="L19" s="82"/>
      <c r="M19" s="30"/>
      <c r="N19" s="81"/>
      <c r="O19" s="81"/>
      <c r="P19" s="81"/>
      <c r="Q19" s="277"/>
      <c r="R19" s="319"/>
      <c r="S19" s="366"/>
      <c r="T19" s="30">
        <v>-53464263.644059546</v>
      </c>
      <c r="U19" s="277">
        <v>-788699.73417415784</v>
      </c>
      <c r="V19" s="277"/>
      <c r="W19" s="30"/>
      <c r="X19" s="319"/>
      <c r="Y19" s="318"/>
      <c r="Z19" s="407"/>
      <c r="AA19" s="277"/>
      <c r="AB19" s="442"/>
      <c r="AC19" s="277"/>
      <c r="AD19" s="348"/>
      <c r="AE19" s="423"/>
      <c r="AF19" s="81"/>
      <c r="AG19" s="81"/>
      <c r="AH19" s="277"/>
      <c r="AI19" s="81"/>
      <c r="AJ19" s="319"/>
      <c r="AK19" s="318"/>
      <c r="AL19" s="81"/>
      <c r="AM19" s="81"/>
      <c r="AN19" s="407"/>
      <c r="AO19" s="81"/>
      <c r="AP19" s="319"/>
      <c r="AQ19" s="318"/>
      <c r="AR19" s="81"/>
      <c r="AS19" s="81"/>
      <c r="AT19" s="81"/>
      <c r="AU19" s="81"/>
      <c r="AV19" s="319"/>
      <c r="AW19" s="383"/>
      <c r="AX19" s="15"/>
    </row>
    <row r="20" spans="1:50">
      <c r="A20" s="14" t="s">
        <v>55</v>
      </c>
      <c r="B20" s="89">
        <f t="shared" si="17"/>
        <v>0</v>
      </c>
      <c r="C20" s="30"/>
      <c r="D20" s="81"/>
      <c r="E20" s="81"/>
      <c r="F20" s="82"/>
      <c r="G20" s="30"/>
      <c r="H20" s="82"/>
      <c r="I20" s="294"/>
      <c r="J20" s="277"/>
      <c r="K20" s="81"/>
      <c r="L20" s="82"/>
      <c r="M20" s="30"/>
      <c r="N20" s="81"/>
      <c r="O20" s="81"/>
      <c r="P20" s="81"/>
      <c r="Q20" s="277"/>
      <c r="R20" s="319"/>
      <c r="S20" s="366"/>
      <c r="T20" s="30"/>
      <c r="U20" s="277"/>
      <c r="V20" s="277"/>
      <c r="W20" s="30"/>
      <c r="X20" s="319"/>
      <c r="Y20" s="318"/>
      <c r="Z20" s="407"/>
      <c r="AA20" s="277"/>
      <c r="AB20" s="442"/>
      <c r="AC20" s="277"/>
      <c r="AD20" s="348"/>
      <c r="AE20" s="423"/>
      <c r="AF20" s="81"/>
      <c r="AG20" s="81"/>
      <c r="AH20" s="277"/>
      <c r="AI20" s="81"/>
      <c r="AJ20" s="319"/>
      <c r="AK20" s="318"/>
      <c r="AL20" s="81"/>
      <c r="AM20" s="81"/>
      <c r="AN20" s="407"/>
      <c r="AO20" s="81"/>
      <c r="AP20" s="319"/>
      <c r="AQ20" s="318"/>
      <c r="AR20" s="81"/>
      <c r="AS20" s="81"/>
      <c r="AT20" s="81"/>
      <c r="AU20" s="81"/>
      <c r="AV20" s="319"/>
      <c r="AW20" s="383"/>
      <c r="AX20" s="15"/>
    </row>
    <row r="21" spans="1:50">
      <c r="A21" s="14" t="s">
        <v>56</v>
      </c>
      <c r="B21" s="89">
        <f t="shared" si="17"/>
        <v>0</v>
      </c>
      <c r="C21" s="30"/>
      <c r="D21" s="81"/>
      <c r="E21" s="81"/>
      <c r="F21" s="82"/>
      <c r="G21" s="30"/>
      <c r="H21" s="82"/>
      <c r="I21" s="294"/>
      <c r="J21" s="277"/>
      <c r="K21" s="81"/>
      <c r="L21" s="82"/>
      <c r="M21" s="30"/>
      <c r="N21" s="81"/>
      <c r="O21" s="81"/>
      <c r="P21" s="81"/>
      <c r="Q21" s="277"/>
      <c r="R21" s="319"/>
      <c r="S21" s="366"/>
      <c r="T21" s="30"/>
      <c r="U21" s="277"/>
      <c r="V21" s="277"/>
      <c r="W21" s="30"/>
      <c r="X21" s="319"/>
      <c r="Y21" s="318"/>
      <c r="Z21" s="407"/>
      <c r="AA21" s="277"/>
      <c r="AB21" s="442"/>
      <c r="AC21" s="277"/>
      <c r="AD21" s="348"/>
      <c r="AE21" s="423"/>
      <c r="AF21" s="81"/>
      <c r="AG21" s="81"/>
      <c r="AH21" s="277"/>
      <c r="AI21" s="81"/>
      <c r="AJ21" s="319"/>
      <c r="AK21" s="318"/>
      <c r="AL21" s="81"/>
      <c r="AM21" s="81"/>
      <c r="AN21" s="407"/>
      <c r="AO21" s="81"/>
      <c r="AP21" s="319"/>
      <c r="AQ21" s="318"/>
      <c r="AR21" s="81"/>
      <c r="AS21" s="81"/>
      <c r="AT21" s="81"/>
      <c r="AU21" s="81"/>
      <c r="AV21" s="319"/>
      <c r="AW21" s="383"/>
      <c r="AX21" s="15"/>
    </row>
    <row r="22" spans="1:50">
      <c r="A22" s="14" t="s">
        <v>57</v>
      </c>
      <c r="B22" s="89">
        <f>SUM(C22:AW22)</f>
        <v>-71608389.118179545</v>
      </c>
      <c r="C22" s="30"/>
      <c r="D22" s="81"/>
      <c r="E22" s="81"/>
      <c r="F22" s="82"/>
      <c r="G22" s="30"/>
      <c r="H22" s="82"/>
      <c r="I22" s="294">
        <v>96473.125682595579</v>
      </c>
      <c r="J22" s="277"/>
      <c r="K22" s="81">
        <v>124437.7994984898</v>
      </c>
      <c r="L22" s="82">
        <v>-2513.3735952000025</v>
      </c>
      <c r="M22" s="30"/>
      <c r="N22" s="81"/>
      <c r="O22" s="81">
        <v>58269.70359043857</v>
      </c>
      <c r="P22" s="81"/>
      <c r="Q22" s="277"/>
      <c r="R22" s="319"/>
      <c r="S22" s="366"/>
      <c r="T22" s="30">
        <v>-71878392.520706922</v>
      </c>
      <c r="U22" s="277"/>
      <c r="V22" s="277">
        <v>-6663.8526489367378</v>
      </c>
      <c r="W22" s="30"/>
      <c r="X22" s="319"/>
      <c r="Y22" s="318"/>
      <c r="Z22" s="407"/>
      <c r="AA22" s="277"/>
      <c r="AB22" s="442"/>
      <c r="AC22" s="277"/>
      <c r="AD22" s="348"/>
      <c r="AE22" s="423"/>
      <c r="AF22" s="81"/>
      <c r="AG22" s="81"/>
      <c r="AH22" s="277"/>
      <c r="AI22" s="81"/>
      <c r="AJ22" s="319"/>
      <c r="AK22" s="318"/>
      <c r="AL22" s="81"/>
      <c r="AM22" s="81"/>
      <c r="AN22" s="407"/>
      <c r="AO22" s="81"/>
      <c r="AP22" s="319"/>
      <c r="AQ22" s="318"/>
      <c r="AR22" s="81"/>
      <c r="AS22" s="81"/>
      <c r="AT22" s="81"/>
      <c r="AU22" s="81"/>
      <c r="AV22" s="319"/>
      <c r="AW22" s="383"/>
      <c r="AX22" s="15"/>
    </row>
    <row r="23" spans="1:50">
      <c r="A23" s="14" t="s">
        <v>58</v>
      </c>
      <c r="B23" s="89">
        <f t="shared" si="17"/>
        <v>-25599221.05113674</v>
      </c>
      <c r="C23" s="30"/>
      <c r="D23" s="81"/>
      <c r="E23" s="81"/>
      <c r="F23" s="82"/>
      <c r="G23" s="30"/>
      <c r="H23" s="82">
        <v>-66703.305534297731</v>
      </c>
      <c r="I23" s="294">
        <v>-199638.11203706244</v>
      </c>
      <c r="J23" s="277"/>
      <c r="K23" s="81">
        <v>2528.5707164687406</v>
      </c>
      <c r="L23" s="82"/>
      <c r="M23" s="30">
        <v>139884.88584515188</v>
      </c>
      <c r="N23" s="81"/>
      <c r="O23" s="81">
        <v>2633.2201395607594</v>
      </c>
      <c r="P23" s="81"/>
      <c r="Q23" s="277"/>
      <c r="R23" s="319"/>
      <c r="S23" s="366"/>
      <c r="T23" s="30">
        <v>-25336033.771031339</v>
      </c>
      <c r="U23" s="277"/>
      <c r="V23" s="277">
        <v>-141892.53923522183</v>
      </c>
      <c r="W23" s="30"/>
      <c r="X23" s="319"/>
      <c r="Y23" s="318"/>
      <c r="Z23" s="407"/>
      <c r="AA23" s="277"/>
      <c r="AB23" s="442"/>
      <c r="AC23" s="277"/>
      <c r="AD23" s="348"/>
      <c r="AE23" s="423"/>
      <c r="AF23" s="81"/>
      <c r="AG23" s="81"/>
      <c r="AH23" s="277"/>
      <c r="AI23" s="81"/>
      <c r="AJ23" s="319"/>
      <c r="AK23" s="318"/>
      <c r="AL23" s="81"/>
      <c r="AM23" s="81"/>
      <c r="AN23" s="407"/>
      <c r="AO23" s="81"/>
      <c r="AP23" s="319"/>
      <c r="AQ23" s="318"/>
      <c r="AR23" s="81"/>
      <c r="AS23" s="81"/>
      <c r="AT23" s="81"/>
      <c r="AU23" s="81"/>
      <c r="AV23" s="319"/>
      <c r="AW23" s="383"/>
      <c r="AX23" s="15"/>
    </row>
    <row r="24" spans="1:50">
      <c r="A24" s="14" t="s">
        <v>59</v>
      </c>
      <c r="B24" s="89">
        <f t="shared" si="17"/>
        <v>71497.970245233242</v>
      </c>
      <c r="C24" s="30"/>
      <c r="D24" s="81"/>
      <c r="E24" s="81"/>
      <c r="F24" s="82"/>
      <c r="G24" s="30"/>
      <c r="H24" s="82"/>
      <c r="I24" s="294"/>
      <c r="J24" s="277"/>
      <c r="K24" s="81">
        <v>-8290.3120577486916</v>
      </c>
      <c r="L24" s="82"/>
      <c r="M24" s="30"/>
      <c r="N24" s="81"/>
      <c r="O24" s="81">
        <v>80678.747552378802</v>
      </c>
      <c r="P24" s="81"/>
      <c r="Q24" s="277"/>
      <c r="R24" s="319"/>
      <c r="S24" s="366"/>
      <c r="T24" s="30"/>
      <c r="U24" s="277"/>
      <c r="V24" s="277">
        <v>-890.46524939686265</v>
      </c>
      <c r="W24" s="30"/>
      <c r="X24" s="319"/>
      <c r="Y24" s="318"/>
      <c r="Z24" s="407"/>
      <c r="AA24" s="277"/>
      <c r="AB24" s="442"/>
      <c r="AC24" s="277"/>
      <c r="AD24" s="348"/>
      <c r="AE24" s="423"/>
      <c r="AF24" s="81"/>
      <c r="AG24" s="81"/>
      <c r="AH24" s="277"/>
      <c r="AI24" s="81"/>
      <c r="AJ24" s="319"/>
      <c r="AK24" s="318"/>
      <c r="AL24" s="81"/>
      <c r="AM24" s="81"/>
      <c r="AN24" s="407"/>
      <c r="AO24" s="81"/>
      <c r="AP24" s="319"/>
      <c r="AQ24" s="318"/>
      <c r="AR24" s="81"/>
      <c r="AS24" s="81"/>
      <c r="AT24" s="81"/>
      <c r="AU24" s="81"/>
      <c r="AV24" s="319"/>
      <c r="AW24" s="383"/>
      <c r="AX24" s="15"/>
    </row>
    <row r="25" spans="1:50">
      <c r="A25" s="14" t="s">
        <v>60</v>
      </c>
      <c r="B25" s="89">
        <f t="shared" si="17"/>
        <v>414741.49021104584</v>
      </c>
      <c r="C25" s="30"/>
      <c r="D25" s="81"/>
      <c r="E25" s="81"/>
      <c r="F25" s="82"/>
      <c r="G25" s="30"/>
      <c r="H25" s="82"/>
      <c r="I25" s="294">
        <v>-64.089762294724878</v>
      </c>
      <c r="J25" s="277"/>
      <c r="K25" s="81">
        <v>-63.329804639056192</v>
      </c>
      <c r="L25" s="82"/>
      <c r="M25" s="30"/>
      <c r="N25" s="81"/>
      <c r="O25" s="81"/>
      <c r="P25" s="81"/>
      <c r="Q25" s="277"/>
      <c r="R25" s="319">
        <v>414868.9097779796</v>
      </c>
      <c r="S25" s="366"/>
      <c r="T25" s="30"/>
      <c r="U25" s="277"/>
      <c r="V25" s="277"/>
      <c r="W25" s="30"/>
      <c r="X25" s="319"/>
      <c r="Y25" s="318"/>
      <c r="Z25" s="407"/>
      <c r="AA25" s="277"/>
      <c r="AB25" s="442"/>
      <c r="AC25" s="277"/>
      <c r="AD25" s="348"/>
      <c r="AE25" s="423"/>
      <c r="AF25" s="81"/>
      <c r="AG25" s="81"/>
      <c r="AH25" s="277"/>
      <c r="AI25" s="81"/>
      <c r="AJ25" s="319"/>
      <c r="AK25" s="318"/>
      <c r="AL25" s="81"/>
      <c r="AM25" s="81"/>
      <c r="AN25" s="407"/>
      <c r="AO25" s="81"/>
      <c r="AP25" s="319"/>
      <c r="AQ25" s="318"/>
      <c r="AR25" s="81"/>
      <c r="AS25" s="81"/>
      <c r="AT25" s="81"/>
      <c r="AU25" s="81"/>
      <c r="AV25" s="319"/>
      <c r="AW25" s="383"/>
      <c r="AX25" s="15"/>
    </row>
    <row r="26" spans="1:50">
      <c r="A26" s="14" t="s">
        <v>61</v>
      </c>
      <c r="B26" s="89">
        <f t="shared" si="17"/>
        <v>-11534533.720539114</v>
      </c>
      <c r="C26" s="30"/>
      <c r="D26" s="81"/>
      <c r="E26" s="81"/>
      <c r="F26" s="82"/>
      <c r="G26" s="30"/>
      <c r="H26" s="82"/>
      <c r="I26" s="294">
        <v>-1501.6770159687419</v>
      </c>
      <c r="J26" s="277"/>
      <c r="K26" s="81"/>
      <c r="L26" s="82">
        <v>-25.556850000000001</v>
      </c>
      <c r="M26" s="30"/>
      <c r="N26" s="81">
        <v>-11532983.470000001</v>
      </c>
      <c r="O26" s="81"/>
      <c r="P26" s="81">
        <v>-23.016673144449442</v>
      </c>
      <c r="Q26" s="277"/>
      <c r="R26" s="319"/>
      <c r="S26" s="366"/>
      <c r="T26" s="30"/>
      <c r="U26" s="277"/>
      <c r="V26" s="277"/>
      <c r="W26" s="30"/>
      <c r="X26" s="319"/>
      <c r="Y26" s="318"/>
      <c r="Z26" s="407"/>
      <c r="AA26" s="277"/>
      <c r="AB26" s="442"/>
      <c r="AC26" s="277"/>
      <c r="AD26" s="348"/>
      <c r="AE26" s="423"/>
      <c r="AF26" s="81"/>
      <c r="AG26" s="81"/>
      <c r="AH26" s="277"/>
      <c r="AI26" s="81"/>
      <c r="AJ26" s="319"/>
      <c r="AK26" s="318"/>
      <c r="AL26" s="81"/>
      <c r="AM26" s="81"/>
      <c r="AN26" s="407"/>
      <c r="AO26" s="81"/>
      <c r="AP26" s="319"/>
      <c r="AQ26" s="318"/>
      <c r="AR26" s="81"/>
      <c r="AS26" s="81"/>
      <c r="AT26" s="81"/>
      <c r="AU26" s="81"/>
      <c r="AV26" s="319"/>
      <c r="AW26" s="383"/>
      <c r="AX26" s="15"/>
    </row>
    <row r="27" spans="1:50">
      <c r="A27" s="14" t="s">
        <v>62</v>
      </c>
      <c r="B27" s="89">
        <f t="shared" si="17"/>
        <v>0</v>
      </c>
      <c r="C27" s="30"/>
      <c r="D27" s="81"/>
      <c r="E27" s="81"/>
      <c r="F27" s="82"/>
      <c r="G27" s="30"/>
      <c r="H27" s="82"/>
      <c r="I27" s="294"/>
      <c r="J27" s="277"/>
      <c r="K27" s="81"/>
      <c r="L27" s="82"/>
      <c r="M27" s="30"/>
      <c r="N27" s="81"/>
      <c r="O27" s="81"/>
      <c r="P27" s="81"/>
      <c r="Q27" s="277"/>
      <c r="R27" s="319"/>
      <c r="S27" s="366"/>
      <c r="T27" s="30"/>
      <c r="U27" s="277"/>
      <c r="V27" s="277"/>
      <c r="W27" s="30"/>
      <c r="X27" s="319"/>
      <c r="Y27" s="318"/>
      <c r="Z27" s="407"/>
      <c r="AA27" s="277"/>
      <c r="AB27" s="442"/>
      <c r="AC27" s="277"/>
      <c r="AD27" s="348"/>
      <c r="AE27" s="423"/>
      <c r="AF27" s="81"/>
      <c r="AG27" s="81"/>
      <c r="AH27" s="277"/>
      <c r="AI27" s="81"/>
      <c r="AJ27" s="319"/>
      <c r="AK27" s="318"/>
      <c r="AL27" s="81"/>
      <c r="AM27" s="81"/>
      <c r="AN27" s="407"/>
      <c r="AO27" s="81"/>
      <c r="AP27" s="319"/>
      <c r="AQ27" s="318"/>
      <c r="AR27" s="81"/>
      <c r="AS27" s="81"/>
      <c r="AT27" s="81"/>
      <c r="AU27" s="81"/>
      <c r="AV27" s="319"/>
      <c r="AW27" s="383"/>
      <c r="AX27" s="15"/>
    </row>
    <row r="28" spans="1:50">
      <c r="A28" s="14" t="s">
        <v>63</v>
      </c>
      <c r="B28" s="89">
        <f t="shared" si="17"/>
        <v>521610.76312888705</v>
      </c>
      <c r="C28" s="32"/>
      <c r="D28" s="86"/>
      <c r="E28" s="86"/>
      <c r="F28" s="88"/>
      <c r="G28" s="32"/>
      <c r="H28" s="88"/>
      <c r="I28" s="296">
        <v>157881.79034428659</v>
      </c>
      <c r="J28" s="279"/>
      <c r="K28" s="86">
        <v>-219623.53358833311</v>
      </c>
      <c r="L28" s="88"/>
      <c r="M28" s="32"/>
      <c r="N28" s="86"/>
      <c r="O28" s="86">
        <v>141499.94913221415</v>
      </c>
      <c r="P28" s="86"/>
      <c r="Q28" s="279">
        <v>-11025.357097587301</v>
      </c>
      <c r="R28" s="323"/>
      <c r="S28" s="368"/>
      <c r="T28" s="32"/>
      <c r="U28" s="279">
        <v>-3050.1257633114055</v>
      </c>
      <c r="V28" s="279">
        <v>-693.6612257869408</v>
      </c>
      <c r="W28" s="32"/>
      <c r="X28" s="323"/>
      <c r="Y28" s="322"/>
      <c r="Z28" s="409"/>
      <c r="AA28" s="279"/>
      <c r="AB28" s="444"/>
      <c r="AC28" s="279"/>
      <c r="AD28" s="350"/>
      <c r="AE28" s="425"/>
      <c r="AF28" s="86"/>
      <c r="AG28" s="86"/>
      <c r="AH28" s="279"/>
      <c r="AI28" s="86"/>
      <c r="AJ28" s="323"/>
      <c r="AK28" s="322"/>
      <c r="AL28" s="86">
        <v>456621.70132740506</v>
      </c>
      <c r="AM28" s="86"/>
      <c r="AN28" s="409"/>
      <c r="AO28" s="86"/>
      <c r="AP28" s="323"/>
      <c r="AQ28" s="322"/>
      <c r="AR28" s="86"/>
      <c r="AS28" s="86"/>
      <c r="AT28" s="86"/>
      <c r="AU28" s="86"/>
      <c r="AV28" s="323"/>
      <c r="AW28" s="385"/>
      <c r="AX28" s="15"/>
    </row>
    <row r="29" spans="1:50">
      <c r="A29" s="14" t="s">
        <v>64</v>
      </c>
      <c r="B29" s="158">
        <f t="shared" si="17"/>
        <v>-161987257.0445039</v>
      </c>
      <c r="C29" s="28">
        <f>SUM(C19:C28)</f>
        <v>0</v>
      </c>
      <c r="D29" s="12">
        <f t="shared" ref="D29:AU29" si="18">SUM(D19:D28)</f>
        <v>0</v>
      </c>
      <c r="E29" s="12">
        <f t="shared" ref="E29" si="19">SUM(E19:E28)</f>
        <v>0</v>
      </c>
      <c r="F29" s="77">
        <f t="shared" si="18"/>
        <v>0</v>
      </c>
      <c r="G29" s="28">
        <f t="shared" si="18"/>
        <v>0</v>
      </c>
      <c r="H29" s="77">
        <f t="shared" si="18"/>
        <v>-66703.305534297731</v>
      </c>
      <c r="I29" s="293">
        <f>SUM(I19:I28)</f>
        <v>53151.037211556264</v>
      </c>
      <c r="J29" s="276">
        <f t="shared" si="18"/>
        <v>0</v>
      </c>
      <c r="K29" s="12">
        <f t="shared" ref="K29:L29" si="20">SUM(K19:K28)</f>
        <v>-101010.80523576234</v>
      </c>
      <c r="L29" s="77">
        <f t="shared" si="20"/>
        <v>-2538.9304452000024</v>
      </c>
      <c r="M29" s="28">
        <f t="shared" si="18"/>
        <v>139884.88584515188</v>
      </c>
      <c r="N29" s="12">
        <f t="shared" si="18"/>
        <v>-11532983.470000001</v>
      </c>
      <c r="O29" s="12">
        <f t="shared" ref="O29:S29" si="21">SUM(O19:O28)</f>
        <v>283081.62041459233</v>
      </c>
      <c r="P29" s="12">
        <f t="shared" si="21"/>
        <v>-23.016673144449442</v>
      </c>
      <c r="Q29" s="276">
        <f t="shared" si="21"/>
        <v>-11025.357097587301</v>
      </c>
      <c r="R29" s="317">
        <f t="shared" si="21"/>
        <v>414868.9097779796</v>
      </c>
      <c r="S29" s="365">
        <f t="shared" si="21"/>
        <v>0</v>
      </c>
      <c r="T29" s="28">
        <f t="shared" ref="T29:Z29" si="22">SUM(T19:T28)</f>
        <v>-150678689.93579781</v>
      </c>
      <c r="U29" s="276">
        <f t="shared" ref="U29:V29" si="23">SUM(U19:U28)</f>
        <v>-791749.85993746924</v>
      </c>
      <c r="V29" s="276">
        <f t="shared" si="23"/>
        <v>-150140.51835934236</v>
      </c>
      <c r="W29" s="28">
        <f t="shared" ref="W29:X29" si="24">SUM(W19:W28)</f>
        <v>0</v>
      </c>
      <c r="X29" s="317">
        <f t="shared" si="24"/>
        <v>0</v>
      </c>
      <c r="Y29" s="316">
        <f t="shared" ref="Y29" si="25">SUM(Y19:Y28)</f>
        <v>0</v>
      </c>
      <c r="Z29" s="406">
        <f t="shared" si="22"/>
        <v>0</v>
      </c>
      <c r="AA29" s="276">
        <f t="shared" ref="AA29" si="26">SUM(AA19:AA28)</f>
        <v>0</v>
      </c>
      <c r="AB29" s="441">
        <f t="shared" si="18"/>
        <v>0</v>
      </c>
      <c r="AC29" s="276">
        <f t="shared" ref="AC29" si="27">SUM(AC19:AC28)</f>
        <v>0</v>
      </c>
      <c r="AD29" s="347">
        <f t="shared" si="18"/>
        <v>0</v>
      </c>
      <c r="AE29" s="422">
        <f t="shared" ref="AE29" si="28">SUM(AE19:AE28)</f>
        <v>0</v>
      </c>
      <c r="AF29" s="12">
        <f t="shared" si="18"/>
        <v>0</v>
      </c>
      <c r="AG29" s="12">
        <f t="shared" si="18"/>
        <v>0</v>
      </c>
      <c r="AH29" s="276">
        <f t="shared" ref="AH29" si="29">SUM(AH19:AH28)</f>
        <v>0</v>
      </c>
      <c r="AI29" s="12">
        <f t="shared" ref="AI29" si="30">SUM(AI19:AI28)</f>
        <v>0</v>
      </c>
      <c r="AJ29" s="317">
        <f t="shared" ref="AJ29" si="31">SUM(AJ19:AJ28)</f>
        <v>0</v>
      </c>
      <c r="AK29" s="316">
        <f t="shared" si="18"/>
        <v>0</v>
      </c>
      <c r="AL29" s="12">
        <f t="shared" si="18"/>
        <v>456621.70132740506</v>
      </c>
      <c r="AM29" s="12">
        <f t="shared" si="18"/>
        <v>0</v>
      </c>
      <c r="AN29" s="406">
        <f t="shared" si="18"/>
        <v>0</v>
      </c>
      <c r="AO29" s="12">
        <f t="shared" ref="AO29" si="32">SUM(AO19:AO28)</f>
        <v>0</v>
      </c>
      <c r="AP29" s="317">
        <f t="shared" ref="AP29" si="33">SUM(AP19:AP28)</f>
        <v>0</v>
      </c>
      <c r="AQ29" s="316">
        <f t="shared" si="18"/>
        <v>0</v>
      </c>
      <c r="AR29" s="12">
        <f t="shared" si="18"/>
        <v>0</v>
      </c>
      <c r="AS29" s="12">
        <f t="shared" si="18"/>
        <v>0</v>
      </c>
      <c r="AT29" s="12">
        <f t="shared" ref="AT29" si="34">SUM(AT19:AT28)</f>
        <v>0</v>
      </c>
      <c r="AU29" s="12">
        <f t="shared" si="18"/>
        <v>0</v>
      </c>
      <c r="AV29" s="317">
        <f t="shared" ref="AV29:AW29" si="35">SUM(AV19:AV28)</f>
        <v>0</v>
      </c>
      <c r="AW29" s="382">
        <f t="shared" si="35"/>
        <v>0</v>
      </c>
      <c r="AX29" s="15"/>
    </row>
    <row r="30" spans="1:50">
      <c r="A30" s="14" t="s">
        <v>65</v>
      </c>
      <c r="B30" s="89">
        <f t="shared" si="17"/>
        <v>-417303.44389797095</v>
      </c>
      <c r="C30" s="30"/>
      <c r="D30" s="81"/>
      <c r="E30" s="81"/>
      <c r="F30" s="82"/>
      <c r="G30" s="30"/>
      <c r="H30" s="82"/>
      <c r="I30" s="294">
        <v>-132826.15721941151</v>
      </c>
      <c r="J30" s="277"/>
      <c r="K30" s="81"/>
      <c r="L30" s="82"/>
      <c r="M30" s="30"/>
      <c r="N30" s="81"/>
      <c r="O30" s="81"/>
      <c r="P30" s="81"/>
      <c r="Q30" s="277"/>
      <c r="R30" s="319"/>
      <c r="S30" s="366"/>
      <c r="T30" s="30"/>
      <c r="U30" s="277">
        <v>-612501.10492628452</v>
      </c>
      <c r="V30" s="277">
        <v>-14372.353198427714</v>
      </c>
      <c r="W30" s="30"/>
      <c r="X30" s="319">
        <v>520546.32303002384</v>
      </c>
      <c r="Y30" s="318"/>
      <c r="Z30" s="407"/>
      <c r="AA30" s="277">
        <v>-160159.5987838711</v>
      </c>
      <c r="AB30" s="442"/>
      <c r="AC30" s="277"/>
      <c r="AD30" s="348"/>
      <c r="AE30" s="423"/>
      <c r="AF30" s="81"/>
      <c r="AG30" s="81"/>
      <c r="AH30" s="277"/>
      <c r="AI30" s="81"/>
      <c r="AJ30" s="319"/>
      <c r="AK30" s="318"/>
      <c r="AL30" s="81"/>
      <c r="AM30" s="81"/>
      <c r="AN30" s="407"/>
      <c r="AO30" s="81"/>
      <c r="AP30" s="319">
        <v>-17990.552800000001</v>
      </c>
      <c r="AQ30" s="318"/>
      <c r="AR30" s="81"/>
      <c r="AS30" s="81"/>
      <c r="AT30" s="81"/>
      <c r="AU30" s="81"/>
      <c r="AV30" s="319"/>
      <c r="AW30" s="383"/>
      <c r="AX30" s="15"/>
    </row>
    <row r="31" spans="1:50">
      <c r="A31" s="14" t="s">
        <v>66</v>
      </c>
      <c r="B31" s="89">
        <f t="shared" si="17"/>
        <v>-170844.55360814399</v>
      </c>
      <c r="C31" s="30"/>
      <c r="D31" s="81"/>
      <c r="E31" s="81"/>
      <c r="F31" s="82"/>
      <c r="G31" s="30"/>
      <c r="H31" s="82"/>
      <c r="I31" s="294"/>
      <c r="J31" s="277"/>
      <c r="K31" s="81"/>
      <c r="L31" s="82"/>
      <c r="M31" s="30"/>
      <c r="N31" s="81"/>
      <c r="O31" s="81"/>
      <c r="P31" s="81"/>
      <c r="Q31" s="277"/>
      <c r="R31" s="319"/>
      <c r="S31" s="366"/>
      <c r="T31" s="30"/>
      <c r="U31" s="277"/>
      <c r="V31" s="277">
        <v>-214513.79200075401</v>
      </c>
      <c r="W31" s="30"/>
      <c r="X31" s="319">
        <v>43669.238392610016</v>
      </c>
      <c r="Y31" s="318"/>
      <c r="Z31" s="407"/>
      <c r="AA31" s="277"/>
      <c r="AB31" s="442"/>
      <c r="AC31" s="277"/>
      <c r="AD31" s="348"/>
      <c r="AE31" s="423"/>
      <c r="AF31" s="81"/>
      <c r="AG31" s="81"/>
      <c r="AH31" s="277"/>
      <c r="AI31" s="81"/>
      <c r="AJ31" s="319"/>
      <c r="AK31" s="318"/>
      <c r="AL31" s="81"/>
      <c r="AM31" s="81"/>
      <c r="AN31" s="407"/>
      <c r="AO31" s="81"/>
      <c r="AP31" s="319"/>
      <c r="AQ31" s="318"/>
      <c r="AR31" s="81"/>
      <c r="AS31" s="81"/>
      <c r="AT31" s="81"/>
      <c r="AU31" s="81"/>
      <c r="AV31" s="319"/>
      <c r="AW31" s="383"/>
      <c r="AX31" s="15"/>
    </row>
    <row r="32" spans="1:50">
      <c r="A32" s="14" t="s">
        <v>67</v>
      </c>
      <c r="B32" s="89">
        <f t="shared" si="17"/>
        <v>712603.63120909641</v>
      </c>
      <c r="C32" s="30"/>
      <c r="D32" s="81"/>
      <c r="E32" s="81"/>
      <c r="F32" s="82"/>
      <c r="G32" s="30"/>
      <c r="H32" s="82"/>
      <c r="I32" s="294"/>
      <c r="J32" s="277"/>
      <c r="K32" s="81"/>
      <c r="L32" s="82"/>
      <c r="M32" s="30"/>
      <c r="N32" s="81"/>
      <c r="O32" s="81"/>
      <c r="P32" s="81"/>
      <c r="Q32" s="277"/>
      <c r="R32" s="319"/>
      <c r="S32" s="366"/>
      <c r="T32" s="30"/>
      <c r="U32" s="277">
        <v>-39453.368790903551</v>
      </c>
      <c r="V32" s="277"/>
      <c r="W32" s="30"/>
      <c r="X32" s="319"/>
      <c r="Y32" s="318"/>
      <c r="Z32" s="407"/>
      <c r="AA32" s="277"/>
      <c r="AB32" s="442"/>
      <c r="AC32" s="277">
        <v>471885</v>
      </c>
      <c r="AD32" s="348"/>
      <c r="AE32" s="423"/>
      <c r="AF32" s="81"/>
      <c r="AG32" s="81"/>
      <c r="AH32" s="277"/>
      <c r="AI32" s="81">
        <v>280172</v>
      </c>
      <c r="AJ32" s="319"/>
      <c r="AK32" s="318"/>
      <c r="AL32" s="81"/>
      <c r="AM32" s="81"/>
      <c r="AN32" s="407"/>
      <c r="AO32" s="81"/>
      <c r="AP32" s="319"/>
      <c r="AQ32" s="318"/>
      <c r="AR32" s="81"/>
      <c r="AS32" s="81"/>
      <c r="AT32" s="81"/>
      <c r="AU32" s="81"/>
      <c r="AV32" s="319"/>
      <c r="AW32" s="383"/>
      <c r="AX32" s="15"/>
    </row>
    <row r="33" spans="1:50">
      <c r="A33" s="14" t="s">
        <v>68</v>
      </c>
      <c r="B33" s="89">
        <f t="shared" si="17"/>
        <v>4034725.5783994785</v>
      </c>
      <c r="C33" s="30">
        <f>C87</f>
        <v>-307742.82350000023</v>
      </c>
      <c r="D33" s="81">
        <f t="shared" ref="D33:AU33" si="36">D87</f>
        <v>-2949687.515759828</v>
      </c>
      <c r="E33" s="81">
        <f t="shared" ref="E33" si="37">E87</f>
        <v>0</v>
      </c>
      <c r="F33" s="82">
        <f t="shared" si="36"/>
        <v>-8.6016626257675384</v>
      </c>
      <c r="G33" s="30">
        <f t="shared" si="36"/>
        <v>-155293.42754335227</v>
      </c>
      <c r="H33" s="82">
        <f t="shared" si="36"/>
        <v>31734.511936252991</v>
      </c>
      <c r="I33" s="294">
        <f t="shared" si="36"/>
        <v>23942.414286240954</v>
      </c>
      <c r="J33" s="277">
        <f t="shared" si="36"/>
        <v>0</v>
      </c>
      <c r="K33" s="81">
        <f t="shared" ref="K33:L33" si="38">K87</f>
        <v>35353.781832516819</v>
      </c>
      <c r="L33" s="82">
        <f t="shared" si="38"/>
        <v>888.62565582000082</v>
      </c>
      <c r="M33" s="30">
        <f t="shared" si="36"/>
        <v>-48959.710045803156</v>
      </c>
      <c r="N33" s="81">
        <f t="shared" si="36"/>
        <v>4036544.2144999998</v>
      </c>
      <c r="O33" s="81">
        <f t="shared" si="36"/>
        <v>-99078.567145107314</v>
      </c>
      <c r="P33" s="81">
        <f t="shared" si="36"/>
        <v>8.0558356005573035</v>
      </c>
      <c r="Q33" s="277">
        <f t="shared" si="36"/>
        <v>3858.874984155555</v>
      </c>
      <c r="R33" s="319">
        <f t="shared" si="36"/>
        <v>-145204.11842229284</v>
      </c>
      <c r="S33" s="366">
        <f t="shared" si="36"/>
        <v>0</v>
      </c>
      <c r="T33" s="30">
        <f t="shared" si="36"/>
        <v>2628925.1809610575</v>
      </c>
      <c r="U33" s="277">
        <f t="shared" ref="U33:V33" si="39">U87</f>
        <v>348447.02966275718</v>
      </c>
      <c r="V33" s="277">
        <f t="shared" si="39"/>
        <v>132659.33224548344</v>
      </c>
      <c r="W33" s="30">
        <f t="shared" ref="W33:Z33" si="40">W87</f>
        <v>0</v>
      </c>
      <c r="X33" s="319">
        <f t="shared" ref="X33:Y33" si="41">X87</f>
        <v>-2.1293302008416502E-3</v>
      </c>
      <c r="Y33" s="318">
        <f t="shared" si="41"/>
        <v>0</v>
      </c>
      <c r="Z33" s="407">
        <f t="shared" si="40"/>
        <v>0</v>
      </c>
      <c r="AA33" s="277">
        <f t="shared" ref="AA33" si="42">AA87</f>
        <v>56055.859574354879</v>
      </c>
      <c r="AB33" s="442">
        <f t="shared" si="36"/>
        <v>-73421.908688480209</v>
      </c>
      <c r="AC33" s="277">
        <f t="shared" ref="AC33" si="43">AC87</f>
        <v>-165159.75</v>
      </c>
      <c r="AD33" s="348">
        <f t="shared" si="36"/>
        <v>939327.07654324081</v>
      </c>
      <c r="AE33" s="423">
        <f t="shared" ref="AE33" si="44">AE87</f>
        <v>0</v>
      </c>
      <c r="AF33" s="81">
        <f t="shared" si="36"/>
        <v>0</v>
      </c>
      <c r="AG33" s="81">
        <f t="shared" si="36"/>
        <v>0</v>
      </c>
      <c r="AH33" s="277">
        <f t="shared" si="36"/>
        <v>0</v>
      </c>
      <c r="AI33" s="81">
        <f t="shared" ref="AI33" si="45">AI87</f>
        <v>-98060.2</v>
      </c>
      <c r="AJ33" s="319">
        <f t="shared" ref="AJ33" si="46">AJ87</f>
        <v>1353.4772961368917</v>
      </c>
      <c r="AK33" s="318">
        <f t="shared" si="36"/>
        <v>0</v>
      </c>
      <c r="AL33" s="81">
        <f t="shared" si="36"/>
        <v>-157330.69201731856</v>
      </c>
      <c r="AM33" s="81">
        <f t="shared" si="36"/>
        <v>0</v>
      </c>
      <c r="AN33" s="407">
        <f t="shared" si="36"/>
        <v>0</v>
      </c>
      <c r="AO33" s="81">
        <f t="shared" ref="AO33" si="47">AO87</f>
        <v>0</v>
      </c>
      <c r="AP33" s="319"/>
      <c r="AQ33" s="318">
        <f t="shared" si="36"/>
        <v>-2901.1499999999996</v>
      </c>
      <c r="AR33" s="81">
        <f t="shared" si="36"/>
        <v>-1524.3899999999999</v>
      </c>
      <c r="AS33" s="81">
        <f t="shared" si="36"/>
        <v>0</v>
      </c>
      <c r="AT33" s="81">
        <f t="shared" ref="AT33" si="48">AT87</f>
        <v>0</v>
      </c>
      <c r="AU33" s="81">
        <f t="shared" si="36"/>
        <v>0</v>
      </c>
      <c r="AV33" s="319">
        <f t="shared" ref="AV33:AW33" si="49">AV87</f>
        <v>0</v>
      </c>
      <c r="AW33" s="383">
        <f t="shared" si="49"/>
        <v>0</v>
      </c>
      <c r="AX33" s="15"/>
    </row>
    <row r="34" spans="1:50">
      <c r="A34" s="14" t="s">
        <v>69</v>
      </c>
      <c r="B34" s="89">
        <f t="shared" si="17"/>
        <v>0</v>
      </c>
      <c r="C34" s="29">
        <v>0</v>
      </c>
      <c r="D34" s="79">
        <v>0</v>
      </c>
      <c r="E34" s="79">
        <v>0</v>
      </c>
      <c r="F34" s="80">
        <v>0</v>
      </c>
      <c r="G34" s="29">
        <v>0</v>
      </c>
      <c r="H34" s="80">
        <v>0</v>
      </c>
      <c r="I34" s="297">
        <v>0</v>
      </c>
      <c r="J34" s="280">
        <v>0</v>
      </c>
      <c r="K34" s="79">
        <v>0</v>
      </c>
      <c r="L34" s="80">
        <v>0</v>
      </c>
      <c r="M34" s="29">
        <v>0</v>
      </c>
      <c r="N34" s="79">
        <v>0</v>
      </c>
      <c r="O34" s="79">
        <v>0</v>
      </c>
      <c r="P34" s="79">
        <v>0</v>
      </c>
      <c r="Q34" s="280">
        <v>0</v>
      </c>
      <c r="R34" s="325">
        <v>0</v>
      </c>
      <c r="S34" s="369"/>
      <c r="T34" s="29">
        <v>0</v>
      </c>
      <c r="U34" s="280">
        <v>0</v>
      </c>
      <c r="V34" s="280">
        <v>0</v>
      </c>
      <c r="W34" s="29">
        <v>0</v>
      </c>
      <c r="X34" s="325">
        <v>0</v>
      </c>
      <c r="Y34" s="324">
        <v>0</v>
      </c>
      <c r="Z34" s="410">
        <v>0</v>
      </c>
      <c r="AA34" s="280">
        <v>0</v>
      </c>
      <c r="AB34" s="445">
        <v>0</v>
      </c>
      <c r="AC34" s="280">
        <v>0</v>
      </c>
      <c r="AD34" s="351">
        <v>0</v>
      </c>
      <c r="AE34" s="426">
        <v>0</v>
      </c>
      <c r="AF34" s="79">
        <v>0</v>
      </c>
      <c r="AG34" s="79">
        <v>0</v>
      </c>
      <c r="AH34" s="280">
        <v>0</v>
      </c>
      <c r="AI34" s="79">
        <v>0</v>
      </c>
      <c r="AJ34" s="325">
        <v>0</v>
      </c>
      <c r="AK34" s="324">
        <v>0</v>
      </c>
      <c r="AL34" s="79">
        <v>0</v>
      </c>
      <c r="AM34" s="79">
        <v>0</v>
      </c>
      <c r="AN34" s="410">
        <v>0</v>
      </c>
      <c r="AO34" s="79">
        <v>0</v>
      </c>
      <c r="AP34" s="325">
        <v>0</v>
      </c>
      <c r="AQ34" s="324">
        <v>0</v>
      </c>
      <c r="AR34" s="79">
        <v>0</v>
      </c>
      <c r="AS34" s="79">
        <v>0</v>
      </c>
      <c r="AT34" s="79">
        <v>0</v>
      </c>
      <c r="AU34" s="79">
        <v>0</v>
      </c>
      <c r="AV34" s="325">
        <v>0</v>
      </c>
      <c r="AW34" s="386">
        <v>0</v>
      </c>
      <c r="AX34" s="15"/>
    </row>
    <row r="35" spans="1:50">
      <c r="A35" s="14" t="s">
        <v>70</v>
      </c>
      <c r="B35" s="89">
        <f t="shared" si="17"/>
        <v>2056643.3619498555</v>
      </c>
      <c r="C35" s="30"/>
      <c r="D35" s="81"/>
      <c r="E35" s="81"/>
      <c r="F35" s="82">
        <v>1144.080802423865</v>
      </c>
      <c r="G35" s="30"/>
      <c r="H35" s="82"/>
      <c r="I35" s="294"/>
      <c r="J35" s="277"/>
      <c r="K35" s="81"/>
      <c r="L35" s="82"/>
      <c r="M35" s="30"/>
      <c r="N35" s="81"/>
      <c r="O35" s="81"/>
      <c r="P35" s="81"/>
      <c r="Q35" s="277"/>
      <c r="R35" s="319"/>
      <c r="S35" s="366"/>
      <c r="T35" s="30"/>
      <c r="U35" s="277">
        <v>150268.27170724195</v>
      </c>
      <c r="V35" s="277"/>
      <c r="W35" s="30"/>
      <c r="X35" s="319">
        <v>-214124.93914773146</v>
      </c>
      <c r="Y35" s="318"/>
      <c r="Z35" s="407"/>
      <c r="AA35" s="277"/>
      <c r="AB35" s="442"/>
      <c r="AC35" s="277"/>
      <c r="AD35" s="348"/>
      <c r="AE35" s="423"/>
      <c r="AF35" s="81"/>
      <c r="AG35" s="81">
        <v>2123177.948587921</v>
      </c>
      <c r="AH35" s="277">
        <v>-139106</v>
      </c>
      <c r="AI35" s="81"/>
      <c r="AJ35" s="319"/>
      <c r="AK35" s="318"/>
      <c r="AL35" s="81">
        <v>135284</v>
      </c>
      <c r="AM35" s="81"/>
      <c r="AN35" s="407"/>
      <c r="AO35" s="81"/>
      <c r="AP35" s="319"/>
      <c r="AQ35" s="318"/>
      <c r="AR35" s="81"/>
      <c r="AS35" s="81"/>
      <c r="AT35" s="81"/>
      <c r="AU35" s="81"/>
      <c r="AV35" s="319"/>
      <c r="AW35" s="383"/>
      <c r="AX35" s="15"/>
    </row>
    <row r="36" spans="1:50">
      <c r="A36" s="14" t="s">
        <v>71</v>
      </c>
      <c r="B36" s="89">
        <f t="shared" si="17"/>
        <v>0</v>
      </c>
      <c r="C36" s="30"/>
      <c r="D36" s="81"/>
      <c r="E36" s="81"/>
      <c r="F36" s="82"/>
      <c r="G36" s="30"/>
      <c r="H36" s="82"/>
      <c r="I36" s="294"/>
      <c r="J36" s="277"/>
      <c r="K36" s="81"/>
      <c r="L36" s="82"/>
      <c r="M36" s="30"/>
      <c r="N36" s="81"/>
      <c r="O36" s="81"/>
      <c r="P36" s="81"/>
      <c r="Q36" s="277"/>
      <c r="R36" s="319"/>
      <c r="S36" s="366"/>
      <c r="T36" s="30"/>
      <c r="U36" s="277"/>
      <c r="V36" s="277"/>
      <c r="W36" s="30"/>
      <c r="X36" s="319"/>
      <c r="Y36" s="318"/>
      <c r="Z36" s="407"/>
      <c r="AA36" s="277"/>
      <c r="AB36" s="442"/>
      <c r="AC36" s="277"/>
      <c r="AD36" s="348"/>
      <c r="AE36" s="423"/>
      <c r="AF36" s="81"/>
      <c r="AG36" s="81"/>
      <c r="AH36" s="277"/>
      <c r="AI36" s="81"/>
      <c r="AJ36" s="319"/>
      <c r="AK36" s="318"/>
      <c r="AL36" s="81"/>
      <c r="AM36" s="81"/>
      <c r="AN36" s="407"/>
      <c r="AO36" s="81"/>
      <c r="AP36" s="319"/>
      <c r="AQ36" s="318"/>
      <c r="AR36" s="81"/>
      <c r="AS36" s="81"/>
      <c r="AT36" s="81"/>
      <c r="AU36" s="81"/>
      <c r="AV36" s="319"/>
      <c r="AW36" s="383"/>
      <c r="AX36" s="15"/>
    </row>
    <row r="37" spans="1:50">
      <c r="A37" s="14" t="s">
        <v>72</v>
      </c>
      <c r="B37" s="89">
        <f t="shared" si="17"/>
        <v>12633.588896380579</v>
      </c>
      <c r="C37" s="30"/>
      <c r="D37" s="81"/>
      <c r="E37" s="81"/>
      <c r="F37" s="82">
        <v>-2990.0331507862261</v>
      </c>
      <c r="G37" s="30"/>
      <c r="H37" s="82"/>
      <c r="I37" s="294">
        <v>11268.222047166806</v>
      </c>
      <c r="J37" s="277"/>
      <c r="K37" s="81"/>
      <c r="L37" s="82"/>
      <c r="M37" s="30"/>
      <c r="N37" s="81"/>
      <c r="O37" s="81"/>
      <c r="P37" s="81"/>
      <c r="Q37" s="277"/>
      <c r="R37" s="319"/>
      <c r="S37" s="366"/>
      <c r="T37" s="30"/>
      <c r="U37" s="277"/>
      <c r="V37" s="277"/>
      <c r="W37" s="30"/>
      <c r="X37" s="319"/>
      <c r="Y37" s="318"/>
      <c r="Z37" s="407"/>
      <c r="AA37" s="277"/>
      <c r="AB37" s="442"/>
      <c r="AC37" s="277"/>
      <c r="AD37" s="348"/>
      <c r="AE37" s="423"/>
      <c r="AF37" s="81"/>
      <c r="AG37" s="81"/>
      <c r="AH37" s="277"/>
      <c r="AI37" s="81"/>
      <c r="AJ37" s="319"/>
      <c r="AK37" s="318"/>
      <c r="AL37" s="81"/>
      <c r="AM37" s="81"/>
      <c r="AN37" s="407"/>
      <c r="AO37" s="81"/>
      <c r="AP37" s="319"/>
      <c r="AQ37" s="318"/>
      <c r="AR37" s="81">
        <v>4355.3999999999996</v>
      </c>
      <c r="AS37" s="81"/>
      <c r="AT37" s="81"/>
      <c r="AU37" s="81"/>
      <c r="AV37" s="319"/>
      <c r="AW37" s="383"/>
      <c r="AX37" s="15"/>
    </row>
    <row r="38" spans="1:50">
      <c r="A38" s="14" t="s">
        <v>73</v>
      </c>
      <c r="B38" s="157">
        <f t="shared" si="17"/>
        <v>-155758798.8815552</v>
      </c>
      <c r="C38" s="31">
        <f>SUM(C29:C37)</f>
        <v>-307742.82350000023</v>
      </c>
      <c r="D38" s="83">
        <f t="shared" ref="D38:AU38" si="50">SUM(D29:D37)</f>
        <v>-2949687.515759828</v>
      </c>
      <c r="E38" s="83">
        <f t="shared" ref="E38" si="51">SUM(E29:E37)</f>
        <v>0</v>
      </c>
      <c r="F38" s="84">
        <f t="shared" si="50"/>
        <v>-1854.5540109881288</v>
      </c>
      <c r="G38" s="31">
        <f t="shared" si="50"/>
        <v>-155293.42754335227</v>
      </c>
      <c r="H38" s="84">
        <f t="shared" si="50"/>
        <v>-34968.793598044736</v>
      </c>
      <c r="I38" s="295">
        <f t="shared" si="50"/>
        <v>-44464.483674447496</v>
      </c>
      <c r="J38" s="278">
        <f t="shared" si="50"/>
        <v>0</v>
      </c>
      <c r="K38" s="83">
        <f t="shared" ref="K38:L38" si="52">SUM(K29:K37)</f>
        <v>-65657.023403245519</v>
      </c>
      <c r="L38" s="84">
        <f t="shared" si="52"/>
        <v>-1650.3047893800017</v>
      </c>
      <c r="M38" s="31">
        <f t="shared" si="50"/>
        <v>90925.175799348712</v>
      </c>
      <c r="N38" s="83">
        <f t="shared" si="50"/>
        <v>-7496439.2555000009</v>
      </c>
      <c r="O38" s="83">
        <f t="shared" ref="O38:S38" si="53">SUM(O29:O37)</f>
        <v>184003.05326948501</v>
      </c>
      <c r="P38" s="83">
        <f t="shared" si="53"/>
        <v>-14.960837543892138</v>
      </c>
      <c r="Q38" s="278">
        <f t="shared" si="53"/>
        <v>-7166.4821134317463</v>
      </c>
      <c r="R38" s="321">
        <f t="shared" si="53"/>
        <v>269664.79135568673</v>
      </c>
      <c r="S38" s="367">
        <f t="shared" si="53"/>
        <v>0</v>
      </c>
      <c r="T38" s="31">
        <f t="shared" ref="T38:Z38" si="54">SUM(T29:T37)</f>
        <v>-148049764.75483674</v>
      </c>
      <c r="U38" s="278">
        <f t="shared" ref="U38:V38" si="55">SUM(U29:U37)</f>
        <v>-944989.0322846584</v>
      </c>
      <c r="V38" s="278">
        <f t="shared" si="55"/>
        <v>-246367.33131304066</v>
      </c>
      <c r="W38" s="31">
        <f t="shared" ref="W38:X38" si="56">SUM(W29:W37)</f>
        <v>0</v>
      </c>
      <c r="X38" s="321">
        <f t="shared" si="56"/>
        <v>350090.62014557217</v>
      </c>
      <c r="Y38" s="320">
        <f t="shared" ref="Y38" si="57">SUM(Y29:Y37)</f>
        <v>0</v>
      </c>
      <c r="Z38" s="408">
        <f t="shared" si="54"/>
        <v>0</v>
      </c>
      <c r="AA38" s="278">
        <f t="shared" ref="AA38" si="58">SUM(AA29:AA37)</f>
        <v>-104103.73920951622</v>
      </c>
      <c r="AB38" s="443">
        <f t="shared" si="50"/>
        <v>-73421.908688480209</v>
      </c>
      <c r="AC38" s="278">
        <f t="shared" ref="AC38" si="59">SUM(AC29:AC37)</f>
        <v>306725.25</v>
      </c>
      <c r="AD38" s="349">
        <f t="shared" si="50"/>
        <v>939327.07654324081</v>
      </c>
      <c r="AE38" s="424">
        <f t="shared" ref="AE38" si="60">SUM(AE29:AE37)</f>
        <v>0</v>
      </c>
      <c r="AF38" s="83">
        <f t="shared" si="50"/>
        <v>0</v>
      </c>
      <c r="AG38" s="83">
        <f t="shared" si="50"/>
        <v>2123177.948587921</v>
      </c>
      <c r="AH38" s="278">
        <f t="shared" ref="AH38" si="61">SUM(AH29:AH37)</f>
        <v>-139106</v>
      </c>
      <c r="AI38" s="83">
        <f t="shared" ref="AI38" si="62">SUM(AI29:AI37)</f>
        <v>182111.8</v>
      </c>
      <c r="AJ38" s="321">
        <f t="shared" ref="AJ38" si="63">SUM(AJ29:AJ37)</f>
        <v>1353.4772961368917</v>
      </c>
      <c r="AK38" s="320">
        <f t="shared" si="50"/>
        <v>0</v>
      </c>
      <c r="AL38" s="83">
        <f t="shared" si="50"/>
        <v>434575.00931008649</v>
      </c>
      <c r="AM38" s="83">
        <f t="shared" si="50"/>
        <v>0</v>
      </c>
      <c r="AN38" s="408">
        <f t="shared" si="50"/>
        <v>0</v>
      </c>
      <c r="AO38" s="83">
        <f t="shared" ref="AO38" si="64">SUM(AO29:AO37)</f>
        <v>0</v>
      </c>
      <c r="AP38" s="321">
        <f t="shared" ref="AP38" si="65">SUM(AP29:AP37)</f>
        <v>-17990.552800000001</v>
      </c>
      <c r="AQ38" s="320">
        <f t="shared" si="50"/>
        <v>-2901.1499999999996</v>
      </c>
      <c r="AR38" s="83">
        <f t="shared" si="50"/>
        <v>2831.0099999999998</v>
      </c>
      <c r="AS38" s="83">
        <f t="shared" si="50"/>
        <v>0</v>
      </c>
      <c r="AT38" s="83">
        <f t="shared" ref="AT38" si="66">SUM(AT29:AT37)</f>
        <v>0</v>
      </c>
      <c r="AU38" s="83">
        <f t="shared" si="50"/>
        <v>0</v>
      </c>
      <c r="AV38" s="321">
        <f t="shared" ref="AV38:AW38" si="67">SUM(AV29:AV37)</f>
        <v>0</v>
      </c>
      <c r="AW38" s="384">
        <f t="shared" si="67"/>
        <v>0</v>
      </c>
      <c r="AX38" s="15"/>
    </row>
    <row r="39" spans="1:50">
      <c r="A39" s="14"/>
      <c r="B39" s="78">
        <f t="shared" si="17"/>
        <v>0</v>
      </c>
      <c r="C39" s="28"/>
      <c r="D39" s="12"/>
      <c r="E39" s="12"/>
      <c r="F39" s="77"/>
      <c r="G39" s="28"/>
      <c r="H39" s="77"/>
      <c r="I39" s="293"/>
      <c r="J39" s="276"/>
      <c r="K39" s="12"/>
      <c r="L39" s="77"/>
      <c r="M39" s="28"/>
      <c r="N39" s="12"/>
      <c r="O39" s="12"/>
      <c r="P39" s="12"/>
      <c r="Q39" s="276"/>
      <c r="R39" s="317"/>
      <c r="S39" s="365"/>
      <c r="T39" s="28"/>
      <c r="U39" s="276"/>
      <c r="V39" s="276"/>
      <c r="W39" s="28"/>
      <c r="X39" s="317"/>
      <c r="Y39" s="316"/>
      <c r="Z39" s="406"/>
      <c r="AA39" s="276"/>
      <c r="AB39" s="441"/>
      <c r="AC39" s="276"/>
      <c r="AD39" s="347"/>
      <c r="AE39" s="422"/>
      <c r="AF39" s="12"/>
      <c r="AG39" s="12"/>
      <c r="AH39" s="276"/>
      <c r="AI39" s="12"/>
      <c r="AJ39" s="317"/>
      <c r="AK39" s="316"/>
      <c r="AL39" s="12"/>
      <c r="AM39" s="12"/>
      <c r="AN39" s="406"/>
      <c r="AO39" s="12"/>
      <c r="AP39" s="317"/>
      <c r="AQ39" s="316"/>
      <c r="AR39" s="12"/>
      <c r="AS39" s="12"/>
      <c r="AT39" s="12"/>
      <c r="AU39" s="12"/>
      <c r="AV39" s="317"/>
      <c r="AW39" s="382"/>
      <c r="AX39" s="15"/>
    </row>
    <row r="40" spans="1:50" ht="13.5" thickBot="1">
      <c r="A40" s="14" t="s">
        <v>74</v>
      </c>
      <c r="B40" s="159">
        <f t="shared" si="17"/>
        <v>2864651.1433491958</v>
      </c>
      <c r="C40" s="33">
        <f t="shared" ref="C40:AU40" si="68">C16-C38</f>
        <v>-571522.38650000049</v>
      </c>
      <c r="D40" s="90">
        <f t="shared" si="68"/>
        <v>-5477991.1006968245</v>
      </c>
      <c r="E40" s="90">
        <f t="shared" ref="E40" si="69">E16-E38</f>
        <v>0</v>
      </c>
      <c r="F40" s="91">
        <f t="shared" si="68"/>
        <v>1854.5540109881288</v>
      </c>
      <c r="G40" s="33">
        <f t="shared" si="68"/>
        <v>-288402.07972336852</v>
      </c>
      <c r="H40" s="91">
        <f t="shared" si="68"/>
        <v>58935.522167326984</v>
      </c>
      <c r="I40" s="298">
        <f t="shared" si="68"/>
        <v>44464.483674447496</v>
      </c>
      <c r="J40" s="281">
        <f t="shared" si="68"/>
        <v>0</v>
      </c>
      <c r="K40" s="90">
        <f t="shared" ref="K40:L40" si="70">K16-K38</f>
        <v>65657.023403245519</v>
      </c>
      <c r="L40" s="91">
        <f t="shared" si="70"/>
        <v>1650.3047893800017</v>
      </c>
      <c r="M40" s="33">
        <f t="shared" si="68"/>
        <v>-90925.175799348712</v>
      </c>
      <c r="N40" s="90">
        <f t="shared" si="68"/>
        <v>7496439.2555000009</v>
      </c>
      <c r="O40" s="90">
        <f t="shared" ref="O40:S40" si="71">O16-O38</f>
        <v>-184003.05326948501</v>
      </c>
      <c r="P40" s="90">
        <f t="shared" si="71"/>
        <v>14.960837543892138</v>
      </c>
      <c r="Q40" s="281">
        <f t="shared" si="71"/>
        <v>7166.4821134317463</v>
      </c>
      <c r="R40" s="327">
        <f t="shared" si="71"/>
        <v>-269664.79135568673</v>
      </c>
      <c r="S40" s="370">
        <f t="shared" si="71"/>
        <v>0</v>
      </c>
      <c r="T40" s="33">
        <f t="shared" ref="T40:Z40" si="72">T16-T38</f>
        <v>4882289.6217848063</v>
      </c>
      <c r="U40" s="281">
        <f t="shared" ref="U40:V40" si="73">U16-U38</f>
        <v>944989.0322846584</v>
      </c>
      <c r="V40" s="281">
        <f t="shared" si="73"/>
        <v>246367.33131304066</v>
      </c>
      <c r="W40" s="33">
        <f t="shared" ref="W40:X40" si="74">W16-W38</f>
        <v>0</v>
      </c>
      <c r="X40" s="327">
        <f t="shared" si="74"/>
        <v>-350090.62014557217</v>
      </c>
      <c r="Y40" s="326">
        <f t="shared" ref="Y40" si="75">Y16-Y38</f>
        <v>0</v>
      </c>
      <c r="Z40" s="411">
        <f t="shared" si="72"/>
        <v>0</v>
      </c>
      <c r="AA40" s="281">
        <f t="shared" ref="AA40" si="76">AA16-AA38</f>
        <v>104103.73920951622</v>
      </c>
      <c r="AB40" s="446">
        <f t="shared" si="68"/>
        <v>73421.908688480209</v>
      </c>
      <c r="AC40" s="281">
        <f t="shared" ref="AC40" si="77">AC16-AC38</f>
        <v>-306725.25</v>
      </c>
      <c r="AD40" s="352">
        <f t="shared" si="68"/>
        <v>-939327.07654324081</v>
      </c>
      <c r="AE40" s="427">
        <f t="shared" ref="AE40" si="78">AE16-AE38</f>
        <v>0</v>
      </c>
      <c r="AF40" s="90">
        <f t="shared" si="68"/>
        <v>0</v>
      </c>
      <c r="AG40" s="90">
        <f t="shared" si="68"/>
        <v>-2123177.948587921</v>
      </c>
      <c r="AH40" s="281">
        <f t="shared" ref="AH40" si="79">AH16-AH38</f>
        <v>139106</v>
      </c>
      <c r="AI40" s="90">
        <f t="shared" ref="AI40" si="80">AI16-AI38</f>
        <v>-182111.8</v>
      </c>
      <c r="AJ40" s="327">
        <f t="shared" ref="AJ40" si="81">AJ16-AJ38</f>
        <v>-1353.4772961368917</v>
      </c>
      <c r="AK40" s="326">
        <f t="shared" si="68"/>
        <v>0</v>
      </c>
      <c r="AL40" s="90">
        <f t="shared" si="68"/>
        <v>-434575.00931008649</v>
      </c>
      <c r="AM40" s="90">
        <f t="shared" si="68"/>
        <v>0</v>
      </c>
      <c r="AN40" s="411">
        <f t="shared" si="68"/>
        <v>0</v>
      </c>
      <c r="AO40" s="90">
        <f t="shared" ref="AO40" si="82">AO16-AO38</f>
        <v>0</v>
      </c>
      <c r="AP40" s="327">
        <f t="shared" ref="AP40" si="83">AP16-AP38</f>
        <v>17990.552800000001</v>
      </c>
      <c r="AQ40" s="326">
        <f t="shared" si="68"/>
        <v>2901.1499999999996</v>
      </c>
      <c r="AR40" s="90">
        <f t="shared" si="68"/>
        <v>-2831.0099999999998</v>
      </c>
      <c r="AS40" s="90">
        <f t="shared" si="68"/>
        <v>0</v>
      </c>
      <c r="AT40" s="90">
        <f t="shared" ref="AT40" si="84">AT16-AT38</f>
        <v>0</v>
      </c>
      <c r="AU40" s="90">
        <f t="shared" si="68"/>
        <v>0</v>
      </c>
      <c r="AV40" s="327">
        <f t="shared" ref="AV40:AW40" si="85">AV16-AV38</f>
        <v>0</v>
      </c>
      <c r="AW40" s="387">
        <f t="shared" si="85"/>
        <v>0</v>
      </c>
      <c r="AX40" s="15"/>
    </row>
    <row r="41" spans="1:50" ht="13.5" thickTop="1">
      <c r="A41" s="14"/>
      <c r="B41" s="78"/>
      <c r="C41" s="28"/>
      <c r="D41" s="12"/>
      <c r="E41" s="12"/>
      <c r="F41" s="77"/>
      <c r="G41" s="28"/>
      <c r="H41" s="77"/>
      <c r="I41" s="293"/>
      <c r="J41" s="276"/>
      <c r="K41" s="12"/>
      <c r="L41" s="77"/>
      <c r="M41" s="28"/>
      <c r="N41" s="12"/>
      <c r="O41" s="12"/>
      <c r="P41" s="12"/>
      <c r="Q41" s="276"/>
      <c r="R41" s="317"/>
      <c r="S41" s="365"/>
      <c r="T41" s="28"/>
      <c r="U41" s="276"/>
      <c r="V41" s="276"/>
      <c r="W41" s="28"/>
      <c r="X41" s="317"/>
      <c r="Y41" s="316"/>
      <c r="Z41" s="406"/>
      <c r="AA41" s="276"/>
      <c r="AB41" s="441"/>
      <c r="AC41" s="276"/>
      <c r="AD41" s="347"/>
      <c r="AE41" s="422"/>
      <c r="AF41" s="12"/>
      <c r="AG41" s="12"/>
      <c r="AH41" s="276"/>
      <c r="AI41" s="12"/>
      <c r="AJ41" s="317"/>
      <c r="AK41" s="316"/>
      <c r="AL41" s="12"/>
      <c r="AM41" s="12"/>
      <c r="AN41" s="406"/>
      <c r="AO41" s="12"/>
      <c r="AP41" s="317"/>
      <c r="AQ41" s="316"/>
      <c r="AR41" s="12"/>
      <c r="AS41" s="12"/>
      <c r="AT41" s="12"/>
      <c r="AU41" s="12"/>
      <c r="AV41" s="317"/>
      <c r="AW41" s="382"/>
      <c r="AX41" s="15"/>
    </row>
    <row r="42" spans="1:50">
      <c r="A42" s="14" t="s">
        <v>75</v>
      </c>
      <c r="B42" s="78"/>
      <c r="C42" s="28"/>
      <c r="D42" s="12"/>
      <c r="E42" s="12"/>
      <c r="F42" s="77"/>
      <c r="G42" s="28"/>
      <c r="H42" s="77"/>
      <c r="I42" s="293"/>
      <c r="J42" s="276"/>
      <c r="K42" s="12"/>
      <c r="L42" s="77"/>
      <c r="M42" s="28"/>
      <c r="N42" s="12"/>
      <c r="O42" s="12"/>
      <c r="P42" s="12"/>
      <c r="Q42" s="276"/>
      <c r="R42" s="317"/>
      <c r="S42" s="365"/>
      <c r="T42" s="28"/>
      <c r="U42" s="276"/>
      <c r="V42" s="276"/>
      <c r="W42" s="28"/>
      <c r="X42" s="317"/>
      <c r="Y42" s="316"/>
      <c r="Z42" s="406"/>
      <c r="AA42" s="276"/>
      <c r="AB42" s="441"/>
      <c r="AC42" s="276"/>
      <c r="AD42" s="347"/>
      <c r="AE42" s="422"/>
      <c r="AF42" s="12"/>
      <c r="AG42" s="12"/>
      <c r="AH42" s="276"/>
      <c r="AI42" s="12"/>
      <c r="AJ42" s="317"/>
      <c r="AK42" s="316"/>
      <c r="AL42" s="12"/>
      <c r="AM42" s="12"/>
      <c r="AN42" s="406"/>
      <c r="AO42" s="12"/>
      <c r="AP42" s="317"/>
      <c r="AQ42" s="316"/>
      <c r="AR42" s="12"/>
      <c r="AS42" s="12"/>
      <c r="AT42" s="12"/>
      <c r="AU42" s="12"/>
      <c r="AV42" s="317"/>
      <c r="AW42" s="382"/>
      <c r="AX42" s="15"/>
    </row>
    <row r="43" spans="1:50">
      <c r="A43" s="14" t="s">
        <v>76</v>
      </c>
      <c r="B43" s="89">
        <f t="shared" ref="B43:B54" si="86">SUM(C43:AW43)</f>
        <v>69415688.742773741</v>
      </c>
      <c r="C43" s="30"/>
      <c r="D43" s="81"/>
      <c r="E43" s="81"/>
      <c r="F43" s="82"/>
      <c r="G43" s="30"/>
      <c r="H43" s="82"/>
      <c r="I43" s="294"/>
      <c r="J43" s="277"/>
      <c r="K43" s="81"/>
      <c r="L43" s="82"/>
      <c r="M43" s="30"/>
      <c r="N43" s="81"/>
      <c r="O43" s="81"/>
      <c r="P43" s="81"/>
      <c r="Q43" s="277"/>
      <c r="R43" s="319"/>
      <c r="S43" s="366"/>
      <c r="T43" s="30"/>
      <c r="U43" s="277">
        <v>-28085021.402120572</v>
      </c>
      <c r="V43" s="277">
        <v>-1898278.6154455147</v>
      </c>
      <c r="W43" s="30"/>
      <c r="X43" s="319"/>
      <c r="Y43" s="318"/>
      <c r="Z43" s="407"/>
      <c r="AA43" s="277"/>
      <c r="AB43" s="442"/>
      <c r="AC43" s="277"/>
      <c r="AD43" s="348"/>
      <c r="AE43" s="423"/>
      <c r="AF43" s="81"/>
      <c r="AG43" s="81"/>
      <c r="AH43" s="277"/>
      <c r="AI43" s="81"/>
      <c r="AJ43" s="319"/>
      <c r="AK43" s="318">
        <v>72495515.08137171</v>
      </c>
      <c r="AL43" s="81"/>
      <c r="AM43" s="81"/>
      <c r="AN43" s="407"/>
      <c r="AO43" s="81"/>
      <c r="AP43" s="319">
        <v>-342058.0861999988</v>
      </c>
      <c r="AQ43" s="318"/>
      <c r="AR43" s="81"/>
      <c r="AS43" s="81"/>
      <c r="AT43" s="81"/>
      <c r="AU43" s="81">
        <v>27245531.765168123</v>
      </c>
      <c r="AV43" s="319"/>
      <c r="AW43" s="383"/>
      <c r="AX43" s="15"/>
    </row>
    <row r="44" spans="1:50">
      <c r="A44" s="14" t="s">
        <v>77</v>
      </c>
      <c r="B44" s="89">
        <f t="shared" si="86"/>
        <v>0</v>
      </c>
      <c r="C44" s="30"/>
      <c r="D44" s="81"/>
      <c r="E44" s="81"/>
      <c r="F44" s="82"/>
      <c r="G44" s="30"/>
      <c r="H44" s="82"/>
      <c r="I44" s="294"/>
      <c r="J44" s="277"/>
      <c r="K44" s="81"/>
      <c r="L44" s="82"/>
      <c r="M44" s="30"/>
      <c r="N44" s="81"/>
      <c r="O44" s="81"/>
      <c r="P44" s="81"/>
      <c r="Q44" s="277"/>
      <c r="R44" s="319"/>
      <c r="S44" s="366"/>
      <c r="T44" s="30"/>
      <c r="U44" s="277"/>
      <c r="V44" s="277"/>
      <c r="W44" s="30"/>
      <c r="X44" s="319"/>
      <c r="Y44" s="318"/>
      <c r="Z44" s="407"/>
      <c r="AA44" s="277"/>
      <c r="AB44" s="442"/>
      <c r="AC44" s="277"/>
      <c r="AD44" s="348"/>
      <c r="AE44" s="423"/>
      <c r="AF44" s="81"/>
      <c r="AG44" s="81"/>
      <c r="AH44" s="277"/>
      <c r="AI44" s="81"/>
      <c r="AJ44" s="319"/>
      <c r="AK44" s="318"/>
      <c r="AL44" s="81"/>
      <c r="AM44" s="81"/>
      <c r="AN44" s="407"/>
      <c r="AO44" s="81"/>
      <c r="AP44" s="319"/>
      <c r="AQ44" s="318"/>
      <c r="AR44" s="81"/>
      <c r="AS44" s="81"/>
      <c r="AT44" s="81"/>
      <c r="AU44" s="81"/>
      <c r="AV44" s="319"/>
      <c r="AW44" s="383"/>
      <c r="AX44" s="15"/>
    </row>
    <row r="45" spans="1:50">
      <c r="A45" s="14" t="s">
        <v>78</v>
      </c>
      <c r="B45" s="89">
        <f t="shared" si="86"/>
        <v>-10238299.842597498</v>
      </c>
      <c r="C45" s="30"/>
      <c r="D45" s="81"/>
      <c r="E45" s="81"/>
      <c r="F45" s="82"/>
      <c r="G45" s="30"/>
      <c r="H45" s="82"/>
      <c r="I45" s="294"/>
      <c r="J45" s="277"/>
      <c r="K45" s="81"/>
      <c r="L45" s="82"/>
      <c r="M45" s="30"/>
      <c r="N45" s="81"/>
      <c r="O45" s="81"/>
      <c r="P45" s="81"/>
      <c r="Q45" s="277"/>
      <c r="R45" s="319"/>
      <c r="S45" s="366"/>
      <c r="T45" s="30"/>
      <c r="U45" s="277"/>
      <c r="V45" s="277"/>
      <c r="W45" s="30"/>
      <c r="X45" s="319"/>
      <c r="Y45" s="318"/>
      <c r="Z45" s="407"/>
      <c r="AA45" s="277"/>
      <c r="AB45" s="442"/>
      <c r="AC45" s="277"/>
      <c r="AD45" s="348"/>
      <c r="AE45" s="423"/>
      <c r="AF45" s="81"/>
      <c r="AG45" s="81"/>
      <c r="AH45" s="277"/>
      <c r="AI45" s="81"/>
      <c r="AJ45" s="319"/>
      <c r="AK45" s="318">
        <v>79614.857935223787</v>
      </c>
      <c r="AL45" s="81">
        <v>-326958.08503848175</v>
      </c>
      <c r="AM45" s="81"/>
      <c r="AN45" s="407"/>
      <c r="AO45" s="81">
        <v>-6990956.6154942401</v>
      </c>
      <c r="AP45" s="319"/>
      <c r="AQ45" s="318"/>
      <c r="AR45" s="81"/>
      <c r="AS45" s="81"/>
      <c r="AT45" s="81"/>
      <c r="AU45" s="81"/>
      <c r="AV45" s="319">
        <v>-3000000</v>
      </c>
      <c r="AW45" s="383"/>
      <c r="AX45" s="15"/>
    </row>
    <row r="46" spans="1:50">
      <c r="A46" s="14" t="s">
        <v>79</v>
      </c>
      <c r="B46" s="89">
        <f t="shared" si="86"/>
        <v>0</v>
      </c>
      <c r="C46" s="30"/>
      <c r="D46" s="81"/>
      <c r="E46" s="81"/>
      <c r="F46" s="82"/>
      <c r="G46" s="30"/>
      <c r="H46" s="82"/>
      <c r="I46" s="294"/>
      <c r="J46" s="277"/>
      <c r="K46" s="81"/>
      <c r="L46" s="82"/>
      <c r="M46" s="30"/>
      <c r="N46" s="81"/>
      <c r="O46" s="81"/>
      <c r="P46" s="81"/>
      <c r="Q46" s="277"/>
      <c r="R46" s="319"/>
      <c r="S46" s="366"/>
      <c r="T46" s="30"/>
      <c r="U46" s="277"/>
      <c r="V46" s="277"/>
      <c r="W46" s="30"/>
      <c r="X46" s="319"/>
      <c r="Y46" s="318"/>
      <c r="Z46" s="407"/>
      <c r="AA46" s="277"/>
      <c r="AB46" s="442"/>
      <c r="AC46" s="277"/>
      <c r="AD46" s="348"/>
      <c r="AE46" s="423"/>
      <c r="AF46" s="81"/>
      <c r="AG46" s="81"/>
      <c r="AH46" s="277"/>
      <c r="AI46" s="81"/>
      <c r="AJ46" s="319"/>
      <c r="AK46" s="318"/>
      <c r="AL46" s="81"/>
      <c r="AM46" s="81"/>
      <c r="AN46" s="407"/>
      <c r="AO46" s="81"/>
      <c r="AP46" s="319"/>
      <c r="AQ46" s="318"/>
      <c r="AR46" s="81"/>
      <c r="AS46" s="81"/>
      <c r="AT46" s="81"/>
      <c r="AU46" s="81"/>
      <c r="AV46" s="319"/>
      <c r="AW46" s="383"/>
      <c r="AX46" s="15"/>
    </row>
    <row r="47" spans="1:50">
      <c r="A47" s="14" t="s">
        <v>80</v>
      </c>
      <c r="B47" s="89">
        <f t="shared" si="86"/>
        <v>0</v>
      </c>
      <c r="C47" s="30"/>
      <c r="D47" s="81"/>
      <c r="E47" s="81"/>
      <c r="F47" s="82"/>
      <c r="G47" s="30"/>
      <c r="H47" s="82"/>
      <c r="I47" s="294"/>
      <c r="J47" s="277"/>
      <c r="K47" s="81"/>
      <c r="L47" s="82"/>
      <c r="M47" s="30"/>
      <c r="N47" s="81"/>
      <c r="O47" s="81"/>
      <c r="P47" s="81"/>
      <c r="Q47" s="277"/>
      <c r="R47" s="319"/>
      <c r="S47" s="366"/>
      <c r="T47" s="30"/>
      <c r="U47" s="277"/>
      <c r="V47" s="277"/>
      <c r="W47" s="30"/>
      <c r="X47" s="319"/>
      <c r="Y47" s="318"/>
      <c r="Z47" s="407"/>
      <c r="AA47" s="277"/>
      <c r="AB47" s="442"/>
      <c r="AC47" s="277"/>
      <c r="AD47" s="348"/>
      <c r="AE47" s="423"/>
      <c r="AF47" s="81"/>
      <c r="AG47" s="81"/>
      <c r="AH47" s="277"/>
      <c r="AI47" s="81"/>
      <c r="AJ47" s="319"/>
      <c r="AK47" s="318"/>
      <c r="AL47" s="81"/>
      <c r="AM47" s="81"/>
      <c r="AN47" s="407"/>
      <c r="AO47" s="81"/>
      <c r="AP47" s="319"/>
      <c r="AQ47" s="318"/>
      <c r="AR47" s="81"/>
      <c r="AS47" s="81"/>
      <c r="AT47" s="81"/>
      <c r="AU47" s="81"/>
      <c r="AV47" s="319"/>
      <c r="AW47" s="383"/>
      <c r="AX47" s="15"/>
    </row>
    <row r="48" spans="1:50">
      <c r="A48" s="14" t="s">
        <v>81</v>
      </c>
      <c r="B48" s="89">
        <f t="shared" si="86"/>
        <v>-1753736.570290029</v>
      </c>
      <c r="C48" s="30"/>
      <c r="D48" s="81"/>
      <c r="E48" s="81"/>
      <c r="F48" s="82"/>
      <c r="G48" s="30"/>
      <c r="H48" s="82"/>
      <c r="I48" s="294"/>
      <c r="J48" s="277"/>
      <c r="K48" s="81"/>
      <c r="L48" s="82"/>
      <c r="M48" s="30"/>
      <c r="N48" s="81"/>
      <c r="O48" s="81"/>
      <c r="P48" s="81"/>
      <c r="Q48" s="277"/>
      <c r="R48" s="319"/>
      <c r="S48" s="366"/>
      <c r="T48" s="30"/>
      <c r="U48" s="277"/>
      <c r="V48" s="277"/>
      <c r="W48" s="30"/>
      <c r="X48" s="319"/>
      <c r="Y48" s="318"/>
      <c r="Z48" s="407"/>
      <c r="AA48" s="277"/>
      <c r="AB48" s="442"/>
      <c r="AC48" s="277"/>
      <c r="AD48" s="348"/>
      <c r="AE48" s="423"/>
      <c r="AF48" s="81"/>
      <c r="AG48" s="81"/>
      <c r="AH48" s="277"/>
      <c r="AI48" s="81"/>
      <c r="AJ48" s="319"/>
      <c r="AK48" s="318"/>
      <c r="AL48" s="81"/>
      <c r="AM48" s="81"/>
      <c r="AN48" s="407"/>
      <c r="AO48" s="81">
        <v>-1753736.570290029</v>
      </c>
      <c r="AP48" s="319"/>
      <c r="AQ48" s="318"/>
      <c r="AR48" s="81"/>
      <c r="AS48" s="81"/>
      <c r="AT48" s="81"/>
      <c r="AU48" s="81"/>
      <c r="AV48" s="319"/>
      <c r="AW48" s="383"/>
      <c r="AX48" s="15"/>
    </row>
    <row r="49" spans="1:50">
      <c r="A49" s="14" t="s">
        <v>82</v>
      </c>
      <c r="B49" s="89">
        <f t="shared" si="86"/>
        <v>-6572936.1934075933</v>
      </c>
      <c r="C49" s="30"/>
      <c r="D49" s="81"/>
      <c r="E49" s="81"/>
      <c r="F49" s="82"/>
      <c r="G49" s="30"/>
      <c r="H49" s="82"/>
      <c r="I49" s="294"/>
      <c r="J49" s="277"/>
      <c r="K49" s="81"/>
      <c r="L49" s="82"/>
      <c r="M49" s="30"/>
      <c r="N49" s="81"/>
      <c r="O49" s="81"/>
      <c r="P49" s="81"/>
      <c r="Q49" s="277"/>
      <c r="R49" s="319"/>
      <c r="S49" s="366"/>
      <c r="T49" s="30"/>
      <c r="U49" s="277"/>
      <c r="V49" s="277"/>
      <c r="W49" s="30"/>
      <c r="X49" s="319"/>
      <c r="Y49" s="318"/>
      <c r="Z49" s="407"/>
      <c r="AA49" s="277"/>
      <c r="AB49" s="442"/>
      <c r="AC49" s="277"/>
      <c r="AD49" s="348"/>
      <c r="AE49" s="423"/>
      <c r="AF49" s="81"/>
      <c r="AG49" s="81"/>
      <c r="AH49" s="277"/>
      <c r="AI49" s="81"/>
      <c r="AJ49" s="319"/>
      <c r="AK49" s="318"/>
      <c r="AL49" s="81"/>
      <c r="AM49" s="81"/>
      <c r="AN49" s="407"/>
      <c r="AO49" s="81">
        <v>-6572936.1934075933</v>
      </c>
      <c r="AP49" s="319"/>
      <c r="AQ49" s="318"/>
      <c r="AR49" s="81"/>
      <c r="AS49" s="81"/>
      <c r="AT49" s="81"/>
      <c r="AU49" s="81"/>
      <c r="AV49" s="319"/>
      <c r="AW49" s="383"/>
      <c r="AX49" s="15"/>
    </row>
    <row r="50" spans="1:50">
      <c r="A50" s="14" t="s">
        <v>83</v>
      </c>
      <c r="B50" s="89">
        <f t="shared" si="86"/>
        <v>-7344633.7669979073</v>
      </c>
      <c r="C50" s="30"/>
      <c r="D50" s="81"/>
      <c r="E50" s="81"/>
      <c r="F50" s="82"/>
      <c r="G50" s="30"/>
      <c r="H50" s="82"/>
      <c r="I50" s="294"/>
      <c r="J50" s="277"/>
      <c r="K50" s="81"/>
      <c r="L50" s="82"/>
      <c r="M50" s="30"/>
      <c r="N50" s="81"/>
      <c r="O50" s="81"/>
      <c r="P50" s="81"/>
      <c r="Q50" s="277"/>
      <c r="R50" s="319"/>
      <c r="S50" s="366"/>
      <c r="T50" s="30"/>
      <c r="U50" s="277"/>
      <c r="V50" s="277"/>
      <c r="W50" s="30"/>
      <c r="X50" s="319"/>
      <c r="Y50" s="318"/>
      <c r="Z50" s="407"/>
      <c r="AA50" s="277"/>
      <c r="AB50" s="442"/>
      <c r="AC50" s="277"/>
      <c r="AD50" s="348"/>
      <c r="AE50" s="423"/>
      <c r="AF50" s="81"/>
      <c r="AG50" s="81"/>
      <c r="AH50" s="277"/>
      <c r="AI50" s="81"/>
      <c r="AJ50" s="319"/>
      <c r="AK50" s="318"/>
      <c r="AL50" s="81"/>
      <c r="AM50" s="81"/>
      <c r="AN50" s="407"/>
      <c r="AO50" s="81">
        <v>-7344633.7669979073</v>
      </c>
      <c r="AP50" s="319"/>
      <c r="AQ50" s="318"/>
      <c r="AR50" s="81"/>
      <c r="AS50" s="81"/>
      <c r="AT50" s="81"/>
      <c r="AU50" s="81"/>
      <c r="AV50" s="319"/>
      <c r="AW50" s="383"/>
      <c r="AX50" s="15"/>
    </row>
    <row r="51" spans="1:50">
      <c r="A51" s="14" t="s">
        <v>84</v>
      </c>
      <c r="B51" s="89">
        <f t="shared" si="86"/>
        <v>21811243.775793083</v>
      </c>
      <c r="C51" s="30"/>
      <c r="D51" s="81"/>
      <c r="E51" s="81"/>
      <c r="F51" s="82"/>
      <c r="G51" s="30"/>
      <c r="H51" s="82"/>
      <c r="I51" s="294"/>
      <c r="J51" s="277"/>
      <c r="K51" s="81"/>
      <c r="L51" s="82"/>
      <c r="M51" s="30"/>
      <c r="N51" s="81"/>
      <c r="O51" s="81"/>
      <c r="P51" s="81"/>
      <c r="Q51" s="277"/>
      <c r="R51" s="319"/>
      <c r="S51" s="366"/>
      <c r="T51" s="30"/>
      <c r="U51" s="277"/>
      <c r="V51" s="277"/>
      <c r="W51" s="30"/>
      <c r="X51" s="319"/>
      <c r="Y51" s="318"/>
      <c r="Z51" s="407"/>
      <c r="AA51" s="277"/>
      <c r="AB51" s="442"/>
      <c r="AC51" s="277"/>
      <c r="AD51" s="348"/>
      <c r="AE51" s="423"/>
      <c r="AF51" s="81"/>
      <c r="AG51" s="81"/>
      <c r="AH51" s="277"/>
      <c r="AI51" s="81"/>
      <c r="AJ51" s="319"/>
      <c r="AK51" s="318"/>
      <c r="AL51" s="81"/>
      <c r="AM51" s="81"/>
      <c r="AN51" s="407"/>
      <c r="AO51" s="81">
        <v>-2150960.3261213372</v>
      </c>
      <c r="AP51" s="319"/>
      <c r="AQ51" s="318"/>
      <c r="AR51" s="81"/>
      <c r="AS51" s="81"/>
      <c r="AT51" s="81">
        <v>23962204.101914421</v>
      </c>
      <c r="AU51" s="81"/>
      <c r="AV51" s="319"/>
      <c r="AW51" s="383"/>
      <c r="AX51" s="15"/>
    </row>
    <row r="52" spans="1:50">
      <c r="A52" s="14" t="s">
        <v>85</v>
      </c>
      <c r="B52" s="89">
        <f t="shared" si="86"/>
        <v>0</v>
      </c>
      <c r="C52" s="30"/>
      <c r="D52" s="81"/>
      <c r="E52" s="81"/>
      <c r="F52" s="82"/>
      <c r="G52" s="30"/>
      <c r="H52" s="82"/>
      <c r="I52" s="294"/>
      <c r="J52" s="277"/>
      <c r="K52" s="81"/>
      <c r="L52" s="82"/>
      <c r="M52" s="30"/>
      <c r="N52" s="81"/>
      <c r="O52" s="81"/>
      <c r="P52" s="81"/>
      <c r="Q52" s="277"/>
      <c r="R52" s="319"/>
      <c r="S52" s="366"/>
      <c r="T52" s="30"/>
      <c r="U52" s="277"/>
      <c r="V52" s="277"/>
      <c r="W52" s="30"/>
      <c r="X52" s="319"/>
      <c r="Y52" s="318"/>
      <c r="Z52" s="407"/>
      <c r="AA52" s="277"/>
      <c r="AB52" s="442"/>
      <c r="AC52" s="277"/>
      <c r="AD52" s="348"/>
      <c r="AE52" s="423"/>
      <c r="AF52" s="81"/>
      <c r="AG52" s="81"/>
      <c r="AH52" s="277"/>
      <c r="AI52" s="81"/>
      <c r="AJ52" s="319"/>
      <c r="AK52" s="318"/>
      <c r="AL52" s="81"/>
      <c r="AM52" s="81"/>
      <c r="AN52" s="407"/>
      <c r="AO52" s="81"/>
      <c r="AP52" s="319"/>
      <c r="AQ52" s="318"/>
      <c r="AR52" s="81"/>
      <c r="AS52" s="81"/>
      <c r="AT52" s="81"/>
      <c r="AU52" s="81"/>
      <c r="AV52" s="319"/>
      <c r="AW52" s="383"/>
      <c r="AX52" s="15"/>
    </row>
    <row r="53" spans="1:50">
      <c r="A53" s="14" t="s">
        <v>86</v>
      </c>
      <c r="B53" s="89">
        <f t="shared" si="86"/>
        <v>0</v>
      </c>
      <c r="C53" s="30"/>
      <c r="D53" s="81"/>
      <c r="E53" s="81"/>
      <c r="F53" s="82"/>
      <c r="G53" s="30"/>
      <c r="H53" s="82"/>
      <c r="I53" s="294"/>
      <c r="J53" s="277"/>
      <c r="K53" s="81"/>
      <c r="L53" s="82"/>
      <c r="M53" s="30"/>
      <c r="N53" s="81"/>
      <c r="O53" s="81"/>
      <c r="P53" s="81"/>
      <c r="Q53" s="277"/>
      <c r="R53" s="319"/>
      <c r="S53" s="366"/>
      <c r="T53" s="30"/>
      <c r="U53" s="277"/>
      <c r="V53" s="277"/>
      <c r="W53" s="30"/>
      <c r="X53" s="319"/>
      <c r="Y53" s="318"/>
      <c r="Z53" s="407"/>
      <c r="AA53" s="277"/>
      <c r="AB53" s="442"/>
      <c r="AC53" s="277"/>
      <c r="AD53" s="348"/>
      <c r="AE53" s="423"/>
      <c r="AF53" s="81"/>
      <c r="AG53" s="81"/>
      <c r="AH53" s="277"/>
      <c r="AI53" s="81"/>
      <c r="AJ53" s="319"/>
      <c r="AK53" s="318"/>
      <c r="AL53" s="81"/>
      <c r="AM53" s="81"/>
      <c r="AN53" s="407"/>
      <c r="AO53" s="81"/>
      <c r="AP53" s="319"/>
      <c r="AQ53" s="318"/>
      <c r="AR53" s="81"/>
      <c r="AS53" s="81"/>
      <c r="AT53" s="81"/>
      <c r="AU53" s="81"/>
      <c r="AV53" s="319"/>
      <c r="AW53" s="383"/>
      <c r="AX53" s="15"/>
    </row>
    <row r="54" spans="1:50">
      <c r="A54" s="14" t="s">
        <v>87</v>
      </c>
      <c r="B54" s="160">
        <f t="shared" si="86"/>
        <v>65317326.145273805</v>
      </c>
      <c r="C54" s="34">
        <f>SUM(C43:C53)</f>
        <v>0</v>
      </c>
      <c r="D54" s="92">
        <f t="shared" ref="D54:AU54" si="87">SUM(D43:D53)</f>
        <v>0</v>
      </c>
      <c r="E54" s="92">
        <f t="shared" ref="E54" si="88">SUM(E43:E53)</f>
        <v>0</v>
      </c>
      <c r="F54" s="93">
        <f t="shared" si="87"/>
        <v>0</v>
      </c>
      <c r="G54" s="34">
        <f t="shared" si="87"/>
        <v>0</v>
      </c>
      <c r="H54" s="93">
        <f t="shared" si="87"/>
        <v>0</v>
      </c>
      <c r="I54" s="299">
        <f t="shared" si="87"/>
        <v>0</v>
      </c>
      <c r="J54" s="282">
        <f t="shared" si="87"/>
        <v>0</v>
      </c>
      <c r="K54" s="92">
        <f t="shared" ref="K54:L54" si="89">SUM(K43:K53)</f>
        <v>0</v>
      </c>
      <c r="L54" s="93">
        <f t="shared" si="89"/>
        <v>0</v>
      </c>
      <c r="M54" s="34">
        <f t="shared" si="87"/>
        <v>0</v>
      </c>
      <c r="N54" s="92">
        <f t="shared" si="87"/>
        <v>0</v>
      </c>
      <c r="O54" s="92">
        <f t="shared" ref="O54:S54" si="90">SUM(O43:O53)</f>
        <v>0</v>
      </c>
      <c r="P54" s="92">
        <f t="shared" si="90"/>
        <v>0</v>
      </c>
      <c r="Q54" s="282">
        <f t="shared" si="90"/>
        <v>0</v>
      </c>
      <c r="R54" s="329">
        <f t="shared" si="90"/>
        <v>0</v>
      </c>
      <c r="S54" s="371">
        <f t="shared" si="90"/>
        <v>0</v>
      </c>
      <c r="T54" s="34">
        <f t="shared" ref="T54:Z54" si="91">SUM(T43:T53)</f>
        <v>0</v>
      </c>
      <c r="U54" s="282">
        <f t="shared" ref="U54:V54" si="92">SUM(U43:U53)</f>
        <v>-28085021.402120572</v>
      </c>
      <c r="V54" s="282">
        <f t="shared" si="92"/>
        <v>-1898278.6154455147</v>
      </c>
      <c r="W54" s="34">
        <f t="shared" ref="W54:X54" si="93">SUM(W43:W53)</f>
        <v>0</v>
      </c>
      <c r="X54" s="329">
        <f t="shared" si="93"/>
        <v>0</v>
      </c>
      <c r="Y54" s="328">
        <f t="shared" ref="Y54" si="94">SUM(Y43:Y53)</f>
        <v>0</v>
      </c>
      <c r="Z54" s="412">
        <f t="shared" si="91"/>
        <v>0</v>
      </c>
      <c r="AA54" s="282">
        <f t="shared" ref="AA54" si="95">SUM(AA43:AA53)</f>
        <v>0</v>
      </c>
      <c r="AB54" s="447">
        <f t="shared" si="87"/>
        <v>0</v>
      </c>
      <c r="AC54" s="282">
        <f t="shared" ref="AC54" si="96">SUM(AC43:AC53)</f>
        <v>0</v>
      </c>
      <c r="AD54" s="353">
        <f t="shared" si="87"/>
        <v>0</v>
      </c>
      <c r="AE54" s="428">
        <f t="shared" ref="AE54" si="97">SUM(AE43:AE53)</f>
        <v>0</v>
      </c>
      <c r="AF54" s="92">
        <f t="shared" si="87"/>
        <v>0</v>
      </c>
      <c r="AG54" s="92">
        <f t="shared" si="87"/>
        <v>0</v>
      </c>
      <c r="AH54" s="282">
        <f t="shared" ref="AH54" si="98">SUM(AH43:AH53)</f>
        <v>0</v>
      </c>
      <c r="AI54" s="92">
        <f t="shared" ref="AI54" si="99">SUM(AI43:AI53)</f>
        <v>0</v>
      </c>
      <c r="AJ54" s="329">
        <f t="shared" ref="AJ54" si="100">SUM(AJ43:AJ53)</f>
        <v>0</v>
      </c>
      <c r="AK54" s="328">
        <f t="shared" si="87"/>
        <v>72575129.93930693</v>
      </c>
      <c r="AL54" s="92">
        <f t="shared" si="87"/>
        <v>-326958.08503848175</v>
      </c>
      <c r="AM54" s="92">
        <f t="shared" si="87"/>
        <v>0</v>
      </c>
      <c r="AN54" s="412">
        <f t="shared" si="87"/>
        <v>0</v>
      </c>
      <c r="AO54" s="92">
        <f t="shared" ref="AO54" si="101">SUM(AO43:AO53)</f>
        <v>-24813223.472311109</v>
      </c>
      <c r="AP54" s="329">
        <f t="shared" ref="AP54" si="102">SUM(AP43:AP53)</f>
        <v>-342058.0861999988</v>
      </c>
      <c r="AQ54" s="328">
        <f t="shared" si="87"/>
        <v>0</v>
      </c>
      <c r="AR54" s="92">
        <f t="shared" si="87"/>
        <v>0</v>
      </c>
      <c r="AS54" s="92">
        <f t="shared" si="87"/>
        <v>0</v>
      </c>
      <c r="AT54" s="92">
        <f t="shared" ref="AT54" si="103">SUM(AT43:AT53)</f>
        <v>23962204.101914421</v>
      </c>
      <c r="AU54" s="92">
        <f t="shared" si="87"/>
        <v>27245531.765168123</v>
      </c>
      <c r="AV54" s="329">
        <f>SUM(AV43:AV53)</f>
        <v>-3000000</v>
      </c>
      <c r="AW54" s="388">
        <f>SUM(AW44:AW53)</f>
        <v>0</v>
      </c>
      <c r="AX54" s="15"/>
    </row>
    <row r="55" spans="1:50">
      <c r="A55" s="14"/>
      <c r="B55" s="78"/>
      <c r="C55" s="28"/>
      <c r="D55" s="12"/>
      <c r="E55" s="12"/>
      <c r="F55" s="77"/>
      <c r="G55" s="28"/>
      <c r="H55" s="77"/>
      <c r="I55" s="293"/>
      <c r="J55" s="276"/>
      <c r="K55" s="12"/>
      <c r="L55" s="77"/>
      <c r="M55" s="28"/>
      <c r="N55" s="12"/>
      <c r="O55" s="12"/>
      <c r="P55" s="12"/>
      <c r="Q55" s="276"/>
      <c r="R55" s="317"/>
      <c r="S55" s="365"/>
      <c r="T55" s="28"/>
      <c r="U55" s="276"/>
      <c r="V55" s="276"/>
      <c r="W55" s="28"/>
      <c r="X55" s="317"/>
      <c r="Y55" s="316"/>
      <c r="Z55" s="406"/>
      <c r="AA55" s="276"/>
      <c r="AB55" s="441"/>
      <c r="AC55" s="276"/>
      <c r="AD55" s="347"/>
      <c r="AE55" s="422"/>
      <c r="AF55" s="12"/>
      <c r="AG55" s="12"/>
      <c r="AH55" s="276"/>
      <c r="AI55" s="12"/>
      <c r="AJ55" s="317"/>
      <c r="AK55" s="316"/>
      <c r="AL55" s="12"/>
      <c r="AM55" s="12"/>
      <c r="AN55" s="406"/>
      <c r="AO55" s="12"/>
      <c r="AP55" s="317"/>
      <c r="AQ55" s="316"/>
      <c r="AR55" s="12"/>
      <c r="AS55" s="12"/>
      <c r="AT55" s="12"/>
      <c r="AU55" s="12"/>
      <c r="AV55" s="317"/>
      <c r="AW55" s="382"/>
      <c r="AX55" s="15"/>
    </row>
    <row r="56" spans="1:50">
      <c r="A56" s="14" t="s">
        <v>88</v>
      </c>
      <c r="B56" s="78"/>
      <c r="C56" s="28"/>
      <c r="D56" s="12"/>
      <c r="E56" s="12"/>
      <c r="F56" s="77"/>
      <c r="G56" s="28"/>
      <c r="H56" s="77"/>
      <c r="I56" s="293"/>
      <c r="J56" s="276"/>
      <c r="K56" s="12"/>
      <c r="L56" s="77"/>
      <c r="M56" s="28"/>
      <c r="N56" s="12"/>
      <c r="O56" s="12"/>
      <c r="P56" s="12"/>
      <c r="Q56" s="276"/>
      <c r="R56" s="317"/>
      <c r="S56" s="365"/>
      <c r="T56" s="28"/>
      <c r="U56" s="276"/>
      <c r="V56" s="276"/>
      <c r="W56" s="28"/>
      <c r="X56" s="317"/>
      <c r="Y56" s="316"/>
      <c r="Z56" s="406"/>
      <c r="AA56" s="276"/>
      <c r="AB56" s="441"/>
      <c r="AC56" s="276"/>
      <c r="AD56" s="347"/>
      <c r="AE56" s="422"/>
      <c r="AF56" s="12"/>
      <c r="AG56" s="12"/>
      <c r="AH56" s="276"/>
      <c r="AI56" s="12"/>
      <c r="AJ56" s="317"/>
      <c r="AK56" s="316"/>
      <c r="AL56" s="12"/>
      <c r="AM56" s="12"/>
      <c r="AN56" s="406"/>
      <c r="AO56" s="12"/>
      <c r="AP56" s="317"/>
      <c r="AQ56" s="316"/>
      <c r="AR56" s="12"/>
      <c r="AS56" s="12"/>
      <c r="AT56" s="12"/>
      <c r="AU56" s="12"/>
      <c r="AV56" s="317"/>
      <c r="AW56" s="382"/>
      <c r="AX56" s="15"/>
    </row>
    <row r="57" spans="1:50">
      <c r="A57" s="14" t="s">
        <v>89</v>
      </c>
      <c r="B57" s="89">
        <f t="shared" ref="B57:B65" si="104">SUM(C57:AW57)</f>
        <v>-38913246.494579993</v>
      </c>
      <c r="C57" s="30"/>
      <c r="D57" s="81"/>
      <c r="E57" s="81"/>
      <c r="F57" s="82"/>
      <c r="G57" s="30"/>
      <c r="H57" s="82"/>
      <c r="I57" s="294"/>
      <c r="J57" s="277"/>
      <c r="K57" s="81"/>
      <c r="L57" s="82"/>
      <c r="M57" s="30"/>
      <c r="N57" s="81"/>
      <c r="O57" s="81"/>
      <c r="P57" s="81"/>
      <c r="Q57" s="277"/>
      <c r="R57" s="319"/>
      <c r="S57" s="366"/>
      <c r="T57" s="30"/>
      <c r="U57" s="277">
        <v>19121392.11977715</v>
      </c>
      <c r="V57" s="277">
        <v>20298.750205221546</v>
      </c>
      <c r="W57" s="30">
        <v>-13157925.615135398</v>
      </c>
      <c r="X57" s="319"/>
      <c r="Y57" s="318">
        <v>-160400.15021067098</v>
      </c>
      <c r="Z57" s="407"/>
      <c r="AA57" s="277"/>
      <c r="AB57" s="442"/>
      <c r="AC57" s="277"/>
      <c r="AD57" s="348"/>
      <c r="AE57" s="423"/>
      <c r="AF57" s="81"/>
      <c r="AG57" s="81"/>
      <c r="AH57" s="277"/>
      <c r="AI57" s="81"/>
      <c r="AJ57" s="319"/>
      <c r="AK57" s="318">
        <v>-44736611.599216297</v>
      </c>
      <c r="AL57" s="81"/>
      <c r="AM57" s="81"/>
      <c r="AN57" s="407"/>
      <c r="AO57" s="81"/>
      <c r="AP57" s="319"/>
      <c r="AQ57" s="318"/>
      <c r="AR57" s="81"/>
      <c r="AS57" s="81"/>
      <c r="AT57" s="81"/>
      <c r="AU57" s="81"/>
      <c r="AV57" s="319"/>
      <c r="AW57" s="383"/>
      <c r="AX57" s="15"/>
    </row>
    <row r="58" spans="1:50">
      <c r="A58" s="14" t="s">
        <v>90</v>
      </c>
      <c r="B58" s="89">
        <f t="shared" si="104"/>
        <v>-1700273.7819967964</v>
      </c>
      <c r="C58" s="30"/>
      <c r="D58" s="81"/>
      <c r="E58" s="81"/>
      <c r="F58" s="82"/>
      <c r="G58" s="30"/>
      <c r="H58" s="82"/>
      <c r="I58" s="294"/>
      <c r="J58" s="277"/>
      <c r="K58" s="81"/>
      <c r="L58" s="82"/>
      <c r="M58" s="30"/>
      <c r="N58" s="81"/>
      <c r="O58" s="81"/>
      <c r="P58" s="81"/>
      <c r="Q58" s="277"/>
      <c r="R58" s="319"/>
      <c r="S58" s="366"/>
      <c r="T58" s="30"/>
      <c r="U58" s="277"/>
      <c r="V58" s="277">
        <v>214480.39817537356</v>
      </c>
      <c r="W58" s="30">
        <v>-1914754.18017217</v>
      </c>
      <c r="X58" s="319"/>
      <c r="Y58" s="318"/>
      <c r="Z58" s="407"/>
      <c r="AA58" s="277"/>
      <c r="AB58" s="442"/>
      <c r="AC58" s="277"/>
      <c r="AD58" s="348"/>
      <c r="AE58" s="423"/>
      <c r="AF58" s="81"/>
      <c r="AG58" s="81"/>
      <c r="AH58" s="277"/>
      <c r="AI58" s="81"/>
      <c r="AJ58" s="319"/>
      <c r="AK58" s="318"/>
      <c r="AL58" s="81"/>
      <c r="AM58" s="81"/>
      <c r="AN58" s="407"/>
      <c r="AO58" s="81"/>
      <c r="AP58" s="319"/>
      <c r="AQ58" s="318"/>
      <c r="AR58" s="81"/>
      <c r="AS58" s="81"/>
      <c r="AT58" s="81"/>
      <c r="AU58" s="81"/>
      <c r="AV58" s="319"/>
      <c r="AW58" s="383"/>
      <c r="AX58" s="15"/>
    </row>
    <row r="59" spans="1:50">
      <c r="A59" s="14" t="s">
        <v>91</v>
      </c>
      <c r="B59" s="89">
        <f t="shared" si="104"/>
        <v>10143997.812252648</v>
      </c>
      <c r="C59" s="30"/>
      <c r="D59" s="81"/>
      <c r="E59" s="81"/>
      <c r="F59" s="82">
        <v>1006.2492431296201</v>
      </c>
      <c r="G59" s="30"/>
      <c r="H59" s="82"/>
      <c r="I59" s="294"/>
      <c r="J59" s="277"/>
      <c r="K59" s="81"/>
      <c r="L59" s="82"/>
      <c r="M59" s="30"/>
      <c r="N59" s="81"/>
      <c r="O59" s="81"/>
      <c r="P59" s="81"/>
      <c r="Q59" s="277"/>
      <c r="R59" s="319"/>
      <c r="S59" s="366"/>
      <c r="T59" s="30"/>
      <c r="U59" s="277">
        <v>1153437.9387259334</v>
      </c>
      <c r="V59" s="277">
        <v>437169.36861234676</v>
      </c>
      <c r="W59" s="30"/>
      <c r="X59" s="319">
        <v>214124.93914773146</v>
      </c>
      <c r="Y59" s="318"/>
      <c r="Z59" s="407"/>
      <c r="AA59" s="277">
        <v>297695.51752479677</v>
      </c>
      <c r="AB59" s="442"/>
      <c r="AC59" s="277"/>
      <c r="AD59" s="348"/>
      <c r="AE59" s="423">
        <f>'[3]Page 7.4'!$I$26</f>
        <v>9473628.8687260076</v>
      </c>
      <c r="AF59" s="81"/>
      <c r="AG59" s="81">
        <v>-2260168.1927129664</v>
      </c>
      <c r="AH59" s="277">
        <v>-78</v>
      </c>
      <c r="AI59" s="81"/>
      <c r="AJ59" s="319"/>
      <c r="AK59" s="318"/>
      <c r="AL59" s="81">
        <v>-522219.29166666669</v>
      </c>
      <c r="AM59" s="81"/>
      <c r="AN59" s="407"/>
      <c r="AO59" s="81"/>
      <c r="AP59" s="319"/>
      <c r="AQ59" s="318"/>
      <c r="AR59" s="81"/>
      <c r="AS59" s="81">
        <v>210870.414652334</v>
      </c>
      <c r="AT59" s="81"/>
      <c r="AU59" s="81"/>
      <c r="AV59" s="319">
        <v>1138530</v>
      </c>
      <c r="AW59" s="383"/>
      <c r="AX59" s="15"/>
    </row>
    <row r="60" spans="1:50">
      <c r="A60" s="14" t="s">
        <v>92</v>
      </c>
      <c r="B60" s="89">
        <f t="shared" si="104"/>
        <v>411.4212</v>
      </c>
      <c r="C60" s="30"/>
      <c r="D60" s="81"/>
      <c r="E60" s="81"/>
      <c r="F60" s="82"/>
      <c r="G60" s="30"/>
      <c r="H60" s="82"/>
      <c r="I60" s="294"/>
      <c r="J60" s="277"/>
      <c r="K60" s="81"/>
      <c r="L60" s="82"/>
      <c r="M60" s="30"/>
      <c r="N60" s="81"/>
      <c r="O60" s="81"/>
      <c r="P60" s="81"/>
      <c r="Q60" s="277"/>
      <c r="R60" s="319"/>
      <c r="S60" s="366"/>
      <c r="T60" s="30"/>
      <c r="U60" s="277">
        <v>411.4212</v>
      </c>
      <c r="V60" s="277"/>
      <c r="W60" s="30"/>
      <c r="X60" s="319"/>
      <c r="Y60" s="318"/>
      <c r="Z60" s="407"/>
      <c r="AA60" s="277"/>
      <c r="AB60" s="442"/>
      <c r="AC60" s="277"/>
      <c r="AD60" s="348"/>
      <c r="AE60" s="423"/>
      <c r="AF60" s="81"/>
      <c r="AG60" s="81"/>
      <c r="AH60" s="277"/>
      <c r="AI60" s="81"/>
      <c r="AJ60" s="319"/>
      <c r="AK60" s="318"/>
      <c r="AL60" s="81"/>
      <c r="AM60" s="81"/>
      <c r="AN60" s="407"/>
      <c r="AO60" s="81"/>
      <c r="AP60" s="319"/>
      <c r="AQ60" s="318"/>
      <c r="AR60" s="81"/>
      <c r="AS60" s="81"/>
      <c r="AT60" s="81"/>
      <c r="AU60" s="81"/>
      <c r="AV60" s="319"/>
      <c r="AW60" s="383"/>
      <c r="AX60" s="15"/>
    </row>
    <row r="61" spans="1:50">
      <c r="A61" s="14" t="s">
        <v>93</v>
      </c>
      <c r="B61" s="89">
        <f t="shared" si="104"/>
        <v>-997744.69040887489</v>
      </c>
      <c r="C61" s="30"/>
      <c r="D61" s="81"/>
      <c r="E61" s="81"/>
      <c r="F61" s="82"/>
      <c r="G61" s="30"/>
      <c r="H61" s="82"/>
      <c r="I61" s="294"/>
      <c r="J61" s="277"/>
      <c r="K61" s="81"/>
      <c r="L61" s="82"/>
      <c r="M61" s="30"/>
      <c r="N61" s="81"/>
      <c r="O61" s="81"/>
      <c r="P61" s="81"/>
      <c r="Q61" s="277"/>
      <c r="R61" s="319"/>
      <c r="S61" s="366"/>
      <c r="T61" s="30"/>
      <c r="U61" s="277"/>
      <c r="V61" s="277"/>
      <c r="W61" s="30"/>
      <c r="X61" s="319"/>
      <c r="Y61" s="318"/>
      <c r="Z61" s="407"/>
      <c r="AA61" s="277"/>
      <c r="AB61" s="442"/>
      <c r="AC61" s="277"/>
      <c r="AD61" s="348"/>
      <c r="AE61" s="423"/>
      <c r="AF61" s="81"/>
      <c r="AG61" s="81"/>
      <c r="AH61" s="277"/>
      <c r="AI61" s="81"/>
      <c r="AJ61" s="319"/>
      <c r="AK61" s="318"/>
      <c r="AL61" s="81"/>
      <c r="AM61" s="81">
        <v>-997744.69040887489</v>
      </c>
      <c r="AN61" s="407"/>
      <c r="AO61" s="81"/>
      <c r="AP61" s="319"/>
      <c r="AQ61" s="318"/>
      <c r="AR61" s="81"/>
      <c r="AS61" s="81"/>
      <c r="AT61" s="81"/>
      <c r="AU61" s="81"/>
      <c r="AV61" s="319"/>
      <c r="AW61" s="383"/>
      <c r="AX61" s="15"/>
    </row>
    <row r="62" spans="1:50">
      <c r="A62" s="14" t="s">
        <v>94</v>
      </c>
      <c r="B62" s="89">
        <f t="shared" si="104"/>
        <v>-3272582.9608333334</v>
      </c>
      <c r="C62" s="30"/>
      <c r="D62" s="81"/>
      <c r="E62" s="81"/>
      <c r="F62" s="82"/>
      <c r="G62" s="30"/>
      <c r="H62" s="82"/>
      <c r="I62" s="294"/>
      <c r="J62" s="277"/>
      <c r="K62" s="81"/>
      <c r="L62" s="82"/>
      <c r="M62" s="30"/>
      <c r="N62" s="81"/>
      <c r="O62" s="81"/>
      <c r="P62" s="81"/>
      <c r="Q62" s="277"/>
      <c r="R62" s="319"/>
      <c r="S62" s="366"/>
      <c r="T62" s="30"/>
      <c r="U62" s="277"/>
      <c r="V62" s="277"/>
      <c r="W62" s="30"/>
      <c r="X62" s="319"/>
      <c r="Y62" s="318"/>
      <c r="Z62" s="407"/>
      <c r="AA62" s="277"/>
      <c r="AB62" s="442"/>
      <c r="AC62" s="277"/>
      <c r="AD62" s="348"/>
      <c r="AE62" s="423"/>
      <c r="AF62" s="81"/>
      <c r="AG62" s="81"/>
      <c r="AH62" s="277"/>
      <c r="AI62" s="81"/>
      <c r="AJ62" s="319"/>
      <c r="AK62" s="318"/>
      <c r="AL62" s="81"/>
      <c r="AM62" s="81"/>
      <c r="AN62" s="407"/>
      <c r="AO62" s="81"/>
      <c r="AP62" s="319"/>
      <c r="AQ62" s="318"/>
      <c r="AR62" s="81">
        <v>-3272582.9608333334</v>
      </c>
      <c r="AS62" s="81"/>
      <c r="AT62" s="81"/>
      <c r="AU62" s="81"/>
      <c r="AV62" s="319"/>
      <c r="AW62" s="383"/>
      <c r="AX62" s="15"/>
    </row>
    <row r="63" spans="1:50">
      <c r="A63" s="14" t="s">
        <v>95</v>
      </c>
      <c r="B63" s="89">
        <f t="shared" si="104"/>
        <v>901777.24005016102</v>
      </c>
      <c r="C63" s="30"/>
      <c r="D63" s="81"/>
      <c r="E63" s="81"/>
      <c r="F63" s="82">
        <v>-2651.4558933258854</v>
      </c>
      <c r="G63" s="30"/>
      <c r="H63" s="82"/>
      <c r="I63" s="294"/>
      <c r="J63" s="277"/>
      <c r="K63" s="81"/>
      <c r="L63" s="82"/>
      <c r="M63" s="30"/>
      <c r="N63" s="81"/>
      <c r="O63" s="81"/>
      <c r="P63" s="81"/>
      <c r="Q63" s="277"/>
      <c r="R63" s="319"/>
      <c r="S63" s="366"/>
      <c r="T63" s="30"/>
      <c r="U63" s="277"/>
      <c r="V63" s="277"/>
      <c r="W63" s="30"/>
      <c r="X63" s="319"/>
      <c r="Y63" s="318"/>
      <c r="Z63" s="407"/>
      <c r="AA63" s="277"/>
      <c r="AB63" s="442"/>
      <c r="AC63" s="277"/>
      <c r="AD63" s="348"/>
      <c r="AE63" s="423"/>
      <c r="AF63" s="81"/>
      <c r="AG63" s="81"/>
      <c r="AH63" s="277"/>
      <c r="AI63" s="81"/>
      <c r="AJ63" s="319"/>
      <c r="AK63" s="318"/>
      <c r="AL63" s="81"/>
      <c r="AM63" s="81"/>
      <c r="AN63" s="407"/>
      <c r="AO63" s="81">
        <v>1181552.4326101539</v>
      </c>
      <c r="AP63" s="319"/>
      <c r="AQ63" s="318">
        <v>-277123.73666666704</v>
      </c>
      <c r="AR63" s="81"/>
      <c r="AS63" s="81"/>
      <c r="AT63" s="81"/>
      <c r="AU63" s="81"/>
      <c r="AV63" s="319"/>
      <c r="AW63" s="383"/>
      <c r="AX63" s="15"/>
    </row>
    <row r="64" spans="1:50">
      <c r="A64" s="14"/>
      <c r="B64" s="78">
        <f t="shared" si="104"/>
        <v>0</v>
      </c>
      <c r="C64" s="28"/>
      <c r="D64" s="12"/>
      <c r="E64" s="12"/>
      <c r="F64" s="77"/>
      <c r="G64" s="28"/>
      <c r="H64" s="77"/>
      <c r="I64" s="293"/>
      <c r="J64" s="276"/>
      <c r="K64" s="12"/>
      <c r="L64" s="77"/>
      <c r="M64" s="28"/>
      <c r="N64" s="12"/>
      <c r="O64" s="12"/>
      <c r="P64" s="12"/>
      <c r="Q64" s="276"/>
      <c r="R64" s="317"/>
      <c r="S64" s="365"/>
      <c r="T64" s="28"/>
      <c r="U64" s="276"/>
      <c r="V64" s="276"/>
      <c r="W64" s="28"/>
      <c r="X64" s="317"/>
      <c r="Y64" s="316"/>
      <c r="Z64" s="406"/>
      <c r="AA64" s="276"/>
      <c r="AB64" s="441"/>
      <c r="AC64" s="276"/>
      <c r="AD64" s="347"/>
      <c r="AE64" s="422"/>
      <c r="AF64" s="12"/>
      <c r="AG64" s="12"/>
      <c r="AH64" s="276"/>
      <c r="AI64" s="12"/>
      <c r="AJ64" s="317"/>
      <c r="AK64" s="316"/>
      <c r="AL64" s="12"/>
      <c r="AM64" s="12"/>
      <c r="AN64" s="406"/>
      <c r="AO64" s="12"/>
      <c r="AP64" s="317"/>
      <c r="AQ64" s="316"/>
      <c r="AR64" s="12"/>
      <c r="AS64" s="12"/>
      <c r="AT64" s="12"/>
      <c r="AU64" s="12"/>
      <c r="AV64" s="317"/>
      <c r="AW64" s="382"/>
      <c r="AX64" s="15"/>
    </row>
    <row r="65" spans="1:50">
      <c r="A65" s="14" t="s">
        <v>96</v>
      </c>
      <c r="B65" s="157">
        <f t="shared" si="104"/>
        <v>-33837661.454316199</v>
      </c>
      <c r="C65" s="31">
        <f t="shared" ref="C65:AU65" si="105">SUM(C57:C64)</f>
        <v>0</v>
      </c>
      <c r="D65" s="83">
        <f t="shared" si="105"/>
        <v>0</v>
      </c>
      <c r="E65" s="83">
        <f t="shared" ref="E65" si="106">SUM(E57:E64)</f>
        <v>0</v>
      </c>
      <c r="F65" s="84">
        <f t="shared" si="105"/>
        <v>-1645.2066501962654</v>
      </c>
      <c r="G65" s="31">
        <f t="shared" si="105"/>
        <v>0</v>
      </c>
      <c r="H65" s="84">
        <f t="shared" si="105"/>
        <v>0</v>
      </c>
      <c r="I65" s="295">
        <f t="shared" si="105"/>
        <v>0</v>
      </c>
      <c r="J65" s="278">
        <f t="shared" si="105"/>
        <v>0</v>
      </c>
      <c r="K65" s="83">
        <f t="shared" ref="K65:L65" si="107">SUM(K57:K64)</f>
        <v>0</v>
      </c>
      <c r="L65" s="84">
        <f t="shared" si="107"/>
        <v>0</v>
      </c>
      <c r="M65" s="31">
        <f t="shared" si="105"/>
        <v>0</v>
      </c>
      <c r="N65" s="83">
        <f t="shared" si="105"/>
        <v>0</v>
      </c>
      <c r="O65" s="83">
        <f t="shared" ref="O65:S65" si="108">SUM(O57:O64)</f>
        <v>0</v>
      </c>
      <c r="P65" s="83">
        <f t="shared" si="108"/>
        <v>0</v>
      </c>
      <c r="Q65" s="278">
        <f t="shared" si="108"/>
        <v>0</v>
      </c>
      <c r="R65" s="321">
        <f t="shared" si="108"/>
        <v>0</v>
      </c>
      <c r="S65" s="367">
        <f t="shared" si="108"/>
        <v>0</v>
      </c>
      <c r="T65" s="31">
        <f t="shared" ref="T65:Z65" si="109">SUM(T57:T64)</f>
        <v>0</v>
      </c>
      <c r="U65" s="278">
        <f t="shared" ref="U65:V65" si="110">SUM(U57:U64)</f>
        <v>20275241.479703084</v>
      </c>
      <c r="V65" s="278">
        <f t="shared" si="110"/>
        <v>671948.51699294185</v>
      </c>
      <c r="W65" s="31">
        <f t="shared" ref="W65:X65" si="111">SUM(W57:W64)</f>
        <v>-15072679.795307567</v>
      </c>
      <c r="X65" s="321">
        <f t="shared" si="111"/>
        <v>214124.93914773146</v>
      </c>
      <c r="Y65" s="320">
        <f t="shared" ref="Y65" si="112">SUM(Y57:Y64)</f>
        <v>-160400.15021067098</v>
      </c>
      <c r="Z65" s="408">
        <f t="shared" si="109"/>
        <v>0</v>
      </c>
      <c r="AA65" s="278">
        <f t="shared" ref="AA65" si="113">SUM(AA57:AA64)</f>
        <v>297695.51752479677</v>
      </c>
      <c r="AB65" s="443">
        <f t="shared" si="105"/>
        <v>0</v>
      </c>
      <c r="AC65" s="278">
        <f t="shared" ref="AC65" si="114">SUM(AC57:AC64)</f>
        <v>0</v>
      </c>
      <c r="AD65" s="349">
        <f t="shared" si="105"/>
        <v>0</v>
      </c>
      <c r="AE65" s="424">
        <f t="shared" ref="AE65" si="115">SUM(AE57:AE64)</f>
        <v>9473628.8687260076</v>
      </c>
      <c r="AF65" s="83">
        <f t="shared" si="105"/>
        <v>0</v>
      </c>
      <c r="AG65" s="83">
        <f t="shared" si="105"/>
        <v>-2260168.1927129664</v>
      </c>
      <c r="AH65" s="278">
        <f t="shared" ref="AH65" si="116">SUM(AH57:AH64)</f>
        <v>-78</v>
      </c>
      <c r="AI65" s="83">
        <f t="shared" ref="AI65" si="117">SUM(AI57:AI64)</f>
        <v>0</v>
      </c>
      <c r="AJ65" s="321">
        <f t="shared" ref="AJ65" si="118">SUM(AJ57:AJ64)</f>
        <v>0</v>
      </c>
      <c r="AK65" s="320">
        <f t="shared" si="105"/>
        <v>-44736611.599216297</v>
      </c>
      <c r="AL65" s="83">
        <f t="shared" si="105"/>
        <v>-522219.29166666669</v>
      </c>
      <c r="AM65" s="83">
        <f t="shared" si="105"/>
        <v>-997744.69040887489</v>
      </c>
      <c r="AN65" s="408">
        <f t="shared" si="105"/>
        <v>0</v>
      </c>
      <c r="AO65" s="83">
        <f t="shared" ref="AO65" si="119">SUM(AO57:AO64)</f>
        <v>1181552.4326101539</v>
      </c>
      <c r="AP65" s="321">
        <f t="shared" ref="AP65" si="120">SUM(AP57:AP64)</f>
        <v>0</v>
      </c>
      <c r="AQ65" s="320">
        <f t="shared" si="105"/>
        <v>-277123.73666666704</v>
      </c>
      <c r="AR65" s="83">
        <f t="shared" si="105"/>
        <v>-3272582.9608333334</v>
      </c>
      <c r="AS65" s="83">
        <f t="shared" si="105"/>
        <v>210870.414652334</v>
      </c>
      <c r="AT65" s="83">
        <f t="shared" ref="AT65" si="121">SUM(AT57:AT64)</f>
        <v>0</v>
      </c>
      <c r="AU65" s="83">
        <f t="shared" si="105"/>
        <v>0</v>
      </c>
      <c r="AV65" s="321">
        <f>SUM(AV57:AV64)</f>
        <v>1138530</v>
      </c>
      <c r="AW65" s="384">
        <f>SUM(AW60:AW64)</f>
        <v>0</v>
      </c>
    </row>
    <row r="66" spans="1:50">
      <c r="A66" s="14"/>
      <c r="B66" s="78"/>
      <c r="C66" s="28"/>
      <c r="D66" s="12"/>
      <c r="E66" s="12"/>
      <c r="F66" s="77"/>
      <c r="G66" s="28"/>
      <c r="H66" s="77"/>
      <c r="I66" s="293"/>
      <c r="J66" s="276"/>
      <c r="K66" s="12"/>
      <c r="L66" s="77"/>
      <c r="M66" s="28"/>
      <c r="N66" s="12"/>
      <c r="O66" s="12"/>
      <c r="P66" s="12"/>
      <c r="Q66" s="276"/>
      <c r="R66" s="317"/>
      <c r="S66" s="365"/>
      <c r="T66" s="28"/>
      <c r="U66" s="276"/>
      <c r="V66" s="276"/>
      <c r="W66" s="28"/>
      <c r="X66" s="317"/>
      <c r="Y66" s="316"/>
      <c r="Z66" s="406"/>
      <c r="AA66" s="276"/>
      <c r="AB66" s="441"/>
      <c r="AC66" s="276"/>
      <c r="AD66" s="347"/>
      <c r="AE66" s="422"/>
      <c r="AF66" s="12"/>
      <c r="AG66" s="12"/>
      <c r="AH66" s="276"/>
      <c r="AI66" s="12"/>
      <c r="AJ66" s="317"/>
      <c r="AK66" s="316"/>
      <c r="AL66" s="12"/>
      <c r="AM66" s="12"/>
      <c r="AN66" s="406"/>
      <c r="AO66" s="12"/>
      <c r="AP66" s="317"/>
      <c r="AQ66" s="316"/>
      <c r="AR66" s="12"/>
      <c r="AS66" s="12"/>
      <c r="AT66" s="12"/>
      <c r="AU66" s="12"/>
      <c r="AV66" s="317"/>
      <c r="AW66" s="382"/>
    </row>
    <row r="67" spans="1:50" ht="13.5" thickBot="1">
      <c r="A67" s="14" t="s">
        <v>97</v>
      </c>
      <c r="B67" s="161">
        <f>SUM(C67:AW67)</f>
        <v>31479664.690957606</v>
      </c>
      <c r="C67" s="35">
        <f t="shared" ref="C67:AU67" si="122">C54+C65</f>
        <v>0</v>
      </c>
      <c r="D67" s="94">
        <f t="shared" si="122"/>
        <v>0</v>
      </c>
      <c r="E67" s="94">
        <f t="shared" ref="E67" si="123">E54+E65</f>
        <v>0</v>
      </c>
      <c r="F67" s="162">
        <f t="shared" si="122"/>
        <v>-1645.2066501962654</v>
      </c>
      <c r="G67" s="35">
        <f t="shared" si="122"/>
        <v>0</v>
      </c>
      <c r="H67" s="162">
        <f t="shared" si="122"/>
        <v>0</v>
      </c>
      <c r="I67" s="300">
        <f t="shared" si="122"/>
        <v>0</v>
      </c>
      <c r="J67" s="283">
        <f t="shared" si="122"/>
        <v>0</v>
      </c>
      <c r="K67" s="94">
        <f t="shared" ref="K67:L67" si="124">K54+K65</f>
        <v>0</v>
      </c>
      <c r="L67" s="162">
        <f t="shared" si="124"/>
        <v>0</v>
      </c>
      <c r="M67" s="35">
        <f t="shared" si="122"/>
        <v>0</v>
      </c>
      <c r="N67" s="94">
        <f t="shared" si="122"/>
        <v>0</v>
      </c>
      <c r="O67" s="94">
        <f t="shared" ref="O67:S67" si="125">O54+O65</f>
        <v>0</v>
      </c>
      <c r="P67" s="94">
        <f t="shared" si="125"/>
        <v>0</v>
      </c>
      <c r="Q67" s="283">
        <f t="shared" si="125"/>
        <v>0</v>
      </c>
      <c r="R67" s="331">
        <f t="shared" si="125"/>
        <v>0</v>
      </c>
      <c r="S67" s="372">
        <f t="shared" si="125"/>
        <v>0</v>
      </c>
      <c r="T67" s="35">
        <f t="shared" ref="T67:U67" si="126">T54+T65</f>
        <v>0</v>
      </c>
      <c r="U67" s="283">
        <f t="shared" si="126"/>
        <v>-7809779.9224174879</v>
      </c>
      <c r="V67" s="283">
        <f t="shared" ref="V67" si="127">V54+V65</f>
        <v>-1226330.0984525727</v>
      </c>
      <c r="W67" s="35">
        <f t="shared" ref="W67:X67" si="128">W54+W65</f>
        <v>-15072679.795307567</v>
      </c>
      <c r="X67" s="331">
        <f t="shared" si="128"/>
        <v>214124.93914773146</v>
      </c>
      <c r="Y67" s="330">
        <f t="shared" ref="Y67" si="129">Y54+Y65</f>
        <v>-160400.15021067098</v>
      </c>
      <c r="Z67" s="413">
        <f t="shared" ref="Z67" si="130">Z54+Z65</f>
        <v>0</v>
      </c>
      <c r="AA67" s="283">
        <f t="shared" ref="AA67" si="131">AA54+AA65</f>
        <v>297695.51752479677</v>
      </c>
      <c r="AB67" s="448">
        <f t="shared" si="122"/>
        <v>0</v>
      </c>
      <c r="AC67" s="283">
        <f t="shared" ref="AC67" si="132">AC54+AC65</f>
        <v>0</v>
      </c>
      <c r="AD67" s="354">
        <f t="shared" si="122"/>
        <v>0</v>
      </c>
      <c r="AE67" s="429">
        <f t="shared" ref="AE67" si="133">AE54+AE65</f>
        <v>9473628.8687260076</v>
      </c>
      <c r="AF67" s="94">
        <f t="shared" si="122"/>
        <v>0</v>
      </c>
      <c r="AG67" s="94">
        <f t="shared" si="122"/>
        <v>-2260168.1927129664</v>
      </c>
      <c r="AH67" s="283">
        <f t="shared" ref="AH67" si="134">AH54+AH65</f>
        <v>-78</v>
      </c>
      <c r="AI67" s="94">
        <f t="shared" ref="AI67" si="135">AI54+AI65</f>
        <v>0</v>
      </c>
      <c r="AJ67" s="331">
        <f t="shared" ref="AJ67" si="136">AJ54+AJ65</f>
        <v>0</v>
      </c>
      <c r="AK67" s="330">
        <f t="shared" si="122"/>
        <v>27838518.340090632</v>
      </c>
      <c r="AL67" s="94">
        <f t="shared" si="122"/>
        <v>-849177.37670514849</v>
      </c>
      <c r="AM67" s="94">
        <f t="shared" si="122"/>
        <v>-997744.69040887489</v>
      </c>
      <c r="AN67" s="413">
        <f t="shared" si="122"/>
        <v>0</v>
      </c>
      <c r="AO67" s="94">
        <f t="shared" ref="AO67" si="137">AO54+AO65</f>
        <v>-23631671.039700955</v>
      </c>
      <c r="AP67" s="331">
        <f t="shared" ref="AP67" si="138">AP54+AP65</f>
        <v>-342058.0861999988</v>
      </c>
      <c r="AQ67" s="330">
        <f t="shared" si="122"/>
        <v>-277123.73666666704</v>
      </c>
      <c r="AR67" s="94">
        <f t="shared" si="122"/>
        <v>-3272582.9608333334</v>
      </c>
      <c r="AS67" s="94">
        <f t="shared" si="122"/>
        <v>210870.414652334</v>
      </c>
      <c r="AT67" s="94">
        <f t="shared" ref="AT67" si="139">AT54+AT65</f>
        <v>23962204.101914421</v>
      </c>
      <c r="AU67" s="94">
        <f t="shared" si="122"/>
        <v>27245531.765168123</v>
      </c>
      <c r="AV67" s="331">
        <f t="shared" ref="AV67:AW67" si="140">AV54+AV65</f>
        <v>-1861470</v>
      </c>
      <c r="AW67" s="389">
        <f t="shared" si="140"/>
        <v>0</v>
      </c>
    </row>
    <row r="68" spans="1:50" ht="13.5" thickTop="1">
      <c r="A68" s="14"/>
      <c r="B68" s="78"/>
      <c r="C68" s="28"/>
      <c r="D68" s="12"/>
      <c r="E68" s="12"/>
      <c r="F68" s="77"/>
      <c r="G68" s="28"/>
      <c r="H68" s="77"/>
      <c r="I68" s="293"/>
      <c r="J68" s="276"/>
      <c r="K68" s="12"/>
      <c r="L68" s="77"/>
      <c r="M68" s="28"/>
      <c r="N68" s="12"/>
      <c r="O68" s="12"/>
      <c r="P68" s="12"/>
      <c r="Q68" s="276"/>
      <c r="R68" s="317"/>
      <c r="S68" s="365"/>
      <c r="T68" s="28"/>
      <c r="U68" s="276"/>
      <c r="V68" s="276"/>
      <c r="W68" s="28"/>
      <c r="X68" s="317"/>
      <c r="Y68" s="316"/>
      <c r="Z68" s="406"/>
      <c r="AA68" s="276"/>
      <c r="AB68" s="441"/>
      <c r="AC68" s="276"/>
      <c r="AD68" s="347"/>
      <c r="AE68" s="422"/>
      <c r="AF68" s="12"/>
      <c r="AG68" s="12"/>
      <c r="AH68" s="276"/>
      <c r="AI68" s="12"/>
      <c r="AJ68" s="317"/>
      <c r="AK68" s="316"/>
      <c r="AL68" s="12"/>
      <c r="AM68" s="12"/>
      <c r="AN68" s="406"/>
      <c r="AO68" s="12"/>
      <c r="AP68" s="317"/>
      <c r="AQ68" s="316"/>
      <c r="AR68" s="12"/>
      <c r="AS68" s="12"/>
      <c r="AT68" s="12"/>
      <c r="AU68" s="12"/>
      <c r="AV68" s="317"/>
      <c r="AW68" s="382"/>
    </row>
    <row r="69" spans="1:50">
      <c r="A69" s="14"/>
      <c r="B69" s="78"/>
      <c r="C69" s="28"/>
      <c r="D69" s="12"/>
      <c r="E69" s="12"/>
      <c r="F69" s="77"/>
      <c r="G69" s="28"/>
      <c r="H69" s="77"/>
      <c r="I69" s="293"/>
      <c r="J69" s="276"/>
      <c r="K69" s="12"/>
      <c r="L69" s="77"/>
      <c r="M69" s="28"/>
      <c r="N69" s="12"/>
      <c r="O69" s="12"/>
      <c r="P69" s="12"/>
      <c r="Q69" s="276"/>
      <c r="R69" s="317"/>
      <c r="S69" s="365"/>
      <c r="T69" s="28"/>
      <c r="U69" s="276"/>
      <c r="V69" s="276"/>
      <c r="W69" s="28"/>
      <c r="X69" s="317"/>
      <c r="Y69" s="316"/>
      <c r="Z69" s="406"/>
      <c r="AA69" s="276"/>
      <c r="AB69" s="441"/>
      <c r="AC69" s="276"/>
      <c r="AD69" s="347"/>
      <c r="AE69" s="422"/>
      <c r="AF69" s="12"/>
      <c r="AG69" s="12"/>
      <c r="AH69" s="276"/>
      <c r="AI69" s="12"/>
      <c r="AJ69" s="317"/>
      <c r="AK69" s="316"/>
      <c r="AL69" s="12"/>
      <c r="AM69" s="12"/>
      <c r="AN69" s="406"/>
      <c r="AO69" s="12"/>
      <c r="AP69" s="317"/>
      <c r="AQ69" s="316"/>
      <c r="AR69" s="12"/>
      <c r="AS69" s="12"/>
      <c r="AT69" s="12"/>
      <c r="AU69" s="12"/>
      <c r="AV69" s="317"/>
      <c r="AW69" s="382"/>
    </row>
    <row r="70" spans="1:50" s="196" customFormat="1">
      <c r="A70" s="246" t="s">
        <v>152</v>
      </c>
      <c r="B70" s="19">
        <f t="shared" ref="B70:AU70" si="141">(((B40+Unadj_Op_revenue)/(B67+Unadj_rate_base))-Weighted_cost_debt-Weighted_cost_pref)/Percent_common-Unadj_ROE</f>
        <v>1.761623257804143E-3</v>
      </c>
      <c r="C70" s="17">
        <f t="shared" si="141"/>
        <v>-1.4897802757097983E-3</v>
      </c>
      <c r="D70" s="16">
        <f t="shared" si="141"/>
        <v>-1.4279411069634179E-2</v>
      </c>
      <c r="E70" s="16">
        <f t="shared" ref="E70" si="142">(((E40+Unadj_Op_revenue)/(E67+Unadj_rate_base))-Weighted_cost_debt-Weighted_cost_pref)/Percent_common-Unadj_ROE</f>
        <v>0</v>
      </c>
      <c r="F70" s="18">
        <f t="shared" ref="F70" si="143">(((F40+Unadj_Op_revenue)/(F67+Unadj_rate_base))-Weighted_cost_debt-Weighted_cost_pref)/Percent_common-Unadj_ROE</f>
        <v>5.1287346644751652E-6</v>
      </c>
      <c r="G70" s="17">
        <f t="shared" si="141"/>
        <v>-7.5177410368255926E-4</v>
      </c>
      <c r="H70" s="18">
        <f t="shared" si="141"/>
        <v>1.5362649047089005E-4</v>
      </c>
      <c r="I70" s="301">
        <f t="shared" si="141"/>
        <v>1.1590501494344874E-4</v>
      </c>
      <c r="J70" s="284">
        <f t="shared" si="141"/>
        <v>0</v>
      </c>
      <c r="K70" s="16">
        <f t="shared" ref="K70:L70" si="144">(((K40+Unadj_Op_revenue)/(K67+Unadj_rate_base))-Weighted_cost_debt-Weighted_cost_pref)/Percent_common-Unadj_ROE</f>
        <v>1.71147343898434E-4</v>
      </c>
      <c r="L70" s="18">
        <f t="shared" si="144"/>
        <v>4.301828908537253E-6</v>
      </c>
      <c r="M70" s="17">
        <f t="shared" si="141"/>
        <v>-2.3701352155400257E-4</v>
      </c>
      <c r="N70" s="16">
        <f t="shared" si="141"/>
        <v>1.9540874696603733E-2</v>
      </c>
      <c r="O70" s="16">
        <f t="shared" si="141"/>
        <v>-4.7963846370041585E-4</v>
      </c>
      <c r="P70" s="16">
        <f t="shared" ref="P70:R70" si="145">(((P40+Unadj_Op_revenue)/(P67+Unadj_rate_base))-Weighted_cost_debt-Weighted_cost_pref)/Percent_common-Unadj_ROE</f>
        <v>3.8998228604758545E-8</v>
      </c>
      <c r="Q70" s="284">
        <f t="shared" si="145"/>
        <v>1.8680779530239056E-5</v>
      </c>
      <c r="R70" s="333">
        <f t="shared" si="145"/>
        <v>-7.029318478237595E-4</v>
      </c>
      <c r="S70" s="373">
        <f t="shared" ref="S70" si="146">(((S40+Unadj_Op_revenue)/(S67+Unadj_rate_base))-Weighted_cost_debt-Weighted_cost_pref)/Percent_common-Unadj_ROE</f>
        <v>0</v>
      </c>
      <c r="T70" s="17">
        <f t="shared" si="141"/>
        <v>1.2726603455344404E-2</v>
      </c>
      <c r="U70" s="284">
        <f t="shared" ref="U70:V70" si="147">(((U40+Unadj_Op_revenue)/(U67+Unadj_rate_base))-Weighted_cost_debt-Weighted_cost_pref)/Percent_common-Unadj_ROE</f>
        <v>3.9001744535203248E-3</v>
      </c>
      <c r="V70" s="284">
        <f t="shared" si="147"/>
        <v>8.6306221598461685E-4</v>
      </c>
      <c r="W70" s="17">
        <f t="shared" ref="W70:Z70" si="148">(((W40+Unadj_Op_revenue)/(W67+Unadj_rate_base))-Weighted_cost_debt-Weighted_cost_pref)/Percent_common-Unadj_ROE</f>
        <v>2.7509794302056911E-3</v>
      </c>
      <c r="X70" s="333">
        <f t="shared" ref="X70:Y70" si="149">(((X40+Unadj_Op_revenue)/(X67+Unadj_rate_base))-Weighted_cost_debt-Weighted_cost_pref)/Percent_common-Unadj_ROE</f>
        <v>-9.5064326525763632E-4</v>
      </c>
      <c r="Y70" s="332">
        <f t="shared" si="149"/>
        <v>2.8716456365707188E-5</v>
      </c>
      <c r="Z70" s="414">
        <f t="shared" si="148"/>
        <v>0</v>
      </c>
      <c r="AA70" s="284">
        <f t="shared" ref="AA70" si="150">(((AA40+Unadj_Op_revenue)/(AA67+Unadj_rate_base))-Weighted_cost_debt-Weighted_cost_pref)/Percent_common-Unadj_ROE</f>
        <v>2.1799733850366709E-4</v>
      </c>
      <c r="AB70" s="449">
        <f t="shared" si="141"/>
        <v>1.9138797351213321E-4</v>
      </c>
      <c r="AC70" s="284">
        <f t="shared" ref="AC70" si="151">(((AC40+Unadj_Op_revenue)/(AC67+Unadj_rate_base))-Weighted_cost_debt-Weighted_cost_pref)/Percent_common-Unadj_ROE</f>
        <v>-7.995368830791133E-4</v>
      </c>
      <c r="AD70" s="355">
        <f t="shared" si="141"/>
        <v>-2.4485321732436588E-3</v>
      </c>
      <c r="AE70" s="430">
        <f t="shared" ref="AE70" si="152">(((AE40+Unadj_Op_revenue)/(AE67+Unadj_rate_base))-Weighted_cost_debt-Weighted_cost_pref)/Percent_common-Unadj_ROE</f>
        <v>-1.6754021285898812E-3</v>
      </c>
      <c r="AF70" s="16">
        <f t="shared" si="141"/>
        <v>0</v>
      </c>
      <c r="AG70" s="16">
        <f t="shared" si="141"/>
        <v>-5.1447889852446194E-3</v>
      </c>
      <c r="AH70" s="284">
        <f t="shared" si="141"/>
        <v>3.6261987267181828E-4</v>
      </c>
      <c r="AI70" s="16">
        <f t="shared" ref="AI70" si="153">(((AI40+Unadj_Op_revenue)/(AI67+Unadj_rate_base))-Weighted_cost_debt-Weighted_cost_pref)/Percent_common-Unadj_ROE</f>
        <v>-4.7470855739435713E-4</v>
      </c>
      <c r="AJ70" s="333">
        <f t="shared" ref="AJ70" si="154">(((AJ40+Unadj_Op_revenue)/(AJ67+Unadj_rate_base))-Weighted_cost_debt-Weighted_cost_pref)/Percent_common-Unadj_ROE</f>
        <v>-3.5280923845470991E-6</v>
      </c>
      <c r="AK70" s="332">
        <f t="shared" si="141"/>
        <v>-4.8114765908493229E-3</v>
      </c>
      <c r="AL70" s="16">
        <f t="shared" si="141"/>
        <v>-9.8187129306755161E-4</v>
      </c>
      <c r="AM70" s="16">
        <f t="shared" si="141"/>
        <v>1.7881801986759094E-4</v>
      </c>
      <c r="AN70" s="414">
        <f t="shared" si="141"/>
        <v>0</v>
      </c>
      <c r="AO70" s="16">
        <f t="shared" ref="AO70" si="155">(((AO40+Unadj_Op_revenue)/(AO67+Unadj_rate_base))-Weighted_cost_debt-Weighted_cost_pref)/Percent_common-Unadj_ROE</f>
        <v>4.3618393555357599E-3</v>
      </c>
      <c r="AP70" s="333">
        <f t="shared" si="141"/>
        <v>1.0816922999380696E-4</v>
      </c>
      <c r="AQ70" s="332">
        <f t="shared" si="141"/>
        <v>5.7185982025989568E-5</v>
      </c>
      <c r="AR70" s="16">
        <f t="shared" si="141"/>
        <v>5.8082384121362074E-4</v>
      </c>
      <c r="AS70" s="16">
        <f t="shared" si="141"/>
        <v>-3.7734218961915644E-5</v>
      </c>
      <c r="AT70" s="16">
        <f t="shared" ref="AT70" si="156">(((AT40+Unadj_Op_revenue)/(AT67+Unadj_rate_base))-Weighted_cost_debt-Weighted_cost_pref)/Percent_common-Unadj_ROE</f>
        <v>-4.161448546483662E-3</v>
      </c>
      <c r="AU70" s="16">
        <f t="shared" si="141"/>
        <v>-4.7124410999009325E-3</v>
      </c>
      <c r="AV70" s="333">
        <f t="shared" ref="AV70:AW70" si="157">(((AV40+Unadj_Op_revenue)/(AV67+Unadj_rate_base))-Weighted_cost_debt-Weighted_cost_pref)/Percent_common-Unadj_ROE</f>
        <v>3.3398647197345477E-4</v>
      </c>
      <c r="AW70" s="390">
        <f t="shared" si="157"/>
        <v>0</v>
      </c>
      <c r="AX70" s="250"/>
    </row>
    <row r="71" spans="1:50">
      <c r="A71" s="14" t="s">
        <v>45</v>
      </c>
      <c r="B71" s="163">
        <f>SUM(C71:AW71)</f>
        <v>-913722.09647706803</v>
      </c>
      <c r="C71" s="36">
        <f t="shared" ref="C71:AU71" si="158">-(C40-(C67*Overall_ROR))/gross_up_factor</f>
        <v>921602.19708453002</v>
      </c>
      <c r="D71" s="95">
        <f t="shared" si="158"/>
        <v>8833474.8616390247</v>
      </c>
      <c r="E71" s="95">
        <f t="shared" ref="E71" si="159">-(E40-(E67*Overall_ROR))/gross_up_factor</f>
        <v>0</v>
      </c>
      <c r="F71" s="164">
        <f t="shared" ref="F71" si="160">-(F40-(F67*Overall_ROR))/gross_up_factor</f>
        <v>-3184.2069475480635</v>
      </c>
      <c r="G71" s="36">
        <f t="shared" si="158"/>
        <v>465059.6312499895</v>
      </c>
      <c r="H71" s="164">
        <f t="shared" si="158"/>
        <v>-95035.834113792022</v>
      </c>
      <c r="I71" s="302">
        <f t="shared" si="158"/>
        <v>-71700.71866747427</v>
      </c>
      <c r="J71" s="285">
        <f t="shared" si="158"/>
        <v>0</v>
      </c>
      <c r="K71" s="95">
        <f t="shared" ref="K71:L71" si="161">-(K40-(K67*Overall_ROR))/gross_up_factor</f>
        <v>-105874.5176947875</v>
      </c>
      <c r="L71" s="164">
        <f t="shared" si="161"/>
        <v>-2661.1810065146606</v>
      </c>
      <c r="M71" s="36">
        <f t="shared" si="158"/>
        <v>146620.40152118669</v>
      </c>
      <c r="N71" s="95">
        <f t="shared" si="158"/>
        <v>-12088301.44080369</v>
      </c>
      <c r="O71" s="95">
        <f t="shared" si="158"/>
        <v>296712.1186659222</v>
      </c>
      <c r="P71" s="95">
        <f t="shared" ref="P71:R71" si="162">-(P40-(P67*Overall_ROR))/gross_up_factor</f>
        <v>-24.124935569213626</v>
      </c>
      <c r="Q71" s="285">
        <f t="shared" si="162"/>
        <v>-11556.232646550368</v>
      </c>
      <c r="R71" s="335">
        <f t="shared" si="162"/>
        <v>434845.02105280536</v>
      </c>
      <c r="S71" s="374">
        <f t="shared" ref="S71" si="163">-(S40-(S67*Overall_ROR))/gross_up_factor</f>
        <v>0</v>
      </c>
      <c r="T71" s="36">
        <f t="shared" si="158"/>
        <v>-7872882.9325391138</v>
      </c>
      <c r="U71" s="285">
        <f t="shared" ref="U71:V71" si="164">-(U40-(U67*Overall_ROR))/gross_up_factor</f>
        <v>-2443162.780374004</v>
      </c>
      <c r="V71" s="285">
        <f t="shared" si="164"/>
        <v>-541634.83810120041</v>
      </c>
      <c r="W71" s="36">
        <f t="shared" ref="W71:Z71" si="165">-(W40-(W67*Overall_ROR))/gross_up_factor</f>
        <v>-1774285.8468369276</v>
      </c>
      <c r="X71" s="335">
        <f t="shared" ref="X71:Y71" si="166">-(X40-(X67*Overall_ROR))/gross_up_factor</f>
        <v>589740.60809390876</v>
      </c>
      <c r="Y71" s="334">
        <f t="shared" si="166"/>
        <v>-18881.560559517176</v>
      </c>
      <c r="Z71" s="415">
        <f t="shared" si="165"/>
        <v>0</v>
      </c>
      <c r="AA71" s="285">
        <f t="shared" ref="AA71" si="167">-(AA40-(AA67*Overall_ROR))/gross_up_factor</f>
        <v>-132828.01694811825</v>
      </c>
      <c r="AB71" s="450">
        <f t="shared" si="158"/>
        <v>-118395.69885587158</v>
      </c>
      <c r="AC71" s="285">
        <f t="shared" ref="AC71" si="168">-(AC40-(AC67*Overall_ROR))/gross_up_factor</f>
        <v>494606.45983165089</v>
      </c>
      <c r="AD71" s="356">
        <f t="shared" si="158"/>
        <v>1514701.642440805</v>
      </c>
      <c r="AE71" s="431">
        <f t="shared" ref="AE71" si="169">-(AE40-(AE67*Overall_ROR))/gross_up_factor</f>
        <v>1115191.5816057641</v>
      </c>
      <c r="AF71" s="95">
        <f t="shared" si="158"/>
        <v>0</v>
      </c>
      <c r="AG71" s="95">
        <f t="shared" si="158"/>
        <v>3157650.9667492411</v>
      </c>
      <c r="AH71" s="285">
        <f t="shared" si="158"/>
        <v>-224323.04640887538</v>
      </c>
      <c r="AI71" s="95">
        <f t="shared" ref="AI71" si="170">-(AI40-(AI67*Overall_ROR))/gross_up_factor</f>
        <v>293662.3988131712</v>
      </c>
      <c r="AJ71" s="335">
        <f t="shared" ref="AJ71" si="171">-(AJ40-(AJ67*Overall_ROR))/gross_up_factor</f>
        <v>2182.5350664961002</v>
      </c>
      <c r="AK71" s="334">
        <f t="shared" si="158"/>
        <v>3277021.0578685715</v>
      </c>
      <c r="AL71" s="95">
        <f t="shared" si="158"/>
        <v>600807.98015062825</v>
      </c>
      <c r="AM71" s="95">
        <f t="shared" si="158"/>
        <v>-117449.87002910287</v>
      </c>
      <c r="AN71" s="415">
        <f t="shared" si="158"/>
        <v>0</v>
      </c>
      <c r="AO71" s="95">
        <f t="shared" ref="AO71" si="172">-(AO40-(AO67*Overall_ROR))/gross_up_factor</f>
        <v>-2781810.5361663005</v>
      </c>
      <c r="AP71" s="335">
        <f t="shared" si="158"/>
        <v>-69275.958803818343</v>
      </c>
      <c r="AQ71" s="334">
        <f t="shared" si="158"/>
        <v>-37299.936750841247</v>
      </c>
      <c r="AR71" s="95">
        <f t="shared" si="158"/>
        <v>-380668.14935471554</v>
      </c>
      <c r="AS71" s="95">
        <f t="shared" si="158"/>
        <v>24822.685634889513</v>
      </c>
      <c r="AT71" s="95">
        <f t="shared" ref="AT71" si="173">-(AT40-(AT67*Overall_ROR))/gross_up_factor</f>
        <v>2820719.3527909061</v>
      </c>
      <c r="AU71" s="95">
        <f t="shared" si="158"/>
        <v>3207217.4329301007</v>
      </c>
      <c r="AV71" s="335">
        <f t="shared" ref="AV71:AW71" si="174">-(AV40-(AV67*Overall_ROR))/gross_up_factor</f>
        <v>-219123.60112232721</v>
      </c>
      <c r="AW71" s="391">
        <f t="shared" si="174"/>
        <v>0</v>
      </c>
    </row>
    <row r="72" spans="1:50">
      <c r="A72" s="14"/>
      <c r="B72" s="19"/>
      <c r="C72" s="17"/>
      <c r="D72" s="16"/>
      <c r="E72" s="16"/>
      <c r="F72" s="18"/>
      <c r="G72" s="17"/>
      <c r="H72" s="18"/>
      <c r="I72" s="301"/>
      <c r="J72" s="284"/>
      <c r="K72" s="16"/>
      <c r="L72" s="18"/>
      <c r="M72" s="17"/>
      <c r="N72" s="16"/>
      <c r="O72" s="16"/>
      <c r="P72" s="16"/>
      <c r="Q72" s="284"/>
      <c r="R72" s="333"/>
      <c r="S72" s="373"/>
      <c r="T72" s="17"/>
      <c r="U72" s="284"/>
      <c r="V72" s="284"/>
      <c r="W72" s="17"/>
      <c r="X72" s="333"/>
      <c r="Y72" s="332"/>
      <c r="Z72" s="414"/>
      <c r="AA72" s="284"/>
      <c r="AB72" s="449"/>
      <c r="AC72" s="284"/>
      <c r="AD72" s="355"/>
      <c r="AE72" s="430"/>
      <c r="AF72" s="16"/>
      <c r="AG72" s="16"/>
      <c r="AH72" s="284"/>
      <c r="AI72" s="16"/>
      <c r="AJ72" s="333"/>
      <c r="AK72" s="332"/>
      <c r="AL72" s="16"/>
      <c r="AM72" s="16"/>
      <c r="AN72" s="414"/>
      <c r="AO72" s="16"/>
      <c r="AP72" s="333"/>
      <c r="AQ72" s="332"/>
      <c r="AR72" s="16"/>
      <c r="AS72" s="16"/>
      <c r="AT72" s="16"/>
      <c r="AU72" s="16"/>
      <c r="AV72" s="333"/>
      <c r="AW72" s="390"/>
    </row>
    <row r="73" spans="1:50">
      <c r="A73" s="14" t="s">
        <v>99</v>
      </c>
      <c r="B73" s="78"/>
      <c r="C73" s="28"/>
      <c r="D73" s="12"/>
      <c r="E73" s="12"/>
      <c r="F73" s="77"/>
      <c r="G73" s="28"/>
      <c r="H73" s="77"/>
      <c r="I73" s="293"/>
      <c r="J73" s="276"/>
      <c r="K73" s="12"/>
      <c r="L73" s="77"/>
      <c r="M73" s="28"/>
      <c r="N73" s="12"/>
      <c r="O73" s="12"/>
      <c r="P73" s="12"/>
      <c r="Q73" s="276"/>
      <c r="R73" s="317"/>
      <c r="S73" s="365"/>
      <c r="T73" s="28"/>
      <c r="U73" s="276"/>
      <c r="V73" s="276"/>
      <c r="W73" s="28"/>
      <c r="X73" s="317"/>
      <c r="Y73" s="316"/>
      <c r="Z73" s="406"/>
      <c r="AA73" s="276"/>
      <c r="AB73" s="441"/>
      <c r="AC73" s="276"/>
      <c r="AD73" s="347"/>
      <c r="AE73" s="422"/>
      <c r="AF73" s="12"/>
      <c r="AG73" s="12"/>
      <c r="AH73" s="276"/>
      <c r="AI73" s="12"/>
      <c r="AJ73" s="317"/>
      <c r="AK73" s="316"/>
      <c r="AL73" s="12"/>
      <c r="AM73" s="12"/>
      <c r="AN73" s="406"/>
      <c r="AO73" s="12"/>
      <c r="AP73" s="317"/>
      <c r="AQ73" s="316"/>
      <c r="AR73" s="12"/>
      <c r="AS73" s="12"/>
      <c r="AT73" s="12"/>
      <c r="AU73" s="12"/>
      <c r="AV73" s="317"/>
      <c r="AW73" s="382"/>
    </row>
    <row r="74" spans="1:50">
      <c r="A74" s="14" t="s">
        <v>100</v>
      </c>
      <c r="B74" s="163">
        <f t="shared" ref="B74:B80" si="175">SUM(C74:AW74)</f>
        <v>8956020.0836985428</v>
      </c>
      <c r="C74" s="36">
        <f t="shared" ref="C74:AU74" si="176">C16-C29-C30-C31-C32-C37</f>
        <v>-879265.21000000066</v>
      </c>
      <c r="D74" s="95">
        <f t="shared" si="176"/>
        <v>-8427678.6164566521</v>
      </c>
      <c r="E74" s="95">
        <f t="shared" ref="E74" si="177">E16-E29-E30-E31-E32-E37</f>
        <v>0</v>
      </c>
      <c r="F74" s="164">
        <f t="shared" si="176"/>
        <v>2990.0331507862261</v>
      </c>
      <c r="G74" s="36">
        <f t="shared" si="176"/>
        <v>-443695.50726672082</v>
      </c>
      <c r="H74" s="164">
        <f t="shared" si="176"/>
        <v>90670.034103579979</v>
      </c>
      <c r="I74" s="302">
        <f>I16-I29-I30-I31-I32-I37</f>
        <v>68406.897960688439</v>
      </c>
      <c r="J74" s="285">
        <f t="shared" si="176"/>
        <v>0</v>
      </c>
      <c r="K74" s="95">
        <f t="shared" ref="K74:L74" si="178">K16-K29-K30-K31-K32-K37</f>
        <v>101010.80523576234</v>
      </c>
      <c r="L74" s="164">
        <f t="shared" si="178"/>
        <v>2538.9304452000024</v>
      </c>
      <c r="M74" s="36">
        <f t="shared" si="176"/>
        <v>-139884.88584515188</v>
      </c>
      <c r="N74" s="95">
        <f t="shared" si="176"/>
        <v>11532983.470000001</v>
      </c>
      <c r="O74" s="95">
        <f t="shared" si="176"/>
        <v>-283081.62041459233</v>
      </c>
      <c r="P74" s="95">
        <f t="shared" ref="P74:S74" si="179">P16-P29-P30-P31-P32-P37</f>
        <v>23.016673144449442</v>
      </c>
      <c r="Q74" s="285">
        <f t="shared" si="179"/>
        <v>11025.357097587301</v>
      </c>
      <c r="R74" s="335">
        <f t="shared" si="179"/>
        <v>-414868.9097779796</v>
      </c>
      <c r="S74" s="374">
        <f t="shared" si="179"/>
        <v>0</v>
      </c>
      <c r="T74" s="36">
        <f t="shared" si="176"/>
        <v>7511214.8027458787</v>
      </c>
      <c r="U74" s="285">
        <f t="shared" ref="U74:V74" si="180">U16-U29-U30-U31-U32-U37</f>
        <v>1443704.3336546575</v>
      </c>
      <c r="V74" s="285">
        <f t="shared" si="180"/>
        <v>379026.6635585241</v>
      </c>
      <c r="W74" s="36">
        <f t="shared" ref="W74:Z74" si="181">W16-W29-W30-W31-W32-W37</f>
        <v>0</v>
      </c>
      <c r="X74" s="335">
        <f t="shared" ref="X74:Y74" si="182">X16-X29-X30-X31-X32-X37</f>
        <v>-564215.56142263382</v>
      </c>
      <c r="Y74" s="334">
        <f t="shared" si="182"/>
        <v>0</v>
      </c>
      <c r="Z74" s="415">
        <f t="shared" si="181"/>
        <v>0</v>
      </c>
      <c r="AA74" s="285">
        <f t="shared" ref="AA74" si="183">AA16-AA29-AA30-AA31-AA32-AA37</f>
        <v>160159.5987838711</v>
      </c>
      <c r="AB74" s="450">
        <f t="shared" si="176"/>
        <v>0</v>
      </c>
      <c r="AC74" s="285">
        <f t="shared" ref="AC74" si="184">AC16-AC29-AC30-AC31-AC32-AC37</f>
        <v>-471885</v>
      </c>
      <c r="AD74" s="356">
        <f t="shared" si="176"/>
        <v>0</v>
      </c>
      <c r="AE74" s="431">
        <f t="shared" ref="AE74" si="185">AE16-AE29-AE30-AE31-AE32-AE37</f>
        <v>0</v>
      </c>
      <c r="AF74" s="95">
        <f t="shared" si="176"/>
        <v>0</v>
      </c>
      <c r="AG74" s="95">
        <f t="shared" si="176"/>
        <v>0</v>
      </c>
      <c r="AH74" s="285">
        <f t="shared" si="176"/>
        <v>0</v>
      </c>
      <c r="AI74" s="95">
        <f t="shared" ref="AI74" si="186">AI16-AI29-AI30-AI31-AI32-AI37</f>
        <v>-280172</v>
      </c>
      <c r="AJ74" s="335">
        <f t="shared" ref="AJ74" si="187">AJ16-AJ29-AJ30-AJ31-AJ32-AJ37</f>
        <v>0</v>
      </c>
      <c r="AK74" s="334">
        <f t="shared" si="176"/>
        <v>0</v>
      </c>
      <c r="AL74" s="95">
        <f t="shared" si="176"/>
        <v>-456621.70132740506</v>
      </c>
      <c r="AM74" s="95">
        <f t="shared" si="176"/>
        <v>0</v>
      </c>
      <c r="AN74" s="415">
        <f t="shared" si="176"/>
        <v>0</v>
      </c>
      <c r="AO74" s="95">
        <f t="shared" ref="AO74" si="188">AO16-AO29-AO30-AO31-AO32-AO37</f>
        <v>0</v>
      </c>
      <c r="AP74" s="335">
        <f t="shared" si="176"/>
        <v>17990.552800000001</v>
      </c>
      <c r="AQ74" s="334">
        <f t="shared" si="176"/>
        <v>0</v>
      </c>
      <c r="AR74" s="95">
        <f t="shared" si="176"/>
        <v>-4355.3999999999996</v>
      </c>
      <c r="AS74" s="95">
        <f t="shared" si="176"/>
        <v>0</v>
      </c>
      <c r="AT74" s="95">
        <f t="shared" ref="AT74" si="189">AT16-AT29-AT30-AT31-AT32-AT37</f>
        <v>0</v>
      </c>
      <c r="AU74" s="95">
        <f t="shared" si="176"/>
        <v>0</v>
      </c>
      <c r="AV74" s="335">
        <f t="shared" ref="AV74:AW74" si="190">AV16-AV29-AV30-AV31-AV32-AV37</f>
        <v>0</v>
      </c>
      <c r="AW74" s="391">
        <f t="shared" si="190"/>
        <v>0</v>
      </c>
    </row>
    <row r="75" spans="1:50">
      <c r="A75" s="14" t="s">
        <v>101</v>
      </c>
      <c r="B75" s="163">
        <f t="shared" si="175"/>
        <v>0</v>
      </c>
      <c r="C75" s="28"/>
      <c r="D75" s="12"/>
      <c r="E75" s="12"/>
      <c r="F75" s="77"/>
      <c r="G75" s="28"/>
      <c r="H75" s="77"/>
      <c r="I75" s="293"/>
      <c r="J75" s="276"/>
      <c r="K75" s="12"/>
      <c r="L75" s="77"/>
      <c r="M75" s="28"/>
      <c r="N75" s="12"/>
      <c r="O75" s="12"/>
      <c r="P75" s="12"/>
      <c r="Q75" s="276"/>
      <c r="R75" s="317"/>
      <c r="S75" s="365"/>
      <c r="T75" s="28"/>
      <c r="U75" s="276"/>
      <c r="V75" s="276"/>
      <c r="W75" s="28"/>
      <c r="X75" s="317"/>
      <c r="Y75" s="316"/>
      <c r="Z75" s="406"/>
      <c r="AA75" s="276"/>
      <c r="AB75" s="441"/>
      <c r="AC75" s="276"/>
      <c r="AD75" s="347"/>
      <c r="AE75" s="422"/>
      <c r="AF75" s="12"/>
      <c r="AG75" s="12"/>
      <c r="AH75" s="276"/>
      <c r="AI75" s="12"/>
      <c r="AJ75" s="317"/>
      <c r="AK75" s="316"/>
      <c r="AL75" s="12"/>
      <c r="AM75" s="12"/>
      <c r="AN75" s="406"/>
      <c r="AO75" s="12"/>
      <c r="AP75" s="317"/>
      <c r="AQ75" s="316"/>
      <c r="AR75" s="12"/>
      <c r="AS75" s="12"/>
      <c r="AT75" s="12"/>
      <c r="AU75" s="12"/>
      <c r="AV75" s="317"/>
      <c r="AW75" s="382"/>
    </row>
    <row r="76" spans="1:50">
      <c r="A76" s="14" t="s">
        <v>102</v>
      </c>
      <c r="B76" s="163">
        <f t="shared" si="175"/>
        <v>-3867.0779889625478</v>
      </c>
      <c r="C76" s="29"/>
      <c r="D76" s="79"/>
      <c r="E76" s="79"/>
      <c r="F76" s="80"/>
      <c r="G76" s="29"/>
      <c r="H76" s="80"/>
      <c r="I76" s="297"/>
      <c r="J76" s="280"/>
      <c r="K76" s="79"/>
      <c r="L76" s="80"/>
      <c r="M76" s="29"/>
      <c r="N76" s="79"/>
      <c r="O76" s="79"/>
      <c r="P76" s="79"/>
      <c r="Q76" s="280"/>
      <c r="R76" s="325"/>
      <c r="S76" s="369"/>
      <c r="T76" s="29"/>
      <c r="U76" s="280"/>
      <c r="V76" s="280"/>
      <c r="W76" s="29"/>
      <c r="X76" s="325"/>
      <c r="Y76" s="324"/>
      <c r="Z76" s="410"/>
      <c r="AA76" s="280"/>
      <c r="AB76" s="445"/>
      <c r="AC76" s="280"/>
      <c r="AD76" s="351"/>
      <c r="AE76" s="426"/>
      <c r="AF76" s="79"/>
      <c r="AG76" s="79"/>
      <c r="AH76" s="280"/>
      <c r="AI76" s="79"/>
      <c r="AJ76" s="325">
        <v>-3867.0779889625478</v>
      </c>
      <c r="AK76" s="324"/>
      <c r="AL76" s="79"/>
      <c r="AM76" s="79"/>
      <c r="AN76" s="410"/>
      <c r="AO76" s="79"/>
      <c r="AP76" s="325"/>
      <c r="AQ76" s="324"/>
      <c r="AR76" s="79"/>
      <c r="AS76" s="79"/>
      <c r="AT76" s="79"/>
      <c r="AU76" s="79"/>
      <c r="AV76" s="325"/>
      <c r="AW76" s="386"/>
    </row>
    <row r="77" spans="1:50">
      <c r="A77" s="14" t="s">
        <v>103</v>
      </c>
      <c r="B77" s="163">
        <f t="shared" si="175"/>
        <v>209776.88196708634</v>
      </c>
      <c r="C77" s="29"/>
      <c r="D77" s="79"/>
      <c r="E77" s="79"/>
      <c r="F77" s="80"/>
      <c r="G77" s="29"/>
      <c r="H77" s="80"/>
      <c r="I77" s="297"/>
      <c r="J77" s="280"/>
      <c r="K77" s="79"/>
      <c r="L77" s="80"/>
      <c r="M77" s="29"/>
      <c r="N77" s="79"/>
      <c r="O77" s="79"/>
      <c r="P77" s="79"/>
      <c r="Q77" s="280"/>
      <c r="R77" s="325"/>
      <c r="S77" s="369"/>
      <c r="T77" s="29"/>
      <c r="U77" s="280"/>
      <c r="V77" s="280"/>
      <c r="W77" s="29"/>
      <c r="X77" s="325"/>
      <c r="Y77" s="324"/>
      <c r="Z77" s="410"/>
      <c r="AA77" s="280"/>
      <c r="AB77" s="445">
        <f>'Interest Calc'!C16</f>
        <v>209776.88196708634</v>
      </c>
      <c r="AC77" s="280"/>
      <c r="AD77" s="351"/>
      <c r="AE77" s="426"/>
      <c r="AF77" s="79"/>
      <c r="AG77" s="79"/>
      <c r="AH77" s="280"/>
      <c r="AI77" s="79"/>
      <c r="AJ77" s="325"/>
      <c r="AK77" s="324"/>
      <c r="AL77" s="79"/>
      <c r="AM77" s="79"/>
      <c r="AN77" s="410"/>
      <c r="AO77" s="79"/>
      <c r="AP77" s="325"/>
      <c r="AQ77" s="324"/>
      <c r="AR77" s="79"/>
      <c r="AS77" s="79"/>
      <c r="AT77" s="79"/>
      <c r="AU77" s="79"/>
      <c r="AV77" s="325"/>
      <c r="AW77" s="386"/>
    </row>
    <row r="78" spans="1:50">
      <c r="A78" s="14" t="s">
        <v>104</v>
      </c>
      <c r="B78" s="163">
        <f t="shared" si="175"/>
        <v>23116.031637737062</v>
      </c>
      <c r="C78" s="29"/>
      <c r="D78" s="79"/>
      <c r="E78" s="79"/>
      <c r="F78" s="80"/>
      <c r="G78" s="29"/>
      <c r="H78" s="80"/>
      <c r="I78" s="297"/>
      <c r="J78" s="280"/>
      <c r="K78" s="79"/>
      <c r="L78" s="80"/>
      <c r="M78" s="29"/>
      <c r="N78" s="79"/>
      <c r="O78" s="79"/>
      <c r="P78" s="79"/>
      <c r="Q78" s="280"/>
      <c r="R78" s="325"/>
      <c r="S78" s="369"/>
      <c r="T78" s="29"/>
      <c r="U78" s="280">
        <v>-52188</v>
      </c>
      <c r="V78" s="280"/>
      <c r="W78" s="29"/>
      <c r="X78" s="325">
        <v>564215.55533883325</v>
      </c>
      <c r="Y78" s="324"/>
      <c r="Z78" s="410"/>
      <c r="AA78" s="280"/>
      <c r="AB78" s="445"/>
      <c r="AC78" s="280"/>
      <c r="AD78" s="351"/>
      <c r="AE78" s="426"/>
      <c r="AF78" s="79"/>
      <c r="AG78" s="79"/>
      <c r="AH78" s="280"/>
      <c r="AI78" s="79"/>
      <c r="AJ78" s="325"/>
      <c r="AK78" s="324"/>
      <c r="AL78" s="79">
        <v>-488911.52370109619</v>
      </c>
      <c r="AM78" s="79"/>
      <c r="AN78" s="410"/>
      <c r="AO78" s="79"/>
      <c r="AP78" s="325"/>
      <c r="AQ78" s="324"/>
      <c r="AR78" s="79"/>
      <c r="AS78" s="79"/>
      <c r="AT78" s="79"/>
      <c r="AU78" s="79"/>
      <c r="AV78" s="325"/>
      <c r="AW78" s="386"/>
    </row>
    <row r="79" spans="1:50">
      <c r="A79" s="14" t="s">
        <v>105</v>
      </c>
      <c r="B79" s="163">
        <f t="shared" si="175"/>
        <v>-70769.408231094305</v>
      </c>
      <c r="C79" s="96"/>
      <c r="D79" s="87"/>
      <c r="E79" s="87"/>
      <c r="F79" s="97">
        <v>3014.6093297169905</v>
      </c>
      <c r="G79" s="96"/>
      <c r="H79" s="97"/>
      <c r="I79" s="303"/>
      <c r="J79" s="286"/>
      <c r="K79" s="87"/>
      <c r="L79" s="97"/>
      <c r="M79" s="96"/>
      <c r="N79" s="87"/>
      <c r="O79" s="87"/>
      <c r="P79" s="87"/>
      <c r="Q79" s="286"/>
      <c r="R79" s="337"/>
      <c r="S79" s="375"/>
      <c r="T79" s="96"/>
      <c r="U79" s="286">
        <v>395953.39176106546</v>
      </c>
      <c r="V79" s="286"/>
      <c r="W79" s="96"/>
      <c r="X79" s="337"/>
      <c r="Y79" s="336"/>
      <c r="Z79" s="416"/>
      <c r="AA79" s="286"/>
      <c r="AB79" s="451"/>
      <c r="AC79" s="286"/>
      <c r="AD79" s="357"/>
      <c r="AE79" s="432"/>
      <c r="AF79" s="87"/>
      <c r="AG79" s="87"/>
      <c r="AH79" s="286"/>
      <c r="AI79" s="87"/>
      <c r="AJ79" s="337"/>
      <c r="AK79" s="336"/>
      <c r="AL79" s="87">
        <v>-496016.96212187677</v>
      </c>
      <c r="AM79" s="87"/>
      <c r="AN79" s="416"/>
      <c r="AO79" s="87"/>
      <c r="AP79" s="337">
        <v>17990.552800000001</v>
      </c>
      <c r="AQ79" s="336">
        <v>8289</v>
      </c>
      <c r="AR79" s="87"/>
      <c r="AS79" s="87"/>
      <c r="AT79" s="87"/>
      <c r="AU79" s="87"/>
      <c r="AV79" s="337"/>
      <c r="AW79" s="392"/>
    </row>
    <row r="80" spans="1:50">
      <c r="A80" s="14" t="s">
        <v>106</v>
      </c>
      <c r="B80" s="165">
        <f t="shared" si="175"/>
        <v>8843995.7195892502</v>
      </c>
      <c r="C80" s="170">
        <f t="shared" ref="C80:AU80" si="191">C74-C76-C77+C78-C79</f>
        <v>-879265.21000000066</v>
      </c>
      <c r="D80" s="13">
        <f t="shared" si="191"/>
        <v>-8427678.6164566521</v>
      </c>
      <c r="E80" s="13">
        <f t="shared" ref="E80" si="192">E74-E76-E77+E78-E79</f>
        <v>0</v>
      </c>
      <c r="F80" s="171">
        <f t="shared" si="191"/>
        <v>-24.576178930764399</v>
      </c>
      <c r="G80" s="170">
        <f t="shared" si="191"/>
        <v>-443695.50726672082</v>
      </c>
      <c r="H80" s="171">
        <f t="shared" si="191"/>
        <v>90670.034103579979</v>
      </c>
      <c r="I80" s="304">
        <f t="shared" si="191"/>
        <v>68406.897960688439</v>
      </c>
      <c r="J80" s="287">
        <f t="shared" si="191"/>
        <v>0</v>
      </c>
      <c r="K80" s="13">
        <f t="shared" ref="K80:L80" si="193">K74-K76-K77+K78-K79</f>
        <v>101010.80523576234</v>
      </c>
      <c r="L80" s="171">
        <f t="shared" si="193"/>
        <v>2538.9304452000024</v>
      </c>
      <c r="M80" s="170">
        <f t="shared" si="191"/>
        <v>-139884.88584515188</v>
      </c>
      <c r="N80" s="13">
        <f t="shared" si="191"/>
        <v>11532983.470000001</v>
      </c>
      <c r="O80" s="13">
        <f t="shared" ref="O80:S80" si="194">O74-O76-O77+O78-O79</f>
        <v>-283081.62041459233</v>
      </c>
      <c r="P80" s="13">
        <f t="shared" si="194"/>
        <v>23.016673144449442</v>
      </c>
      <c r="Q80" s="287">
        <f t="shared" si="194"/>
        <v>11025.357097587301</v>
      </c>
      <c r="R80" s="339">
        <f t="shared" si="194"/>
        <v>-414868.9097779796</v>
      </c>
      <c r="S80" s="376">
        <f t="shared" si="194"/>
        <v>0</v>
      </c>
      <c r="T80" s="170">
        <f t="shared" ref="T80:Z80" si="195">T74-T76-T77+T78-T79</f>
        <v>7511214.8027458787</v>
      </c>
      <c r="U80" s="287">
        <f t="shared" ref="U80:V80" si="196">U74-U76-U77+U78-U79</f>
        <v>995562.94189359201</v>
      </c>
      <c r="V80" s="287">
        <f t="shared" si="196"/>
        <v>379026.6635585241</v>
      </c>
      <c r="W80" s="170">
        <f t="shared" ref="W80:X80" si="197">W74-W76-W77+W78-W79</f>
        <v>0</v>
      </c>
      <c r="X80" s="339">
        <f t="shared" si="197"/>
        <v>-6.0838005738332868E-3</v>
      </c>
      <c r="Y80" s="338">
        <f t="shared" ref="Y80" si="198">Y74-Y76-Y77+Y78-Y79</f>
        <v>0</v>
      </c>
      <c r="Z80" s="417">
        <f t="shared" si="195"/>
        <v>0</v>
      </c>
      <c r="AA80" s="287">
        <f t="shared" ref="AA80" si="199">AA74-AA76-AA77+AA78-AA79</f>
        <v>160159.5987838711</v>
      </c>
      <c r="AB80" s="452">
        <f t="shared" si="191"/>
        <v>-209776.88196708634</v>
      </c>
      <c r="AC80" s="287">
        <f t="shared" ref="AC80" si="200">AC74-AC76-AC77+AC78-AC79</f>
        <v>-471885</v>
      </c>
      <c r="AD80" s="358">
        <f t="shared" si="191"/>
        <v>0</v>
      </c>
      <c r="AE80" s="433">
        <f t="shared" ref="AE80" si="201">AE74-AE76-AE77+AE78-AE79</f>
        <v>0</v>
      </c>
      <c r="AF80" s="13">
        <f t="shared" si="191"/>
        <v>0</v>
      </c>
      <c r="AG80" s="13">
        <f t="shared" si="191"/>
        <v>0</v>
      </c>
      <c r="AH80" s="287">
        <f t="shared" ref="AH80" si="202">AH74-AH76-AH77+AH78-AH79</f>
        <v>0</v>
      </c>
      <c r="AI80" s="13">
        <f t="shared" ref="AI80" si="203">AI74-AI76-AI77+AI78-AI79</f>
        <v>-280172</v>
      </c>
      <c r="AJ80" s="339">
        <f t="shared" ref="AJ80" si="204">AJ74-AJ76-AJ77+AJ78-AJ79</f>
        <v>3867.0779889625478</v>
      </c>
      <c r="AK80" s="338">
        <f t="shared" si="191"/>
        <v>0</v>
      </c>
      <c r="AL80" s="13">
        <f t="shared" si="191"/>
        <v>-449516.26290662447</v>
      </c>
      <c r="AM80" s="13">
        <f t="shared" si="191"/>
        <v>0</v>
      </c>
      <c r="AN80" s="417">
        <f t="shared" si="191"/>
        <v>0</v>
      </c>
      <c r="AO80" s="13">
        <f t="shared" ref="AO80" si="205">AO74-AO76-AO77+AO78-AO79</f>
        <v>0</v>
      </c>
      <c r="AP80" s="339">
        <f t="shared" ref="AP80" si="206">AP74-AP76-AP77+AP78-AP79</f>
        <v>0</v>
      </c>
      <c r="AQ80" s="338">
        <f t="shared" si="191"/>
        <v>-8289</v>
      </c>
      <c r="AR80" s="13">
        <f t="shared" si="191"/>
        <v>-4355.3999999999996</v>
      </c>
      <c r="AS80" s="13">
        <f t="shared" si="191"/>
        <v>0</v>
      </c>
      <c r="AT80" s="13">
        <f t="shared" ref="AT80" si="207">AT74-AT76-AT77+AT78-AT79</f>
        <v>0</v>
      </c>
      <c r="AU80" s="13">
        <f t="shared" si="191"/>
        <v>0</v>
      </c>
      <c r="AV80" s="339">
        <f t="shared" ref="AV80:AW80" si="208">AV74-AV76-AV77+AV78-AV79</f>
        <v>0</v>
      </c>
      <c r="AW80" s="393">
        <f t="shared" si="208"/>
        <v>0</v>
      </c>
    </row>
    <row r="81" spans="1:50">
      <c r="A81" s="14"/>
      <c r="B81" s="78"/>
      <c r="C81" s="28"/>
      <c r="D81" s="12"/>
      <c r="E81" s="12"/>
      <c r="F81" s="77"/>
      <c r="G81" s="28"/>
      <c r="H81" s="77"/>
      <c r="I81" s="293"/>
      <c r="J81" s="276"/>
      <c r="K81" s="12"/>
      <c r="L81" s="77"/>
      <c r="M81" s="28"/>
      <c r="N81" s="12"/>
      <c r="O81" s="12"/>
      <c r="P81" s="12"/>
      <c r="Q81" s="276"/>
      <c r="R81" s="317"/>
      <c r="S81" s="365"/>
      <c r="T81" s="28"/>
      <c r="U81" s="276"/>
      <c r="V81" s="276"/>
      <c r="W81" s="28"/>
      <c r="X81" s="317"/>
      <c r="Y81" s="316"/>
      <c r="Z81" s="406"/>
      <c r="AA81" s="276"/>
      <c r="AB81" s="441"/>
      <c r="AC81" s="276"/>
      <c r="AD81" s="347"/>
      <c r="AE81" s="422"/>
      <c r="AF81" s="12"/>
      <c r="AG81" s="12"/>
      <c r="AH81" s="276"/>
      <c r="AI81" s="12"/>
      <c r="AJ81" s="317"/>
      <c r="AK81" s="316"/>
      <c r="AL81" s="12"/>
      <c r="AM81" s="12"/>
      <c r="AN81" s="406"/>
      <c r="AO81" s="12"/>
      <c r="AP81" s="317"/>
      <c r="AQ81" s="316"/>
      <c r="AR81" s="12"/>
      <c r="AS81" s="12"/>
      <c r="AT81" s="12"/>
      <c r="AU81" s="12"/>
      <c r="AV81" s="317"/>
      <c r="AW81" s="382"/>
    </row>
    <row r="82" spans="1:50">
      <c r="A82" s="14" t="s">
        <v>107</v>
      </c>
      <c r="B82" s="166">
        <f>SUM(C82:AW82)</f>
        <v>0</v>
      </c>
      <c r="C82" s="28">
        <v>0</v>
      </c>
      <c r="D82" s="12">
        <v>0</v>
      </c>
      <c r="E82" s="12">
        <v>0</v>
      </c>
      <c r="F82" s="77">
        <v>0</v>
      </c>
      <c r="G82" s="28">
        <v>0</v>
      </c>
      <c r="H82" s="77">
        <v>0</v>
      </c>
      <c r="I82" s="293">
        <v>0</v>
      </c>
      <c r="J82" s="276">
        <v>0</v>
      </c>
      <c r="K82" s="12">
        <v>0</v>
      </c>
      <c r="L82" s="77">
        <v>0</v>
      </c>
      <c r="M82" s="28">
        <v>0</v>
      </c>
      <c r="N82" s="12">
        <v>0</v>
      </c>
      <c r="O82" s="12">
        <v>0</v>
      </c>
      <c r="P82" s="12">
        <v>0</v>
      </c>
      <c r="Q82" s="276">
        <v>0</v>
      </c>
      <c r="R82" s="317">
        <v>0</v>
      </c>
      <c r="S82" s="365"/>
      <c r="T82" s="28">
        <v>0</v>
      </c>
      <c r="U82" s="276">
        <v>0</v>
      </c>
      <c r="V82" s="276">
        <v>0</v>
      </c>
      <c r="W82" s="28">
        <v>0</v>
      </c>
      <c r="X82" s="317">
        <v>0</v>
      </c>
      <c r="Y82" s="316">
        <v>0</v>
      </c>
      <c r="Z82" s="406">
        <v>0</v>
      </c>
      <c r="AA82" s="276">
        <v>0</v>
      </c>
      <c r="AB82" s="441">
        <v>0</v>
      </c>
      <c r="AC82" s="276">
        <v>0</v>
      </c>
      <c r="AD82" s="347">
        <v>0</v>
      </c>
      <c r="AE82" s="422">
        <v>0</v>
      </c>
      <c r="AF82" s="12">
        <v>0</v>
      </c>
      <c r="AG82" s="12">
        <v>0</v>
      </c>
      <c r="AH82" s="276">
        <v>0</v>
      </c>
      <c r="AI82" s="12">
        <v>0</v>
      </c>
      <c r="AJ82" s="317">
        <v>0</v>
      </c>
      <c r="AK82" s="316">
        <v>0</v>
      </c>
      <c r="AL82" s="12">
        <v>0</v>
      </c>
      <c r="AM82" s="12">
        <v>0</v>
      </c>
      <c r="AN82" s="406">
        <v>0</v>
      </c>
      <c r="AO82" s="12">
        <v>0</v>
      </c>
      <c r="AP82" s="317">
        <v>0</v>
      </c>
      <c r="AQ82" s="316">
        <v>0</v>
      </c>
      <c r="AR82" s="12">
        <v>0</v>
      </c>
      <c r="AS82" s="12">
        <v>0</v>
      </c>
      <c r="AT82" s="12">
        <v>0</v>
      </c>
      <c r="AU82" s="12">
        <v>0</v>
      </c>
      <c r="AV82" s="317">
        <v>0</v>
      </c>
      <c r="AW82" s="382">
        <v>0</v>
      </c>
    </row>
    <row r="83" spans="1:50">
      <c r="A83" s="14" t="s">
        <v>108</v>
      </c>
      <c r="B83" s="166">
        <f>SUM(C83:AW83)</f>
        <v>8843995.7195892502</v>
      </c>
      <c r="C83" s="28">
        <f>C80-C82</f>
        <v>-879265.21000000066</v>
      </c>
      <c r="D83" s="12">
        <f t="shared" ref="D83:AU83" si="209">D80-D82</f>
        <v>-8427678.6164566521</v>
      </c>
      <c r="E83" s="12">
        <f t="shared" ref="E83" si="210">E80-E82</f>
        <v>0</v>
      </c>
      <c r="F83" s="77">
        <f t="shared" si="209"/>
        <v>-24.576178930764399</v>
      </c>
      <c r="G83" s="28">
        <f t="shared" si="209"/>
        <v>-443695.50726672082</v>
      </c>
      <c r="H83" s="77">
        <f t="shared" si="209"/>
        <v>90670.034103579979</v>
      </c>
      <c r="I83" s="293">
        <f t="shared" si="209"/>
        <v>68406.897960688439</v>
      </c>
      <c r="J83" s="276">
        <f t="shared" si="209"/>
        <v>0</v>
      </c>
      <c r="K83" s="12">
        <f t="shared" ref="K83:L83" si="211">K80-K82</f>
        <v>101010.80523576234</v>
      </c>
      <c r="L83" s="77">
        <f t="shared" si="211"/>
        <v>2538.9304452000024</v>
      </c>
      <c r="M83" s="28">
        <f t="shared" si="209"/>
        <v>-139884.88584515188</v>
      </c>
      <c r="N83" s="12">
        <f t="shared" si="209"/>
        <v>11532983.470000001</v>
      </c>
      <c r="O83" s="12">
        <f t="shared" si="209"/>
        <v>-283081.62041459233</v>
      </c>
      <c r="P83" s="12">
        <f t="shared" ref="P83:S83" si="212">P80-P82</f>
        <v>23.016673144449442</v>
      </c>
      <c r="Q83" s="276">
        <f t="shared" si="212"/>
        <v>11025.357097587301</v>
      </c>
      <c r="R83" s="317">
        <f t="shared" si="212"/>
        <v>-414868.9097779796</v>
      </c>
      <c r="S83" s="365">
        <f t="shared" si="212"/>
        <v>0</v>
      </c>
      <c r="T83" s="28">
        <f t="shared" si="209"/>
        <v>7511214.8027458787</v>
      </c>
      <c r="U83" s="276">
        <f t="shared" ref="U83:V83" si="213">U80-U82</f>
        <v>995562.94189359201</v>
      </c>
      <c r="V83" s="276">
        <f t="shared" si="213"/>
        <v>379026.6635585241</v>
      </c>
      <c r="W83" s="28">
        <f t="shared" ref="W83:Z83" si="214">W80-W82</f>
        <v>0</v>
      </c>
      <c r="X83" s="317">
        <f t="shared" ref="X83:Y83" si="215">X80-X82</f>
        <v>-6.0838005738332868E-3</v>
      </c>
      <c r="Y83" s="316">
        <f t="shared" si="215"/>
        <v>0</v>
      </c>
      <c r="Z83" s="406">
        <f t="shared" si="214"/>
        <v>0</v>
      </c>
      <c r="AA83" s="276">
        <f t="shared" ref="AA83" si="216">AA80-AA82</f>
        <v>160159.5987838711</v>
      </c>
      <c r="AB83" s="441">
        <f t="shared" si="209"/>
        <v>-209776.88196708634</v>
      </c>
      <c r="AC83" s="276">
        <f t="shared" ref="AC83" si="217">AC80-AC82</f>
        <v>-471885</v>
      </c>
      <c r="AD83" s="347">
        <f t="shared" si="209"/>
        <v>0</v>
      </c>
      <c r="AE83" s="422">
        <f t="shared" ref="AE83" si="218">AE80-AE82</f>
        <v>0</v>
      </c>
      <c r="AF83" s="12">
        <f t="shared" si="209"/>
        <v>0</v>
      </c>
      <c r="AG83" s="12">
        <f t="shared" si="209"/>
        <v>0</v>
      </c>
      <c r="AH83" s="276">
        <f t="shared" si="209"/>
        <v>0</v>
      </c>
      <c r="AI83" s="12">
        <f t="shared" ref="AI83" si="219">AI80-AI82</f>
        <v>-280172</v>
      </c>
      <c r="AJ83" s="317">
        <f t="shared" ref="AJ83" si="220">AJ80-AJ82</f>
        <v>3867.0779889625478</v>
      </c>
      <c r="AK83" s="316">
        <f t="shared" si="209"/>
        <v>0</v>
      </c>
      <c r="AL83" s="12">
        <f t="shared" si="209"/>
        <v>-449516.26290662447</v>
      </c>
      <c r="AM83" s="12">
        <f t="shared" si="209"/>
        <v>0</v>
      </c>
      <c r="AN83" s="406">
        <f t="shared" si="209"/>
        <v>0</v>
      </c>
      <c r="AO83" s="12">
        <f t="shared" ref="AO83" si="221">AO80-AO82</f>
        <v>0</v>
      </c>
      <c r="AP83" s="317">
        <f t="shared" si="209"/>
        <v>0</v>
      </c>
      <c r="AQ83" s="316">
        <f t="shared" si="209"/>
        <v>-8289</v>
      </c>
      <c r="AR83" s="12">
        <f t="shared" si="209"/>
        <v>-4355.3999999999996</v>
      </c>
      <c r="AS83" s="12">
        <f t="shared" si="209"/>
        <v>0</v>
      </c>
      <c r="AT83" s="12">
        <f t="shared" ref="AT83" si="222">AT80-AT82</f>
        <v>0</v>
      </c>
      <c r="AU83" s="12">
        <f t="shared" si="209"/>
        <v>0</v>
      </c>
      <c r="AV83" s="317">
        <f t="shared" ref="AV83:AW83" si="223">AV80-AV82</f>
        <v>0</v>
      </c>
      <c r="AW83" s="382">
        <f t="shared" si="223"/>
        <v>0</v>
      </c>
    </row>
    <row r="84" spans="1:50">
      <c r="A84" s="14"/>
      <c r="B84" s="166"/>
      <c r="C84" s="28"/>
      <c r="D84" s="12"/>
      <c r="E84" s="12"/>
      <c r="F84" s="77"/>
      <c r="G84" s="28"/>
      <c r="H84" s="77"/>
      <c r="I84" s="293"/>
      <c r="J84" s="276"/>
      <c r="K84" s="12"/>
      <c r="L84" s="77"/>
      <c r="M84" s="28"/>
      <c r="N84" s="12"/>
      <c r="O84" s="12"/>
      <c r="P84" s="12"/>
      <c r="Q84" s="276"/>
      <c r="R84" s="317"/>
      <c r="S84" s="365"/>
      <c r="T84" s="28"/>
      <c r="U84" s="276"/>
      <c r="V84" s="276"/>
      <c r="W84" s="28"/>
      <c r="X84" s="317"/>
      <c r="Y84" s="316"/>
      <c r="Z84" s="406"/>
      <c r="AA84" s="276"/>
      <c r="AB84" s="441"/>
      <c r="AC84" s="276"/>
      <c r="AD84" s="347"/>
      <c r="AE84" s="422"/>
      <c r="AF84" s="12"/>
      <c r="AG84" s="12"/>
      <c r="AH84" s="276"/>
      <c r="AI84" s="12"/>
      <c r="AJ84" s="317"/>
      <c r="AK84" s="316"/>
      <c r="AL84" s="12"/>
      <c r="AM84" s="12"/>
      <c r="AN84" s="406"/>
      <c r="AO84" s="12"/>
      <c r="AP84" s="317"/>
      <c r="AQ84" s="316"/>
      <c r="AR84" s="12"/>
      <c r="AS84" s="12"/>
      <c r="AT84" s="12"/>
      <c r="AU84" s="12"/>
      <c r="AV84" s="317"/>
      <c r="AW84" s="382"/>
    </row>
    <row r="85" spans="1:50">
      <c r="A85" s="14" t="s">
        <v>133</v>
      </c>
      <c r="B85" s="166">
        <f>SUM(C85:AW85)</f>
        <v>3095398.5018562372</v>
      </c>
      <c r="C85" s="28">
        <f>C83*0.35</f>
        <v>-307742.82350000023</v>
      </c>
      <c r="D85" s="12">
        <f t="shared" ref="D85:AU85" si="224">D83*0.35</f>
        <v>-2949687.515759828</v>
      </c>
      <c r="E85" s="12">
        <f t="shared" ref="E85" si="225">E83*0.35</f>
        <v>0</v>
      </c>
      <c r="F85" s="77">
        <f t="shared" si="224"/>
        <v>-8.6016626257675384</v>
      </c>
      <c r="G85" s="28">
        <f t="shared" si="224"/>
        <v>-155293.42754335227</v>
      </c>
      <c r="H85" s="77">
        <f t="shared" si="224"/>
        <v>31734.511936252991</v>
      </c>
      <c r="I85" s="293">
        <f t="shared" si="224"/>
        <v>23942.414286240954</v>
      </c>
      <c r="J85" s="276">
        <f t="shared" si="224"/>
        <v>0</v>
      </c>
      <c r="K85" s="12">
        <f t="shared" ref="K85:L85" si="226">K83*0.35</f>
        <v>35353.781832516819</v>
      </c>
      <c r="L85" s="77">
        <f t="shared" si="226"/>
        <v>888.62565582000082</v>
      </c>
      <c r="M85" s="28">
        <f t="shared" si="224"/>
        <v>-48959.710045803156</v>
      </c>
      <c r="N85" s="12">
        <f t="shared" si="224"/>
        <v>4036544.2144999998</v>
      </c>
      <c r="O85" s="12">
        <f t="shared" si="224"/>
        <v>-99078.567145107314</v>
      </c>
      <c r="P85" s="12">
        <f t="shared" ref="P85:S85" si="227">P83*0.35</f>
        <v>8.0558356005573035</v>
      </c>
      <c r="Q85" s="276">
        <f t="shared" si="227"/>
        <v>3858.874984155555</v>
      </c>
      <c r="R85" s="317">
        <f t="shared" si="227"/>
        <v>-145204.11842229284</v>
      </c>
      <c r="S85" s="365">
        <f t="shared" si="227"/>
        <v>0</v>
      </c>
      <c r="T85" s="28">
        <f t="shared" si="224"/>
        <v>2628925.1809610575</v>
      </c>
      <c r="U85" s="276">
        <f t="shared" ref="U85:V85" si="228">U83*0.35</f>
        <v>348447.02966275718</v>
      </c>
      <c r="V85" s="276">
        <f t="shared" si="228"/>
        <v>132659.33224548344</v>
      </c>
      <c r="W85" s="28">
        <f t="shared" ref="W85:Z85" si="229">W83*0.35</f>
        <v>0</v>
      </c>
      <c r="X85" s="317">
        <f t="shared" ref="X85:Y85" si="230">X83*0.35</f>
        <v>-2.1293302008416502E-3</v>
      </c>
      <c r="Y85" s="316">
        <f t="shared" si="230"/>
        <v>0</v>
      </c>
      <c r="Z85" s="406">
        <f t="shared" si="229"/>
        <v>0</v>
      </c>
      <c r="AA85" s="276">
        <f t="shared" ref="AA85" si="231">AA83*0.35</f>
        <v>56055.859574354879</v>
      </c>
      <c r="AB85" s="441">
        <f t="shared" si="224"/>
        <v>-73421.908688480209</v>
      </c>
      <c r="AC85" s="276">
        <f t="shared" ref="AC85" si="232">AC83*0.35</f>
        <v>-165159.75</v>
      </c>
      <c r="AD85" s="347">
        <f t="shared" si="224"/>
        <v>0</v>
      </c>
      <c r="AE85" s="422">
        <f t="shared" ref="AE85" si="233">AE83*0.35</f>
        <v>0</v>
      </c>
      <c r="AF85" s="12">
        <f t="shared" si="224"/>
        <v>0</v>
      </c>
      <c r="AG85" s="12">
        <f t="shared" si="224"/>
        <v>0</v>
      </c>
      <c r="AH85" s="276">
        <f t="shared" si="224"/>
        <v>0</v>
      </c>
      <c r="AI85" s="12">
        <f t="shared" ref="AI85" si="234">AI83*0.35</f>
        <v>-98060.2</v>
      </c>
      <c r="AJ85" s="317">
        <f t="shared" ref="AJ85" si="235">AJ83*0.35</f>
        <v>1353.4772961368917</v>
      </c>
      <c r="AK85" s="316">
        <f t="shared" si="224"/>
        <v>0</v>
      </c>
      <c r="AL85" s="12">
        <f t="shared" si="224"/>
        <v>-157330.69201731856</v>
      </c>
      <c r="AM85" s="12">
        <f t="shared" si="224"/>
        <v>0</v>
      </c>
      <c r="AN85" s="406">
        <f t="shared" si="224"/>
        <v>0</v>
      </c>
      <c r="AO85" s="12">
        <f t="shared" ref="AO85" si="236">AO83*0.35</f>
        <v>0</v>
      </c>
      <c r="AP85" s="317">
        <f t="shared" si="224"/>
        <v>0</v>
      </c>
      <c r="AQ85" s="316">
        <f t="shared" si="224"/>
        <v>-2901.1499999999996</v>
      </c>
      <c r="AR85" s="12">
        <f t="shared" si="224"/>
        <v>-1524.3899999999999</v>
      </c>
      <c r="AS85" s="12">
        <f t="shared" si="224"/>
        <v>0</v>
      </c>
      <c r="AT85" s="12">
        <f t="shared" ref="AT85" si="237">AT83*0.35</f>
        <v>0</v>
      </c>
      <c r="AU85" s="12">
        <f t="shared" si="224"/>
        <v>0</v>
      </c>
      <c r="AV85" s="317">
        <f t="shared" ref="AV85:AW85" si="238">AV83*0.35</f>
        <v>0</v>
      </c>
      <c r="AW85" s="382">
        <f t="shared" si="238"/>
        <v>0</v>
      </c>
    </row>
    <row r="86" spans="1:50">
      <c r="A86" s="14" t="s">
        <v>134</v>
      </c>
      <c r="B86" s="166">
        <f>SUM(C86:AW86)</f>
        <v>939327.07654324081</v>
      </c>
      <c r="C86" s="28"/>
      <c r="D86" s="12"/>
      <c r="E86" s="12"/>
      <c r="F86" s="77"/>
      <c r="G86" s="28"/>
      <c r="H86" s="77"/>
      <c r="I86" s="293"/>
      <c r="J86" s="276"/>
      <c r="K86" s="12"/>
      <c r="L86" s="77"/>
      <c r="M86" s="28"/>
      <c r="N86" s="12"/>
      <c r="O86" s="12"/>
      <c r="P86" s="12"/>
      <c r="Q86" s="276"/>
      <c r="R86" s="317"/>
      <c r="S86" s="365"/>
      <c r="T86" s="28"/>
      <c r="U86" s="276"/>
      <c r="V86" s="276"/>
      <c r="W86" s="28"/>
      <c r="X86" s="317"/>
      <c r="Y86" s="316"/>
      <c r="Z86" s="406"/>
      <c r="AA86" s="276"/>
      <c r="AB86" s="441"/>
      <c r="AC86" s="276"/>
      <c r="AD86" s="347">
        <v>939327.07654324081</v>
      </c>
      <c r="AE86" s="422"/>
      <c r="AF86" s="12"/>
      <c r="AG86" s="12"/>
      <c r="AH86" s="276"/>
      <c r="AI86" s="12"/>
      <c r="AJ86" s="317"/>
      <c r="AK86" s="316"/>
      <c r="AL86" s="12"/>
      <c r="AM86" s="12"/>
      <c r="AN86" s="406"/>
      <c r="AO86" s="12"/>
      <c r="AP86" s="317"/>
      <c r="AQ86" s="316"/>
      <c r="AR86" s="12"/>
      <c r="AS86" s="12"/>
      <c r="AT86" s="12"/>
      <c r="AU86" s="12"/>
      <c r="AV86" s="317"/>
      <c r="AW86" s="382"/>
    </row>
    <row r="87" spans="1:50" s="2" customFormat="1" ht="13.5" thickBot="1">
      <c r="A87" s="14" t="s">
        <v>135</v>
      </c>
      <c r="B87" s="167">
        <f>SUM(C87:AW87)</f>
        <v>4034725.5783994785</v>
      </c>
      <c r="C87" s="100">
        <f>C85+C86</f>
        <v>-307742.82350000023</v>
      </c>
      <c r="D87" s="98">
        <f t="shared" ref="D87:AU87" si="239">D85+D86</f>
        <v>-2949687.515759828</v>
      </c>
      <c r="E87" s="98">
        <f t="shared" ref="E87" si="240">E85+E86</f>
        <v>0</v>
      </c>
      <c r="F87" s="99">
        <f t="shared" si="239"/>
        <v>-8.6016626257675384</v>
      </c>
      <c r="G87" s="100">
        <f t="shared" si="239"/>
        <v>-155293.42754335227</v>
      </c>
      <c r="H87" s="99">
        <f t="shared" si="239"/>
        <v>31734.511936252991</v>
      </c>
      <c r="I87" s="305">
        <f t="shared" si="239"/>
        <v>23942.414286240954</v>
      </c>
      <c r="J87" s="288">
        <f t="shared" si="239"/>
        <v>0</v>
      </c>
      <c r="K87" s="98">
        <f t="shared" ref="K87:L87" si="241">K85+K86</f>
        <v>35353.781832516819</v>
      </c>
      <c r="L87" s="99">
        <f t="shared" si="241"/>
        <v>888.62565582000082</v>
      </c>
      <c r="M87" s="100">
        <f t="shared" si="239"/>
        <v>-48959.710045803156</v>
      </c>
      <c r="N87" s="98">
        <f t="shared" si="239"/>
        <v>4036544.2144999998</v>
      </c>
      <c r="O87" s="98">
        <f t="shared" si="239"/>
        <v>-99078.567145107314</v>
      </c>
      <c r="P87" s="98">
        <f t="shared" ref="P87:S87" si="242">P85+P86</f>
        <v>8.0558356005573035</v>
      </c>
      <c r="Q87" s="288">
        <f t="shared" si="242"/>
        <v>3858.874984155555</v>
      </c>
      <c r="R87" s="341">
        <f t="shared" si="242"/>
        <v>-145204.11842229284</v>
      </c>
      <c r="S87" s="377">
        <f t="shared" si="242"/>
        <v>0</v>
      </c>
      <c r="T87" s="100">
        <f t="shared" si="239"/>
        <v>2628925.1809610575</v>
      </c>
      <c r="U87" s="288">
        <f t="shared" ref="U87:V87" si="243">U85+U86</f>
        <v>348447.02966275718</v>
      </c>
      <c r="V87" s="288">
        <f t="shared" si="243"/>
        <v>132659.33224548344</v>
      </c>
      <c r="W87" s="100">
        <f t="shared" ref="W87:Z87" si="244">W85+W86</f>
        <v>0</v>
      </c>
      <c r="X87" s="341">
        <f t="shared" ref="X87:Y87" si="245">X85+X86</f>
        <v>-2.1293302008416502E-3</v>
      </c>
      <c r="Y87" s="361">
        <f t="shared" si="245"/>
        <v>0</v>
      </c>
      <c r="Z87" s="418">
        <f t="shared" si="244"/>
        <v>0</v>
      </c>
      <c r="AA87" s="288">
        <f t="shared" ref="AA87" si="246">AA85+AA86</f>
        <v>56055.859574354879</v>
      </c>
      <c r="AB87" s="453">
        <f t="shared" si="239"/>
        <v>-73421.908688480209</v>
      </c>
      <c r="AC87" s="288">
        <f t="shared" ref="AC87" si="247">AC85+AC86</f>
        <v>-165159.75</v>
      </c>
      <c r="AD87" s="359">
        <f t="shared" si="239"/>
        <v>939327.07654324081</v>
      </c>
      <c r="AE87" s="434">
        <f t="shared" ref="AE87" si="248">AE85+AE86</f>
        <v>0</v>
      </c>
      <c r="AF87" s="98">
        <f t="shared" si="239"/>
        <v>0</v>
      </c>
      <c r="AG87" s="98">
        <f t="shared" si="239"/>
        <v>0</v>
      </c>
      <c r="AH87" s="288">
        <f t="shared" si="239"/>
        <v>0</v>
      </c>
      <c r="AI87" s="98">
        <f t="shared" ref="AI87" si="249">AI85+AI86</f>
        <v>-98060.2</v>
      </c>
      <c r="AJ87" s="341">
        <f t="shared" ref="AJ87" si="250">AJ85+AJ86</f>
        <v>1353.4772961368917</v>
      </c>
      <c r="AK87" s="361">
        <f t="shared" si="239"/>
        <v>0</v>
      </c>
      <c r="AL87" s="98">
        <f t="shared" si="239"/>
        <v>-157330.69201731856</v>
      </c>
      <c r="AM87" s="98">
        <f t="shared" si="239"/>
        <v>0</v>
      </c>
      <c r="AN87" s="418">
        <f t="shared" si="239"/>
        <v>0</v>
      </c>
      <c r="AO87" s="98">
        <f t="shared" ref="AO87" si="251">AO85+AO86</f>
        <v>0</v>
      </c>
      <c r="AP87" s="341">
        <f t="shared" si="239"/>
        <v>0</v>
      </c>
      <c r="AQ87" s="361">
        <f t="shared" si="239"/>
        <v>-2901.1499999999996</v>
      </c>
      <c r="AR87" s="98">
        <f t="shared" si="239"/>
        <v>-1524.3899999999999</v>
      </c>
      <c r="AS87" s="98">
        <f t="shared" si="239"/>
        <v>0</v>
      </c>
      <c r="AT87" s="98">
        <f t="shared" ref="AT87" si="252">AT85+AT86</f>
        <v>0</v>
      </c>
      <c r="AU87" s="98">
        <f t="shared" si="239"/>
        <v>0</v>
      </c>
      <c r="AV87" s="341">
        <f t="shared" ref="AV87:AW87" si="253">AV85+AV86</f>
        <v>0</v>
      </c>
      <c r="AW87" s="394">
        <f t="shared" si="253"/>
        <v>0</v>
      </c>
      <c r="AX87" s="148"/>
    </row>
    <row r="88" spans="1:50" s="2" customFormat="1">
      <c r="A88" s="14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435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65"/>
    </row>
    <row r="89" spans="1:50" s="2" customForma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436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65"/>
    </row>
    <row r="90" spans="1:50" s="2" customFormat="1">
      <c r="A90" s="168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437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65"/>
    </row>
    <row r="91" spans="1:50" s="2" customFormat="1">
      <c r="A91" s="14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437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65"/>
    </row>
    <row r="92" spans="1:50" s="2" customFormat="1">
      <c r="A92" s="14"/>
      <c r="AE92" s="65"/>
      <c r="AX92" s="65"/>
    </row>
    <row r="93" spans="1:50" s="2" customFormat="1">
      <c r="A93" s="169"/>
      <c r="AE93" s="65"/>
      <c r="AX93" s="65"/>
    </row>
  </sheetData>
  <mergeCells count="11">
    <mergeCell ref="AQ7:AV7"/>
    <mergeCell ref="C7:F7"/>
    <mergeCell ref="G7:H7"/>
    <mergeCell ref="I7:L7"/>
    <mergeCell ref="M7:R7"/>
    <mergeCell ref="T7:V7"/>
    <mergeCell ref="W7:X7"/>
    <mergeCell ref="Y7:AA7"/>
    <mergeCell ref="AB7:AD7"/>
    <mergeCell ref="AE7:AJ7"/>
    <mergeCell ref="AK7:AP7"/>
  </mergeCells>
  <phoneticPr fontId="3" type="noConversion"/>
  <pageMargins left="1" right="0.5" top="0.75" bottom="0.5" header="0.4" footer="0.5"/>
  <pageSetup scale="63" firstPageNumber="16" fitToWidth="0" orientation="portrait" useFirstPageNumber="1" r:id="rId1"/>
  <headerFooter alignWithMargins="0">
    <oddHeader xml:space="preserve">&amp;L&amp;"Arial,Bold"&amp;12PacifiCorp
Washington Expedited Rate Filing - June 2015
Summary of Restating Adjustments&amp;"Arial,Regular"&amp;10
&amp;R&amp;12Page 1.&amp;P
&amp;10
</oddHeader>
  </headerFooter>
  <colBreaks count="2" manualBreakCount="2">
    <brk id="18" min="6" max="86" man="1"/>
    <brk id="24" min="6" max="86" man="1"/>
  </col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X93"/>
  <sheetViews>
    <sheetView view="pageBreakPreview" zoomScale="60" zoomScaleNormal="70" workbookViewId="0">
      <selection activeCell="A4" sqref="A4"/>
    </sheetView>
  </sheetViews>
  <sheetFormatPr defaultRowHeight="12.75"/>
  <cols>
    <col min="1" max="1" width="36" style="2" customWidth="1"/>
    <col min="2" max="2" width="23" style="15" bestFit="1" customWidth="1"/>
    <col min="3" max="3" width="17.28515625" style="15" bestFit="1" customWidth="1"/>
    <col min="4" max="8" width="17.28515625" style="2" bestFit="1" customWidth="1"/>
    <col min="9" max="9" width="17.28515625" style="272" bestFit="1" customWidth="1"/>
    <col min="10" max="16" width="17.28515625" style="2" bestFit="1" customWidth="1"/>
    <col min="17" max="17" width="17.28515625" style="272" bestFit="1" customWidth="1"/>
    <col min="18" max="18" width="17.28515625" style="2" bestFit="1" customWidth="1"/>
    <col min="19" max="19" width="17.28515625" style="2" customWidth="1"/>
    <col min="20" max="20" width="17.28515625" style="2" bestFit="1" customWidth="1"/>
    <col min="21" max="21" width="17.28515625" style="272" bestFit="1" customWidth="1"/>
    <col min="22" max="22" width="17.28515625" style="272" customWidth="1"/>
    <col min="23" max="24" width="17.28515625" style="2" bestFit="1" customWidth="1"/>
    <col min="25" max="25" width="18.7109375" style="2" customWidth="1"/>
    <col min="26" max="26" width="17.28515625" style="272" bestFit="1" customWidth="1"/>
    <col min="27" max="27" width="17.28515625" style="272" customWidth="1"/>
    <col min="28" max="28" width="17.28515625" style="272" bestFit="1" customWidth="1"/>
    <col min="29" max="30" width="17.28515625" style="2" bestFit="1" customWidth="1"/>
    <col min="31" max="31" width="17.28515625" style="272" bestFit="1" customWidth="1"/>
    <col min="32" max="33" width="17.28515625" style="2" bestFit="1" customWidth="1"/>
    <col min="34" max="34" width="17.28515625" style="272" bestFit="1" customWidth="1"/>
    <col min="35" max="39" width="17.28515625" style="2" bestFit="1" customWidth="1"/>
    <col min="40" max="40" width="17.28515625" style="272" bestFit="1" customWidth="1"/>
    <col min="41" max="49" width="17.28515625" style="2" bestFit="1" customWidth="1"/>
    <col min="50" max="50" width="12.28515625" style="148" bestFit="1" customWidth="1"/>
    <col min="51" max="16384" width="9.140625" style="15"/>
  </cols>
  <sheetData>
    <row r="1" spans="1:50">
      <c r="A1" s="4" t="s">
        <v>44</v>
      </c>
    </row>
    <row r="2" spans="1:50" s="2" customFormat="1">
      <c r="A2" s="149" t="str">
        <f>'Total Adj'!A2</f>
        <v>Washington Expedited Rate Filing - June 2015</v>
      </c>
      <c r="I2" s="272"/>
      <c r="Q2" s="272"/>
      <c r="U2" s="272"/>
      <c r="V2" s="272"/>
      <c r="Z2" s="272"/>
      <c r="AA2" s="272"/>
      <c r="AB2" s="272"/>
      <c r="AE2" s="272"/>
      <c r="AH2" s="272"/>
      <c r="AN2" s="272"/>
      <c r="AX2" s="65"/>
    </row>
    <row r="3" spans="1:50" s="2" customFormat="1">
      <c r="A3" s="150" t="s">
        <v>309</v>
      </c>
      <c r="I3" s="272"/>
      <c r="Q3" s="272"/>
      <c r="U3" s="272"/>
      <c r="V3" s="272"/>
      <c r="Z3" s="272"/>
      <c r="AA3" s="272"/>
      <c r="AB3" s="272"/>
      <c r="AE3" s="272"/>
      <c r="AH3" s="272"/>
      <c r="AN3" s="272"/>
      <c r="AX3" s="65"/>
    </row>
    <row r="4" spans="1:50" s="2" customFormat="1">
      <c r="A4" s="151"/>
      <c r="I4" s="272"/>
      <c r="Q4" s="272"/>
      <c r="U4" s="272"/>
      <c r="V4" s="272"/>
      <c r="Z4" s="272"/>
      <c r="AA4" s="272"/>
      <c r="AB4" s="272"/>
      <c r="AE4" s="272"/>
      <c r="AH4" s="272"/>
      <c r="AN4" s="272"/>
      <c r="AX4" s="65"/>
    </row>
    <row r="5" spans="1:50" s="2" customFormat="1">
      <c r="A5" s="149"/>
      <c r="I5" s="272"/>
      <c r="Q5" s="272"/>
      <c r="U5" s="272"/>
      <c r="V5" s="272"/>
      <c r="Z5" s="272"/>
      <c r="AA5" s="272"/>
      <c r="AB5" s="272"/>
      <c r="AE5" s="272"/>
      <c r="AH5" s="272"/>
      <c r="AN5" s="272"/>
      <c r="AX5" s="65"/>
    </row>
    <row r="6" spans="1:50" s="4" customFormat="1" ht="13.5" thickBot="1">
      <c r="A6" s="151"/>
      <c r="I6" s="273"/>
      <c r="Q6" s="273"/>
      <c r="U6" s="273"/>
      <c r="V6" s="273"/>
      <c r="Z6" s="273"/>
      <c r="AA6" s="273"/>
      <c r="AB6" s="273"/>
      <c r="AE6" s="273"/>
      <c r="AH6" s="273"/>
      <c r="AN6" s="273"/>
      <c r="AX6" s="66"/>
    </row>
    <row r="7" spans="1:50" s="152" customFormat="1" ht="13.5" thickBot="1">
      <c r="A7" s="4"/>
      <c r="B7" s="255"/>
      <c r="C7" s="464" t="s">
        <v>37</v>
      </c>
      <c r="D7" s="465"/>
      <c r="E7" s="465"/>
      <c r="F7" s="466"/>
      <c r="G7" s="464" t="s">
        <v>37</v>
      </c>
      <c r="H7" s="466"/>
      <c r="I7" s="464" t="s">
        <v>238</v>
      </c>
      <c r="J7" s="465"/>
      <c r="K7" s="465"/>
      <c r="L7" s="466"/>
      <c r="M7" s="464" t="s">
        <v>238</v>
      </c>
      <c r="N7" s="465"/>
      <c r="O7" s="465"/>
      <c r="P7" s="465"/>
      <c r="Q7" s="465"/>
      <c r="R7" s="466"/>
      <c r="S7" s="311" t="s">
        <v>291</v>
      </c>
      <c r="T7" s="464" t="s">
        <v>253</v>
      </c>
      <c r="U7" s="465"/>
      <c r="V7" s="466"/>
      <c r="W7" s="464" t="s">
        <v>290</v>
      </c>
      <c r="X7" s="466"/>
      <c r="Y7" s="464" t="s">
        <v>229</v>
      </c>
      <c r="Z7" s="465"/>
      <c r="AA7" s="466"/>
      <c r="AB7" s="464" t="s">
        <v>38</v>
      </c>
      <c r="AC7" s="465"/>
      <c r="AD7" s="466"/>
      <c r="AE7" s="464" t="s">
        <v>38</v>
      </c>
      <c r="AF7" s="465"/>
      <c r="AG7" s="465"/>
      <c r="AH7" s="465"/>
      <c r="AI7" s="465"/>
      <c r="AJ7" s="466"/>
      <c r="AK7" s="464" t="s">
        <v>39</v>
      </c>
      <c r="AL7" s="465"/>
      <c r="AM7" s="465"/>
      <c r="AN7" s="465"/>
      <c r="AO7" s="465"/>
      <c r="AP7" s="466"/>
      <c r="AQ7" s="464" t="s">
        <v>39</v>
      </c>
      <c r="AR7" s="465"/>
      <c r="AS7" s="465"/>
      <c r="AT7" s="465"/>
      <c r="AU7" s="465"/>
      <c r="AV7" s="466"/>
      <c r="AW7" s="311" t="s">
        <v>283</v>
      </c>
      <c r="AX7" s="153"/>
    </row>
    <row r="8" spans="1:50">
      <c r="B8" s="74"/>
      <c r="C8" s="75" t="str">
        <f>'Restating Adj'!C8</f>
        <v>3.1</v>
      </c>
      <c r="D8" s="72" t="str">
        <f>'Restating Adj'!D8</f>
        <v>3.2</v>
      </c>
      <c r="E8" s="72" t="str">
        <f>'Restating Adj'!E8</f>
        <v>3.3</v>
      </c>
      <c r="F8" s="73" t="str">
        <f>'Restating Adj'!F8</f>
        <v>3.4</v>
      </c>
      <c r="G8" s="75" t="str">
        <f>'Restating Adj'!G8</f>
        <v>3.5</v>
      </c>
      <c r="H8" s="73" t="str">
        <f>'Restating Adj'!H8</f>
        <v>3.6</v>
      </c>
      <c r="I8" s="290" t="str">
        <f>'Restating Adj'!I8</f>
        <v>4.1</v>
      </c>
      <c r="J8" s="274" t="str">
        <f>'Restating Adj'!J8</f>
        <v>4.2</v>
      </c>
      <c r="K8" s="72" t="str">
        <f>'Restating Adj'!K8</f>
        <v>4.3</v>
      </c>
      <c r="L8" s="73" t="str">
        <f>'Restating Adj'!L8</f>
        <v>4.4</v>
      </c>
      <c r="M8" s="75" t="str">
        <f>'Restating Adj'!M8</f>
        <v>4.5</v>
      </c>
      <c r="N8" s="72" t="str">
        <f>'Restating Adj'!N8</f>
        <v>4.6</v>
      </c>
      <c r="O8" s="72" t="str">
        <f>'Restating Adj'!O8</f>
        <v>4.7</v>
      </c>
      <c r="P8" s="72" t="str">
        <f>'Restating Adj'!P8</f>
        <v>4.8</v>
      </c>
      <c r="Q8" s="274" t="str">
        <f>'Restating Adj'!Q8</f>
        <v>4.9</v>
      </c>
      <c r="R8" s="340" t="str">
        <f>'Restating Adj'!R8</f>
        <v>4.10</v>
      </c>
      <c r="S8" s="378" t="str">
        <f>'Restating Adj'!S8</f>
        <v>4.11</v>
      </c>
      <c r="T8" s="75" t="str">
        <f>'Restating Adj'!T8</f>
        <v>5.1</v>
      </c>
      <c r="U8" s="274" t="str">
        <f>'Restating Adj'!U8</f>
        <v>5.2</v>
      </c>
      <c r="V8" s="274" t="str">
        <f>'Restating Adj'!V8</f>
        <v>5.3</v>
      </c>
      <c r="W8" s="75" t="str">
        <f>'Restating Adj'!W8</f>
        <v>6.1</v>
      </c>
      <c r="X8" s="340" t="str">
        <f>'Restating Adj'!X8</f>
        <v>6.2</v>
      </c>
      <c r="Y8" s="360" t="str">
        <f>'Restating Adj'!Y8</f>
        <v>6.3</v>
      </c>
      <c r="Z8" s="403" t="str">
        <f>'Restating Adj'!Z8</f>
        <v>6.4</v>
      </c>
      <c r="AA8" s="308" t="str">
        <f>'Restating Adj'!AA8</f>
        <v>6.5</v>
      </c>
      <c r="AB8" s="438" t="str">
        <f>'Restating Adj'!AB8</f>
        <v>7.1</v>
      </c>
      <c r="AC8" s="343" t="str">
        <f>'Restating Adj'!AC8</f>
        <v>7.2</v>
      </c>
      <c r="AD8" s="344" t="str">
        <f>'Restating Adj'!AD8</f>
        <v>7.3</v>
      </c>
      <c r="AE8" s="419" t="str">
        <f>'Restating Adj'!AE8</f>
        <v>7.4</v>
      </c>
      <c r="AF8" s="306" t="str">
        <f>'Restating Adj'!AF8</f>
        <v>7.5</v>
      </c>
      <c r="AG8" s="306" t="str">
        <f>'Restating Adj'!AG8</f>
        <v>7.6</v>
      </c>
      <c r="AH8" s="343" t="str">
        <f>'Restating Adj'!AH8</f>
        <v>7.7</v>
      </c>
      <c r="AI8" s="72" t="str">
        <f>'Restating Adj'!AI8</f>
        <v>7.8</v>
      </c>
      <c r="AJ8" s="340" t="str">
        <f>'Restating Adj'!AJ8</f>
        <v>7.9</v>
      </c>
      <c r="AK8" s="360" t="str">
        <f>'Restating Adj'!AK8</f>
        <v>8.1</v>
      </c>
      <c r="AL8" s="306" t="str">
        <f>'Restating Adj'!AL8</f>
        <v>8.2</v>
      </c>
      <c r="AM8" s="306" t="str">
        <f>'Restating Adj'!AM8</f>
        <v>8.3</v>
      </c>
      <c r="AN8" s="403" t="str">
        <f>'Restating Adj'!AN8</f>
        <v>8.4</v>
      </c>
      <c r="AO8" s="72" t="str">
        <f>'Restating Adj'!AO8</f>
        <v>8.5</v>
      </c>
      <c r="AP8" s="340" t="str">
        <f>'Restating Adj'!AP8</f>
        <v>8.6</v>
      </c>
      <c r="AQ8" s="360" t="str">
        <f>'Restating Adj'!AQ8</f>
        <v>8.7</v>
      </c>
      <c r="AR8" s="306" t="str">
        <f>'Restating Adj'!AR8</f>
        <v>8.8</v>
      </c>
      <c r="AS8" s="306" t="str">
        <f>'Restating Adj'!AS8</f>
        <v>8.9</v>
      </c>
      <c r="AT8" s="72" t="str">
        <f>'Restating Adj'!AT8</f>
        <v>8.10</v>
      </c>
      <c r="AU8" s="72" t="str">
        <f>'Restating Adj'!AU8</f>
        <v>8.11</v>
      </c>
      <c r="AV8" s="340" t="str">
        <f>'Restating Adj'!AV8</f>
        <v>8.12</v>
      </c>
      <c r="AW8" s="379" t="str">
        <f>'Restating Adj'!AW8</f>
        <v>8.13</v>
      </c>
    </row>
    <row r="9" spans="1:50" s="154" customFormat="1" ht="104.25" customHeight="1">
      <c r="A9" s="14"/>
      <c r="B9" s="76" t="s">
        <v>252</v>
      </c>
      <c r="C9" s="101" t="str">
        <f>'Restating Adj'!C9</f>
        <v>Temperature Normalization</v>
      </c>
      <c r="D9" s="103" t="str">
        <f>'Restating Adj'!D9</f>
        <v>Revenue Normalizing</v>
      </c>
      <c r="E9" s="103" t="str">
        <f>'Restating Adj'!E9</f>
        <v>Effective Price Change</v>
      </c>
      <c r="F9" s="102" t="str">
        <f>'Restating Adj'!F9</f>
        <v>SO2 Emission Allowance Sales</v>
      </c>
      <c r="G9" s="101" t="str">
        <f>'Restating Adj'!G9</f>
        <v>Renewable Energy Credits</v>
      </c>
      <c r="H9" s="102" t="str">
        <f>'Restating Adj'!H9</f>
        <v>Wheeling Revenue</v>
      </c>
      <c r="I9" s="291" t="str">
        <f>'Restating Adj'!I9</f>
        <v>Miscellaneous Expense &amp; Revenue - REVISED</v>
      </c>
      <c r="J9" s="275" t="str">
        <f>'Restating Adj'!J9</f>
        <v>General Wage Increase - REVISED</v>
      </c>
      <c r="K9" s="103" t="str">
        <f>'Restating Adj'!K9</f>
        <v>Legal Expenses</v>
      </c>
      <c r="L9" s="102" t="str">
        <f>'Restating Adj'!L9</f>
        <v>Irrigation Load Control Program</v>
      </c>
      <c r="M9" s="101" t="str">
        <f>'Restating Adj'!M9</f>
        <v>Remove Non-Recurring Entries</v>
      </c>
      <c r="N9" s="103" t="str">
        <f>'Restating Adj'!N9</f>
        <v>DSM  Expense Removal</v>
      </c>
      <c r="O9" s="103" t="str">
        <f>'Restating Adj'!O9</f>
        <v>Insurance Expense</v>
      </c>
      <c r="P9" s="103" t="str">
        <f>'Restating Adj'!P9</f>
        <v>Advertising</v>
      </c>
      <c r="Q9" s="275" t="str">
        <f>'Restating Adj'!Q9</f>
        <v>Memberships &amp; Subscriptions - REVISED</v>
      </c>
      <c r="R9" s="313" t="str">
        <f>'Restating Adj'!R9</f>
        <v>Revenue-Sensitive/ Uncollectible Expense</v>
      </c>
      <c r="S9" s="363" t="str">
        <f>'Restating Adj'!S9</f>
        <v>Full Time Equivalent Reduction - NEW</v>
      </c>
      <c r="T9" s="101" t="str">
        <f>'Restating Adj'!T9</f>
        <v>Net Power Costs - Removal</v>
      </c>
      <c r="U9" s="275" t="str">
        <f>'Restating Adj'!U9</f>
        <v>Colstrip #3 Removal - REVISED</v>
      </c>
      <c r="V9" s="275" t="str">
        <f>'Restating Adj'!V9</f>
        <v>EIM Costs Removal - NEW</v>
      </c>
      <c r="W9" s="101" t="str">
        <f>'Restating Adj'!W9</f>
        <v>End-of-Period Plant Reserves</v>
      </c>
      <c r="X9" s="313" t="str">
        <f>'Restating Adj'!X9</f>
        <v>Annualization of Base Period Depr./Amort. Expense</v>
      </c>
      <c r="Y9" s="312" t="str">
        <f>'Restating Adj'!Y9</f>
        <v>Hydro Decommissioing</v>
      </c>
      <c r="Z9" s="404" t="str">
        <f>'Restating Adj'!Z9</f>
        <v>Accelerated Depreciation on Jim Bridger &amp; Colstrip - REVISED_BR8.2</v>
      </c>
      <c r="AA9" s="275" t="str">
        <f>'Restating Adj'!AA9</f>
        <v>Retired Asset Depreciation Expense Removal - NEW</v>
      </c>
      <c r="AB9" s="439" t="str">
        <f>'Restating Adj'!AB9</f>
        <v>Interest True Up - REVISED_BR8.2</v>
      </c>
      <c r="AC9" s="275" t="str">
        <f>'Restating Adj'!AC9</f>
        <v>Property Tax Expense - REVISED</v>
      </c>
      <c r="AD9" s="345" t="str">
        <f>'Restating Adj'!AD9</f>
        <v>Production Tax Credit - REVISED</v>
      </c>
      <c r="AE9" s="420" t="str">
        <f>'Restating Adj'!AE9</f>
        <v>PowerTax ADIT Balance - REVISED_BR8.2</v>
      </c>
      <c r="AF9" s="103" t="str">
        <f>'Restating Adj'!AF9</f>
        <v>WA Low Income Tax Credit</v>
      </c>
      <c r="AG9" s="103" t="str">
        <f>'Restating Adj'!AG9</f>
        <v>Flow-Through Adjustment</v>
      </c>
      <c r="AH9" s="275" t="str">
        <f>'Restating Adj'!AH9</f>
        <v>Remove Deferred State Tax Expense &amp; Balance - REVISED</v>
      </c>
      <c r="AI9" s="103" t="str">
        <f>'Restating Adj'!AI9</f>
        <v>WA Public Utility Tax Adjustment</v>
      </c>
      <c r="AJ9" s="313" t="str">
        <f>'Restating Adj'!AJ9</f>
        <v>AFUDC Equity</v>
      </c>
      <c r="AK9" s="312" t="str">
        <f>'Restating Adj'!AK9</f>
        <v>Jim Bridger Mine Rate Base</v>
      </c>
      <c r="AL9" s="103" t="str">
        <f>'Restating Adj'!AL9</f>
        <v>Environmental Remediation</v>
      </c>
      <c r="AM9" s="103" t="str">
        <f>'Restating Adj'!AM9</f>
        <v>Customer Advances for Construction</v>
      </c>
      <c r="AN9" s="404" t="str">
        <f>'Restating Adj'!AN9</f>
        <v>Pro Forma Major Plant Additions - REVISED_BR8.2</v>
      </c>
      <c r="AO9" s="103" t="str">
        <f>'Restating Adj'!AO9</f>
        <v>Miscellaneous Rate Base</v>
      </c>
      <c r="AP9" s="313" t="str">
        <f>'Restating Adj'!AP9</f>
        <v>Removal of Colstrip #4 AFUDC</v>
      </c>
      <c r="AQ9" s="312" t="str">
        <f>'Restating Adj'!AQ9</f>
        <v>Trojan Unrecovered Plant</v>
      </c>
      <c r="AR9" s="103" t="str">
        <f>'Restating Adj'!AR9</f>
        <v>Customer Service Deposits</v>
      </c>
      <c r="AS9" s="103" t="str">
        <f>'Restating Adj'!AS9</f>
        <v>Misc. Asset Sales and Removals</v>
      </c>
      <c r="AT9" s="103" t="str">
        <f>'Restating Adj'!AT9</f>
        <v>Investor Supplied Working Capital</v>
      </c>
      <c r="AU9" s="103" t="str">
        <f>'Restating Adj'!AU9</f>
        <v>End-of-Period Plant Balances</v>
      </c>
      <c r="AV9" s="313" t="str">
        <f>'Restating Adj'!AV9</f>
        <v>Chehalis Regulatory Asset Adjustment</v>
      </c>
      <c r="AW9" s="380" t="str">
        <f>'Restating Adj'!AW9</f>
        <v>Idaho Asset Exchange</v>
      </c>
      <c r="AX9" s="155"/>
    </row>
    <row r="10" spans="1:50">
      <c r="B10" s="156"/>
      <c r="C10" s="37"/>
      <c r="F10" s="85"/>
      <c r="G10" s="37"/>
      <c r="H10" s="85"/>
      <c r="I10" s="292"/>
      <c r="J10" s="272"/>
      <c r="L10" s="85"/>
      <c r="M10" s="37"/>
      <c r="R10" s="315"/>
      <c r="S10" s="364"/>
      <c r="T10" s="37"/>
      <c r="W10" s="37"/>
      <c r="X10" s="315"/>
      <c r="Y10" s="314"/>
      <c r="Z10" s="405"/>
      <c r="AB10" s="440"/>
      <c r="AC10" s="272"/>
      <c r="AD10" s="346"/>
      <c r="AE10" s="421"/>
      <c r="AJ10" s="315"/>
      <c r="AK10" s="314"/>
      <c r="AN10" s="405"/>
      <c r="AP10" s="315"/>
      <c r="AQ10" s="314"/>
      <c r="AV10" s="315"/>
      <c r="AW10" s="381"/>
    </row>
    <row r="11" spans="1:50">
      <c r="A11" s="14" t="s">
        <v>47</v>
      </c>
      <c r="B11" s="78"/>
      <c r="C11" s="28"/>
      <c r="D11" s="12"/>
      <c r="E11" s="12"/>
      <c r="F11" s="77"/>
      <c r="G11" s="28"/>
      <c r="H11" s="77"/>
      <c r="I11" s="293"/>
      <c r="J11" s="276"/>
      <c r="K11" s="12"/>
      <c r="L11" s="77"/>
      <c r="M11" s="28"/>
      <c r="N11" s="12"/>
      <c r="O11" s="12"/>
      <c r="P11" s="12"/>
      <c r="Q11" s="276"/>
      <c r="R11" s="317"/>
      <c r="S11" s="365"/>
      <c r="T11" s="28"/>
      <c r="U11" s="276"/>
      <c r="V11" s="276"/>
      <c r="W11" s="28"/>
      <c r="X11" s="317"/>
      <c r="Y11" s="316"/>
      <c r="Z11" s="406"/>
      <c r="AA11" s="276"/>
      <c r="AB11" s="441"/>
      <c r="AC11" s="276"/>
      <c r="AD11" s="347"/>
      <c r="AE11" s="422"/>
      <c r="AF11" s="12"/>
      <c r="AG11" s="12"/>
      <c r="AH11" s="276"/>
      <c r="AI11" s="12"/>
      <c r="AJ11" s="317"/>
      <c r="AK11" s="316"/>
      <c r="AL11" s="12"/>
      <c r="AM11" s="12"/>
      <c r="AN11" s="406"/>
      <c r="AO11" s="12"/>
      <c r="AP11" s="317"/>
      <c r="AQ11" s="316"/>
      <c r="AR11" s="12"/>
      <c r="AS11" s="12"/>
      <c r="AT11" s="12"/>
      <c r="AU11" s="12"/>
      <c r="AV11" s="317"/>
      <c r="AW11" s="382"/>
    </row>
    <row r="12" spans="1:50">
      <c r="A12" s="14" t="s">
        <v>48</v>
      </c>
      <c r="B12" s="89">
        <f>SUM(C12:AW12)</f>
        <v>8112496.4755207952</v>
      </c>
      <c r="C12" s="30"/>
      <c r="D12" s="81"/>
      <c r="E12" s="81">
        <v>8112496.4755207952</v>
      </c>
      <c r="F12" s="82"/>
      <c r="G12" s="30"/>
      <c r="H12" s="82"/>
      <c r="I12" s="294"/>
      <c r="J12" s="277"/>
      <c r="K12" s="81"/>
      <c r="L12" s="82"/>
      <c r="M12" s="30"/>
      <c r="N12" s="81"/>
      <c r="O12" s="81"/>
      <c r="P12" s="81"/>
      <c r="Q12" s="277"/>
      <c r="R12" s="319"/>
      <c r="S12" s="366"/>
      <c r="T12" s="30"/>
      <c r="U12" s="277"/>
      <c r="V12" s="277"/>
      <c r="W12" s="30"/>
      <c r="X12" s="319"/>
      <c r="Y12" s="318"/>
      <c r="Z12" s="407"/>
      <c r="AA12" s="277"/>
      <c r="AB12" s="442"/>
      <c r="AC12" s="277"/>
      <c r="AD12" s="348"/>
      <c r="AE12" s="423"/>
      <c r="AF12" s="81"/>
      <c r="AG12" s="81"/>
      <c r="AH12" s="277"/>
      <c r="AI12" s="81"/>
      <c r="AJ12" s="319"/>
      <c r="AK12" s="318"/>
      <c r="AL12" s="81"/>
      <c r="AM12" s="81"/>
      <c r="AN12" s="407"/>
      <c r="AO12" s="81"/>
      <c r="AP12" s="319"/>
      <c r="AQ12" s="318"/>
      <c r="AR12" s="81"/>
      <c r="AS12" s="81"/>
      <c r="AT12" s="81"/>
      <c r="AU12" s="81"/>
      <c r="AV12" s="319"/>
      <c r="AW12" s="383"/>
    </row>
    <row r="13" spans="1:50">
      <c r="A13" s="14" t="s">
        <v>49</v>
      </c>
      <c r="B13" s="89">
        <f>SUM(C13:AW13)</f>
        <v>0</v>
      </c>
      <c r="C13" s="30"/>
      <c r="D13" s="81"/>
      <c r="E13" s="81"/>
      <c r="F13" s="82"/>
      <c r="G13" s="30"/>
      <c r="H13" s="82"/>
      <c r="I13" s="294"/>
      <c r="J13" s="277"/>
      <c r="K13" s="81"/>
      <c r="L13" s="82"/>
      <c r="M13" s="30"/>
      <c r="N13" s="81"/>
      <c r="O13" s="81"/>
      <c r="P13" s="81"/>
      <c r="Q13" s="277"/>
      <c r="R13" s="319"/>
      <c r="S13" s="366"/>
      <c r="T13" s="30"/>
      <c r="U13" s="277"/>
      <c r="V13" s="277"/>
      <c r="W13" s="30"/>
      <c r="X13" s="319"/>
      <c r="Y13" s="318"/>
      <c r="Z13" s="407"/>
      <c r="AA13" s="277"/>
      <c r="AB13" s="442"/>
      <c r="AC13" s="277"/>
      <c r="AD13" s="348"/>
      <c r="AE13" s="423"/>
      <c r="AF13" s="81"/>
      <c r="AG13" s="81"/>
      <c r="AH13" s="277"/>
      <c r="AI13" s="81"/>
      <c r="AJ13" s="319"/>
      <c r="AK13" s="318"/>
      <c r="AL13" s="81"/>
      <c r="AM13" s="81"/>
      <c r="AN13" s="407"/>
      <c r="AO13" s="81"/>
      <c r="AP13" s="319"/>
      <c r="AQ13" s="318"/>
      <c r="AR13" s="81"/>
      <c r="AS13" s="81"/>
      <c r="AT13" s="81"/>
      <c r="AU13" s="81"/>
      <c r="AV13" s="319"/>
      <c r="AW13" s="383"/>
    </row>
    <row r="14" spans="1:50">
      <c r="A14" s="14" t="s">
        <v>50</v>
      </c>
      <c r="B14" s="89">
        <f>SUM(C14:AW14)</f>
        <v>0</v>
      </c>
      <c r="C14" s="30"/>
      <c r="D14" s="81"/>
      <c r="E14" s="81"/>
      <c r="F14" s="82"/>
      <c r="G14" s="30"/>
      <c r="H14" s="82"/>
      <c r="I14" s="294"/>
      <c r="J14" s="277"/>
      <c r="K14" s="81"/>
      <c r="L14" s="82"/>
      <c r="M14" s="30"/>
      <c r="N14" s="81"/>
      <c r="O14" s="81"/>
      <c r="P14" s="81"/>
      <c r="Q14" s="277"/>
      <c r="R14" s="319"/>
      <c r="S14" s="366"/>
      <c r="T14" s="30"/>
      <c r="U14" s="277"/>
      <c r="V14" s="277"/>
      <c r="W14" s="30"/>
      <c r="X14" s="319"/>
      <c r="Y14" s="318"/>
      <c r="Z14" s="407"/>
      <c r="AA14" s="277"/>
      <c r="AB14" s="442"/>
      <c r="AC14" s="277"/>
      <c r="AD14" s="348"/>
      <c r="AE14" s="423"/>
      <c r="AF14" s="81"/>
      <c r="AG14" s="81"/>
      <c r="AH14" s="277"/>
      <c r="AI14" s="81"/>
      <c r="AJ14" s="319"/>
      <c r="AK14" s="318"/>
      <c r="AL14" s="81"/>
      <c r="AM14" s="81"/>
      <c r="AN14" s="407"/>
      <c r="AO14" s="81"/>
      <c r="AP14" s="319"/>
      <c r="AQ14" s="318"/>
      <c r="AR14" s="81"/>
      <c r="AS14" s="81"/>
      <c r="AT14" s="81"/>
      <c r="AU14" s="81"/>
      <c r="AV14" s="319"/>
      <c r="AW14" s="383"/>
    </row>
    <row r="15" spans="1:50">
      <c r="A15" s="14" t="s">
        <v>51</v>
      </c>
      <c r="B15" s="89">
        <f>SUM(C15:AW15)</f>
        <v>0</v>
      </c>
      <c r="C15" s="30"/>
      <c r="D15" s="81"/>
      <c r="E15" s="81"/>
      <c r="F15" s="82"/>
      <c r="G15" s="30"/>
      <c r="H15" s="82"/>
      <c r="I15" s="294"/>
      <c r="J15" s="277"/>
      <c r="K15" s="81"/>
      <c r="L15" s="82"/>
      <c r="M15" s="30"/>
      <c r="N15" s="81"/>
      <c r="O15" s="81"/>
      <c r="P15" s="81"/>
      <c r="Q15" s="277"/>
      <c r="R15" s="319"/>
      <c r="S15" s="366"/>
      <c r="T15" s="30"/>
      <c r="U15" s="277"/>
      <c r="V15" s="277"/>
      <c r="W15" s="30"/>
      <c r="X15" s="319"/>
      <c r="Y15" s="318"/>
      <c r="Z15" s="407"/>
      <c r="AA15" s="277"/>
      <c r="AB15" s="442"/>
      <c r="AC15" s="277"/>
      <c r="AD15" s="348"/>
      <c r="AE15" s="423"/>
      <c r="AF15" s="81"/>
      <c r="AG15" s="81"/>
      <c r="AH15" s="277"/>
      <c r="AI15" s="81"/>
      <c r="AJ15" s="319"/>
      <c r="AK15" s="318"/>
      <c r="AL15" s="81"/>
      <c r="AM15" s="81"/>
      <c r="AN15" s="407"/>
      <c r="AO15" s="81"/>
      <c r="AP15" s="319"/>
      <c r="AQ15" s="318"/>
      <c r="AR15" s="81"/>
      <c r="AS15" s="81"/>
      <c r="AT15" s="81"/>
      <c r="AU15" s="81"/>
      <c r="AV15" s="319"/>
      <c r="AW15" s="383"/>
    </row>
    <row r="16" spans="1:50">
      <c r="A16" s="14" t="s">
        <v>52</v>
      </c>
      <c r="B16" s="157">
        <f>SUM(C16:AW16)</f>
        <v>8112496.4755207952</v>
      </c>
      <c r="C16" s="31">
        <f>SUM(C12:C15)</f>
        <v>0</v>
      </c>
      <c r="D16" s="83">
        <f t="shared" ref="D16:AW16" si="0">SUM(D12:D15)</f>
        <v>0</v>
      </c>
      <c r="E16" s="83">
        <f>SUM(E12:E15)</f>
        <v>8112496.4755207952</v>
      </c>
      <c r="F16" s="84">
        <f t="shared" si="0"/>
        <v>0</v>
      </c>
      <c r="G16" s="31">
        <f t="shared" si="0"/>
        <v>0</v>
      </c>
      <c r="H16" s="84">
        <f t="shared" si="0"/>
        <v>0</v>
      </c>
      <c r="I16" s="295">
        <f t="shared" si="0"/>
        <v>0</v>
      </c>
      <c r="J16" s="278">
        <f t="shared" si="0"/>
        <v>0</v>
      </c>
      <c r="K16" s="83">
        <f t="shared" si="0"/>
        <v>0</v>
      </c>
      <c r="L16" s="84">
        <f t="shared" si="0"/>
        <v>0</v>
      </c>
      <c r="M16" s="31">
        <f t="shared" si="0"/>
        <v>0</v>
      </c>
      <c r="N16" s="83">
        <f t="shared" si="0"/>
        <v>0</v>
      </c>
      <c r="O16" s="83">
        <f t="shared" si="0"/>
        <v>0</v>
      </c>
      <c r="P16" s="83">
        <f t="shared" si="0"/>
        <v>0</v>
      </c>
      <c r="Q16" s="278">
        <f t="shared" si="0"/>
        <v>0</v>
      </c>
      <c r="R16" s="321">
        <f t="shared" si="0"/>
        <v>0</v>
      </c>
      <c r="S16" s="367">
        <f t="shared" ref="S16" si="1">SUM(S12:S15)</f>
        <v>0</v>
      </c>
      <c r="T16" s="31">
        <f t="shared" si="0"/>
        <v>0</v>
      </c>
      <c r="U16" s="278">
        <f t="shared" si="0"/>
        <v>0</v>
      </c>
      <c r="V16" s="278">
        <f t="shared" ref="V16" si="2">SUM(V12:V15)</f>
        <v>0</v>
      </c>
      <c r="W16" s="31">
        <f t="shared" si="0"/>
        <v>0</v>
      </c>
      <c r="X16" s="321">
        <f t="shared" si="0"/>
        <v>0</v>
      </c>
      <c r="Y16" s="320">
        <f t="shared" si="0"/>
        <v>0</v>
      </c>
      <c r="Z16" s="408">
        <f t="shared" si="0"/>
        <v>0</v>
      </c>
      <c r="AA16" s="278">
        <f t="shared" ref="AA16" si="3">SUM(AA12:AA15)</f>
        <v>0</v>
      </c>
      <c r="AB16" s="443">
        <f t="shared" si="0"/>
        <v>0</v>
      </c>
      <c r="AC16" s="278">
        <f t="shared" si="0"/>
        <v>0</v>
      </c>
      <c r="AD16" s="349">
        <f t="shared" si="0"/>
        <v>0</v>
      </c>
      <c r="AE16" s="424">
        <f t="shared" si="0"/>
        <v>0</v>
      </c>
      <c r="AF16" s="83">
        <f t="shared" si="0"/>
        <v>0</v>
      </c>
      <c r="AG16" s="83">
        <f t="shared" si="0"/>
        <v>0</v>
      </c>
      <c r="AH16" s="278">
        <f t="shared" si="0"/>
        <v>0</v>
      </c>
      <c r="AI16" s="83">
        <f t="shared" si="0"/>
        <v>0</v>
      </c>
      <c r="AJ16" s="321">
        <f t="shared" si="0"/>
        <v>0</v>
      </c>
      <c r="AK16" s="320">
        <f t="shared" si="0"/>
        <v>0</v>
      </c>
      <c r="AL16" s="83">
        <f t="shared" si="0"/>
        <v>0</v>
      </c>
      <c r="AM16" s="83">
        <f t="shared" si="0"/>
        <v>0</v>
      </c>
      <c r="AN16" s="408">
        <f t="shared" si="0"/>
        <v>0</v>
      </c>
      <c r="AO16" s="83">
        <f t="shared" ref="AO16" si="4">SUM(AO12:AO15)</f>
        <v>0</v>
      </c>
      <c r="AP16" s="321">
        <f t="shared" si="0"/>
        <v>0</v>
      </c>
      <c r="AQ16" s="320">
        <f t="shared" si="0"/>
        <v>0</v>
      </c>
      <c r="AR16" s="83">
        <f t="shared" si="0"/>
        <v>0</v>
      </c>
      <c r="AS16" s="83">
        <f t="shared" si="0"/>
        <v>0</v>
      </c>
      <c r="AT16" s="83">
        <f t="shared" si="0"/>
        <v>0</v>
      </c>
      <c r="AU16" s="83">
        <f t="shared" si="0"/>
        <v>0</v>
      </c>
      <c r="AV16" s="321">
        <f t="shared" si="0"/>
        <v>0</v>
      </c>
      <c r="AW16" s="384">
        <f t="shared" si="0"/>
        <v>0</v>
      </c>
    </row>
    <row r="17" spans="1:50">
      <c r="A17" s="14"/>
      <c r="B17" s="78"/>
      <c r="C17" s="28"/>
      <c r="D17" s="12"/>
      <c r="E17" s="12"/>
      <c r="F17" s="77"/>
      <c r="G17" s="28"/>
      <c r="H17" s="77"/>
      <c r="I17" s="293"/>
      <c r="J17" s="276"/>
      <c r="K17" s="12"/>
      <c r="L17" s="77"/>
      <c r="M17" s="28"/>
      <c r="N17" s="12"/>
      <c r="O17" s="12"/>
      <c r="P17" s="12"/>
      <c r="Q17" s="276"/>
      <c r="R17" s="317"/>
      <c r="S17" s="365"/>
      <c r="T17" s="28"/>
      <c r="U17" s="276"/>
      <c r="V17" s="276"/>
      <c r="W17" s="28"/>
      <c r="X17" s="317"/>
      <c r="Y17" s="316"/>
      <c r="Z17" s="406"/>
      <c r="AA17" s="276"/>
      <c r="AB17" s="441"/>
      <c r="AC17" s="276"/>
      <c r="AD17" s="347"/>
      <c r="AE17" s="422"/>
      <c r="AF17" s="12"/>
      <c r="AG17" s="12"/>
      <c r="AH17" s="276"/>
      <c r="AI17" s="12"/>
      <c r="AJ17" s="317"/>
      <c r="AK17" s="316"/>
      <c r="AL17" s="12"/>
      <c r="AM17" s="12"/>
      <c r="AN17" s="406"/>
      <c r="AO17" s="12"/>
      <c r="AP17" s="317"/>
      <c r="AQ17" s="316"/>
      <c r="AR17" s="12"/>
      <c r="AS17" s="12"/>
      <c r="AT17" s="12"/>
      <c r="AU17" s="12"/>
      <c r="AV17" s="317"/>
      <c r="AW17" s="382"/>
      <c r="AX17" s="15"/>
    </row>
    <row r="18" spans="1:50">
      <c r="A18" s="14" t="s">
        <v>53</v>
      </c>
      <c r="B18" s="78"/>
      <c r="C18" s="28"/>
      <c r="D18" s="12"/>
      <c r="E18" s="12"/>
      <c r="F18" s="77"/>
      <c r="G18" s="28"/>
      <c r="H18" s="77"/>
      <c r="I18" s="293"/>
      <c r="J18" s="276"/>
      <c r="K18" s="12"/>
      <c r="L18" s="77"/>
      <c r="M18" s="28"/>
      <c r="N18" s="12"/>
      <c r="O18" s="12"/>
      <c r="P18" s="12"/>
      <c r="Q18" s="276"/>
      <c r="R18" s="317"/>
      <c r="S18" s="365"/>
      <c r="T18" s="28"/>
      <c r="U18" s="276"/>
      <c r="V18" s="276"/>
      <c r="W18" s="28"/>
      <c r="X18" s="317"/>
      <c r="Y18" s="316"/>
      <c r="Z18" s="406"/>
      <c r="AA18" s="276"/>
      <c r="AB18" s="441"/>
      <c r="AC18" s="276"/>
      <c r="AD18" s="347"/>
      <c r="AE18" s="422"/>
      <c r="AF18" s="12"/>
      <c r="AG18" s="12"/>
      <c r="AH18" s="276"/>
      <c r="AI18" s="12"/>
      <c r="AJ18" s="317"/>
      <c r="AK18" s="316"/>
      <c r="AL18" s="12"/>
      <c r="AM18" s="12"/>
      <c r="AN18" s="406"/>
      <c r="AO18" s="12"/>
      <c r="AP18" s="317"/>
      <c r="AQ18" s="316"/>
      <c r="AR18" s="12"/>
      <c r="AS18" s="12"/>
      <c r="AT18" s="12"/>
      <c r="AU18" s="12"/>
      <c r="AV18" s="317"/>
      <c r="AW18" s="382"/>
      <c r="AX18" s="15"/>
    </row>
    <row r="19" spans="1:50">
      <c r="A19" s="14" t="s">
        <v>54</v>
      </c>
      <c r="B19" s="89">
        <f t="shared" ref="B19:B40" si="5">SUM(C19:AW19)</f>
        <v>-44771.998078540928</v>
      </c>
      <c r="C19" s="30"/>
      <c r="D19" s="81"/>
      <c r="E19" s="81"/>
      <c r="F19" s="82"/>
      <c r="G19" s="30"/>
      <c r="H19" s="82"/>
      <c r="I19" s="294"/>
      <c r="J19" s="277">
        <v>120684.78149184119</v>
      </c>
      <c r="K19" s="81"/>
      <c r="L19" s="82"/>
      <c r="M19" s="30"/>
      <c r="N19" s="81"/>
      <c r="O19" s="81"/>
      <c r="P19" s="81"/>
      <c r="Q19" s="277"/>
      <c r="R19" s="319"/>
      <c r="S19" s="366">
        <v>-165456.77957038212</v>
      </c>
      <c r="T19" s="30"/>
      <c r="U19" s="277"/>
      <c r="V19" s="277"/>
      <c r="W19" s="30"/>
      <c r="X19" s="319"/>
      <c r="Y19" s="318"/>
      <c r="Z19" s="407"/>
      <c r="AA19" s="277"/>
      <c r="AB19" s="442"/>
      <c r="AC19" s="277"/>
      <c r="AD19" s="348"/>
      <c r="AE19" s="423"/>
      <c r="AF19" s="81"/>
      <c r="AG19" s="81"/>
      <c r="AH19" s="277"/>
      <c r="AI19" s="81"/>
      <c r="AJ19" s="319"/>
      <c r="AK19" s="318"/>
      <c r="AL19" s="81"/>
      <c r="AM19" s="81"/>
      <c r="AN19" s="407"/>
      <c r="AO19" s="81"/>
      <c r="AP19" s="319"/>
      <c r="AQ19" s="318"/>
      <c r="AR19" s="81"/>
      <c r="AS19" s="81"/>
      <c r="AT19" s="81"/>
      <c r="AU19" s="81"/>
      <c r="AV19" s="319"/>
      <c r="AW19" s="383"/>
      <c r="AX19" s="15"/>
    </row>
    <row r="20" spans="1:50">
      <c r="A20" s="14" t="s">
        <v>55</v>
      </c>
      <c r="B20" s="89">
        <f t="shared" si="5"/>
        <v>0</v>
      </c>
      <c r="C20" s="30"/>
      <c r="D20" s="81"/>
      <c r="E20" s="81"/>
      <c r="F20" s="82"/>
      <c r="G20" s="30"/>
      <c r="H20" s="82"/>
      <c r="I20" s="294"/>
      <c r="J20" s="277"/>
      <c r="K20" s="81"/>
      <c r="L20" s="82"/>
      <c r="M20" s="30"/>
      <c r="N20" s="81"/>
      <c r="O20" s="81"/>
      <c r="P20" s="81"/>
      <c r="Q20" s="277"/>
      <c r="R20" s="319"/>
      <c r="S20" s="366"/>
      <c r="T20" s="30"/>
      <c r="U20" s="277"/>
      <c r="V20" s="277"/>
      <c r="W20" s="30"/>
      <c r="X20" s="319"/>
      <c r="Y20" s="318"/>
      <c r="Z20" s="407"/>
      <c r="AA20" s="277"/>
      <c r="AB20" s="442"/>
      <c r="AC20" s="277"/>
      <c r="AD20" s="348"/>
      <c r="AE20" s="423"/>
      <c r="AF20" s="81"/>
      <c r="AG20" s="81"/>
      <c r="AH20" s="277"/>
      <c r="AI20" s="81"/>
      <c r="AJ20" s="319"/>
      <c r="AK20" s="318"/>
      <c r="AL20" s="81"/>
      <c r="AM20" s="81"/>
      <c r="AN20" s="407"/>
      <c r="AO20" s="81"/>
      <c r="AP20" s="319"/>
      <c r="AQ20" s="318"/>
      <c r="AR20" s="81"/>
      <c r="AS20" s="81"/>
      <c r="AT20" s="81"/>
      <c r="AU20" s="81"/>
      <c r="AV20" s="319"/>
      <c r="AW20" s="383"/>
      <c r="AX20" s="15"/>
    </row>
    <row r="21" spans="1:50">
      <c r="A21" s="14" t="s">
        <v>56</v>
      </c>
      <c r="B21" s="89">
        <f t="shared" si="5"/>
        <v>-18302.303785975622</v>
      </c>
      <c r="C21" s="30"/>
      <c r="D21" s="81"/>
      <c r="E21" s="81"/>
      <c r="F21" s="82"/>
      <c r="G21" s="30"/>
      <c r="H21" s="82"/>
      <c r="I21" s="294"/>
      <c r="J21" s="277">
        <v>49334.620477133452</v>
      </c>
      <c r="K21" s="81"/>
      <c r="L21" s="82"/>
      <c r="M21" s="30"/>
      <c r="N21" s="81"/>
      <c r="O21" s="81"/>
      <c r="P21" s="81"/>
      <c r="Q21" s="277"/>
      <c r="R21" s="319"/>
      <c r="S21" s="366">
        <v>-67636.924263109075</v>
      </c>
      <c r="T21" s="30"/>
      <c r="U21" s="277"/>
      <c r="V21" s="277"/>
      <c r="W21" s="30"/>
      <c r="X21" s="319"/>
      <c r="Y21" s="318"/>
      <c r="Z21" s="407"/>
      <c r="AA21" s="277"/>
      <c r="AB21" s="442"/>
      <c r="AC21" s="277"/>
      <c r="AD21" s="348"/>
      <c r="AE21" s="423"/>
      <c r="AF21" s="81"/>
      <c r="AG21" s="81"/>
      <c r="AH21" s="277"/>
      <c r="AI21" s="81"/>
      <c r="AJ21" s="319"/>
      <c r="AK21" s="318"/>
      <c r="AL21" s="81"/>
      <c r="AM21" s="81"/>
      <c r="AN21" s="407"/>
      <c r="AO21" s="81"/>
      <c r="AP21" s="319"/>
      <c r="AQ21" s="318"/>
      <c r="AR21" s="81"/>
      <c r="AS21" s="81"/>
      <c r="AT21" s="81"/>
      <c r="AU21" s="81"/>
      <c r="AV21" s="319"/>
      <c r="AW21" s="383"/>
      <c r="AX21" s="15"/>
    </row>
    <row r="22" spans="1:50">
      <c r="A22" s="14" t="s">
        <v>57</v>
      </c>
      <c r="B22" s="89">
        <f t="shared" si="5"/>
        <v>-25500.892749995342</v>
      </c>
      <c r="C22" s="30"/>
      <c r="D22" s="81"/>
      <c r="E22" s="81"/>
      <c r="F22" s="82"/>
      <c r="G22" s="30"/>
      <c r="H22" s="82"/>
      <c r="I22" s="294"/>
      <c r="J22" s="277">
        <v>68738.716194467386</v>
      </c>
      <c r="K22" s="81"/>
      <c r="L22" s="82"/>
      <c r="M22" s="30"/>
      <c r="N22" s="81"/>
      <c r="O22" s="81"/>
      <c r="P22" s="81"/>
      <c r="Q22" s="277"/>
      <c r="R22" s="319"/>
      <c r="S22" s="366">
        <v>-94239.608944462729</v>
      </c>
      <c r="T22" s="30"/>
      <c r="U22" s="277"/>
      <c r="V22" s="277"/>
      <c r="W22" s="30"/>
      <c r="X22" s="319"/>
      <c r="Y22" s="318"/>
      <c r="Z22" s="407"/>
      <c r="AA22" s="277"/>
      <c r="AB22" s="442"/>
      <c r="AC22" s="277"/>
      <c r="AD22" s="348"/>
      <c r="AE22" s="423"/>
      <c r="AF22" s="81"/>
      <c r="AG22" s="81"/>
      <c r="AH22" s="277"/>
      <c r="AI22" s="81"/>
      <c r="AJ22" s="319"/>
      <c r="AK22" s="318"/>
      <c r="AL22" s="81"/>
      <c r="AM22" s="81"/>
      <c r="AN22" s="407"/>
      <c r="AO22" s="81"/>
      <c r="AP22" s="319"/>
      <c r="AQ22" s="318"/>
      <c r="AR22" s="81"/>
      <c r="AS22" s="81"/>
      <c r="AT22" s="81"/>
      <c r="AU22" s="81"/>
      <c r="AV22" s="319"/>
      <c r="AW22" s="383"/>
      <c r="AX22" s="15"/>
    </row>
    <row r="23" spans="1:50">
      <c r="A23" s="14" t="s">
        <v>58</v>
      </c>
      <c r="B23" s="89">
        <f t="shared" si="5"/>
        <v>-12428.497391320801</v>
      </c>
      <c r="C23" s="30"/>
      <c r="D23" s="81"/>
      <c r="E23" s="81"/>
      <c r="F23" s="82"/>
      <c r="G23" s="30"/>
      <c r="H23" s="82"/>
      <c r="I23" s="294"/>
      <c r="J23" s="277">
        <v>33501.531231914792</v>
      </c>
      <c r="K23" s="81"/>
      <c r="L23" s="82"/>
      <c r="M23" s="30"/>
      <c r="N23" s="81"/>
      <c r="O23" s="81"/>
      <c r="P23" s="81"/>
      <c r="Q23" s="277"/>
      <c r="R23" s="319"/>
      <c r="S23" s="366">
        <v>-45930.028623235594</v>
      </c>
      <c r="T23" s="30"/>
      <c r="U23" s="277"/>
      <c r="V23" s="277"/>
      <c r="W23" s="30"/>
      <c r="X23" s="319"/>
      <c r="Y23" s="318"/>
      <c r="Z23" s="407"/>
      <c r="AA23" s="277"/>
      <c r="AB23" s="442"/>
      <c r="AC23" s="277"/>
      <c r="AD23" s="348"/>
      <c r="AE23" s="423"/>
      <c r="AF23" s="81"/>
      <c r="AG23" s="81"/>
      <c r="AH23" s="277"/>
      <c r="AI23" s="81"/>
      <c r="AJ23" s="319"/>
      <c r="AK23" s="318"/>
      <c r="AL23" s="81"/>
      <c r="AM23" s="81"/>
      <c r="AN23" s="407"/>
      <c r="AO23" s="81"/>
      <c r="AP23" s="319"/>
      <c r="AQ23" s="318"/>
      <c r="AR23" s="81"/>
      <c r="AS23" s="81"/>
      <c r="AT23" s="81"/>
      <c r="AU23" s="81"/>
      <c r="AV23" s="319"/>
      <c r="AW23" s="383"/>
      <c r="AX23" s="15"/>
    </row>
    <row r="24" spans="1:50">
      <c r="A24" s="14" t="s">
        <v>59</v>
      </c>
      <c r="B24" s="89">
        <f t="shared" si="5"/>
        <v>-40774.803193248314</v>
      </c>
      <c r="C24" s="30"/>
      <c r="D24" s="81"/>
      <c r="E24" s="81"/>
      <c r="F24" s="82"/>
      <c r="G24" s="30"/>
      <c r="H24" s="82"/>
      <c r="I24" s="294"/>
      <c r="J24" s="277">
        <v>109910.17655985671</v>
      </c>
      <c r="K24" s="81"/>
      <c r="L24" s="82"/>
      <c r="M24" s="30"/>
      <c r="N24" s="81"/>
      <c r="O24" s="81"/>
      <c r="P24" s="81"/>
      <c r="Q24" s="277"/>
      <c r="R24" s="319"/>
      <c r="S24" s="366">
        <v>-150684.97975310503</v>
      </c>
      <c r="T24" s="30"/>
      <c r="U24" s="277"/>
      <c r="V24" s="277"/>
      <c r="W24" s="30"/>
      <c r="X24" s="319"/>
      <c r="Y24" s="318"/>
      <c r="Z24" s="407"/>
      <c r="AA24" s="277"/>
      <c r="AB24" s="442"/>
      <c r="AC24" s="277"/>
      <c r="AD24" s="348"/>
      <c r="AE24" s="423"/>
      <c r="AF24" s="81"/>
      <c r="AG24" s="81"/>
      <c r="AH24" s="277"/>
      <c r="AI24" s="81"/>
      <c r="AJ24" s="319"/>
      <c r="AK24" s="318"/>
      <c r="AL24" s="81"/>
      <c r="AM24" s="81"/>
      <c r="AN24" s="407"/>
      <c r="AO24" s="81"/>
      <c r="AP24" s="319"/>
      <c r="AQ24" s="318"/>
      <c r="AR24" s="81"/>
      <c r="AS24" s="81"/>
      <c r="AT24" s="81"/>
      <c r="AU24" s="81"/>
      <c r="AV24" s="319"/>
      <c r="AW24" s="383"/>
      <c r="AX24" s="15"/>
    </row>
    <row r="25" spans="1:50">
      <c r="A25" s="14" t="s">
        <v>60</v>
      </c>
      <c r="B25" s="89">
        <f t="shared" si="5"/>
        <v>-25640.157700045253</v>
      </c>
      <c r="C25" s="30"/>
      <c r="D25" s="81"/>
      <c r="E25" s="81"/>
      <c r="F25" s="82"/>
      <c r="G25" s="30"/>
      <c r="H25" s="82"/>
      <c r="I25" s="294"/>
      <c r="J25" s="277">
        <v>69114.110655013021</v>
      </c>
      <c r="K25" s="81"/>
      <c r="L25" s="82"/>
      <c r="M25" s="30"/>
      <c r="N25" s="81"/>
      <c r="O25" s="81"/>
      <c r="P25" s="81"/>
      <c r="Q25" s="277"/>
      <c r="R25" s="319"/>
      <c r="S25" s="366">
        <v>-94754.268355058273</v>
      </c>
      <c r="T25" s="30"/>
      <c r="U25" s="277"/>
      <c r="V25" s="277"/>
      <c r="W25" s="30"/>
      <c r="X25" s="319"/>
      <c r="Y25" s="318"/>
      <c r="Z25" s="407"/>
      <c r="AA25" s="277"/>
      <c r="AB25" s="442"/>
      <c r="AC25" s="277"/>
      <c r="AD25" s="348"/>
      <c r="AE25" s="423"/>
      <c r="AF25" s="81"/>
      <c r="AG25" s="81"/>
      <c r="AH25" s="277"/>
      <c r="AI25" s="81"/>
      <c r="AJ25" s="319"/>
      <c r="AK25" s="318"/>
      <c r="AL25" s="81"/>
      <c r="AM25" s="81"/>
      <c r="AN25" s="407"/>
      <c r="AO25" s="81"/>
      <c r="AP25" s="319"/>
      <c r="AQ25" s="318"/>
      <c r="AR25" s="81"/>
      <c r="AS25" s="81"/>
      <c r="AT25" s="81"/>
      <c r="AU25" s="81"/>
      <c r="AV25" s="319"/>
      <c r="AW25" s="383"/>
      <c r="AX25" s="15"/>
    </row>
    <row r="26" spans="1:50">
      <c r="A26" s="14" t="s">
        <v>61</v>
      </c>
      <c r="B26" s="89">
        <f t="shared" si="5"/>
        <v>-4022.6364214425084</v>
      </c>
      <c r="C26" s="30"/>
      <c r="D26" s="81"/>
      <c r="E26" s="81"/>
      <c r="F26" s="82"/>
      <c r="G26" s="30"/>
      <c r="H26" s="82"/>
      <c r="I26" s="294"/>
      <c r="J26" s="277">
        <v>10843.183649996521</v>
      </c>
      <c r="K26" s="81"/>
      <c r="L26" s="82"/>
      <c r="M26" s="30"/>
      <c r="N26" s="81"/>
      <c r="O26" s="81"/>
      <c r="P26" s="81"/>
      <c r="Q26" s="277"/>
      <c r="R26" s="319"/>
      <c r="S26" s="366">
        <v>-14865.82007143903</v>
      </c>
      <c r="T26" s="30"/>
      <c r="U26" s="277"/>
      <c r="V26" s="277"/>
      <c r="W26" s="30"/>
      <c r="X26" s="319"/>
      <c r="Y26" s="318"/>
      <c r="Z26" s="407"/>
      <c r="AA26" s="277"/>
      <c r="AB26" s="442"/>
      <c r="AC26" s="277"/>
      <c r="AD26" s="348"/>
      <c r="AE26" s="423"/>
      <c r="AF26" s="81"/>
      <c r="AG26" s="81"/>
      <c r="AH26" s="277"/>
      <c r="AI26" s="81"/>
      <c r="AJ26" s="319"/>
      <c r="AK26" s="318"/>
      <c r="AL26" s="81"/>
      <c r="AM26" s="81"/>
      <c r="AN26" s="407"/>
      <c r="AO26" s="81"/>
      <c r="AP26" s="319"/>
      <c r="AQ26" s="318"/>
      <c r="AR26" s="81"/>
      <c r="AS26" s="81"/>
      <c r="AT26" s="81"/>
      <c r="AU26" s="81"/>
      <c r="AV26" s="319"/>
      <c r="AW26" s="383"/>
      <c r="AX26" s="15"/>
    </row>
    <row r="27" spans="1:50">
      <c r="A27" s="14" t="s">
        <v>62</v>
      </c>
      <c r="B27" s="89">
        <f t="shared" si="5"/>
        <v>0</v>
      </c>
      <c r="C27" s="30"/>
      <c r="D27" s="81"/>
      <c r="E27" s="81"/>
      <c r="F27" s="82"/>
      <c r="G27" s="30"/>
      <c r="H27" s="82"/>
      <c r="I27" s="294"/>
      <c r="J27" s="277"/>
      <c r="K27" s="81"/>
      <c r="L27" s="82"/>
      <c r="M27" s="30"/>
      <c r="N27" s="81"/>
      <c r="O27" s="81"/>
      <c r="P27" s="81"/>
      <c r="Q27" s="277"/>
      <c r="R27" s="319"/>
      <c r="S27" s="366"/>
      <c r="T27" s="30"/>
      <c r="U27" s="277"/>
      <c r="V27" s="277"/>
      <c r="W27" s="30"/>
      <c r="X27" s="319"/>
      <c r="Y27" s="318"/>
      <c r="Z27" s="407"/>
      <c r="AA27" s="277"/>
      <c r="AB27" s="442"/>
      <c r="AC27" s="277"/>
      <c r="AD27" s="348"/>
      <c r="AE27" s="423"/>
      <c r="AF27" s="81"/>
      <c r="AG27" s="81"/>
      <c r="AH27" s="277"/>
      <c r="AI27" s="81"/>
      <c r="AJ27" s="319"/>
      <c r="AK27" s="318"/>
      <c r="AL27" s="81"/>
      <c r="AM27" s="81"/>
      <c r="AN27" s="407"/>
      <c r="AO27" s="81"/>
      <c r="AP27" s="319"/>
      <c r="AQ27" s="318"/>
      <c r="AR27" s="81"/>
      <c r="AS27" s="81"/>
      <c r="AT27" s="81"/>
      <c r="AU27" s="81"/>
      <c r="AV27" s="319"/>
      <c r="AW27" s="383"/>
      <c r="AX27" s="15"/>
    </row>
    <row r="28" spans="1:50">
      <c r="A28" s="14" t="s">
        <v>63</v>
      </c>
      <c r="B28" s="89">
        <f t="shared" si="5"/>
        <v>-54440.482904948702</v>
      </c>
      <c r="C28" s="32"/>
      <c r="D28" s="86"/>
      <c r="E28" s="86"/>
      <c r="F28" s="88"/>
      <c r="G28" s="32"/>
      <c r="H28" s="88"/>
      <c r="I28" s="296"/>
      <c r="J28" s="279">
        <v>146746.58415218446</v>
      </c>
      <c r="K28" s="86"/>
      <c r="L28" s="88"/>
      <c r="M28" s="32"/>
      <c r="N28" s="86"/>
      <c r="O28" s="86"/>
      <c r="P28" s="86"/>
      <c r="Q28" s="279"/>
      <c r="R28" s="323"/>
      <c r="S28" s="368">
        <v>-201187.06705713316</v>
      </c>
      <c r="T28" s="32"/>
      <c r="U28" s="279"/>
      <c r="V28" s="279"/>
      <c r="W28" s="32"/>
      <c r="X28" s="323"/>
      <c r="Y28" s="322"/>
      <c r="Z28" s="409"/>
      <c r="AA28" s="279"/>
      <c r="AB28" s="444"/>
      <c r="AC28" s="279"/>
      <c r="AD28" s="350"/>
      <c r="AE28" s="425"/>
      <c r="AF28" s="86"/>
      <c r="AG28" s="86"/>
      <c r="AH28" s="279"/>
      <c r="AI28" s="86"/>
      <c r="AJ28" s="323"/>
      <c r="AK28" s="322"/>
      <c r="AL28" s="86"/>
      <c r="AM28" s="86"/>
      <c r="AN28" s="409"/>
      <c r="AO28" s="86"/>
      <c r="AP28" s="323"/>
      <c r="AQ28" s="322"/>
      <c r="AR28" s="86"/>
      <c r="AS28" s="86"/>
      <c r="AT28" s="86"/>
      <c r="AU28" s="86"/>
      <c r="AV28" s="323"/>
      <c r="AW28" s="385"/>
      <c r="AX28" s="15"/>
    </row>
    <row r="29" spans="1:50">
      <c r="A29" s="14" t="s">
        <v>64</v>
      </c>
      <c r="B29" s="158">
        <f t="shared" si="5"/>
        <v>-225881.77222551755</v>
      </c>
      <c r="C29" s="28">
        <f>SUM(C19:C28)</f>
        <v>0</v>
      </c>
      <c r="D29" s="12">
        <f t="shared" ref="D29:AW29" si="6">SUM(D19:D28)</f>
        <v>0</v>
      </c>
      <c r="E29" s="12">
        <f t="shared" si="6"/>
        <v>0</v>
      </c>
      <c r="F29" s="77">
        <f t="shared" si="6"/>
        <v>0</v>
      </c>
      <c r="G29" s="28">
        <f t="shared" si="6"/>
        <v>0</v>
      </c>
      <c r="H29" s="77">
        <f t="shared" si="6"/>
        <v>0</v>
      </c>
      <c r="I29" s="293">
        <f>SUM(I19:I28)</f>
        <v>0</v>
      </c>
      <c r="J29" s="276">
        <f t="shared" si="6"/>
        <v>608873.70441240747</v>
      </c>
      <c r="K29" s="12">
        <f t="shared" si="6"/>
        <v>0</v>
      </c>
      <c r="L29" s="77">
        <f t="shared" si="6"/>
        <v>0</v>
      </c>
      <c r="M29" s="28">
        <f t="shared" si="6"/>
        <v>0</v>
      </c>
      <c r="N29" s="12">
        <f t="shared" si="6"/>
        <v>0</v>
      </c>
      <c r="O29" s="12">
        <f t="shared" si="6"/>
        <v>0</v>
      </c>
      <c r="P29" s="12">
        <f t="shared" si="6"/>
        <v>0</v>
      </c>
      <c r="Q29" s="276">
        <f t="shared" si="6"/>
        <v>0</v>
      </c>
      <c r="R29" s="317">
        <f t="shared" si="6"/>
        <v>0</v>
      </c>
      <c r="S29" s="365">
        <f t="shared" ref="S29" si="7">SUM(S19:S28)</f>
        <v>-834755.47663792502</v>
      </c>
      <c r="T29" s="28">
        <f t="shared" si="6"/>
        <v>0</v>
      </c>
      <c r="U29" s="276">
        <f t="shared" si="6"/>
        <v>0</v>
      </c>
      <c r="V29" s="276">
        <f t="shared" ref="V29" si="8">SUM(V19:V28)</f>
        <v>0</v>
      </c>
      <c r="W29" s="28">
        <f t="shared" si="6"/>
        <v>0</v>
      </c>
      <c r="X29" s="317">
        <f t="shared" si="6"/>
        <v>0</v>
      </c>
      <c r="Y29" s="316">
        <f t="shared" si="6"/>
        <v>0</v>
      </c>
      <c r="Z29" s="406">
        <f t="shared" si="6"/>
        <v>0</v>
      </c>
      <c r="AA29" s="276">
        <f t="shared" ref="AA29" si="9">SUM(AA19:AA28)</f>
        <v>0</v>
      </c>
      <c r="AB29" s="441">
        <f t="shared" si="6"/>
        <v>0</v>
      </c>
      <c r="AC29" s="276">
        <f t="shared" si="6"/>
        <v>0</v>
      </c>
      <c r="AD29" s="347">
        <f t="shared" si="6"/>
        <v>0</v>
      </c>
      <c r="AE29" s="422">
        <f t="shared" si="6"/>
        <v>0</v>
      </c>
      <c r="AF29" s="12">
        <f t="shared" si="6"/>
        <v>0</v>
      </c>
      <c r="AG29" s="12">
        <f t="shared" si="6"/>
        <v>0</v>
      </c>
      <c r="AH29" s="276">
        <f t="shared" si="6"/>
        <v>0</v>
      </c>
      <c r="AI29" s="12">
        <f t="shared" si="6"/>
        <v>0</v>
      </c>
      <c r="AJ29" s="317">
        <f t="shared" si="6"/>
        <v>0</v>
      </c>
      <c r="AK29" s="316">
        <f t="shared" si="6"/>
        <v>0</v>
      </c>
      <c r="AL29" s="12">
        <f t="shared" si="6"/>
        <v>0</v>
      </c>
      <c r="AM29" s="12">
        <f t="shared" si="6"/>
        <v>0</v>
      </c>
      <c r="AN29" s="406">
        <f t="shared" si="6"/>
        <v>0</v>
      </c>
      <c r="AO29" s="12">
        <f t="shared" ref="AO29" si="10">SUM(AO19:AO28)</f>
        <v>0</v>
      </c>
      <c r="AP29" s="317">
        <f t="shared" si="6"/>
        <v>0</v>
      </c>
      <c r="AQ29" s="316">
        <f t="shared" si="6"/>
        <v>0</v>
      </c>
      <c r="AR29" s="12">
        <f t="shared" si="6"/>
        <v>0</v>
      </c>
      <c r="AS29" s="12">
        <f t="shared" si="6"/>
        <v>0</v>
      </c>
      <c r="AT29" s="12">
        <f t="shared" si="6"/>
        <v>0</v>
      </c>
      <c r="AU29" s="12">
        <f t="shared" si="6"/>
        <v>0</v>
      </c>
      <c r="AV29" s="317">
        <f t="shared" si="6"/>
        <v>0</v>
      </c>
      <c r="AW29" s="382">
        <f t="shared" si="6"/>
        <v>0</v>
      </c>
      <c r="AX29" s="15"/>
    </row>
    <row r="30" spans="1:50">
      <c r="A30" s="14" t="s">
        <v>65</v>
      </c>
      <c r="B30" s="89">
        <f t="shared" si="5"/>
        <v>11936949.122338705</v>
      </c>
      <c r="C30" s="30"/>
      <c r="D30" s="81"/>
      <c r="E30" s="81"/>
      <c r="F30" s="82"/>
      <c r="G30" s="30"/>
      <c r="H30" s="82"/>
      <c r="I30" s="294"/>
      <c r="J30" s="277"/>
      <c r="K30" s="81"/>
      <c r="L30" s="82"/>
      <c r="M30" s="30"/>
      <c r="N30" s="81"/>
      <c r="O30" s="81"/>
      <c r="P30" s="81"/>
      <c r="Q30" s="277"/>
      <c r="R30" s="319"/>
      <c r="S30" s="366"/>
      <c r="T30" s="30"/>
      <c r="U30" s="277"/>
      <c r="V30" s="277"/>
      <c r="W30" s="30"/>
      <c r="X30" s="319"/>
      <c r="Y30" s="318"/>
      <c r="Z30" s="407">
        <f>'[4]Page 6.4'!$I$11</f>
        <v>10055044.068883086</v>
      </c>
      <c r="AA30" s="277"/>
      <c r="AB30" s="442"/>
      <c r="AC30" s="277"/>
      <c r="AD30" s="348"/>
      <c r="AE30" s="423"/>
      <c r="AF30" s="81"/>
      <c r="AG30" s="81"/>
      <c r="AH30" s="277"/>
      <c r="AI30" s="81"/>
      <c r="AJ30" s="319"/>
      <c r="AK30" s="318"/>
      <c r="AL30" s="81"/>
      <c r="AM30" s="81"/>
      <c r="AN30" s="407">
        <f>'[5]Page 8.4'!$I$22</f>
        <v>1881905.0534556187</v>
      </c>
      <c r="AO30" s="81"/>
      <c r="AP30" s="319"/>
      <c r="AQ30" s="318"/>
      <c r="AR30" s="81"/>
      <c r="AS30" s="81"/>
      <c r="AT30" s="81"/>
      <c r="AU30" s="81"/>
      <c r="AV30" s="319"/>
      <c r="AW30" s="383"/>
      <c r="AX30" s="15"/>
    </row>
    <row r="31" spans="1:50">
      <c r="A31" s="14" t="s">
        <v>66</v>
      </c>
      <c r="B31" s="89">
        <f t="shared" si="5"/>
        <v>0</v>
      </c>
      <c r="C31" s="30"/>
      <c r="D31" s="81"/>
      <c r="E31" s="81"/>
      <c r="F31" s="82"/>
      <c r="G31" s="30"/>
      <c r="H31" s="82"/>
      <c r="I31" s="294"/>
      <c r="J31" s="277"/>
      <c r="K31" s="81"/>
      <c r="L31" s="82"/>
      <c r="M31" s="30"/>
      <c r="N31" s="81"/>
      <c r="O31" s="81"/>
      <c r="P31" s="81"/>
      <c r="Q31" s="277"/>
      <c r="R31" s="319"/>
      <c r="S31" s="366"/>
      <c r="T31" s="30"/>
      <c r="U31" s="277"/>
      <c r="V31" s="277"/>
      <c r="W31" s="30"/>
      <c r="X31" s="319"/>
      <c r="Y31" s="318"/>
      <c r="Z31" s="407"/>
      <c r="AA31" s="277"/>
      <c r="AB31" s="442"/>
      <c r="AC31" s="277"/>
      <c r="AD31" s="348"/>
      <c r="AE31" s="423"/>
      <c r="AF31" s="81"/>
      <c r="AG31" s="81"/>
      <c r="AH31" s="277"/>
      <c r="AI31" s="81"/>
      <c r="AJ31" s="319"/>
      <c r="AK31" s="318"/>
      <c r="AL31" s="81"/>
      <c r="AM31" s="81"/>
      <c r="AN31" s="407"/>
      <c r="AO31" s="81"/>
      <c r="AP31" s="319"/>
      <c r="AQ31" s="318"/>
      <c r="AR31" s="81"/>
      <c r="AS31" s="81"/>
      <c r="AT31" s="81"/>
      <c r="AU31" s="81"/>
      <c r="AV31" s="319"/>
      <c r="AW31" s="383"/>
      <c r="AX31" s="15"/>
    </row>
    <row r="32" spans="1:50">
      <c r="A32" s="14" t="s">
        <v>67</v>
      </c>
      <c r="B32" s="89">
        <f t="shared" si="5"/>
        <v>-18906</v>
      </c>
      <c r="C32" s="30"/>
      <c r="D32" s="81"/>
      <c r="E32" s="81"/>
      <c r="F32" s="82"/>
      <c r="G32" s="30"/>
      <c r="H32" s="82"/>
      <c r="I32" s="294"/>
      <c r="J32" s="277"/>
      <c r="K32" s="81"/>
      <c r="L32" s="82"/>
      <c r="M32" s="30"/>
      <c r="N32" s="81"/>
      <c r="O32" s="81"/>
      <c r="P32" s="81"/>
      <c r="Q32" s="277"/>
      <c r="R32" s="319"/>
      <c r="S32" s="366"/>
      <c r="T32" s="30"/>
      <c r="U32" s="277"/>
      <c r="V32" s="277"/>
      <c r="W32" s="30"/>
      <c r="X32" s="319"/>
      <c r="Y32" s="318"/>
      <c r="Z32" s="407"/>
      <c r="AA32" s="277"/>
      <c r="AB32" s="442"/>
      <c r="AC32" s="277"/>
      <c r="AD32" s="348"/>
      <c r="AE32" s="423"/>
      <c r="AF32" s="81">
        <v>-18906</v>
      </c>
      <c r="AG32" s="81"/>
      <c r="AH32" s="277"/>
      <c r="AI32" s="81"/>
      <c r="AJ32" s="319"/>
      <c r="AK32" s="318"/>
      <c r="AL32" s="81"/>
      <c r="AM32" s="81"/>
      <c r="AN32" s="407"/>
      <c r="AO32" s="81"/>
      <c r="AP32" s="319"/>
      <c r="AQ32" s="318"/>
      <c r="AR32" s="81"/>
      <c r="AS32" s="81"/>
      <c r="AT32" s="81"/>
      <c r="AU32" s="81"/>
      <c r="AV32" s="319"/>
      <c r="AW32" s="383"/>
      <c r="AX32" s="15"/>
    </row>
    <row r="33" spans="1:50">
      <c r="A33" s="14" t="s">
        <v>68</v>
      </c>
      <c r="B33" s="89">
        <f t="shared" si="5"/>
        <v>858644.32724876469</v>
      </c>
      <c r="C33" s="30">
        <f>C87</f>
        <v>0</v>
      </c>
      <c r="D33" s="81">
        <f t="shared" ref="D33:AW33" si="11">D87</f>
        <v>0</v>
      </c>
      <c r="E33" s="81">
        <f t="shared" si="11"/>
        <v>2839373.7664322783</v>
      </c>
      <c r="F33" s="82">
        <f t="shared" si="11"/>
        <v>0</v>
      </c>
      <c r="G33" s="30"/>
      <c r="H33" s="82"/>
      <c r="I33" s="294">
        <f t="shared" si="11"/>
        <v>0</v>
      </c>
      <c r="J33" s="277">
        <f t="shared" si="11"/>
        <v>-213105.79654434259</v>
      </c>
      <c r="K33" s="81">
        <f t="shared" si="11"/>
        <v>0</v>
      </c>
      <c r="L33" s="82">
        <f t="shared" si="11"/>
        <v>0</v>
      </c>
      <c r="M33" s="30">
        <f t="shared" si="11"/>
        <v>0</v>
      </c>
      <c r="N33" s="81">
        <f t="shared" si="11"/>
        <v>0</v>
      </c>
      <c r="O33" s="81">
        <f t="shared" si="11"/>
        <v>0</v>
      </c>
      <c r="P33" s="81">
        <f t="shared" si="11"/>
        <v>0</v>
      </c>
      <c r="Q33" s="277">
        <f t="shared" si="11"/>
        <v>0</v>
      </c>
      <c r="R33" s="319">
        <f t="shared" si="11"/>
        <v>0</v>
      </c>
      <c r="S33" s="366">
        <f t="shared" ref="S33" si="12">S87</f>
        <v>292164.41682327376</v>
      </c>
      <c r="T33" s="30">
        <f t="shared" si="11"/>
        <v>0</v>
      </c>
      <c r="U33" s="277">
        <f t="shared" si="11"/>
        <v>0</v>
      </c>
      <c r="V33" s="277">
        <f t="shared" ref="V33" si="13">V87</f>
        <v>0</v>
      </c>
      <c r="W33" s="30">
        <f t="shared" si="11"/>
        <v>0</v>
      </c>
      <c r="X33" s="319">
        <f t="shared" si="11"/>
        <v>0</v>
      </c>
      <c r="Y33" s="318">
        <f t="shared" si="11"/>
        <v>0</v>
      </c>
      <c r="Z33" s="407">
        <f t="shared" si="11"/>
        <v>-615585.07424942078</v>
      </c>
      <c r="AA33" s="277">
        <f t="shared" ref="AA33" si="14">AA87</f>
        <v>0</v>
      </c>
      <c r="AB33" s="442">
        <f t="shared" si="11"/>
        <v>-126847.26725866068</v>
      </c>
      <c r="AC33" s="277">
        <f t="shared" si="11"/>
        <v>0</v>
      </c>
      <c r="AD33" s="348">
        <f t="shared" si="11"/>
        <v>-830702.23678633792</v>
      </c>
      <c r="AE33" s="423">
        <f t="shared" si="11"/>
        <v>0</v>
      </c>
      <c r="AF33" s="81">
        <f t="shared" si="11"/>
        <v>6617.0999999999995</v>
      </c>
      <c r="AG33" s="81">
        <f t="shared" si="11"/>
        <v>0</v>
      </c>
      <c r="AH33" s="277">
        <f t="shared" si="11"/>
        <v>0</v>
      </c>
      <c r="AI33" s="81">
        <f t="shared" si="11"/>
        <v>0</v>
      </c>
      <c r="AJ33" s="319">
        <f t="shared" si="11"/>
        <v>0</v>
      </c>
      <c r="AK33" s="318">
        <f t="shared" si="11"/>
        <v>0</v>
      </c>
      <c r="AL33" s="81">
        <f t="shared" si="11"/>
        <v>0</v>
      </c>
      <c r="AM33" s="81">
        <f t="shared" si="11"/>
        <v>0</v>
      </c>
      <c r="AN33" s="407">
        <f t="shared" si="11"/>
        <v>-493270.5811680248</v>
      </c>
      <c r="AO33" s="81">
        <f t="shared" ref="AO33" si="15">AO87</f>
        <v>0</v>
      </c>
      <c r="AP33" s="319">
        <f t="shared" si="11"/>
        <v>0</v>
      </c>
      <c r="AQ33" s="318">
        <f t="shared" si="11"/>
        <v>0</v>
      </c>
      <c r="AR33" s="81">
        <f t="shared" si="11"/>
        <v>0</v>
      </c>
      <c r="AS33" s="81">
        <f t="shared" si="11"/>
        <v>0</v>
      </c>
      <c r="AT33" s="81">
        <f t="shared" si="11"/>
        <v>0</v>
      </c>
      <c r="AU33" s="81">
        <f t="shared" si="11"/>
        <v>0</v>
      </c>
      <c r="AV33" s="319">
        <f t="shared" si="11"/>
        <v>0</v>
      </c>
      <c r="AW33" s="383">
        <f t="shared" si="11"/>
        <v>0</v>
      </c>
      <c r="AX33" s="15"/>
    </row>
    <row r="34" spans="1:50">
      <c r="A34" s="14" t="s">
        <v>69</v>
      </c>
      <c r="B34" s="89">
        <f t="shared" si="5"/>
        <v>0</v>
      </c>
      <c r="C34" s="29">
        <v>0</v>
      </c>
      <c r="D34" s="79">
        <v>0</v>
      </c>
      <c r="E34" s="79">
        <v>0</v>
      </c>
      <c r="F34" s="80">
        <v>0</v>
      </c>
      <c r="G34" s="29"/>
      <c r="H34" s="80"/>
      <c r="I34" s="297">
        <v>0</v>
      </c>
      <c r="J34" s="280">
        <v>0</v>
      </c>
      <c r="K34" s="79">
        <v>0</v>
      </c>
      <c r="L34" s="80">
        <v>0</v>
      </c>
      <c r="M34" s="29">
        <v>0</v>
      </c>
      <c r="N34" s="79">
        <v>0</v>
      </c>
      <c r="O34" s="79">
        <v>0</v>
      </c>
      <c r="P34" s="79">
        <v>0</v>
      </c>
      <c r="Q34" s="280">
        <v>0</v>
      </c>
      <c r="R34" s="325">
        <v>0</v>
      </c>
      <c r="S34" s="369">
        <v>0</v>
      </c>
      <c r="T34" s="29">
        <v>0</v>
      </c>
      <c r="U34" s="280">
        <v>0</v>
      </c>
      <c r="V34" s="280">
        <v>0</v>
      </c>
      <c r="W34" s="29">
        <v>0</v>
      </c>
      <c r="X34" s="325">
        <v>0</v>
      </c>
      <c r="Y34" s="324">
        <v>0</v>
      </c>
      <c r="Z34" s="410">
        <v>0</v>
      </c>
      <c r="AA34" s="280">
        <v>0</v>
      </c>
      <c r="AB34" s="445">
        <v>0</v>
      </c>
      <c r="AC34" s="280">
        <v>0</v>
      </c>
      <c r="AD34" s="351">
        <v>0</v>
      </c>
      <c r="AE34" s="426">
        <v>0</v>
      </c>
      <c r="AF34" s="79">
        <v>0</v>
      </c>
      <c r="AG34" s="79">
        <v>0</v>
      </c>
      <c r="AH34" s="280">
        <v>0</v>
      </c>
      <c r="AI34" s="79">
        <v>0</v>
      </c>
      <c r="AJ34" s="325">
        <v>0</v>
      </c>
      <c r="AK34" s="324">
        <v>0</v>
      </c>
      <c r="AL34" s="79">
        <v>0</v>
      </c>
      <c r="AM34" s="79">
        <v>0</v>
      </c>
      <c r="AN34" s="410">
        <v>0</v>
      </c>
      <c r="AO34" s="79">
        <v>0</v>
      </c>
      <c r="AP34" s="325">
        <v>0</v>
      </c>
      <c r="AQ34" s="324">
        <v>0</v>
      </c>
      <c r="AR34" s="79">
        <v>0</v>
      </c>
      <c r="AS34" s="79">
        <v>0</v>
      </c>
      <c r="AT34" s="79">
        <v>0</v>
      </c>
      <c r="AU34" s="79">
        <v>0</v>
      </c>
      <c r="AV34" s="325">
        <v>0</v>
      </c>
      <c r="AW34" s="386">
        <v>0</v>
      </c>
      <c r="AX34" s="15"/>
    </row>
    <row r="35" spans="1:50">
      <c r="A35" s="14" t="s">
        <v>70</v>
      </c>
      <c r="B35" s="89">
        <f t="shared" si="5"/>
        <v>-3010935.0804916732</v>
      </c>
      <c r="C35" s="30"/>
      <c r="D35" s="81"/>
      <c r="E35" s="81"/>
      <c r="F35" s="82"/>
      <c r="G35" s="30"/>
      <c r="H35" s="82"/>
      <c r="I35" s="294"/>
      <c r="J35" s="277"/>
      <c r="K35" s="81"/>
      <c r="L35" s="82"/>
      <c r="M35" s="30"/>
      <c r="N35" s="81"/>
      <c r="O35" s="81"/>
      <c r="P35" s="81"/>
      <c r="Q35" s="277"/>
      <c r="R35" s="319"/>
      <c r="S35" s="366"/>
      <c r="T35" s="30"/>
      <c r="U35" s="277"/>
      <c r="V35" s="277"/>
      <c r="W35" s="30"/>
      <c r="X35" s="319"/>
      <c r="Y35" s="318"/>
      <c r="Z35" s="407">
        <f>'[4]Page 6.4'!$I$22+'[4]Page 6.4'!$I$26</f>
        <v>-2831593.6381042683</v>
      </c>
      <c r="AA35" s="277"/>
      <c r="AB35" s="442"/>
      <c r="AC35" s="277"/>
      <c r="AD35" s="348"/>
      <c r="AE35" s="423"/>
      <c r="AF35" s="81"/>
      <c r="AG35" s="81"/>
      <c r="AH35" s="277"/>
      <c r="AI35" s="81"/>
      <c r="AJ35" s="319"/>
      <c r="AK35" s="318"/>
      <c r="AL35" s="81"/>
      <c r="AM35" s="81"/>
      <c r="AN35" s="407">
        <f>'[5]Page 8.4'!$I$30</f>
        <v>-179341.44238740465</v>
      </c>
      <c r="AO35" s="81"/>
      <c r="AP35" s="319"/>
      <c r="AQ35" s="318"/>
      <c r="AR35" s="81"/>
      <c r="AS35" s="81"/>
      <c r="AT35" s="81"/>
      <c r="AU35" s="81"/>
      <c r="AV35" s="319"/>
      <c r="AW35" s="383"/>
      <c r="AX35" s="15"/>
    </row>
    <row r="36" spans="1:50">
      <c r="A36" s="14" t="s">
        <v>71</v>
      </c>
      <c r="B36" s="89">
        <f t="shared" si="5"/>
        <v>0</v>
      </c>
      <c r="C36" s="30"/>
      <c r="D36" s="81"/>
      <c r="E36" s="81"/>
      <c r="F36" s="82"/>
      <c r="G36" s="30"/>
      <c r="H36" s="82"/>
      <c r="I36" s="294"/>
      <c r="J36" s="277"/>
      <c r="K36" s="81"/>
      <c r="L36" s="82"/>
      <c r="M36" s="30"/>
      <c r="N36" s="81"/>
      <c r="O36" s="81"/>
      <c r="P36" s="81"/>
      <c r="Q36" s="277"/>
      <c r="R36" s="319"/>
      <c r="S36" s="366"/>
      <c r="T36" s="30"/>
      <c r="U36" s="277"/>
      <c r="V36" s="277"/>
      <c r="W36" s="30"/>
      <c r="X36" s="319"/>
      <c r="Y36" s="318"/>
      <c r="Z36" s="407"/>
      <c r="AA36" s="277"/>
      <c r="AB36" s="442"/>
      <c r="AC36" s="277"/>
      <c r="AD36" s="348"/>
      <c r="AE36" s="423"/>
      <c r="AF36" s="81"/>
      <c r="AG36" s="81"/>
      <c r="AH36" s="277"/>
      <c r="AI36" s="81"/>
      <c r="AJ36" s="319"/>
      <c r="AK36" s="318"/>
      <c r="AL36" s="81"/>
      <c r="AM36" s="81"/>
      <c r="AN36" s="407"/>
      <c r="AO36" s="81"/>
      <c r="AP36" s="319"/>
      <c r="AQ36" s="318"/>
      <c r="AR36" s="81"/>
      <c r="AS36" s="81"/>
      <c r="AT36" s="81"/>
      <c r="AU36" s="81"/>
      <c r="AV36" s="319"/>
      <c r="AW36" s="383"/>
      <c r="AX36" s="15"/>
    </row>
    <row r="37" spans="1:50">
      <c r="A37" s="14" t="s">
        <v>72</v>
      </c>
      <c r="B37" s="89">
        <f t="shared" si="5"/>
        <v>0</v>
      </c>
      <c r="C37" s="30"/>
      <c r="D37" s="81"/>
      <c r="E37" s="81"/>
      <c r="F37" s="82"/>
      <c r="G37" s="30"/>
      <c r="H37" s="82"/>
      <c r="I37" s="294"/>
      <c r="J37" s="277"/>
      <c r="K37" s="81"/>
      <c r="L37" s="82"/>
      <c r="M37" s="30"/>
      <c r="N37" s="81"/>
      <c r="O37" s="81"/>
      <c r="P37" s="81"/>
      <c r="Q37" s="277"/>
      <c r="R37" s="319"/>
      <c r="S37" s="366"/>
      <c r="T37" s="30"/>
      <c r="U37" s="277"/>
      <c r="V37" s="277"/>
      <c r="W37" s="30"/>
      <c r="X37" s="319"/>
      <c r="Y37" s="318"/>
      <c r="Z37" s="407"/>
      <c r="AA37" s="277"/>
      <c r="AB37" s="442"/>
      <c r="AC37" s="277"/>
      <c r="AD37" s="348"/>
      <c r="AE37" s="423"/>
      <c r="AF37" s="81"/>
      <c r="AG37" s="81"/>
      <c r="AH37" s="277"/>
      <c r="AI37" s="81"/>
      <c r="AJ37" s="319"/>
      <c r="AK37" s="318"/>
      <c r="AL37" s="81"/>
      <c r="AM37" s="81"/>
      <c r="AN37" s="407"/>
      <c r="AO37" s="81"/>
      <c r="AP37" s="319"/>
      <c r="AQ37" s="318"/>
      <c r="AR37" s="81"/>
      <c r="AS37" s="81"/>
      <c r="AT37" s="81"/>
      <c r="AU37" s="81"/>
      <c r="AV37" s="319"/>
      <c r="AW37" s="383"/>
      <c r="AX37" s="15"/>
    </row>
    <row r="38" spans="1:50">
      <c r="A38" s="14" t="s">
        <v>73</v>
      </c>
      <c r="B38" s="157">
        <f t="shared" si="5"/>
        <v>9539870.5968702789</v>
      </c>
      <c r="C38" s="31">
        <f>SUM(C29:C37)</f>
        <v>0</v>
      </c>
      <c r="D38" s="83">
        <f t="shared" ref="D38:AW38" si="16">SUM(D29:D37)</f>
        <v>0</v>
      </c>
      <c r="E38" s="83">
        <f t="shared" si="16"/>
        <v>2839373.7664322783</v>
      </c>
      <c r="F38" s="84">
        <f t="shared" si="16"/>
        <v>0</v>
      </c>
      <c r="G38" s="31">
        <f t="shared" si="16"/>
        <v>0</v>
      </c>
      <c r="H38" s="84">
        <f t="shared" si="16"/>
        <v>0</v>
      </c>
      <c r="I38" s="295">
        <f t="shared" si="16"/>
        <v>0</v>
      </c>
      <c r="J38" s="278">
        <f t="shared" si="16"/>
        <v>395767.90786806488</v>
      </c>
      <c r="K38" s="83">
        <f t="shared" si="16"/>
        <v>0</v>
      </c>
      <c r="L38" s="84">
        <f t="shared" si="16"/>
        <v>0</v>
      </c>
      <c r="M38" s="31">
        <f t="shared" si="16"/>
        <v>0</v>
      </c>
      <c r="N38" s="83">
        <f t="shared" si="16"/>
        <v>0</v>
      </c>
      <c r="O38" s="83">
        <f t="shared" si="16"/>
        <v>0</v>
      </c>
      <c r="P38" s="83">
        <f t="shared" si="16"/>
        <v>0</v>
      </c>
      <c r="Q38" s="278">
        <f t="shared" si="16"/>
        <v>0</v>
      </c>
      <c r="R38" s="321">
        <f t="shared" si="16"/>
        <v>0</v>
      </c>
      <c r="S38" s="367">
        <f t="shared" ref="S38" si="17">SUM(S29:S37)</f>
        <v>-542591.05981465126</v>
      </c>
      <c r="T38" s="31">
        <f t="shared" si="16"/>
        <v>0</v>
      </c>
      <c r="U38" s="278">
        <f t="shared" si="16"/>
        <v>0</v>
      </c>
      <c r="V38" s="278">
        <f t="shared" ref="V38" si="18">SUM(V29:V37)</f>
        <v>0</v>
      </c>
      <c r="W38" s="31">
        <f t="shared" si="16"/>
        <v>0</v>
      </c>
      <c r="X38" s="321">
        <f t="shared" si="16"/>
        <v>0</v>
      </c>
      <c r="Y38" s="320">
        <f t="shared" si="16"/>
        <v>0</v>
      </c>
      <c r="Z38" s="408">
        <f t="shared" si="16"/>
        <v>6607865.356529397</v>
      </c>
      <c r="AA38" s="278">
        <f t="shared" ref="AA38" si="19">SUM(AA29:AA37)</f>
        <v>0</v>
      </c>
      <c r="AB38" s="443">
        <f t="shared" si="16"/>
        <v>-126847.26725866068</v>
      </c>
      <c r="AC38" s="278">
        <f t="shared" si="16"/>
        <v>0</v>
      </c>
      <c r="AD38" s="349">
        <f t="shared" si="16"/>
        <v>-830702.23678633792</v>
      </c>
      <c r="AE38" s="424">
        <f t="shared" si="16"/>
        <v>0</v>
      </c>
      <c r="AF38" s="83">
        <f t="shared" si="16"/>
        <v>-12288.900000000001</v>
      </c>
      <c r="AG38" s="83">
        <f t="shared" si="16"/>
        <v>0</v>
      </c>
      <c r="AH38" s="278">
        <f t="shared" si="16"/>
        <v>0</v>
      </c>
      <c r="AI38" s="83">
        <f t="shared" si="16"/>
        <v>0</v>
      </c>
      <c r="AJ38" s="321">
        <f>ROUNDUP(SUM(AJ29:AJ37),0)</f>
        <v>0</v>
      </c>
      <c r="AK38" s="320">
        <f t="shared" si="16"/>
        <v>0</v>
      </c>
      <c r="AL38" s="83">
        <f t="shared" si="16"/>
        <v>0</v>
      </c>
      <c r="AM38" s="83">
        <f t="shared" si="16"/>
        <v>0</v>
      </c>
      <c r="AN38" s="408">
        <f t="shared" si="16"/>
        <v>1209293.0299001893</v>
      </c>
      <c r="AO38" s="83">
        <f t="shared" ref="AO38" si="20">SUM(AO29:AO37)</f>
        <v>0</v>
      </c>
      <c r="AP38" s="321">
        <f t="shared" si="16"/>
        <v>0</v>
      </c>
      <c r="AQ38" s="320">
        <f t="shared" si="16"/>
        <v>0</v>
      </c>
      <c r="AR38" s="83">
        <f t="shared" si="16"/>
        <v>0</v>
      </c>
      <c r="AS38" s="83">
        <f t="shared" si="16"/>
        <v>0</v>
      </c>
      <c r="AT38" s="83">
        <f t="shared" si="16"/>
        <v>0</v>
      </c>
      <c r="AU38" s="83">
        <f t="shared" si="16"/>
        <v>0</v>
      </c>
      <c r="AV38" s="321">
        <f t="shared" si="16"/>
        <v>0</v>
      </c>
      <c r="AW38" s="384">
        <f t="shared" si="16"/>
        <v>0</v>
      </c>
      <c r="AX38" s="15"/>
    </row>
    <row r="39" spans="1:50">
      <c r="A39" s="14"/>
      <c r="B39" s="78">
        <f t="shared" si="5"/>
        <v>0</v>
      </c>
      <c r="C39" s="28"/>
      <c r="D39" s="12"/>
      <c r="E39" s="12"/>
      <c r="F39" s="77"/>
      <c r="G39" s="28"/>
      <c r="H39" s="77"/>
      <c r="I39" s="293"/>
      <c r="J39" s="276"/>
      <c r="K39" s="12"/>
      <c r="L39" s="77"/>
      <c r="M39" s="28"/>
      <c r="N39" s="12"/>
      <c r="O39" s="12"/>
      <c r="P39" s="12"/>
      <c r="Q39" s="276"/>
      <c r="R39" s="317"/>
      <c r="S39" s="365"/>
      <c r="T39" s="28"/>
      <c r="U39" s="276"/>
      <c r="V39" s="276"/>
      <c r="W39" s="28"/>
      <c r="X39" s="317"/>
      <c r="Y39" s="316"/>
      <c r="Z39" s="406"/>
      <c r="AA39" s="276"/>
      <c r="AB39" s="441"/>
      <c r="AC39" s="276"/>
      <c r="AD39" s="347"/>
      <c r="AE39" s="422"/>
      <c r="AF39" s="12"/>
      <c r="AG39" s="12"/>
      <c r="AH39" s="276"/>
      <c r="AI39" s="12"/>
      <c r="AJ39" s="317"/>
      <c r="AK39" s="316"/>
      <c r="AL39" s="12"/>
      <c r="AM39" s="12"/>
      <c r="AN39" s="406"/>
      <c r="AO39" s="12"/>
      <c r="AP39" s="317"/>
      <c r="AQ39" s="316"/>
      <c r="AR39" s="12"/>
      <c r="AS39" s="12"/>
      <c r="AT39" s="12"/>
      <c r="AU39" s="12"/>
      <c r="AV39" s="317"/>
      <c r="AW39" s="382"/>
      <c r="AX39" s="15"/>
    </row>
    <row r="40" spans="1:50" ht="13.5" thickBot="1">
      <c r="A40" s="14" t="s">
        <v>74</v>
      </c>
      <c r="B40" s="159">
        <f t="shared" si="5"/>
        <v>-1427374.1213494837</v>
      </c>
      <c r="C40" s="33">
        <f t="shared" ref="C40:AW40" si="21">C16-C38</f>
        <v>0</v>
      </c>
      <c r="D40" s="90">
        <f t="shared" si="21"/>
        <v>0</v>
      </c>
      <c r="E40" s="90">
        <f t="shared" si="21"/>
        <v>5273122.7090885174</v>
      </c>
      <c r="F40" s="91">
        <f t="shared" si="21"/>
        <v>0</v>
      </c>
      <c r="G40" s="33">
        <f t="shared" si="21"/>
        <v>0</v>
      </c>
      <c r="H40" s="91">
        <f t="shared" si="21"/>
        <v>0</v>
      </c>
      <c r="I40" s="298">
        <f t="shared" si="21"/>
        <v>0</v>
      </c>
      <c r="J40" s="281">
        <f t="shared" si="21"/>
        <v>-395767.90786806488</v>
      </c>
      <c r="K40" s="90">
        <f t="shared" si="21"/>
        <v>0</v>
      </c>
      <c r="L40" s="91">
        <f t="shared" si="21"/>
        <v>0</v>
      </c>
      <c r="M40" s="33">
        <f t="shared" si="21"/>
        <v>0</v>
      </c>
      <c r="N40" s="90">
        <f t="shared" si="21"/>
        <v>0</v>
      </c>
      <c r="O40" s="90">
        <f t="shared" si="21"/>
        <v>0</v>
      </c>
      <c r="P40" s="90">
        <f t="shared" si="21"/>
        <v>0</v>
      </c>
      <c r="Q40" s="281">
        <f t="shared" si="21"/>
        <v>0</v>
      </c>
      <c r="R40" s="327">
        <f t="shared" si="21"/>
        <v>0</v>
      </c>
      <c r="S40" s="370">
        <f t="shared" ref="S40" si="22">S16-S38</f>
        <v>542591.05981465126</v>
      </c>
      <c r="T40" s="33">
        <f t="shared" si="21"/>
        <v>0</v>
      </c>
      <c r="U40" s="281">
        <f t="shared" si="21"/>
        <v>0</v>
      </c>
      <c r="V40" s="281">
        <f t="shared" ref="V40" si="23">V16-V38</f>
        <v>0</v>
      </c>
      <c r="W40" s="33">
        <f t="shared" si="21"/>
        <v>0</v>
      </c>
      <c r="X40" s="327">
        <f t="shared" si="21"/>
        <v>0</v>
      </c>
      <c r="Y40" s="326">
        <f t="shared" si="21"/>
        <v>0</v>
      </c>
      <c r="Z40" s="411">
        <f t="shared" si="21"/>
        <v>-6607865.356529397</v>
      </c>
      <c r="AA40" s="281">
        <f t="shared" ref="AA40" si="24">AA16-AA38</f>
        <v>0</v>
      </c>
      <c r="AB40" s="446">
        <f t="shared" si="21"/>
        <v>126847.26725866068</v>
      </c>
      <c r="AC40" s="281">
        <f t="shared" si="21"/>
        <v>0</v>
      </c>
      <c r="AD40" s="352">
        <f t="shared" si="21"/>
        <v>830702.23678633792</v>
      </c>
      <c r="AE40" s="427">
        <f t="shared" si="21"/>
        <v>0</v>
      </c>
      <c r="AF40" s="90">
        <f t="shared" si="21"/>
        <v>12288.900000000001</v>
      </c>
      <c r="AG40" s="90">
        <f t="shared" si="21"/>
        <v>0</v>
      </c>
      <c r="AH40" s="281">
        <f t="shared" si="21"/>
        <v>0</v>
      </c>
      <c r="AI40" s="90">
        <f t="shared" si="21"/>
        <v>0</v>
      </c>
      <c r="AJ40" s="327">
        <f t="shared" si="21"/>
        <v>0</v>
      </c>
      <c r="AK40" s="326">
        <f t="shared" si="21"/>
        <v>0</v>
      </c>
      <c r="AL40" s="90">
        <f t="shared" si="21"/>
        <v>0</v>
      </c>
      <c r="AM40" s="90">
        <f t="shared" si="21"/>
        <v>0</v>
      </c>
      <c r="AN40" s="411">
        <f t="shared" si="21"/>
        <v>-1209293.0299001893</v>
      </c>
      <c r="AO40" s="90">
        <f t="shared" ref="AO40" si="25">AO16-AO38</f>
        <v>0</v>
      </c>
      <c r="AP40" s="327">
        <f t="shared" si="21"/>
        <v>0</v>
      </c>
      <c r="AQ40" s="326">
        <f t="shared" si="21"/>
        <v>0</v>
      </c>
      <c r="AR40" s="90">
        <f t="shared" si="21"/>
        <v>0</v>
      </c>
      <c r="AS40" s="90">
        <f t="shared" si="21"/>
        <v>0</v>
      </c>
      <c r="AT40" s="90">
        <f t="shared" si="21"/>
        <v>0</v>
      </c>
      <c r="AU40" s="90">
        <f t="shared" si="21"/>
        <v>0</v>
      </c>
      <c r="AV40" s="327">
        <f t="shared" si="21"/>
        <v>0</v>
      </c>
      <c r="AW40" s="387">
        <f t="shared" si="21"/>
        <v>0</v>
      </c>
      <c r="AX40" s="15"/>
    </row>
    <row r="41" spans="1:50" ht="13.5" thickTop="1">
      <c r="A41" s="14"/>
      <c r="B41" s="78"/>
      <c r="C41" s="28"/>
      <c r="D41" s="12"/>
      <c r="E41" s="12"/>
      <c r="F41" s="77"/>
      <c r="G41" s="28"/>
      <c r="H41" s="77"/>
      <c r="I41" s="293"/>
      <c r="J41" s="276"/>
      <c r="K41" s="12"/>
      <c r="L41" s="77"/>
      <c r="M41" s="28"/>
      <c r="N41" s="12"/>
      <c r="O41" s="12"/>
      <c r="P41" s="12"/>
      <c r="Q41" s="276"/>
      <c r="R41" s="317"/>
      <c r="S41" s="365"/>
      <c r="T41" s="28"/>
      <c r="U41" s="276"/>
      <c r="V41" s="276"/>
      <c r="W41" s="28"/>
      <c r="X41" s="317"/>
      <c r="Y41" s="316"/>
      <c r="Z41" s="406"/>
      <c r="AA41" s="276"/>
      <c r="AB41" s="441"/>
      <c r="AC41" s="276"/>
      <c r="AD41" s="347"/>
      <c r="AE41" s="422"/>
      <c r="AF41" s="12"/>
      <c r="AG41" s="12"/>
      <c r="AH41" s="276"/>
      <c r="AI41" s="12"/>
      <c r="AJ41" s="317"/>
      <c r="AK41" s="316"/>
      <c r="AL41" s="12"/>
      <c r="AM41" s="12"/>
      <c r="AN41" s="406"/>
      <c r="AO41" s="12"/>
      <c r="AP41" s="317"/>
      <c r="AQ41" s="316"/>
      <c r="AR41" s="12"/>
      <c r="AS41" s="12"/>
      <c r="AT41" s="12"/>
      <c r="AU41" s="12"/>
      <c r="AV41" s="317"/>
      <c r="AW41" s="382"/>
      <c r="AX41" s="15"/>
    </row>
    <row r="42" spans="1:50">
      <c r="A42" s="14" t="s">
        <v>75</v>
      </c>
      <c r="B42" s="78"/>
      <c r="C42" s="28"/>
      <c r="D42" s="12"/>
      <c r="E42" s="12"/>
      <c r="F42" s="77"/>
      <c r="G42" s="28"/>
      <c r="H42" s="77"/>
      <c r="I42" s="293"/>
      <c r="J42" s="276"/>
      <c r="K42" s="12"/>
      <c r="L42" s="77"/>
      <c r="M42" s="28"/>
      <c r="N42" s="12"/>
      <c r="O42" s="12"/>
      <c r="P42" s="12"/>
      <c r="Q42" s="276"/>
      <c r="R42" s="317"/>
      <c r="S42" s="365"/>
      <c r="T42" s="28"/>
      <c r="U42" s="276"/>
      <c r="V42" s="276"/>
      <c r="W42" s="28"/>
      <c r="X42" s="317"/>
      <c r="Y42" s="316"/>
      <c r="Z42" s="406"/>
      <c r="AA42" s="276"/>
      <c r="AB42" s="441"/>
      <c r="AC42" s="276"/>
      <c r="AD42" s="347"/>
      <c r="AE42" s="422"/>
      <c r="AF42" s="12"/>
      <c r="AG42" s="12"/>
      <c r="AH42" s="276"/>
      <c r="AI42" s="12"/>
      <c r="AJ42" s="317"/>
      <c r="AK42" s="316"/>
      <c r="AL42" s="12"/>
      <c r="AM42" s="12"/>
      <c r="AN42" s="406"/>
      <c r="AO42" s="12"/>
      <c r="AP42" s="317"/>
      <c r="AQ42" s="316"/>
      <c r="AR42" s="12"/>
      <c r="AS42" s="12"/>
      <c r="AT42" s="12"/>
      <c r="AU42" s="12"/>
      <c r="AV42" s="317"/>
      <c r="AW42" s="382"/>
      <c r="AX42" s="15"/>
    </row>
    <row r="43" spans="1:50">
      <c r="A43" s="14" t="s">
        <v>76</v>
      </c>
      <c r="B43" s="89">
        <f t="shared" ref="B43:B54" si="26">SUM(C43:AW43)</f>
        <v>27186168.945109561</v>
      </c>
      <c r="C43" s="30"/>
      <c r="D43" s="81"/>
      <c r="E43" s="81"/>
      <c r="F43" s="82"/>
      <c r="G43" s="30"/>
      <c r="H43" s="82"/>
      <c r="I43" s="294"/>
      <c r="J43" s="277"/>
      <c r="K43" s="81"/>
      <c r="L43" s="82"/>
      <c r="M43" s="30"/>
      <c r="N43" s="81"/>
      <c r="O43" s="81"/>
      <c r="P43" s="81"/>
      <c r="Q43" s="277"/>
      <c r="R43" s="319"/>
      <c r="S43" s="366"/>
      <c r="T43" s="30"/>
      <c r="U43" s="277"/>
      <c r="V43" s="277"/>
      <c r="W43" s="30"/>
      <c r="X43" s="319"/>
      <c r="Y43" s="318"/>
      <c r="Z43" s="407"/>
      <c r="AA43" s="277"/>
      <c r="AB43" s="442"/>
      <c r="AC43" s="277"/>
      <c r="AD43" s="348"/>
      <c r="AE43" s="423"/>
      <c r="AF43" s="81"/>
      <c r="AG43" s="81"/>
      <c r="AH43" s="277"/>
      <c r="AI43" s="81"/>
      <c r="AJ43" s="319"/>
      <c r="AK43" s="318"/>
      <c r="AL43" s="81"/>
      <c r="AM43" s="81"/>
      <c r="AN43" s="407">
        <f>'[5]Page 8.4'!$I$10</f>
        <v>26303638.163894784</v>
      </c>
      <c r="AO43" s="81"/>
      <c r="AP43" s="319"/>
      <c r="AQ43" s="318"/>
      <c r="AR43" s="81"/>
      <c r="AS43" s="81"/>
      <c r="AT43" s="81"/>
      <c r="AU43" s="81"/>
      <c r="AV43" s="319"/>
      <c r="AW43" s="383">
        <v>882530.78121477552</v>
      </c>
      <c r="AX43" s="15"/>
    </row>
    <row r="44" spans="1:50">
      <c r="A44" s="14" t="s">
        <v>77</v>
      </c>
      <c r="B44" s="89">
        <f t="shared" si="26"/>
        <v>0</v>
      </c>
      <c r="C44" s="30"/>
      <c r="D44" s="81"/>
      <c r="E44" s="81"/>
      <c r="F44" s="82"/>
      <c r="G44" s="30"/>
      <c r="H44" s="82"/>
      <c r="I44" s="294"/>
      <c r="J44" s="277"/>
      <c r="K44" s="81"/>
      <c r="L44" s="82"/>
      <c r="M44" s="30"/>
      <c r="N44" s="81"/>
      <c r="O44" s="81"/>
      <c r="P44" s="81"/>
      <c r="Q44" s="277"/>
      <c r="R44" s="319"/>
      <c r="S44" s="366"/>
      <c r="T44" s="30"/>
      <c r="U44" s="277"/>
      <c r="V44" s="277"/>
      <c r="W44" s="30"/>
      <c r="X44" s="319"/>
      <c r="Y44" s="318"/>
      <c r="Z44" s="407"/>
      <c r="AA44" s="277"/>
      <c r="AB44" s="442"/>
      <c r="AC44" s="277"/>
      <c r="AD44" s="348"/>
      <c r="AE44" s="423"/>
      <c r="AF44" s="81"/>
      <c r="AG44" s="81"/>
      <c r="AH44" s="277"/>
      <c r="AI44" s="81"/>
      <c r="AJ44" s="319"/>
      <c r="AK44" s="318"/>
      <c r="AL44" s="81"/>
      <c r="AM44" s="81"/>
      <c r="AN44" s="407"/>
      <c r="AO44" s="81"/>
      <c r="AP44" s="319"/>
      <c r="AQ44" s="318"/>
      <c r="AR44" s="81"/>
      <c r="AS44" s="81"/>
      <c r="AT44" s="81"/>
      <c r="AU44" s="81"/>
      <c r="AV44" s="319"/>
      <c r="AW44" s="383"/>
      <c r="AX44" s="15"/>
    </row>
    <row r="45" spans="1:50">
      <c r="A45" s="14" t="s">
        <v>78</v>
      </c>
      <c r="B45" s="89">
        <f t="shared" si="26"/>
        <v>0</v>
      </c>
      <c r="C45" s="30"/>
      <c r="D45" s="81"/>
      <c r="E45" s="81"/>
      <c r="F45" s="82"/>
      <c r="G45" s="30"/>
      <c r="H45" s="82"/>
      <c r="I45" s="294"/>
      <c r="J45" s="277"/>
      <c r="K45" s="81"/>
      <c r="L45" s="82"/>
      <c r="M45" s="30"/>
      <c r="N45" s="81"/>
      <c r="O45" s="81"/>
      <c r="P45" s="81"/>
      <c r="Q45" s="277"/>
      <c r="R45" s="319"/>
      <c r="S45" s="366"/>
      <c r="T45" s="30"/>
      <c r="U45" s="277"/>
      <c r="V45" s="277"/>
      <c r="W45" s="30"/>
      <c r="X45" s="319"/>
      <c r="Y45" s="318"/>
      <c r="Z45" s="407"/>
      <c r="AA45" s="277"/>
      <c r="AB45" s="442"/>
      <c r="AC45" s="277"/>
      <c r="AD45" s="348"/>
      <c r="AE45" s="423"/>
      <c r="AF45" s="81"/>
      <c r="AG45" s="81"/>
      <c r="AH45" s="277"/>
      <c r="AI45" s="81"/>
      <c r="AJ45" s="319"/>
      <c r="AK45" s="318"/>
      <c r="AL45" s="81"/>
      <c r="AM45" s="81"/>
      <c r="AN45" s="407"/>
      <c r="AO45" s="81"/>
      <c r="AP45" s="319"/>
      <c r="AQ45" s="318"/>
      <c r="AR45" s="81"/>
      <c r="AS45" s="81"/>
      <c r="AT45" s="81"/>
      <c r="AU45" s="81"/>
      <c r="AV45" s="319"/>
      <c r="AW45" s="383"/>
      <c r="AX45" s="15"/>
    </row>
    <row r="46" spans="1:50">
      <c r="A46" s="14" t="s">
        <v>79</v>
      </c>
      <c r="B46" s="89">
        <f t="shared" si="26"/>
        <v>0</v>
      </c>
      <c r="C46" s="30"/>
      <c r="D46" s="81"/>
      <c r="E46" s="81"/>
      <c r="F46" s="82"/>
      <c r="G46" s="30"/>
      <c r="H46" s="82"/>
      <c r="I46" s="294"/>
      <c r="J46" s="277"/>
      <c r="K46" s="81"/>
      <c r="L46" s="82"/>
      <c r="M46" s="30"/>
      <c r="N46" s="81"/>
      <c r="O46" s="81"/>
      <c r="P46" s="81"/>
      <c r="Q46" s="277"/>
      <c r="R46" s="319"/>
      <c r="S46" s="366"/>
      <c r="T46" s="30"/>
      <c r="U46" s="277"/>
      <c r="V46" s="277"/>
      <c r="W46" s="30"/>
      <c r="X46" s="319"/>
      <c r="Y46" s="318"/>
      <c r="Z46" s="407"/>
      <c r="AA46" s="277"/>
      <c r="AB46" s="442"/>
      <c r="AC46" s="277"/>
      <c r="AD46" s="348"/>
      <c r="AE46" s="423"/>
      <c r="AF46" s="81"/>
      <c r="AG46" s="81"/>
      <c r="AH46" s="277"/>
      <c r="AI46" s="81"/>
      <c r="AJ46" s="319"/>
      <c r="AK46" s="318"/>
      <c r="AL46" s="81"/>
      <c r="AM46" s="81"/>
      <c r="AN46" s="407"/>
      <c r="AO46" s="81"/>
      <c r="AP46" s="319"/>
      <c r="AQ46" s="318"/>
      <c r="AR46" s="81"/>
      <c r="AS46" s="81"/>
      <c r="AT46" s="81"/>
      <c r="AU46" s="81"/>
      <c r="AV46" s="319"/>
      <c r="AW46" s="383"/>
      <c r="AX46" s="15"/>
    </row>
    <row r="47" spans="1:50">
      <c r="A47" s="14" t="s">
        <v>80</v>
      </c>
      <c r="B47" s="89">
        <f t="shared" si="26"/>
        <v>0</v>
      </c>
      <c r="C47" s="30"/>
      <c r="D47" s="81"/>
      <c r="E47" s="81"/>
      <c r="F47" s="82"/>
      <c r="G47" s="30"/>
      <c r="H47" s="82"/>
      <c r="I47" s="294"/>
      <c r="J47" s="277"/>
      <c r="K47" s="81"/>
      <c r="L47" s="82"/>
      <c r="M47" s="30"/>
      <c r="N47" s="81"/>
      <c r="O47" s="81"/>
      <c r="P47" s="81"/>
      <c r="Q47" s="277"/>
      <c r="R47" s="319"/>
      <c r="S47" s="366"/>
      <c r="T47" s="30"/>
      <c r="U47" s="277"/>
      <c r="V47" s="277"/>
      <c r="W47" s="30"/>
      <c r="X47" s="319"/>
      <c r="Y47" s="318"/>
      <c r="Z47" s="407"/>
      <c r="AA47" s="277"/>
      <c r="AB47" s="442"/>
      <c r="AC47" s="277"/>
      <c r="AD47" s="348"/>
      <c r="AE47" s="423"/>
      <c r="AF47" s="81"/>
      <c r="AG47" s="81"/>
      <c r="AH47" s="277"/>
      <c r="AI47" s="81"/>
      <c r="AJ47" s="319"/>
      <c r="AK47" s="318"/>
      <c r="AL47" s="81"/>
      <c r="AM47" s="81"/>
      <c r="AN47" s="407"/>
      <c r="AO47" s="81"/>
      <c r="AP47" s="319"/>
      <c r="AQ47" s="318"/>
      <c r="AR47" s="81"/>
      <c r="AS47" s="81"/>
      <c r="AT47" s="81"/>
      <c r="AU47" s="81"/>
      <c r="AV47" s="319"/>
      <c r="AW47" s="383"/>
      <c r="AX47" s="15"/>
    </row>
    <row r="48" spans="1:50">
      <c r="A48" s="14" t="s">
        <v>81</v>
      </c>
      <c r="B48" s="89">
        <f t="shared" si="26"/>
        <v>0</v>
      </c>
      <c r="C48" s="30"/>
      <c r="D48" s="81"/>
      <c r="E48" s="81"/>
      <c r="F48" s="82"/>
      <c r="G48" s="30"/>
      <c r="H48" s="82"/>
      <c r="I48" s="294"/>
      <c r="J48" s="277"/>
      <c r="K48" s="81"/>
      <c r="L48" s="82"/>
      <c r="M48" s="30"/>
      <c r="N48" s="81"/>
      <c r="O48" s="81"/>
      <c r="P48" s="81"/>
      <c r="Q48" s="277"/>
      <c r="R48" s="319"/>
      <c r="S48" s="366"/>
      <c r="T48" s="30"/>
      <c r="U48" s="277"/>
      <c r="V48" s="277"/>
      <c r="W48" s="30"/>
      <c r="X48" s="319"/>
      <c r="Y48" s="318"/>
      <c r="Z48" s="407"/>
      <c r="AA48" s="277"/>
      <c r="AB48" s="442"/>
      <c r="AC48" s="277"/>
      <c r="AD48" s="348"/>
      <c r="AE48" s="423"/>
      <c r="AF48" s="81"/>
      <c r="AG48" s="81"/>
      <c r="AH48" s="277"/>
      <c r="AI48" s="81"/>
      <c r="AJ48" s="319"/>
      <c r="AK48" s="318"/>
      <c r="AL48" s="81"/>
      <c r="AM48" s="81"/>
      <c r="AN48" s="407"/>
      <c r="AO48" s="81"/>
      <c r="AP48" s="319"/>
      <c r="AQ48" s="318"/>
      <c r="AR48" s="81"/>
      <c r="AS48" s="81"/>
      <c r="AT48" s="81"/>
      <c r="AU48" s="81"/>
      <c r="AV48" s="319"/>
      <c r="AW48" s="383"/>
      <c r="AX48" s="15"/>
    </row>
    <row r="49" spans="1:50">
      <c r="A49" s="14" t="s">
        <v>82</v>
      </c>
      <c r="B49" s="89">
        <f t="shared" si="26"/>
        <v>0</v>
      </c>
      <c r="C49" s="30"/>
      <c r="D49" s="81"/>
      <c r="E49" s="81"/>
      <c r="F49" s="82"/>
      <c r="G49" s="30"/>
      <c r="H49" s="82"/>
      <c r="I49" s="294"/>
      <c r="J49" s="277"/>
      <c r="K49" s="81"/>
      <c r="L49" s="82"/>
      <c r="M49" s="30"/>
      <c r="N49" s="81"/>
      <c r="O49" s="81"/>
      <c r="P49" s="81"/>
      <c r="Q49" s="277"/>
      <c r="R49" s="319"/>
      <c r="S49" s="366"/>
      <c r="T49" s="30"/>
      <c r="U49" s="277"/>
      <c r="V49" s="277"/>
      <c r="W49" s="30"/>
      <c r="X49" s="319"/>
      <c r="Y49" s="318"/>
      <c r="Z49" s="407"/>
      <c r="AA49" s="277"/>
      <c r="AB49" s="442"/>
      <c r="AC49" s="277"/>
      <c r="AD49" s="348"/>
      <c r="AE49" s="423"/>
      <c r="AF49" s="81"/>
      <c r="AG49" s="81"/>
      <c r="AH49" s="277"/>
      <c r="AI49" s="81"/>
      <c r="AJ49" s="319"/>
      <c r="AK49" s="318"/>
      <c r="AL49" s="81"/>
      <c r="AM49" s="81"/>
      <c r="AN49" s="407"/>
      <c r="AO49" s="81"/>
      <c r="AP49" s="319"/>
      <c r="AQ49" s="318"/>
      <c r="AR49" s="81"/>
      <c r="AS49" s="81"/>
      <c r="AT49" s="81"/>
      <c r="AU49" s="81"/>
      <c r="AV49" s="319"/>
      <c r="AW49" s="383"/>
      <c r="AX49" s="15"/>
    </row>
    <row r="50" spans="1:50">
      <c r="A50" s="14" t="s">
        <v>83</v>
      </c>
      <c r="B50" s="89">
        <f t="shared" si="26"/>
        <v>0</v>
      </c>
      <c r="C50" s="30"/>
      <c r="D50" s="81"/>
      <c r="E50" s="81"/>
      <c r="F50" s="82"/>
      <c r="G50" s="30"/>
      <c r="H50" s="82"/>
      <c r="I50" s="294"/>
      <c r="J50" s="277"/>
      <c r="K50" s="81"/>
      <c r="L50" s="82"/>
      <c r="M50" s="30"/>
      <c r="N50" s="81"/>
      <c r="O50" s="81"/>
      <c r="P50" s="81"/>
      <c r="Q50" s="277"/>
      <c r="R50" s="319"/>
      <c r="S50" s="366"/>
      <c r="T50" s="30"/>
      <c r="U50" s="277"/>
      <c r="V50" s="277"/>
      <c r="W50" s="30"/>
      <c r="X50" s="319"/>
      <c r="Y50" s="318"/>
      <c r="Z50" s="407"/>
      <c r="AA50" s="277"/>
      <c r="AB50" s="442"/>
      <c r="AC50" s="277"/>
      <c r="AD50" s="348"/>
      <c r="AE50" s="423"/>
      <c r="AF50" s="81"/>
      <c r="AG50" s="81"/>
      <c r="AH50" s="277"/>
      <c r="AI50" s="81"/>
      <c r="AJ50" s="319"/>
      <c r="AK50" s="318"/>
      <c r="AL50" s="81"/>
      <c r="AM50" s="81"/>
      <c r="AN50" s="407"/>
      <c r="AO50" s="81"/>
      <c r="AP50" s="319"/>
      <c r="AQ50" s="318"/>
      <c r="AR50" s="81"/>
      <c r="AS50" s="81"/>
      <c r="AT50" s="81"/>
      <c r="AU50" s="81"/>
      <c r="AV50" s="319"/>
      <c r="AW50" s="383"/>
      <c r="AX50" s="15"/>
    </row>
    <row r="51" spans="1:50">
      <c r="A51" s="14" t="s">
        <v>84</v>
      </c>
      <c r="B51" s="89">
        <f t="shared" si="26"/>
        <v>0</v>
      </c>
      <c r="C51" s="30"/>
      <c r="D51" s="81"/>
      <c r="E51" s="81"/>
      <c r="F51" s="82"/>
      <c r="G51" s="30"/>
      <c r="H51" s="82"/>
      <c r="I51" s="294"/>
      <c r="J51" s="277"/>
      <c r="K51" s="81"/>
      <c r="L51" s="82"/>
      <c r="M51" s="30"/>
      <c r="N51" s="81"/>
      <c r="O51" s="81"/>
      <c r="P51" s="81"/>
      <c r="Q51" s="277"/>
      <c r="R51" s="319"/>
      <c r="S51" s="366"/>
      <c r="T51" s="30"/>
      <c r="U51" s="277"/>
      <c r="V51" s="277"/>
      <c r="W51" s="30"/>
      <c r="X51" s="319"/>
      <c r="Y51" s="318"/>
      <c r="Z51" s="407"/>
      <c r="AA51" s="277"/>
      <c r="AB51" s="442"/>
      <c r="AC51" s="277"/>
      <c r="AD51" s="348"/>
      <c r="AE51" s="423"/>
      <c r="AF51" s="81"/>
      <c r="AG51" s="81"/>
      <c r="AH51" s="277"/>
      <c r="AI51" s="81"/>
      <c r="AJ51" s="319"/>
      <c r="AK51" s="318"/>
      <c r="AL51" s="81"/>
      <c r="AM51" s="81"/>
      <c r="AN51" s="407"/>
      <c r="AO51" s="81"/>
      <c r="AP51" s="319"/>
      <c r="AQ51" s="318"/>
      <c r="AR51" s="81"/>
      <c r="AS51" s="81"/>
      <c r="AT51" s="81"/>
      <c r="AU51" s="81"/>
      <c r="AV51" s="319"/>
      <c r="AW51" s="383"/>
      <c r="AX51" s="15"/>
    </row>
    <row r="52" spans="1:50">
      <c r="A52" s="14" t="s">
        <v>85</v>
      </c>
      <c r="B52" s="89">
        <f t="shared" si="26"/>
        <v>0</v>
      </c>
      <c r="C52" s="30"/>
      <c r="D52" s="81"/>
      <c r="E52" s="81"/>
      <c r="F52" s="82"/>
      <c r="G52" s="30"/>
      <c r="H52" s="82"/>
      <c r="I52" s="294"/>
      <c r="J52" s="277"/>
      <c r="K52" s="81"/>
      <c r="L52" s="82"/>
      <c r="M52" s="30"/>
      <c r="N52" s="81"/>
      <c r="O52" s="81"/>
      <c r="P52" s="81"/>
      <c r="Q52" s="277"/>
      <c r="R52" s="319"/>
      <c r="S52" s="366"/>
      <c r="T52" s="30"/>
      <c r="U52" s="277"/>
      <c r="V52" s="277"/>
      <c r="W52" s="30"/>
      <c r="X52" s="319"/>
      <c r="Y52" s="318"/>
      <c r="Z52" s="407"/>
      <c r="AA52" s="277"/>
      <c r="AB52" s="442"/>
      <c r="AC52" s="277"/>
      <c r="AD52" s="348"/>
      <c r="AE52" s="423"/>
      <c r="AF52" s="81"/>
      <c r="AG52" s="81"/>
      <c r="AH52" s="277"/>
      <c r="AI52" s="81"/>
      <c r="AJ52" s="319"/>
      <c r="AK52" s="318"/>
      <c r="AL52" s="81"/>
      <c r="AM52" s="81"/>
      <c r="AN52" s="407"/>
      <c r="AO52" s="81"/>
      <c r="AP52" s="319"/>
      <c r="AQ52" s="318"/>
      <c r="AR52" s="81"/>
      <c r="AS52" s="81"/>
      <c r="AT52" s="81"/>
      <c r="AU52" s="81"/>
      <c r="AV52" s="319"/>
      <c r="AW52" s="383"/>
      <c r="AX52" s="15"/>
    </row>
    <row r="53" spans="1:50">
      <c r="A53" s="14" t="s">
        <v>86</v>
      </c>
      <c r="B53" s="89">
        <f t="shared" si="26"/>
        <v>0</v>
      </c>
      <c r="C53" s="30"/>
      <c r="D53" s="81"/>
      <c r="E53" s="81"/>
      <c r="F53" s="82"/>
      <c r="G53" s="30"/>
      <c r="H53" s="82"/>
      <c r="I53" s="294"/>
      <c r="J53" s="277"/>
      <c r="K53" s="81"/>
      <c r="L53" s="82"/>
      <c r="M53" s="30"/>
      <c r="N53" s="81"/>
      <c r="O53" s="81"/>
      <c r="P53" s="81"/>
      <c r="Q53" s="277"/>
      <c r="R53" s="319"/>
      <c r="S53" s="366"/>
      <c r="T53" s="30"/>
      <c r="U53" s="277"/>
      <c r="V53" s="277"/>
      <c r="W53" s="30"/>
      <c r="X53" s="319"/>
      <c r="Y53" s="318"/>
      <c r="Z53" s="407"/>
      <c r="AA53" s="277"/>
      <c r="AB53" s="442"/>
      <c r="AC53" s="277"/>
      <c r="AD53" s="348"/>
      <c r="AE53" s="423"/>
      <c r="AF53" s="81"/>
      <c r="AG53" s="81"/>
      <c r="AH53" s="277"/>
      <c r="AI53" s="81"/>
      <c r="AJ53" s="319"/>
      <c r="AK53" s="318"/>
      <c r="AL53" s="81"/>
      <c r="AM53" s="81"/>
      <c r="AN53" s="407"/>
      <c r="AO53" s="81"/>
      <c r="AP53" s="319"/>
      <c r="AQ53" s="318"/>
      <c r="AR53" s="81"/>
      <c r="AS53" s="81"/>
      <c r="AT53" s="81"/>
      <c r="AU53" s="81"/>
      <c r="AV53" s="319"/>
      <c r="AW53" s="383"/>
      <c r="AX53" s="15"/>
    </row>
    <row r="54" spans="1:50">
      <c r="A54" s="14" t="s">
        <v>87</v>
      </c>
      <c r="B54" s="160">
        <f t="shared" si="26"/>
        <v>27186168.945109561</v>
      </c>
      <c r="C54" s="34">
        <f>SUM(C43:C53)</f>
        <v>0</v>
      </c>
      <c r="D54" s="92">
        <f t="shared" ref="D54:AV54" si="27">SUM(D43:D53)</f>
        <v>0</v>
      </c>
      <c r="E54" s="92">
        <f t="shared" si="27"/>
        <v>0</v>
      </c>
      <c r="F54" s="93">
        <f t="shared" si="27"/>
        <v>0</v>
      </c>
      <c r="G54" s="34">
        <f t="shared" si="27"/>
        <v>0</v>
      </c>
      <c r="H54" s="93">
        <f t="shared" si="27"/>
        <v>0</v>
      </c>
      <c r="I54" s="299">
        <f t="shared" si="27"/>
        <v>0</v>
      </c>
      <c r="J54" s="282">
        <f t="shared" si="27"/>
        <v>0</v>
      </c>
      <c r="K54" s="92">
        <f t="shared" si="27"/>
        <v>0</v>
      </c>
      <c r="L54" s="93">
        <f t="shared" si="27"/>
        <v>0</v>
      </c>
      <c r="M54" s="34">
        <f t="shared" si="27"/>
        <v>0</v>
      </c>
      <c r="N54" s="92">
        <f t="shared" si="27"/>
        <v>0</v>
      </c>
      <c r="O54" s="92">
        <f t="shared" si="27"/>
        <v>0</v>
      </c>
      <c r="P54" s="92">
        <f t="shared" si="27"/>
        <v>0</v>
      </c>
      <c r="Q54" s="282">
        <f t="shared" si="27"/>
        <v>0</v>
      </c>
      <c r="R54" s="329">
        <f t="shared" si="27"/>
        <v>0</v>
      </c>
      <c r="S54" s="371">
        <f t="shared" ref="S54" si="28">SUM(S43:S53)</f>
        <v>0</v>
      </c>
      <c r="T54" s="34">
        <f t="shared" si="27"/>
        <v>0</v>
      </c>
      <c r="U54" s="282">
        <f t="shared" si="27"/>
        <v>0</v>
      </c>
      <c r="V54" s="282">
        <f t="shared" ref="V54" si="29">SUM(V43:V53)</f>
        <v>0</v>
      </c>
      <c r="W54" s="34">
        <f t="shared" si="27"/>
        <v>0</v>
      </c>
      <c r="X54" s="329">
        <f t="shared" si="27"/>
        <v>0</v>
      </c>
      <c r="Y54" s="328">
        <f t="shared" si="27"/>
        <v>0</v>
      </c>
      <c r="Z54" s="412">
        <f t="shared" si="27"/>
        <v>0</v>
      </c>
      <c r="AA54" s="282">
        <f t="shared" ref="AA54" si="30">SUM(AA43:AA53)</f>
        <v>0</v>
      </c>
      <c r="AB54" s="447">
        <f t="shared" si="27"/>
        <v>0</v>
      </c>
      <c r="AC54" s="282">
        <f t="shared" si="27"/>
        <v>0</v>
      </c>
      <c r="AD54" s="353">
        <f t="shared" si="27"/>
        <v>0</v>
      </c>
      <c r="AE54" s="428">
        <f t="shared" si="27"/>
        <v>0</v>
      </c>
      <c r="AF54" s="92">
        <f t="shared" si="27"/>
        <v>0</v>
      </c>
      <c r="AG54" s="92">
        <f t="shared" si="27"/>
        <v>0</v>
      </c>
      <c r="AH54" s="282">
        <f t="shared" si="27"/>
        <v>0</v>
      </c>
      <c r="AI54" s="92">
        <f t="shared" si="27"/>
        <v>0</v>
      </c>
      <c r="AJ54" s="329">
        <f t="shared" si="27"/>
        <v>0</v>
      </c>
      <c r="AK54" s="328">
        <f t="shared" si="27"/>
        <v>0</v>
      </c>
      <c r="AL54" s="92">
        <f t="shared" si="27"/>
        <v>0</v>
      </c>
      <c r="AM54" s="92">
        <f t="shared" si="27"/>
        <v>0</v>
      </c>
      <c r="AN54" s="412">
        <f t="shared" si="27"/>
        <v>26303638.163894784</v>
      </c>
      <c r="AO54" s="92">
        <f t="shared" ref="AO54" si="31">SUM(AO43:AO53)</f>
        <v>0</v>
      </c>
      <c r="AP54" s="329">
        <f t="shared" si="27"/>
        <v>0</v>
      </c>
      <c r="AQ54" s="328">
        <f t="shared" si="27"/>
        <v>0</v>
      </c>
      <c r="AR54" s="92">
        <f t="shared" si="27"/>
        <v>0</v>
      </c>
      <c r="AS54" s="92">
        <f t="shared" si="27"/>
        <v>0</v>
      </c>
      <c r="AT54" s="92">
        <f t="shared" si="27"/>
        <v>0</v>
      </c>
      <c r="AU54" s="92">
        <f t="shared" si="27"/>
        <v>0</v>
      </c>
      <c r="AV54" s="329">
        <f t="shared" si="27"/>
        <v>0</v>
      </c>
      <c r="AW54" s="388">
        <f>SUM(AW43:AW53)</f>
        <v>882530.78121477552</v>
      </c>
      <c r="AX54" s="15"/>
    </row>
    <row r="55" spans="1:50">
      <c r="A55" s="14"/>
      <c r="B55" s="78"/>
      <c r="C55" s="28"/>
      <c r="D55" s="12"/>
      <c r="E55" s="12"/>
      <c r="F55" s="77"/>
      <c r="G55" s="28"/>
      <c r="H55" s="77"/>
      <c r="I55" s="293"/>
      <c r="J55" s="276"/>
      <c r="K55" s="12"/>
      <c r="L55" s="77"/>
      <c r="M55" s="28"/>
      <c r="N55" s="12"/>
      <c r="O55" s="12"/>
      <c r="P55" s="12"/>
      <c r="Q55" s="276"/>
      <c r="R55" s="317"/>
      <c r="S55" s="365"/>
      <c r="T55" s="28"/>
      <c r="U55" s="276"/>
      <c r="V55" s="276"/>
      <c r="W55" s="28"/>
      <c r="X55" s="317"/>
      <c r="Y55" s="316"/>
      <c r="Z55" s="406"/>
      <c r="AA55" s="276"/>
      <c r="AB55" s="441"/>
      <c r="AC55" s="276"/>
      <c r="AD55" s="347"/>
      <c r="AE55" s="422"/>
      <c r="AF55" s="12"/>
      <c r="AG55" s="12"/>
      <c r="AH55" s="276"/>
      <c r="AI55" s="12"/>
      <c r="AJ55" s="317"/>
      <c r="AK55" s="316"/>
      <c r="AL55" s="12"/>
      <c r="AM55" s="12"/>
      <c r="AN55" s="406"/>
      <c r="AO55" s="12"/>
      <c r="AP55" s="317"/>
      <c r="AQ55" s="316"/>
      <c r="AR55" s="12"/>
      <c r="AS55" s="12"/>
      <c r="AT55" s="12"/>
      <c r="AU55" s="12"/>
      <c r="AV55" s="317"/>
      <c r="AW55" s="382"/>
      <c r="AX55" s="15"/>
    </row>
    <row r="56" spans="1:50">
      <c r="A56" s="14" t="s">
        <v>88</v>
      </c>
      <c r="B56" s="78"/>
      <c r="C56" s="28"/>
      <c r="D56" s="12"/>
      <c r="E56" s="12"/>
      <c r="F56" s="77"/>
      <c r="G56" s="28"/>
      <c r="H56" s="77"/>
      <c r="I56" s="293"/>
      <c r="J56" s="276"/>
      <c r="K56" s="12"/>
      <c r="L56" s="77"/>
      <c r="M56" s="28"/>
      <c r="N56" s="12"/>
      <c r="O56" s="12"/>
      <c r="P56" s="12"/>
      <c r="Q56" s="276"/>
      <c r="R56" s="317"/>
      <c r="S56" s="365"/>
      <c r="T56" s="28"/>
      <c r="U56" s="276"/>
      <c r="V56" s="276"/>
      <c r="W56" s="28"/>
      <c r="X56" s="317"/>
      <c r="Y56" s="316"/>
      <c r="Z56" s="406"/>
      <c r="AA56" s="276"/>
      <c r="AB56" s="441"/>
      <c r="AC56" s="276"/>
      <c r="AD56" s="347"/>
      <c r="AE56" s="422"/>
      <c r="AF56" s="12"/>
      <c r="AG56" s="12"/>
      <c r="AH56" s="276"/>
      <c r="AI56" s="12"/>
      <c r="AJ56" s="317"/>
      <c r="AK56" s="316"/>
      <c r="AL56" s="12"/>
      <c r="AM56" s="12"/>
      <c r="AN56" s="406"/>
      <c r="AO56" s="12"/>
      <c r="AP56" s="317"/>
      <c r="AQ56" s="316"/>
      <c r="AR56" s="12"/>
      <c r="AS56" s="12"/>
      <c r="AT56" s="12"/>
      <c r="AU56" s="12"/>
      <c r="AV56" s="317"/>
      <c r="AW56" s="382"/>
      <c r="AX56" s="15"/>
    </row>
    <row r="57" spans="1:50">
      <c r="A57" s="14" t="s">
        <v>89</v>
      </c>
      <c r="B57" s="89">
        <f t="shared" ref="B57:B65" si="32">SUM(C57:AW57)</f>
        <v>-11143220.548261076</v>
      </c>
      <c r="C57" s="30"/>
      <c r="D57" s="81"/>
      <c r="E57" s="81"/>
      <c r="F57" s="82"/>
      <c r="G57" s="30"/>
      <c r="H57" s="82"/>
      <c r="I57" s="294"/>
      <c r="J57" s="277"/>
      <c r="K57" s="81"/>
      <c r="L57" s="82"/>
      <c r="M57" s="30"/>
      <c r="N57" s="81"/>
      <c r="O57" s="81"/>
      <c r="P57" s="81"/>
      <c r="Q57" s="277"/>
      <c r="R57" s="319"/>
      <c r="S57" s="366"/>
      <c r="T57" s="30"/>
      <c r="U57" s="277"/>
      <c r="V57" s="277"/>
      <c r="W57" s="30"/>
      <c r="X57" s="319"/>
      <c r="Y57" s="318"/>
      <c r="Z57" s="407">
        <f>'[4]Page 6.4'!$I$16</f>
        <v>-10055044.068883086</v>
      </c>
      <c r="AA57" s="277"/>
      <c r="AB57" s="442"/>
      <c r="AC57" s="277"/>
      <c r="AD57" s="348"/>
      <c r="AE57" s="423"/>
      <c r="AF57" s="81"/>
      <c r="AG57" s="81"/>
      <c r="AH57" s="277"/>
      <c r="AI57" s="81"/>
      <c r="AJ57" s="319"/>
      <c r="AK57" s="318"/>
      <c r="AL57" s="81"/>
      <c r="AM57" s="81"/>
      <c r="AN57" s="407">
        <f>'[5]Page 8.4'!$I$16</f>
        <v>-1889739.719366726</v>
      </c>
      <c r="AO57" s="81"/>
      <c r="AP57" s="319"/>
      <c r="AQ57" s="318"/>
      <c r="AR57" s="81"/>
      <c r="AS57" s="81"/>
      <c r="AT57" s="81"/>
      <c r="AU57" s="81"/>
      <c r="AV57" s="319"/>
      <c r="AW57" s="383">
        <v>801563.23998873495</v>
      </c>
      <c r="AX57" s="15"/>
    </row>
    <row r="58" spans="1:50">
      <c r="A58" s="14" t="s">
        <v>90</v>
      </c>
      <c r="B58" s="89">
        <f t="shared" si="32"/>
        <v>0</v>
      </c>
      <c r="C58" s="30"/>
      <c r="D58" s="81"/>
      <c r="E58" s="81"/>
      <c r="F58" s="82"/>
      <c r="G58" s="30"/>
      <c r="H58" s="82"/>
      <c r="I58" s="294"/>
      <c r="J58" s="277"/>
      <c r="K58" s="81"/>
      <c r="L58" s="82"/>
      <c r="M58" s="30"/>
      <c r="N58" s="81"/>
      <c r="O58" s="81"/>
      <c r="P58" s="81"/>
      <c r="Q58" s="277"/>
      <c r="R58" s="319"/>
      <c r="S58" s="366"/>
      <c r="T58" s="30"/>
      <c r="U58" s="277"/>
      <c r="V58" s="277"/>
      <c r="W58" s="30"/>
      <c r="X58" s="319"/>
      <c r="Y58" s="318"/>
      <c r="Z58" s="407"/>
      <c r="AA58" s="277"/>
      <c r="AB58" s="442"/>
      <c r="AC58" s="277"/>
      <c r="AD58" s="348"/>
      <c r="AE58" s="423"/>
      <c r="AF58" s="81"/>
      <c r="AG58" s="81"/>
      <c r="AH58" s="277"/>
      <c r="AI58" s="81"/>
      <c r="AJ58" s="319"/>
      <c r="AK58" s="318"/>
      <c r="AL58" s="81"/>
      <c r="AM58" s="81"/>
      <c r="AN58" s="407"/>
      <c r="AO58" s="81"/>
      <c r="AP58" s="319"/>
      <c r="AQ58" s="318"/>
      <c r="AR58" s="81"/>
      <c r="AS58" s="81"/>
      <c r="AT58" s="81"/>
      <c r="AU58" s="81"/>
      <c r="AV58" s="319"/>
      <c r="AW58" s="383"/>
      <c r="AX58" s="15"/>
    </row>
    <row r="59" spans="1:50">
      <c r="A59" s="14" t="s">
        <v>91</v>
      </c>
      <c r="B59" s="89">
        <f t="shared" si="32"/>
        <v>-2284129.8716390668</v>
      </c>
      <c r="C59" s="30"/>
      <c r="D59" s="81"/>
      <c r="E59" s="81"/>
      <c r="F59" s="82"/>
      <c r="G59" s="30"/>
      <c r="H59" s="82"/>
      <c r="I59" s="294"/>
      <c r="J59" s="277"/>
      <c r="K59" s="81"/>
      <c r="L59" s="82"/>
      <c r="M59" s="30"/>
      <c r="N59" s="81"/>
      <c r="O59" s="81"/>
      <c r="P59" s="81"/>
      <c r="Q59" s="277"/>
      <c r="R59" s="319"/>
      <c r="S59" s="366"/>
      <c r="T59" s="30"/>
      <c r="U59" s="277"/>
      <c r="V59" s="277"/>
      <c r="W59" s="30"/>
      <c r="X59" s="319"/>
      <c r="Y59" s="318"/>
      <c r="Z59" s="407">
        <f>'[4]Page 6.4'!$I$23+'[4]Page 6.4'!$I$27</f>
        <v>1289101.4948635842</v>
      </c>
      <c r="AA59" s="277"/>
      <c r="AB59" s="442"/>
      <c r="AC59" s="277"/>
      <c r="AD59" s="348"/>
      <c r="AE59" s="423"/>
      <c r="AF59" s="81"/>
      <c r="AG59" s="81"/>
      <c r="AH59" s="277"/>
      <c r="AI59" s="81"/>
      <c r="AJ59" s="319"/>
      <c r="AK59" s="318"/>
      <c r="AL59" s="81"/>
      <c r="AM59" s="81"/>
      <c r="AN59" s="407">
        <f>'[5]Page 8.4'!$I$31+'[5]Page 8.4'!$I$32</f>
        <v>-5300340.366502651</v>
      </c>
      <c r="AO59" s="81"/>
      <c r="AP59" s="319"/>
      <c r="AQ59" s="318"/>
      <c r="AR59" s="81"/>
      <c r="AS59" s="81"/>
      <c r="AT59" s="81"/>
      <c r="AU59" s="81"/>
      <c r="AV59" s="319"/>
      <c r="AW59" s="383">
        <v>1727109</v>
      </c>
      <c r="AX59" s="15"/>
    </row>
    <row r="60" spans="1:50">
      <c r="A60" s="14" t="s">
        <v>92</v>
      </c>
      <c r="B60" s="89">
        <f t="shared" si="32"/>
        <v>0</v>
      </c>
      <c r="C60" s="30"/>
      <c r="D60" s="81"/>
      <c r="E60" s="81"/>
      <c r="F60" s="82"/>
      <c r="G60" s="30"/>
      <c r="H60" s="82"/>
      <c r="I60" s="294"/>
      <c r="J60" s="277"/>
      <c r="K60" s="81"/>
      <c r="L60" s="82"/>
      <c r="M60" s="30"/>
      <c r="N60" s="81"/>
      <c r="O60" s="81"/>
      <c r="P60" s="81"/>
      <c r="Q60" s="277"/>
      <c r="R60" s="319"/>
      <c r="S60" s="366"/>
      <c r="T60" s="30"/>
      <c r="U60" s="277"/>
      <c r="V60" s="277"/>
      <c r="W60" s="30"/>
      <c r="X60" s="319"/>
      <c r="Y60" s="318"/>
      <c r="Z60" s="407"/>
      <c r="AA60" s="277"/>
      <c r="AB60" s="442"/>
      <c r="AC60" s="277"/>
      <c r="AD60" s="348"/>
      <c r="AE60" s="423"/>
      <c r="AF60" s="81"/>
      <c r="AG60" s="81"/>
      <c r="AH60" s="277"/>
      <c r="AI60" s="81"/>
      <c r="AJ60" s="319"/>
      <c r="AK60" s="318"/>
      <c r="AL60" s="81"/>
      <c r="AM60" s="81"/>
      <c r="AN60" s="407"/>
      <c r="AO60" s="81"/>
      <c r="AP60" s="319"/>
      <c r="AQ60" s="318"/>
      <c r="AR60" s="81"/>
      <c r="AS60" s="81"/>
      <c r="AT60" s="81"/>
      <c r="AU60" s="81"/>
      <c r="AV60" s="319"/>
      <c r="AW60" s="383"/>
      <c r="AX60" s="15"/>
    </row>
    <row r="61" spans="1:50">
      <c r="A61" s="14" t="s">
        <v>93</v>
      </c>
      <c r="B61" s="89">
        <f t="shared" si="32"/>
        <v>0</v>
      </c>
      <c r="C61" s="30"/>
      <c r="D61" s="81"/>
      <c r="E61" s="81"/>
      <c r="F61" s="82"/>
      <c r="G61" s="30"/>
      <c r="H61" s="82"/>
      <c r="I61" s="294"/>
      <c r="J61" s="277"/>
      <c r="K61" s="81"/>
      <c r="L61" s="82"/>
      <c r="M61" s="30"/>
      <c r="N61" s="81"/>
      <c r="O61" s="81"/>
      <c r="P61" s="81"/>
      <c r="Q61" s="277"/>
      <c r="R61" s="319"/>
      <c r="S61" s="366"/>
      <c r="T61" s="30"/>
      <c r="U61" s="277"/>
      <c r="V61" s="277"/>
      <c r="W61" s="30"/>
      <c r="X61" s="319"/>
      <c r="Y61" s="318"/>
      <c r="Z61" s="407"/>
      <c r="AA61" s="277"/>
      <c r="AB61" s="442"/>
      <c r="AC61" s="277"/>
      <c r="AD61" s="348"/>
      <c r="AE61" s="423"/>
      <c r="AF61" s="81"/>
      <c r="AG61" s="81"/>
      <c r="AH61" s="277"/>
      <c r="AI61" s="81"/>
      <c r="AJ61" s="319"/>
      <c r="AK61" s="318"/>
      <c r="AL61" s="81"/>
      <c r="AM61" s="81"/>
      <c r="AN61" s="407"/>
      <c r="AO61" s="81"/>
      <c r="AP61" s="319"/>
      <c r="AQ61" s="318"/>
      <c r="AR61" s="81"/>
      <c r="AS61" s="81"/>
      <c r="AT61" s="81"/>
      <c r="AU61" s="81"/>
      <c r="AV61" s="319"/>
      <c r="AW61" s="383"/>
      <c r="AX61" s="15"/>
    </row>
    <row r="62" spans="1:50">
      <c r="A62" s="14" t="s">
        <v>94</v>
      </c>
      <c r="B62" s="89">
        <f t="shared" si="32"/>
        <v>0</v>
      </c>
      <c r="C62" s="30"/>
      <c r="D62" s="81"/>
      <c r="E62" s="81"/>
      <c r="F62" s="82"/>
      <c r="G62" s="30"/>
      <c r="H62" s="82"/>
      <c r="I62" s="294"/>
      <c r="J62" s="277"/>
      <c r="K62" s="81"/>
      <c r="L62" s="82"/>
      <c r="M62" s="30"/>
      <c r="N62" s="81"/>
      <c r="O62" s="81"/>
      <c r="P62" s="81"/>
      <c r="Q62" s="277"/>
      <c r="R62" s="319"/>
      <c r="S62" s="366"/>
      <c r="T62" s="30"/>
      <c r="U62" s="277"/>
      <c r="V62" s="277"/>
      <c r="W62" s="30"/>
      <c r="X62" s="319"/>
      <c r="Y62" s="318"/>
      <c r="Z62" s="407"/>
      <c r="AA62" s="277"/>
      <c r="AB62" s="442"/>
      <c r="AC62" s="277"/>
      <c r="AD62" s="348"/>
      <c r="AE62" s="423"/>
      <c r="AF62" s="81"/>
      <c r="AG62" s="81"/>
      <c r="AH62" s="277"/>
      <c r="AI62" s="81"/>
      <c r="AJ62" s="319"/>
      <c r="AK62" s="318"/>
      <c r="AL62" s="81"/>
      <c r="AM62" s="81"/>
      <c r="AN62" s="407"/>
      <c r="AO62" s="81"/>
      <c r="AP62" s="319"/>
      <c r="AQ62" s="318"/>
      <c r="AR62" s="81"/>
      <c r="AS62" s="81"/>
      <c r="AT62" s="81"/>
      <c r="AU62" s="81"/>
      <c r="AV62" s="319"/>
      <c r="AW62" s="383"/>
      <c r="AX62" s="15"/>
    </row>
    <row r="63" spans="1:50">
      <c r="A63" s="14" t="s">
        <v>95</v>
      </c>
      <c r="B63" s="89">
        <f t="shared" si="32"/>
        <v>0</v>
      </c>
      <c r="C63" s="30"/>
      <c r="D63" s="81"/>
      <c r="E63" s="81"/>
      <c r="F63" s="82"/>
      <c r="G63" s="30"/>
      <c r="H63" s="82"/>
      <c r="I63" s="294"/>
      <c r="J63" s="277"/>
      <c r="K63" s="81"/>
      <c r="L63" s="82"/>
      <c r="M63" s="30"/>
      <c r="N63" s="81"/>
      <c r="O63" s="81"/>
      <c r="P63" s="81"/>
      <c r="Q63" s="277"/>
      <c r="R63" s="319"/>
      <c r="S63" s="366"/>
      <c r="T63" s="30"/>
      <c r="U63" s="277"/>
      <c r="V63" s="277"/>
      <c r="W63" s="30"/>
      <c r="X63" s="319"/>
      <c r="Y63" s="318"/>
      <c r="Z63" s="407"/>
      <c r="AA63" s="277"/>
      <c r="AB63" s="442"/>
      <c r="AC63" s="277"/>
      <c r="AD63" s="348"/>
      <c r="AE63" s="423"/>
      <c r="AF63" s="81"/>
      <c r="AG63" s="81"/>
      <c r="AH63" s="277"/>
      <c r="AI63" s="81"/>
      <c r="AJ63" s="319"/>
      <c r="AK63" s="318"/>
      <c r="AL63" s="81"/>
      <c r="AM63" s="81"/>
      <c r="AN63" s="407"/>
      <c r="AO63" s="81"/>
      <c r="AP63" s="319"/>
      <c r="AQ63" s="318"/>
      <c r="AR63" s="81"/>
      <c r="AS63" s="81"/>
      <c r="AT63" s="81"/>
      <c r="AU63" s="81"/>
      <c r="AV63" s="319"/>
      <c r="AW63" s="383"/>
      <c r="AX63" s="15"/>
    </row>
    <row r="64" spans="1:50">
      <c r="A64" s="14"/>
      <c r="B64" s="78">
        <f t="shared" si="32"/>
        <v>0</v>
      </c>
      <c r="C64" s="28"/>
      <c r="D64" s="12"/>
      <c r="E64" s="12"/>
      <c r="F64" s="77"/>
      <c r="G64" s="28"/>
      <c r="H64" s="77"/>
      <c r="I64" s="293"/>
      <c r="J64" s="276"/>
      <c r="K64" s="12"/>
      <c r="L64" s="77"/>
      <c r="M64" s="28"/>
      <c r="N64" s="12"/>
      <c r="O64" s="12"/>
      <c r="P64" s="12"/>
      <c r="Q64" s="276"/>
      <c r="R64" s="317"/>
      <c r="S64" s="365"/>
      <c r="T64" s="28"/>
      <c r="U64" s="276"/>
      <c r="V64" s="276"/>
      <c r="W64" s="28"/>
      <c r="X64" s="317"/>
      <c r="Y64" s="316"/>
      <c r="Z64" s="406"/>
      <c r="AA64" s="276"/>
      <c r="AB64" s="441"/>
      <c r="AC64" s="276"/>
      <c r="AD64" s="347"/>
      <c r="AE64" s="422"/>
      <c r="AF64" s="12"/>
      <c r="AG64" s="12"/>
      <c r="AH64" s="276"/>
      <c r="AI64" s="12"/>
      <c r="AJ64" s="317"/>
      <c r="AK64" s="316"/>
      <c r="AL64" s="12"/>
      <c r="AM64" s="12"/>
      <c r="AN64" s="406"/>
      <c r="AO64" s="12"/>
      <c r="AP64" s="317"/>
      <c r="AQ64" s="316"/>
      <c r="AR64" s="12"/>
      <c r="AS64" s="12"/>
      <c r="AT64" s="12"/>
      <c r="AU64" s="12"/>
      <c r="AV64" s="317"/>
      <c r="AW64" s="382"/>
      <c r="AX64" s="15"/>
    </row>
    <row r="65" spans="1:50">
      <c r="A65" s="14" t="s">
        <v>96</v>
      </c>
      <c r="B65" s="157">
        <f t="shared" si="32"/>
        <v>-13427350.419900144</v>
      </c>
      <c r="C65" s="31">
        <f t="shared" ref="C65:AV65" si="33">SUM(C57:C64)</f>
        <v>0</v>
      </c>
      <c r="D65" s="83">
        <f t="shared" si="33"/>
        <v>0</v>
      </c>
      <c r="E65" s="83">
        <f t="shared" si="33"/>
        <v>0</v>
      </c>
      <c r="F65" s="84">
        <f t="shared" si="33"/>
        <v>0</v>
      </c>
      <c r="G65" s="31">
        <f t="shared" si="33"/>
        <v>0</v>
      </c>
      <c r="H65" s="84">
        <f t="shared" si="33"/>
        <v>0</v>
      </c>
      <c r="I65" s="295">
        <f t="shared" si="33"/>
        <v>0</v>
      </c>
      <c r="J65" s="278">
        <f t="shared" si="33"/>
        <v>0</v>
      </c>
      <c r="K65" s="83">
        <f t="shared" si="33"/>
        <v>0</v>
      </c>
      <c r="L65" s="84">
        <f t="shared" si="33"/>
        <v>0</v>
      </c>
      <c r="M65" s="31">
        <f t="shared" si="33"/>
        <v>0</v>
      </c>
      <c r="N65" s="83">
        <f t="shared" si="33"/>
        <v>0</v>
      </c>
      <c r="O65" s="83">
        <f t="shared" si="33"/>
        <v>0</v>
      </c>
      <c r="P65" s="83">
        <f t="shared" si="33"/>
        <v>0</v>
      </c>
      <c r="Q65" s="278">
        <f t="shared" si="33"/>
        <v>0</v>
      </c>
      <c r="R65" s="321">
        <f t="shared" si="33"/>
        <v>0</v>
      </c>
      <c r="S65" s="367">
        <f t="shared" ref="S65" si="34">SUM(S57:S64)</f>
        <v>0</v>
      </c>
      <c r="T65" s="31">
        <f t="shared" si="33"/>
        <v>0</v>
      </c>
      <c r="U65" s="278">
        <f t="shared" si="33"/>
        <v>0</v>
      </c>
      <c r="V65" s="278">
        <f t="shared" ref="V65" si="35">SUM(V57:V64)</f>
        <v>0</v>
      </c>
      <c r="W65" s="31">
        <f t="shared" si="33"/>
        <v>0</v>
      </c>
      <c r="X65" s="321">
        <f t="shared" si="33"/>
        <v>0</v>
      </c>
      <c r="Y65" s="320">
        <f t="shared" si="33"/>
        <v>0</v>
      </c>
      <c r="Z65" s="408">
        <f t="shared" si="33"/>
        <v>-8765942.574019501</v>
      </c>
      <c r="AA65" s="278">
        <f t="shared" ref="AA65" si="36">SUM(AA57:AA64)</f>
        <v>0</v>
      </c>
      <c r="AB65" s="443">
        <f t="shared" si="33"/>
        <v>0</v>
      </c>
      <c r="AC65" s="278">
        <f t="shared" si="33"/>
        <v>0</v>
      </c>
      <c r="AD65" s="349">
        <f t="shared" si="33"/>
        <v>0</v>
      </c>
      <c r="AE65" s="424">
        <f t="shared" si="33"/>
        <v>0</v>
      </c>
      <c r="AF65" s="83">
        <f t="shared" si="33"/>
        <v>0</v>
      </c>
      <c r="AG65" s="83">
        <f t="shared" si="33"/>
        <v>0</v>
      </c>
      <c r="AH65" s="278">
        <f t="shared" si="33"/>
        <v>0</v>
      </c>
      <c r="AI65" s="83">
        <f t="shared" si="33"/>
        <v>0</v>
      </c>
      <c r="AJ65" s="321">
        <f t="shared" si="33"/>
        <v>0</v>
      </c>
      <c r="AK65" s="320">
        <f t="shared" si="33"/>
        <v>0</v>
      </c>
      <c r="AL65" s="83">
        <f t="shared" si="33"/>
        <v>0</v>
      </c>
      <c r="AM65" s="83">
        <f t="shared" si="33"/>
        <v>0</v>
      </c>
      <c r="AN65" s="408">
        <f t="shared" si="33"/>
        <v>-7190080.0858693775</v>
      </c>
      <c r="AO65" s="83">
        <f t="shared" ref="AO65" si="37">SUM(AO57:AO64)</f>
        <v>0</v>
      </c>
      <c r="AP65" s="321">
        <f t="shared" si="33"/>
        <v>0</v>
      </c>
      <c r="AQ65" s="320">
        <f t="shared" si="33"/>
        <v>0</v>
      </c>
      <c r="AR65" s="83">
        <f t="shared" si="33"/>
        <v>0</v>
      </c>
      <c r="AS65" s="83">
        <f t="shared" si="33"/>
        <v>0</v>
      </c>
      <c r="AT65" s="83">
        <f t="shared" si="33"/>
        <v>0</v>
      </c>
      <c r="AU65" s="83">
        <f t="shared" si="33"/>
        <v>0</v>
      </c>
      <c r="AV65" s="321">
        <f t="shared" si="33"/>
        <v>0</v>
      </c>
      <c r="AW65" s="384">
        <f>SUM(AW57:AW64)</f>
        <v>2528672.2399887349</v>
      </c>
    </row>
    <row r="66" spans="1:50">
      <c r="A66" s="14"/>
      <c r="B66" s="78"/>
      <c r="C66" s="28"/>
      <c r="D66" s="12"/>
      <c r="E66" s="12"/>
      <c r="F66" s="77"/>
      <c r="G66" s="28"/>
      <c r="H66" s="77"/>
      <c r="I66" s="293"/>
      <c r="J66" s="276"/>
      <c r="K66" s="12"/>
      <c r="L66" s="77"/>
      <c r="M66" s="28"/>
      <c r="N66" s="12"/>
      <c r="O66" s="12"/>
      <c r="P66" s="12"/>
      <c r="Q66" s="276"/>
      <c r="R66" s="317"/>
      <c r="S66" s="365"/>
      <c r="T66" s="28"/>
      <c r="U66" s="276"/>
      <c r="V66" s="276"/>
      <c r="W66" s="28"/>
      <c r="X66" s="317"/>
      <c r="Y66" s="316"/>
      <c r="Z66" s="406"/>
      <c r="AA66" s="276"/>
      <c r="AB66" s="441"/>
      <c r="AC66" s="276"/>
      <c r="AD66" s="347"/>
      <c r="AE66" s="422"/>
      <c r="AF66" s="12"/>
      <c r="AG66" s="12"/>
      <c r="AH66" s="276"/>
      <c r="AI66" s="12"/>
      <c r="AJ66" s="317"/>
      <c r="AK66" s="316"/>
      <c r="AL66" s="12"/>
      <c r="AM66" s="12"/>
      <c r="AN66" s="406"/>
      <c r="AO66" s="12"/>
      <c r="AP66" s="317"/>
      <c r="AQ66" s="316"/>
      <c r="AR66" s="12"/>
      <c r="AS66" s="12"/>
      <c r="AT66" s="12"/>
      <c r="AU66" s="12"/>
      <c r="AV66" s="317"/>
      <c r="AW66" s="382"/>
    </row>
    <row r="67" spans="1:50" ht="13.5" thickBot="1">
      <c r="A67" s="14" t="s">
        <v>97</v>
      </c>
      <c r="B67" s="161">
        <f>SUM(C67:AW67)</f>
        <v>13758818.525209418</v>
      </c>
      <c r="C67" s="35">
        <f t="shared" ref="C67:AW67" si="38">C54+C65</f>
        <v>0</v>
      </c>
      <c r="D67" s="94">
        <f t="shared" si="38"/>
        <v>0</v>
      </c>
      <c r="E67" s="94">
        <f t="shared" si="38"/>
        <v>0</v>
      </c>
      <c r="F67" s="162">
        <f t="shared" si="38"/>
        <v>0</v>
      </c>
      <c r="G67" s="35">
        <f t="shared" si="38"/>
        <v>0</v>
      </c>
      <c r="H67" s="162">
        <f t="shared" si="38"/>
        <v>0</v>
      </c>
      <c r="I67" s="300">
        <f t="shared" si="38"/>
        <v>0</v>
      </c>
      <c r="J67" s="283">
        <f t="shared" si="38"/>
        <v>0</v>
      </c>
      <c r="K67" s="94">
        <f t="shared" si="38"/>
        <v>0</v>
      </c>
      <c r="L67" s="162">
        <f t="shared" si="38"/>
        <v>0</v>
      </c>
      <c r="M67" s="35">
        <f t="shared" si="38"/>
        <v>0</v>
      </c>
      <c r="N67" s="94">
        <f t="shared" si="38"/>
        <v>0</v>
      </c>
      <c r="O67" s="94">
        <f t="shared" si="38"/>
        <v>0</v>
      </c>
      <c r="P67" s="94">
        <f t="shared" si="38"/>
        <v>0</v>
      </c>
      <c r="Q67" s="283">
        <f t="shared" si="38"/>
        <v>0</v>
      </c>
      <c r="R67" s="331">
        <f t="shared" si="38"/>
        <v>0</v>
      </c>
      <c r="S67" s="372">
        <f t="shared" ref="S67" si="39">S54+S65</f>
        <v>0</v>
      </c>
      <c r="T67" s="35">
        <f t="shared" si="38"/>
        <v>0</v>
      </c>
      <c r="U67" s="283">
        <f t="shared" si="38"/>
        <v>0</v>
      </c>
      <c r="V67" s="283">
        <f t="shared" ref="V67" si="40">V54+V65</f>
        <v>0</v>
      </c>
      <c r="W67" s="35">
        <f t="shared" si="38"/>
        <v>0</v>
      </c>
      <c r="X67" s="331">
        <f t="shared" si="38"/>
        <v>0</v>
      </c>
      <c r="Y67" s="330">
        <f t="shared" si="38"/>
        <v>0</v>
      </c>
      <c r="Z67" s="413">
        <f t="shared" si="38"/>
        <v>-8765942.574019501</v>
      </c>
      <c r="AA67" s="283">
        <f t="shared" ref="AA67" si="41">AA54+AA65</f>
        <v>0</v>
      </c>
      <c r="AB67" s="448">
        <f t="shared" si="38"/>
        <v>0</v>
      </c>
      <c r="AC67" s="283">
        <f t="shared" si="38"/>
        <v>0</v>
      </c>
      <c r="AD67" s="354">
        <f t="shared" si="38"/>
        <v>0</v>
      </c>
      <c r="AE67" s="429">
        <f t="shared" si="38"/>
        <v>0</v>
      </c>
      <c r="AF67" s="94">
        <f t="shared" si="38"/>
        <v>0</v>
      </c>
      <c r="AG67" s="94">
        <f t="shared" si="38"/>
        <v>0</v>
      </c>
      <c r="AH67" s="283">
        <f t="shared" si="38"/>
        <v>0</v>
      </c>
      <c r="AI67" s="94">
        <f t="shared" si="38"/>
        <v>0</v>
      </c>
      <c r="AJ67" s="331">
        <f t="shared" si="38"/>
        <v>0</v>
      </c>
      <c r="AK67" s="330">
        <f t="shared" si="38"/>
        <v>0</v>
      </c>
      <c r="AL67" s="94">
        <f t="shared" si="38"/>
        <v>0</v>
      </c>
      <c r="AM67" s="94">
        <f t="shared" si="38"/>
        <v>0</v>
      </c>
      <c r="AN67" s="413">
        <f t="shared" si="38"/>
        <v>19113558.078025408</v>
      </c>
      <c r="AO67" s="94">
        <f t="shared" ref="AO67" si="42">AO54+AO65</f>
        <v>0</v>
      </c>
      <c r="AP67" s="331">
        <f t="shared" si="38"/>
        <v>0</v>
      </c>
      <c r="AQ67" s="330">
        <f t="shared" si="38"/>
        <v>0</v>
      </c>
      <c r="AR67" s="94">
        <f t="shared" si="38"/>
        <v>0</v>
      </c>
      <c r="AS67" s="94">
        <f t="shared" si="38"/>
        <v>0</v>
      </c>
      <c r="AT67" s="94">
        <f t="shared" si="38"/>
        <v>0</v>
      </c>
      <c r="AU67" s="94">
        <f t="shared" si="38"/>
        <v>0</v>
      </c>
      <c r="AV67" s="331">
        <f t="shared" si="38"/>
        <v>0</v>
      </c>
      <c r="AW67" s="389">
        <f t="shared" si="38"/>
        <v>3411203.0212035105</v>
      </c>
    </row>
    <row r="68" spans="1:50" ht="13.5" thickTop="1">
      <c r="A68" s="14"/>
      <c r="B68" s="78"/>
      <c r="C68" s="28"/>
      <c r="D68" s="12"/>
      <c r="E68" s="12"/>
      <c r="F68" s="77"/>
      <c r="G68" s="28"/>
      <c r="H68" s="77"/>
      <c r="I68" s="293"/>
      <c r="J68" s="276"/>
      <c r="K68" s="12"/>
      <c r="L68" s="77"/>
      <c r="M68" s="28"/>
      <c r="N68" s="12"/>
      <c r="O68" s="12"/>
      <c r="P68" s="12"/>
      <c r="Q68" s="276"/>
      <c r="R68" s="317"/>
      <c r="S68" s="365"/>
      <c r="T68" s="28"/>
      <c r="U68" s="276"/>
      <c r="V68" s="276"/>
      <c r="W68" s="28"/>
      <c r="X68" s="317"/>
      <c r="Y68" s="316"/>
      <c r="Z68" s="406"/>
      <c r="AA68" s="276"/>
      <c r="AB68" s="441"/>
      <c r="AC68" s="276"/>
      <c r="AD68" s="347"/>
      <c r="AE68" s="422"/>
      <c r="AF68" s="12"/>
      <c r="AG68" s="12"/>
      <c r="AH68" s="276"/>
      <c r="AI68" s="12"/>
      <c r="AJ68" s="317"/>
      <c r="AK68" s="316"/>
      <c r="AL68" s="12"/>
      <c r="AM68" s="12"/>
      <c r="AN68" s="406"/>
      <c r="AO68" s="12"/>
      <c r="AP68" s="317"/>
      <c r="AQ68" s="316"/>
      <c r="AR68" s="12"/>
      <c r="AS68" s="12"/>
      <c r="AT68" s="12"/>
      <c r="AU68" s="12"/>
      <c r="AV68" s="317"/>
      <c r="AW68" s="382"/>
    </row>
    <row r="69" spans="1:50">
      <c r="A69" s="14"/>
      <c r="B69" s="78"/>
      <c r="C69" s="28"/>
      <c r="D69" s="12"/>
      <c r="E69" s="12"/>
      <c r="F69" s="77"/>
      <c r="G69" s="28"/>
      <c r="H69" s="77"/>
      <c r="I69" s="293"/>
      <c r="J69" s="276"/>
      <c r="K69" s="12"/>
      <c r="L69" s="77"/>
      <c r="M69" s="28"/>
      <c r="N69" s="12"/>
      <c r="O69" s="12"/>
      <c r="P69" s="12"/>
      <c r="Q69" s="276"/>
      <c r="R69" s="317"/>
      <c r="S69" s="365"/>
      <c r="T69" s="28"/>
      <c r="U69" s="276"/>
      <c r="V69" s="276"/>
      <c r="W69" s="28"/>
      <c r="X69" s="317"/>
      <c r="Y69" s="316"/>
      <c r="Z69" s="406"/>
      <c r="AA69" s="276"/>
      <c r="AB69" s="441"/>
      <c r="AC69" s="276"/>
      <c r="AD69" s="347"/>
      <c r="AE69" s="422"/>
      <c r="AF69" s="12"/>
      <c r="AG69" s="12"/>
      <c r="AH69" s="276"/>
      <c r="AI69" s="12"/>
      <c r="AJ69" s="317"/>
      <c r="AK69" s="316"/>
      <c r="AL69" s="12"/>
      <c r="AM69" s="12"/>
      <c r="AN69" s="406"/>
      <c r="AO69" s="12"/>
      <c r="AP69" s="317"/>
      <c r="AQ69" s="316"/>
      <c r="AR69" s="12"/>
      <c r="AS69" s="12"/>
      <c r="AT69" s="12"/>
      <c r="AU69" s="12"/>
      <c r="AV69" s="317"/>
      <c r="AW69" s="382"/>
    </row>
    <row r="70" spans="1:50" s="196" customFormat="1">
      <c r="A70" s="246" t="s">
        <v>152</v>
      </c>
      <c r="B70" s="19">
        <f t="shared" ref="B70:AW70" si="43">(((B40+Unadj_Op_revenue)/(B67+Unadj_rate_base))-Weighted_cost_debt-Weighted_cost_pref)/Percent_common-Unadj_ROE</f>
        <v>-6.0764510152356566E-3</v>
      </c>
      <c r="C70" s="17">
        <f t="shared" si="43"/>
        <v>0</v>
      </c>
      <c r="D70" s="16">
        <f t="shared" si="43"/>
        <v>0</v>
      </c>
      <c r="E70" s="16">
        <f t="shared" si="43"/>
        <v>1.3745383188760535E-2</v>
      </c>
      <c r="F70" s="18">
        <f t="shared" si="43"/>
        <v>0</v>
      </c>
      <c r="G70" s="17">
        <f t="shared" si="43"/>
        <v>0</v>
      </c>
      <c r="H70" s="18">
        <f t="shared" si="43"/>
        <v>0</v>
      </c>
      <c r="I70" s="301">
        <f t="shared" si="43"/>
        <v>0</v>
      </c>
      <c r="J70" s="284">
        <f t="shared" si="43"/>
        <v>-1.0316432686242188E-3</v>
      </c>
      <c r="K70" s="16">
        <f t="shared" si="43"/>
        <v>0</v>
      </c>
      <c r="L70" s="18">
        <f t="shared" si="43"/>
        <v>0</v>
      </c>
      <c r="M70" s="17">
        <f t="shared" si="43"/>
        <v>0</v>
      </c>
      <c r="N70" s="16">
        <f t="shared" si="43"/>
        <v>0</v>
      </c>
      <c r="O70" s="16">
        <f t="shared" si="43"/>
        <v>0</v>
      </c>
      <c r="P70" s="16">
        <f t="shared" si="43"/>
        <v>0</v>
      </c>
      <c r="Q70" s="284">
        <f t="shared" si="43"/>
        <v>0</v>
      </c>
      <c r="R70" s="333">
        <f t="shared" si="43"/>
        <v>0</v>
      </c>
      <c r="S70" s="373">
        <f t="shared" ref="S70" si="44">(((S40+Unadj_Op_revenue)/(S67+Unadj_rate_base))-Weighted_cost_debt-Weighted_cost_pref)/Percent_common-Unadj_ROE</f>
        <v>1.4143653473289441E-3</v>
      </c>
      <c r="T70" s="17">
        <f t="shared" si="43"/>
        <v>0</v>
      </c>
      <c r="U70" s="284">
        <f t="shared" si="43"/>
        <v>0</v>
      </c>
      <c r="V70" s="284">
        <f t="shared" ref="V70" si="45">(((V40+Unadj_Op_revenue)/(V67+Unadj_rate_base))-Weighted_cost_debt-Weighted_cost_pref)/Percent_common-Unadj_ROE</f>
        <v>0</v>
      </c>
      <c r="W70" s="17">
        <f t="shared" si="43"/>
        <v>0</v>
      </c>
      <c r="X70" s="333">
        <f t="shared" si="43"/>
        <v>0</v>
      </c>
      <c r="Y70" s="332">
        <f t="shared" si="43"/>
        <v>0</v>
      </c>
      <c r="Z70" s="414">
        <f t="shared" si="43"/>
        <v>-1.5833233886657874E-2</v>
      </c>
      <c r="AA70" s="284">
        <f t="shared" ref="AA70" si="46">(((AA40+Unadj_Op_revenue)/(AA67+Unadj_rate_base))-Weighted_cost_debt-Weighted_cost_pref)/Percent_common-Unadj_ROE</f>
        <v>0</v>
      </c>
      <c r="AB70" s="449">
        <f t="shared" si="43"/>
        <v>3.3065118926822734E-4</v>
      </c>
      <c r="AC70" s="284">
        <f t="shared" si="43"/>
        <v>0</v>
      </c>
      <c r="AD70" s="355">
        <f t="shared" si="43"/>
        <v>2.16538115843741E-3</v>
      </c>
      <c r="AE70" s="430">
        <f t="shared" si="43"/>
        <v>0</v>
      </c>
      <c r="AF70" s="16">
        <f t="shared" si="43"/>
        <v>3.20333223380459E-5</v>
      </c>
      <c r="AG70" s="16">
        <f t="shared" si="43"/>
        <v>0</v>
      </c>
      <c r="AH70" s="284">
        <f t="shared" si="43"/>
        <v>0</v>
      </c>
      <c r="AI70" s="16">
        <f t="shared" si="43"/>
        <v>0</v>
      </c>
      <c r="AJ70" s="333">
        <f t="shared" si="43"/>
        <v>0</v>
      </c>
      <c r="AK70" s="332">
        <f t="shared" si="43"/>
        <v>0</v>
      </c>
      <c r="AL70" s="16">
        <f t="shared" si="43"/>
        <v>0</v>
      </c>
      <c r="AM70" s="16">
        <f t="shared" si="43"/>
        <v>0</v>
      </c>
      <c r="AN70" s="414">
        <f t="shared" si="43"/>
        <v>-6.4164817262919588E-3</v>
      </c>
      <c r="AO70" s="16">
        <f t="shared" ref="AO70" si="47">(((AO40+Unadj_Op_revenue)/(AO67+Unadj_rate_base))-Weighted_cost_debt-Weighted_cost_pref)/Percent_common-Unadj_ROE</f>
        <v>0</v>
      </c>
      <c r="AP70" s="333">
        <f t="shared" si="43"/>
        <v>0</v>
      </c>
      <c r="AQ70" s="332">
        <f t="shared" si="43"/>
        <v>0</v>
      </c>
      <c r="AR70" s="16">
        <f t="shared" si="43"/>
        <v>0</v>
      </c>
      <c r="AS70" s="16">
        <f t="shared" si="43"/>
        <v>0</v>
      </c>
      <c r="AT70" s="16">
        <f t="shared" si="43"/>
        <v>0</v>
      </c>
      <c r="AU70" s="16">
        <f t="shared" si="43"/>
        <v>0</v>
      </c>
      <c r="AV70" s="333">
        <f t="shared" si="43"/>
        <v>0</v>
      </c>
      <c r="AW70" s="390">
        <f t="shared" si="43"/>
        <v>-6.0792849311028241E-4</v>
      </c>
      <c r="AX70" s="250"/>
    </row>
    <row r="71" spans="1:50">
      <c r="A71" s="14" t="s">
        <v>45</v>
      </c>
      <c r="B71" s="163">
        <f>SUM(C71:AW71)</f>
        <v>3921320.788353873</v>
      </c>
      <c r="C71" s="36">
        <f t="shared" ref="C71:AW71" si="48">-(C40-(C67*Overall_ROR))/gross_up_factor</f>
        <v>0</v>
      </c>
      <c r="D71" s="95">
        <f t="shared" si="48"/>
        <v>0</v>
      </c>
      <c r="E71" s="95">
        <f t="shared" si="48"/>
        <v>-8503116.5689820312</v>
      </c>
      <c r="F71" s="164">
        <f t="shared" si="48"/>
        <v>0</v>
      </c>
      <c r="G71" s="36">
        <f t="shared" si="48"/>
        <v>0</v>
      </c>
      <c r="H71" s="164">
        <f t="shared" si="48"/>
        <v>0</v>
      </c>
      <c r="I71" s="302">
        <f t="shared" si="48"/>
        <v>0</v>
      </c>
      <c r="J71" s="285">
        <f t="shared" si="48"/>
        <v>638191.22757452331</v>
      </c>
      <c r="K71" s="95">
        <f t="shared" si="48"/>
        <v>0</v>
      </c>
      <c r="L71" s="164">
        <f t="shared" si="48"/>
        <v>0</v>
      </c>
      <c r="M71" s="36">
        <f t="shared" si="48"/>
        <v>0</v>
      </c>
      <c r="N71" s="95">
        <f t="shared" si="48"/>
        <v>0</v>
      </c>
      <c r="O71" s="95">
        <f t="shared" si="48"/>
        <v>0</v>
      </c>
      <c r="P71" s="95">
        <f t="shared" si="48"/>
        <v>0</v>
      </c>
      <c r="Q71" s="285">
        <f t="shared" si="48"/>
        <v>0</v>
      </c>
      <c r="R71" s="335">
        <f t="shared" si="48"/>
        <v>0</v>
      </c>
      <c r="S71" s="374">
        <f t="shared" ref="S71" si="49">-(S40-(S67*Overall_ROR))/gross_up_factor</f>
        <v>-874949.30147168587</v>
      </c>
      <c r="T71" s="36">
        <f t="shared" si="48"/>
        <v>0</v>
      </c>
      <c r="U71" s="285">
        <f t="shared" si="48"/>
        <v>0</v>
      </c>
      <c r="V71" s="285">
        <f t="shared" ref="V71" si="50">-(V40-(V67*Overall_ROR))/gross_up_factor</f>
        <v>0</v>
      </c>
      <c r="W71" s="36">
        <f t="shared" si="48"/>
        <v>0</v>
      </c>
      <c r="X71" s="335">
        <f t="shared" si="48"/>
        <v>0</v>
      </c>
      <c r="Y71" s="334">
        <f t="shared" si="48"/>
        <v>0</v>
      </c>
      <c r="Z71" s="415">
        <f t="shared" si="48"/>
        <v>9623555.2433740329</v>
      </c>
      <c r="AA71" s="285">
        <f t="shared" ref="AA71" si="51">-(AA40-(AA67*Overall_ROR))/gross_up_factor</f>
        <v>0</v>
      </c>
      <c r="AB71" s="450">
        <f t="shared" si="48"/>
        <v>-204546.17869942379</v>
      </c>
      <c r="AC71" s="285">
        <f t="shared" si="48"/>
        <v>0</v>
      </c>
      <c r="AD71" s="356">
        <f t="shared" si="48"/>
        <v>-1339539.8406591059</v>
      </c>
      <c r="AE71" s="431">
        <f t="shared" si="48"/>
        <v>0</v>
      </c>
      <c r="AF71" s="95">
        <f t="shared" si="48"/>
        <v>-19816.331796046055</v>
      </c>
      <c r="AG71" s="95">
        <f t="shared" si="48"/>
        <v>0</v>
      </c>
      <c r="AH71" s="285">
        <f t="shared" si="48"/>
        <v>0</v>
      </c>
      <c r="AI71" s="95">
        <f t="shared" si="48"/>
        <v>0</v>
      </c>
      <c r="AJ71" s="335">
        <f t="shared" si="48"/>
        <v>0</v>
      </c>
      <c r="AK71" s="334">
        <f t="shared" si="48"/>
        <v>0</v>
      </c>
      <c r="AL71" s="95">
        <f t="shared" si="48"/>
        <v>0</v>
      </c>
      <c r="AM71" s="95">
        <f t="shared" si="48"/>
        <v>0</v>
      </c>
      <c r="AN71" s="415">
        <f t="shared" si="48"/>
        <v>4199991.5657690903</v>
      </c>
      <c r="AO71" s="95">
        <f t="shared" ref="AO71" si="52">-(AO40-(AO67*Overall_ROR))/gross_up_factor</f>
        <v>0</v>
      </c>
      <c r="AP71" s="335">
        <f t="shared" si="48"/>
        <v>0</v>
      </c>
      <c r="AQ71" s="334">
        <f t="shared" si="48"/>
        <v>0</v>
      </c>
      <c r="AR71" s="95">
        <f t="shared" si="48"/>
        <v>0</v>
      </c>
      <c r="AS71" s="95">
        <f t="shared" si="48"/>
        <v>0</v>
      </c>
      <c r="AT71" s="95">
        <f t="shared" si="48"/>
        <v>0</v>
      </c>
      <c r="AU71" s="95">
        <f t="shared" si="48"/>
        <v>0</v>
      </c>
      <c r="AV71" s="335">
        <f t="shared" si="48"/>
        <v>0</v>
      </c>
      <c r="AW71" s="391">
        <f t="shared" si="48"/>
        <v>401550.97324451938</v>
      </c>
    </row>
    <row r="72" spans="1:50">
      <c r="A72" s="14"/>
      <c r="B72" s="19"/>
      <c r="C72" s="17"/>
      <c r="D72" s="16"/>
      <c r="E72" s="16"/>
      <c r="F72" s="18"/>
      <c r="G72" s="17"/>
      <c r="H72" s="18"/>
      <c r="I72" s="301"/>
      <c r="J72" s="284"/>
      <c r="K72" s="16"/>
      <c r="L72" s="18"/>
      <c r="M72" s="17"/>
      <c r="N72" s="16"/>
      <c r="O72" s="16"/>
      <c r="P72" s="16"/>
      <c r="Q72" s="284"/>
      <c r="R72" s="333"/>
      <c r="S72" s="373"/>
      <c r="T72" s="17"/>
      <c r="U72" s="284"/>
      <c r="V72" s="284"/>
      <c r="W72" s="17"/>
      <c r="X72" s="333"/>
      <c r="Y72" s="332"/>
      <c r="Z72" s="414"/>
      <c r="AA72" s="284"/>
      <c r="AB72" s="449"/>
      <c r="AC72" s="284"/>
      <c r="AD72" s="355"/>
      <c r="AE72" s="430"/>
      <c r="AF72" s="16"/>
      <c r="AG72" s="16"/>
      <c r="AH72" s="284"/>
      <c r="AI72" s="16"/>
      <c r="AJ72" s="333"/>
      <c r="AK72" s="332"/>
      <c r="AL72" s="16"/>
      <c r="AM72" s="16"/>
      <c r="AN72" s="414"/>
      <c r="AO72" s="16"/>
      <c r="AP72" s="333"/>
      <c r="AQ72" s="332"/>
      <c r="AR72" s="16"/>
      <c r="AS72" s="16"/>
      <c r="AT72" s="16"/>
      <c r="AU72" s="16"/>
      <c r="AV72" s="333"/>
      <c r="AW72" s="390"/>
    </row>
    <row r="73" spans="1:50">
      <c r="A73" s="14" t="s">
        <v>99</v>
      </c>
      <c r="B73" s="78"/>
      <c r="C73" s="28"/>
      <c r="D73" s="12"/>
      <c r="E73" s="12"/>
      <c r="F73" s="77"/>
      <c r="G73" s="28"/>
      <c r="H73" s="77"/>
      <c r="I73" s="293"/>
      <c r="J73" s="276"/>
      <c r="K73" s="12"/>
      <c r="L73" s="77"/>
      <c r="M73" s="28"/>
      <c r="N73" s="12"/>
      <c r="O73" s="12"/>
      <c r="P73" s="12"/>
      <c r="Q73" s="276"/>
      <c r="R73" s="317"/>
      <c r="S73" s="365"/>
      <c r="T73" s="28"/>
      <c r="U73" s="276"/>
      <c r="V73" s="276"/>
      <c r="W73" s="28"/>
      <c r="X73" s="317"/>
      <c r="Y73" s="316"/>
      <c r="Z73" s="406"/>
      <c r="AA73" s="276"/>
      <c r="AB73" s="441"/>
      <c r="AC73" s="276"/>
      <c r="AD73" s="347"/>
      <c r="AE73" s="422"/>
      <c r="AF73" s="12"/>
      <c r="AG73" s="12"/>
      <c r="AH73" s="276"/>
      <c r="AI73" s="12"/>
      <c r="AJ73" s="317"/>
      <c r="AK73" s="316"/>
      <c r="AL73" s="12"/>
      <c r="AM73" s="12"/>
      <c r="AN73" s="406"/>
      <c r="AO73" s="12"/>
      <c r="AP73" s="317"/>
      <c r="AQ73" s="316"/>
      <c r="AR73" s="12"/>
      <c r="AS73" s="12"/>
      <c r="AT73" s="12"/>
      <c r="AU73" s="12"/>
      <c r="AV73" s="317"/>
      <c r="AW73" s="382"/>
    </row>
    <row r="74" spans="1:50">
      <c r="A74" s="14" t="s">
        <v>100</v>
      </c>
      <c r="B74" s="163">
        <f t="shared" ref="B74:B80" si="53">SUM(C74:AW74)</f>
        <v>-3579664.8745923913</v>
      </c>
      <c r="C74" s="36">
        <f t="shared" ref="C74:AW74" si="54">C16-C29-C30-C31-C32-C37</f>
        <v>0</v>
      </c>
      <c r="D74" s="95">
        <f t="shared" si="54"/>
        <v>0</v>
      </c>
      <c r="E74" s="95">
        <f t="shared" si="54"/>
        <v>8112496.4755207952</v>
      </c>
      <c r="F74" s="164">
        <f t="shared" si="54"/>
        <v>0</v>
      </c>
      <c r="G74" s="36">
        <f t="shared" si="54"/>
        <v>0</v>
      </c>
      <c r="H74" s="164">
        <f t="shared" si="54"/>
        <v>0</v>
      </c>
      <c r="I74" s="302">
        <f>I16-I29-I30-I31-I32-I37</f>
        <v>0</v>
      </c>
      <c r="J74" s="285">
        <f t="shared" si="54"/>
        <v>-608873.70441240747</v>
      </c>
      <c r="K74" s="95">
        <f t="shared" si="54"/>
        <v>0</v>
      </c>
      <c r="L74" s="164">
        <f t="shared" si="54"/>
        <v>0</v>
      </c>
      <c r="M74" s="36">
        <f t="shared" si="54"/>
        <v>0</v>
      </c>
      <c r="N74" s="95">
        <f t="shared" si="54"/>
        <v>0</v>
      </c>
      <c r="O74" s="95">
        <f t="shared" si="54"/>
        <v>0</v>
      </c>
      <c r="P74" s="95">
        <f t="shared" si="54"/>
        <v>0</v>
      </c>
      <c r="Q74" s="285">
        <f t="shared" si="54"/>
        <v>0</v>
      </c>
      <c r="R74" s="335">
        <f t="shared" si="54"/>
        <v>0</v>
      </c>
      <c r="S74" s="374">
        <f t="shared" ref="S74" si="55">S16-S29-S30-S31-S32-S37</f>
        <v>834755.47663792502</v>
      </c>
      <c r="T74" s="36">
        <f t="shared" si="54"/>
        <v>0</v>
      </c>
      <c r="U74" s="285">
        <f t="shared" si="54"/>
        <v>0</v>
      </c>
      <c r="V74" s="285">
        <f t="shared" ref="V74" si="56">V16-V29-V30-V31-V32-V37</f>
        <v>0</v>
      </c>
      <c r="W74" s="36">
        <f t="shared" si="54"/>
        <v>0</v>
      </c>
      <c r="X74" s="335">
        <f t="shared" si="54"/>
        <v>0</v>
      </c>
      <c r="Y74" s="334">
        <f t="shared" si="54"/>
        <v>0</v>
      </c>
      <c r="Z74" s="415">
        <f t="shared" si="54"/>
        <v>-10055044.068883086</v>
      </c>
      <c r="AA74" s="285">
        <f t="shared" ref="AA74" si="57">AA16-AA29-AA30-AA31-AA32-AA37</f>
        <v>0</v>
      </c>
      <c r="AB74" s="450">
        <f t="shared" si="54"/>
        <v>0</v>
      </c>
      <c r="AC74" s="285">
        <f t="shared" si="54"/>
        <v>0</v>
      </c>
      <c r="AD74" s="356">
        <f t="shared" si="54"/>
        <v>0</v>
      </c>
      <c r="AE74" s="431">
        <f t="shared" si="54"/>
        <v>0</v>
      </c>
      <c r="AF74" s="95">
        <f t="shared" si="54"/>
        <v>18906</v>
      </c>
      <c r="AG74" s="95">
        <f t="shared" si="54"/>
        <v>0</v>
      </c>
      <c r="AH74" s="285">
        <f t="shared" si="54"/>
        <v>0</v>
      </c>
      <c r="AI74" s="95">
        <f t="shared" si="54"/>
        <v>0</v>
      </c>
      <c r="AJ74" s="335">
        <f t="shared" si="54"/>
        <v>0</v>
      </c>
      <c r="AK74" s="334">
        <f t="shared" si="54"/>
        <v>0</v>
      </c>
      <c r="AL74" s="95">
        <f t="shared" si="54"/>
        <v>0</v>
      </c>
      <c r="AM74" s="95">
        <f t="shared" si="54"/>
        <v>0</v>
      </c>
      <c r="AN74" s="415">
        <f t="shared" si="54"/>
        <v>-1881905.0534556187</v>
      </c>
      <c r="AO74" s="95">
        <f t="shared" ref="AO74" si="58">AO16-AO29-AO30-AO31-AO32-AO37</f>
        <v>0</v>
      </c>
      <c r="AP74" s="335">
        <f t="shared" si="54"/>
        <v>0</v>
      </c>
      <c r="AQ74" s="334">
        <f t="shared" si="54"/>
        <v>0</v>
      </c>
      <c r="AR74" s="95">
        <f t="shared" si="54"/>
        <v>0</v>
      </c>
      <c r="AS74" s="95">
        <f t="shared" si="54"/>
        <v>0</v>
      </c>
      <c r="AT74" s="95">
        <f t="shared" si="54"/>
        <v>0</v>
      </c>
      <c r="AU74" s="95">
        <f t="shared" si="54"/>
        <v>0</v>
      </c>
      <c r="AV74" s="335">
        <f t="shared" si="54"/>
        <v>0</v>
      </c>
      <c r="AW74" s="391">
        <f t="shared" si="54"/>
        <v>0</v>
      </c>
    </row>
    <row r="75" spans="1:50">
      <c r="A75" s="14" t="s">
        <v>101</v>
      </c>
      <c r="B75" s="163">
        <f t="shared" si="53"/>
        <v>0</v>
      </c>
      <c r="C75" s="28"/>
      <c r="D75" s="12"/>
      <c r="E75" s="12"/>
      <c r="F75" s="77"/>
      <c r="G75" s="28"/>
      <c r="H75" s="77"/>
      <c r="I75" s="293"/>
      <c r="J75" s="276"/>
      <c r="K75" s="12"/>
      <c r="L75" s="77"/>
      <c r="M75" s="28"/>
      <c r="N75" s="12"/>
      <c r="O75" s="12"/>
      <c r="P75" s="12"/>
      <c r="Q75" s="276"/>
      <c r="R75" s="317"/>
      <c r="S75" s="365"/>
      <c r="T75" s="28"/>
      <c r="U75" s="276"/>
      <c r="V75" s="276"/>
      <c r="W75" s="28"/>
      <c r="X75" s="317"/>
      <c r="Y75" s="316"/>
      <c r="Z75" s="406"/>
      <c r="AA75" s="276"/>
      <c r="AB75" s="441"/>
      <c r="AC75" s="276"/>
      <c r="AD75" s="347"/>
      <c r="AE75" s="422"/>
      <c r="AF75" s="12"/>
      <c r="AG75" s="12"/>
      <c r="AH75" s="276"/>
      <c r="AI75" s="12"/>
      <c r="AJ75" s="317"/>
      <c r="AK75" s="316"/>
      <c r="AL75" s="12"/>
      <c r="AM75" s="12"/>
      <c r="AN75" s="406"/>
      <c r="AO75" s="12"/>
      <c r="AP75" s="317"/>
      <c r="AQ75" s="316"/>
      <c r="AR75" s="12"/>
      <c r="AS75" s="12"/>
      <c r="AT75" s="12"/>
      <c r="AU75" s="12"/>
      <c r="AV75" s="317"/>
      <c r="AW75" s="382"/>
    </row>
    <row r="76" spans="1:50">
      <c r="A76" s="14" t="s">
        <v>102</v>
      </c>
      <c r="B76" s="163">
        <f t="shared" si="53"/>
        <v>0</v>
      </c>
      <c r="C76" s="29"/>
      <c r="D76" s="79"/>
      <c r="E76" s="79"/>
      <c r="F76" s="80"/>
      <c r="G76" s="29"/>
      <c r="H76" s="80"/>
      <c r="I76" s="297"/>
      <c r="J76" s="280"/>
      <c r="K76" s="79"/>
      <c r="L76" s="80"/>
      <c r="M76" s="29"/>
      <c r="N76" s="79"/>
      <c r="O76" s="79"/>
      <c r="P76" s="79"/>
      <c r="Q76" s="280"/>
      <c r="R76" s="325"/>
      <c r="S76" s="369"/>
      <c r="T76" s="29"/>
      <c r="U76" s="280"/>
      <c r="V76" s="280"/>
      <c r="W76" s="29"/>
      <c r="X76" s="325"/>
      <c r="Y76" s="324"/>
      <c r="Z76" s="410"/>
      <c r="AA76" s="280"/>
      <c r="AB76" s="445"/>
      <c r="AC76" s="280"/>
      <c r="AD76" s="351"/>
      <c r="AE76" s="426"/>
      <c r="AF76" s="79"/>
      <c r="AG76" s="79"/>
      <c r="AH76" s="280"/>
      <c r="AI76" s="79"/>
      <c r="AJ76" s="325"/>
      <c r="AK76" s="324"/>
      <c r="AL76" s="79"/>
      <c r="AM76" s="79"/>
      <c r="AN76" s="410"/>
      <c r="AO76" s="79"/>
      <c r="AP76" s="325"/>
      <c r="AQ76" s="324"/>
      <c r="AR76" s="79"/>
      <c r="AS76" s="79"/>
      <c r="AT76" s="79"/>
      <c r="AU76" s="79"/>
      <c r="AV76" s="325"/>
      <c r="AW76" s="386"/>
    </row>
    <row r="77" spans="1:50">
      <c r="A77" s="14" t="s">
        <v>103</v>
      </c>
      <c r="B77" s="163">
        <f t="shared" si="53"/>
        <v>362420.76359617338</v>
      </c>
      <c r="C77" s="29"/>
      <c r="D77" s="79"/>
      <c r="E77" s="79"/>
      <c r="F77" s="80"/>
      <c r="G77" s="29"/>
      <c r="H77" s="80"/>
      <c r="I77" s="297"/>
      <c r="J77" s="280"/>
      <c r="K77" s="79"/>
      <c r="L77" s="80"/>
      <c r="M77" s="29"/>
      <c r="N77" s="79"/>
      <c r="O77" s="79"/>
      <c r="P77" s="79"/>
      <c r="Q77" s="280"/>
      <c r="R77" s="325"/>
      <c r="S77" s="369"/>
      <c r="T77" s="29"/>
      <c r="U77" s="280"/>
      <c r="V77" s="280"/>
      <c r="W77" s="29"/>
      <c r="X77" s="325"/>
      <c r="Y77" s="324"/>
      <c r="Z77" s="410"/>
      <c r="AA77" s="280"/>
      <c r="AB77" s="445">
        <f>'Interest Calc'!C26</f>
        <v>362420.76359617338</v>
      </c>
      <c r="AC77" s="280"/>
      <c r="AD77" s="351"/>
      <c r="AE77" s="426"/>
      <c r="AF77" s="79"/>
      <c r="AG77" s="79"/>
      <c r="AH77" s="280"/>
      <c r="AI77" s="79"/>
      <c r="AJ77" s="325"/>
      <c r="AK77" s="324"/>
      <c r="AL77" s="79"/>
      <c r="AM77" s="79"/>
      <c r="AN77" s="410"/>
      <c r="AO77" s="79"/>
      <c r="AP77" s="325"/>
      <c r="AQ77" s="324"/>
      <c r="AR77" s="79"/>
      <c r="AS77" s="79"/>
      <c r="AT77" s="79"/>
      <c r="AU77" s="79"/>
      <c r="AV77" s="325"/>
      <c r="AW77" s="386"/>
    </row>
    <row r="78" spans="1:50">
      <c r="A78" s="14" t="s">
        <v>104</v>
      </c>
      <c r="B78" s="163">
        <f t="shared" si="53"/>
        <v>10178134.624483217</v>
      </c>
      <c r="C78" s="29"/>
      <c r="D78" s="79"/>
      <c r="E78" s="79"/>
      <c r="F78" s="80"/>
      <c r="G78" s="29"/>
      <c r="H78" s="80"/>
      <c r="I78" s="297"/>
      <c r="J78" s="280"/>
      <c r="K78" s="79"/>
      <c r="L78" s="80"/>
      <c r="M78" s="29"/>
      <c r="N78" s="79"/>
      <c r="O78" s="79"/>
      <c r="P78" s="79"/>
      <c r="Q78" s="280"/>
      <c r="R78" s="325"/>
      <c r="S78" s="369"/>
      <c r="T78" s="29"/>
      <c r="U78" s="280"/>
      <c r="V78" s="280"/>
      <c r="W78" s="29"/>
      <c r="X78" s="325"/>
      <c r="Y78" s="324"/>
      <c r="Z78" s="410">
        <f>'[4]Page 6.4'!$I$21+'[4]Page 6.4'!$I$25</f>
        <v>8296229.5710275974</v>
      </c>
      <c r="AA78" s="280"/>
      <c r="AB78" s="445"/>
      <c r="AC78" s="280"/>
      <c r="AD78" s="351"/>
      <c r="AE78" s="426"/>
      <c r="AF78" s="79"/>
      <c r="AG78" s="79"/>
      <c r="AH78" s="280"/>
      <c r="AI78" s="79"/>
      <c r="AJ78" s="325"/>
      <c r="AK78" s="324"/>
      <c r="AL78" s="79"/>
      <c r="AM78" s="79"/>
      <c r="AN78" s="410">
        <f>'[5]Page 8.4'!$I$28</f>
        <v>1881905.0534556187</v>
      </c>
      <c r="AO78" s="79"/>
      <c r="AP78" s="325"/>
      <c r="AQ78" s="324"/>
      <c r="AR78" s="79"/>
      <c r="AS78" s="79"/>
      <c r="AT78" s="79"/>
      <c r="AU78" s="79"/>
      <c r="AV78" s="325"/>
      <c r="AW78" s="386"/>
    </row>
    <row r="79" spans="1:50">
      <c r="A79" s="14" t="s">
        <v>105</v>
      </c>
      <c r="B79" s="163">
        <f t="shared" si="53"/>
        <v>1409344.5176229281</v>
      </c>
      <c r="C79" s="96"/>
      <c r="D79" s="87"/>
      <c r="E79" s="87"/>
      <c r="F79" s="97"/>
      <c r="G79" s="96"/>
      <c r="H79" s="97"/>
      <c r="I79" s="303"/>
      <c r="J79" s="286"/>
      <c r="K79" s="87"/>
      <c r="L79" s="97"/>
      <c r="M79" s="96"/>
      <c r="N79" s="87"/>
      <c r="O79" s="87"/>
      <c r="P79" s="87"/>
      <c r="Q79" s="286"/>
      <c r="R79" s="337"/>
      <c r="S79" s="375"/>
      <c r="T79" s="96"/>
      <c r="U79" s="286"/>
      <c r="V79" s="286"/>
      <c r="W79" s="96"/>
      <c r="X79" s="337"/>
      <c r="Y79" s="336"/>
      <c r="Z79" s="416"/>
      <c r="AA79" s="286"/>
      <c r="AB79" s="451"/>
      <c r="AC79" s="286"/>
      <c r="AD79" s="357"/>
      <c r="AE79" s="432"/>
      <c r="AF79" s="87"/>
      <c r="AG79" s="87"/>
      <c r="AH79" s="286"/>
      <c r="AI79" s="87"/>
      <c r="AJ79" s="337"/>
      <c r="AK79" s="336"/>
      <c r="AL79" s="87"/>
      <c r="AM79" s="87"/>
      <c r="AN79" s="416">
        <f>'[5]Page 8.4'!$I$29</f>
        <v>1409344.5176229281</v>
      </c>
      <c r="AO79" s="87"/>
      <c r="AP79" s="337"/>
      <c r="AQ79" s="336"/>
      <c r="AR79" s="87"/>
      <c r="AS79" s="87"/>
      <c r="AT79" s="87"/>
      <c r="AU79" s="87"/>
      <c r="AV79" s="337"/>
      <c r="AW79" s="392"/>
    </row>
    <row r="80" spans="1:50">
      <c r="A80" s="14" t="s">
        <v>106</v>
      </c>
      <c r="B80" s="165">
        <f t="shared" si="53"/>
        <v>4826704.4686717233</v>
      </c>
      <c r="C80" s="170">
        <f t="shared" ref="C80:AW80" si="59">C74-C76-C77+C78-C79</f>
        <v>0</v>
      </c>
      <c r="D80" s="13">
        <f t="shared" si="59"/>
        <v>0</v>
      </c>
      <c r="E80" s="13">
        <f t="shared" si="59"/>
        <v>8112496.4755207952</v>
      </c>
      <c r="F80" s="171">
        <f t="shared" si="59"/>
        <v>0</v>
      </c>
      <c r="G80" s="170">
        <f t="shared" si="59"/>
        <v>0</v>
      </c>
      <c r="H80" s="171">
        <f t="shared" si="59"/>
        <v>0</v>
      </c>
      <c r="I80" s="304">
        <f t="shared" si="59"/>
        <v>0</v>
      </c>
      <c r="J80" s="287">
        <f t="shared" si="59"/>
        <v>-608873.70441240747</v>
      </c>
      <c r="K80" s="13">
        <f t="shared" si="59"/>
        <v>0</v>
      </c>
      <c r="L80" s="171">
        <f t="shared" si="59"/>
        <v>0</v>
      </c>
      <c r="M80" s="170">
        <f t="shared" si="59"/>
        <v>0</v>
      </c>
      <c r="N80" s="13">
        <f t="shared" si="59"/>
        <v>0</v>
      </c>
      <c r="O80" s="13">
        <f t="shared" si="59"/>
        <v>0</v>
      </c>
      <c r="P80" s="13">
        <f t="shared" si="59"/>
        <v>0</v>
      </c>
      <c r="Q80" s="287">
        <f t="shared" si="59"/>
        <v>0</v>
      </c>
      <c r="R80" s="339">
        <f t="shared" si="59"/>
        <v>0</v>
      </c>
      <c r="S80" s="376">
        <f t="shared" ref="S80" si="60">S74-S76-S77+S78-S79</f>
        <v>834755.47663792502</v>
      </c>
      <c r="T80" s="170">
        <f t="shared" si="59"/>
        <v>0</v>
      </c>
      <c r="U80" s="287">
        <f t="shared" si="59"/>
        <v>0</v>
      </c>
      <c r="V80" s="287">
        <f t="shared" ref="V80" si="61">V74-V76-V77+V78-V79</f>
        <v>0</v>
      </c>
      <c r="W80" s="170">
        <f t="shared" si="59"/>
        <v>0</v>
      </c>
      <c r="X80" s="339">
        <f t="shared" si="59"/>
        <v>0</v>
      </c>
      <c r="Y80" s="338">
        <f t="shared" si="59"/>
        <v>0</v>
      </c>
      <c r="Z80" s="417">
        <f t="shared" si="59"/>
        <v>-1758814.4978554882</v>
      </c>
      <c r="AA80" s="287">
        <f t="shared" ref="AA80" si="62">AA74-AA76-AA77+AA78-AA79</f>
        <v>0</v>
      </c>
      <c r="AB80" s="452">
        <f t="shared" si="59"/>
        <v>-362420.76359617338</v>
      </c>
      <c r="AC80" s="287">
        <f t="shared" si="59"/>
        <v>0</v>
      </c>
      <c r="AD80" s="358">
        <f t="shared" si="59"/>
        <v>0</v>
      </c>
      <c r="AE80" s="433">
        <f t="shared" si="59"/>
        <v>0</v>
      </c>
      <c r="AF80" s="13">
        <f t="shared" si="59"/>
        <v>18906</v>
      </c>
      <c r="AG80" s="13">
        <f t="shared" si="59"/>
        <v>0</v>
      </c>
      <c r="AH80" s="287">
        <f t="shared" si="59"/>
        <v>0</v>
      </c>
      <c r="AI80" s="13">
        <f t="shared" si="59"/>
        <v>0</v>
      </c>
      <c r="AJ80" s="339">
        <f t="shared" si="59"/>
        <v>0</v>
      </c>
      <c r="AK80" s="338">
        <f t="shared" si="59"/>
        <v>0</v>
      </c>
      <c r="AL80" s="13">
        <f t="shared" si="59"/>
        <v>0</v>
      </c>
      <c r="AM80" s="13">
        <f t="shared" si="59"/>
        <v>0</v>
      </c>
      <c r="AN80" s="417">
        <f t="shared" si="59"/>
        <v>-1409344.5176229281</v>
      </c>
      <c r="AO80" s="13">
        <f t="shared" ref="AO80" si="63">AO74-AO76-AO77+AO78-AO79</f>
        <v>0</v>
      </c>
      <c r="AP80" s="339">
        <f t="shared" si="59"/>
        <v>0</v>
      </c>
      <c r="AQ80" s="338">
        <f t="shared" si="59"/>
        <v>0</v>
      </c>
      <c r="AR80" s="13">
        <f t="shared" si="59"/>
        <v>0</v>
      </c>
      <c r="AS80" s="13">
        <f t="shared" si="59"/>
        <v>0</v>
      </c>
      <c r="AT80" s="13">
        <f t="shared" si="59"/>
        <v>0</v>
      </c>
      <c r="AU80" s="13">
        <f t="shared" si="59"/>
        <v>0</v>
      </c>
      <c r="AV80" s="339">
        <f t="shared" si="59"/>
        <v>0</v>
      </c>
      <c r="AW80" s="393">
        <f t="shared" si="59"/>
        <v>0</v>
      </c>
    </row>
    <row r="81" spans="1:50">
      <c r="A81" s="14"/>
      <c r="B81" s="78"/>
      <c r="C81" s="28"/>
      <c r="D81" s="12"/>
      <c r="E81" s="12"/>
      <c r="F81" s="77"/>
      <c r="G81" s="28"/>
      <c r="H81" s="77"/>
      <c r="I81" s="293"/>
      <c r="J81" s="276"/>
      <c r="K81" s="12"/>
      <c r="L81" s="77"/>
      <c r="M81" s="28"/>
      <c r="N81" s="12"/>
      <c r="O81" s="12"/>
      <c r="P81" s="12"/>
      <c r="Q81" s="276"/>
      <c r="R81" s="317"/>
      <c r="S81" s="365"/>
      <c r="T81" s="28"/>
      <c r="U81" s="276"/>
      <c r="V81" s="276"/>
      <c r="W81" s="28"/>
      <c r="X81" s="317"/>
      <c r="Y81" s="316"/>
      <c r="Z81" s="406"/>
      <c r="AA81" s="276"/>
      <c r="AB81" s="441"/>
      <c r="AC81" s="276"/>
      <c r="AD81" s="347"/>
      <c r="AE81" s="422"/>
      <c r="AF81" s="12"/>
      <c r="AG81" s="12"/>
      <c r="AH81" s="276"/>
      <c r="AI81" s="12"/>
      <c r="AJ81" s="317"/>
      <c r="AK81" s="316"/>
      <c r="AL81" s="12"/>
      <c r="AM81" s="12"/>
      <c r="AN81" s="406"/>
      <c r="AO81" s="12"/>
      <c r="AP81" s="317"/>
      <c r="AQ81" s="316"/>
      <c r="AR81" s="12"/>
      <c r="AS81" s="12"/>
      <c r="AT81" s="12"/>
      <c r="AU81" s="12"/>
      <c r="AV81" s="317"/>
      <c r="AW81" s="382"/>
    </row>
    <row r="82" spans="1:50">
      <c r="A82" s="14" t="s">
        <v>107</v>
      </c>
      <c r="B82" s="166">
        <f>SUM(C82:AW82)</f>
        <v>0</v>
      </c>
      <c r="C82" s="28">
        <v>0</v>
      </c>
      <c r="D82" s="12">
        <v>0</v>
      </c>
      <c r="E82" s="12">
        <v>0</v>
      </c>
      <c r="F82" s="77">
        <v>0</v>
      </c>
      <c r="G82" s="28">
        <v>0</v>
      </c>
      <c r="H82" s="77">
        <v>0</v>
      </c>
      <c r="I82" s="293">
        <v>0</v>
      </c>
      <c r="J82" s="276">
        <v>0</v>
      </c>
      <c r="K82" s="12">
        <v>0</v>
      </c>
      <c r="L82" s="77">
        <v>0</v>
      </c>
      <c r="M82" s="28">
        <v>0</v>
      </c>
      <c r="N82" s="12">
        <v>0</v>
      </c>
      <c r="O82" s="12">
        <v>0</v>
      </c>
      <c r="P82" s="12">
        <v>0</v>
      </c>
      <c r="Q82" s="276">
        <v>0</v>
      </c>
      <c r="R82" s="317">
        <v>0</v>
      </c>
      <c r="S82" s="365">
        <v>0</v>
      </c>
      <c r="T82" s="28">
        <v>0</v>
      </c>
      <c r="U82" s="276">
        <v>0</v>
      </c>
      <c r="V82" s="276">
        <v>0</v>
      </c>
      <c r="W82" s="28">
        <v>0</v>
      </c>
      <c r="X82" s="317">
        <v>0</v>
      </c>
      <c r="Y82" s="316">
        <v>0</v>
      </c>
      <c r="Z82" s="406">
        <v>0</v>
      </c>
      <c r="AA82" s="276">
        <v>0</v>
      </c>
      <c r="AB82" s="441">
        <v>0</v>
      </c>
      <c r="AC82" s="276">
        <v>0</v>
      </c>
      <c r="AD82" s="347">
        <v>0</v>
      </c>
      <c r="AE82" s="422">
        <v>0</v>
      </c>
      <c r="AF82" s="12">
        <v>0</v>
      </c>
      <c r="AG82" s="12">
        <v>0</v>
      </c>
      <c r="AH82" s="276">
        <v>0</v>
      </c>
      <c r="AI82" s="12">
        <v>0</v>
      </c>
      <c r="AJ82" s="317">
        <v>0</v>
      </c>
      <c r="AK82" s="316">
        <v>0</v>
      </c>
      <c r="AL82" s="12">
        <v>0</v>
      </c>
      <c r="AM82" s="12">
        <v>0</v>
      </c>
      <c r="AN82" s="406">
        <v>0</v>
      </c>
      <c r="AO82" s="12">
        <v>0</v>
      </c>
      <c r="AP82" s="317">
        <v>0</v>
      </c>
      <c r="AQ82" s="316">
        <v>0</v>
      </c>
      <c r="AR82" s="12">
        <v>0</v>
      </c>
      <c r="AS82" s="12">
        <v>0</v>
      </c>
      <c r="AT82" s="12">
        <v>0</v>
      </c>
      <c r="AU82" s="12">
        <v>0</v>
      </c>
      <c r="AV82" s="317">
        <v>0</v>
      </c>
      <c r="AW82" s="382">
        <v>0</v>
      </c>
    </row>
    <row r="83" spans="1:50">
      <c r="A83" s="14" t="s">
        <v>108</v>
      </c>
      <c r="B83" s="166">
        <f>SUM(C83:AW83)</f>
        <v>4826704.4686717233</v>
      </c>
      <c r="C83" s="28">
        <f>C80-C82</f>
        <v>0</v>
      </c>
      <c r="D83" s="12">
        <f t="shared" ref="D83:AW83" si="64">D80-D82</f>
        <v>0</v>
      </c>
      <c r="E83" s="12">
        <f t="shared" si="64"/>
        <v>8112496.4755207952</v>
      </c>
      <c r="F83" s="77">
        <f t="shared" si="64"/>
        <v>0</v>
      </c>
      <c r="G83" s="28">
        <f t="shared" si="64"/>
        <v>0</v>
      </c>
      <c r="H83" s="77">
        <f t="shared" si="64"/>
        <v>0</v>
      </c>
      <c r="I83" s="293">
        <f t="shared" si="64"/>
        <v>0</v>
      </c>
      <c r="J83" s="276">
        <f t="shared" si="64"/>
        <v>-608873.70441240747</v>
      </c>
      <c r="K83" s="12">
        <f t="shared" si="64"/>
        <v>0</v>
      </c>
      <c r="L83" s="77">
        <f t="shared" si="64"/>
        <v>0</v>
      </c>
      <c r="M83" s="28">
        <f t="shared" si="64"/>
        <v>0</v>
      </c>
      <c r="N83" s="12">
        <f t="shared" si="64"/>
        <v>0</v>
      </c>
      <c r="O83" s="12">
        <f t="shared" si="64"/>
        <v>0</v>
      </c>
      <c r="P83" s="12">
        <f t="shared" si="64"/>
        <v>0</v>
      </c>
      <c r="Q83" s="276">
        <f t="shared" si="64"/>
        <v>0</v>
      </c>
      <c r="R83" s="317">
        <f t="shared" si="64"/>
        <v>0</v>
      </c>
      <c r="S83" s="365">
        <f t="shared" ref="S83" si="65">S80-S82</f>
        <v>834755.47663792502</v>
      </c>
      <c r="T83" s="28">
        <f t="shared" si="64"/>
        <v>0</v>
      </c>
      <c r="U83" s="276">
        <f t="shared" si="64"/>
        <v>0</v>
      </c>
      <c r="V83" s="276">
        <f t="shared" ref="V83" si="66">V80-V82</f>
        <v>0</v>
      </c>
      <c r="W83" s="28">
        <f t="shared" si="64"/>
        <v>0</v>
      </c>
      <c r="X83" s="317">
        <f t="shared" si="64"/>
        <v>0</v>
      </c>
      <c r="Y83" s="316">
        <f t="shared" si="64"/>
        <v>0</v>
      </c>
      <c r="Z83" s="406">
        <f t="shared" si="64"/>
        <v>-1758814.4978554882</v>
      </c>
      <c r="AA83" s="276">
        <f t="shared" ref="AA83" si="67">AA80-AA82</f>
        <v>0</v>
      </c>
      <c r="AB83" s="441">
        <f t="shared" si="64"/>
        <v>-362420.76359617338</v>
      </c>
      <c r="AC83" s="276">
        <f t="shared" si="64"/>
        <v>0</v>
      </c>
      <c r="AD83" s="347">
        <f t="shared" si="64"/>
        <v>0</v>
      </c>
      <c r="AE83" s="422">
        <f t="shared" si="64"/>
        <v>0</v>
      </c>
      <c r="AF83" s="12">
        <f t="shared" si="64"/>
        <v>18906</v>
      </c>
      <c r="AG83" s="12">
        <f t="shared" si="64"/>
        <v>0</v>
      </c>
      <c r="AH83" s="276">
        <f t="shared" si="64"/>
        <v>0</v>
      </c>
      <c r="AI83" s="12">
        <f t="shared" si="64"/>
        <v>0</v>
      </c>
      <c r="AJ83" s="317">
        <f t="shared" si="64"/>
        <v>0</v>
      </c>
      <c r="AK83" s="316">
        <f t="shared" si="64"/>
        <v>0</v>
      </c>
      <c r="AL83" s="12">
        <f t="shared" si="64"/>
        <v>0</v>
      </c>
      <c r="AM83" s="12">
        <f t="shared" si="64"/>
        <v>0</v>
      </c>
      <c r="AN83" s="406">
        <f t="shared" si="64"/>
        <v>-1409344.5176229281</v>
      </c>
      <c r="AO83" s="12">
        <f t="shared" ref="AO83" si="68">AO80-AO82</f>
        <v>0</v>
      </c>
      <c r="AP83" s="317">
        <f t="shared" si="64"/>
        <v>0</v>
      </c>
      <c r="AQ83" s="316">
        <f t="shared" si="64"/>
        <v>0</v>
      </c>
      <c r="AR83" s="12">
        <f t="shared" si="64"/>
        <v>0</v>
      </c>
      <c r="AS83" s="12">
        <f t="shared" si="64"/>
        <v>0</v>
      </c>
      <c r="AT83" s="12">
        <f t="shared" si="64"/>
        <v>0</v>
      </c>
      <c r="AU83" s="12">
        <f t="shared" si="64"/>
        <v>0</v>
      </c>
      <c r="AV83" s="317">
        <f t="shared" si="64"/>
        <v>0</v>
      </c>
      <c r="AW83" s="382">
        <f t="shared" si="64"/>
        <v>0</v>
      </c>
    </row>
    <row r="84" spans="1:50">
      <c r="A84" s="14"/>
      <c r="B84" s="166"/>
      <c r="C84" s="28"/>
      <c r="D84" s="12"/>
      <c r="E84" s="12"/>
      <c r="F84" s="77"/>
      <c r="G84" s="28"/>
      <c r="H84" s="77"/>
      <c r="I84" s="293"/>
      <c r="J84" s="276"/>
      <c r="K84" s="12"/>
      <c r="L84" s="77"/>
      <c r="M84" s="28"/>
      <c r="N84" s="12"/>
      <c r="O84" s="12"/>
      <c r="P84" s="12"/>
      <c r="Q84" s="276"/>
      <c r="R84" s="317"/>
      <c r="S84" s="365"/>
      <c r="T84" s="28"/>
      <c r="U84" s="276"/>
      <c r="V84" s="276"/>
      <c r="W84" s="28"/>
      <c r="X84" s="317"/>
      <c r="Y84" s="316"/>
      <c r="Z84" s="406"/>
      <c r="AA84" s="276"/>
      <c r="AB84" s="441"/>
      <c r="AC84" s="276"/>
      <c r="AD84" s="347"/>
      <c r="AE84" s="422"/>
      <c r="AF84" s="12"/>
      <c r="AG84" s="12"/>
      <c r="AH84" s="276"/>
      <c r="AI84" s="12"/>
      <c r="AJ84" s="317"/>
      <c r="AK84" s="316"/>
      <c r="AL84" s="12"/>
      <c r="AM84" s="12"/>
      <c r="AN84" s="406"/>
      <c r="AO84" s="12"/>
      <c r="AP84" s="317"/>
      <c r="AQ84" s="316"/>
      <c r="AR84" s="12"/>
      <c r="AS84" s="12"/>
      <c r="AT84" s="12"/>
      <c r="AU84" s="12"/>
      <c r="AV84" s="317"/>
      <c r="AW84" s="382"/>
    </row>
    <row r="85" spans="1:50">
      <c r="A85" s="14" t="s">
        <v>133</v>
      </c>
      <c r="B85" s="166">
        <f>SUM(C85:AW85)</f>
        <v>1689346.5640351027</v>
      </c>
      <c r="C85" s="28">
        <f>C83*0.35</f>
        <v>0</v>
      </c>
      <c r="D85" s="12">
        <f t="shared" ref="D85:AW85" si="69">D83*0.35</f>
        <v>0</v>
      </c>
      <c r="E85" s="12">
        <f t="shared" si="69"/>
        <v>2839373.7664322783</v>
      </c>
      <c r="F85" s="77">
        <f t="shared" si="69"/>
        <v>0</v>
      </c>
      <c r="G85" s="28">
        <f t="shared" si="69"/>
        <v>0</v>
      </c>
      <c r="H85" s="77">
        <f t="shared" si="69"/>
        <v>0</v>
      </c>
      <c r="I85" s="293">
        <f t="shared" si="69"/>
        <v>0</v>
      </c>
      <c r="J85" s="276">
        <f t="shared" si="69"/>
        <v>-213105.79654434259</v>
      </c>
      <c r="K85" s="12">
        <f t="shared" si="69"/>
        <v>0</v>
      </c>
      <c r="L85" s="77">
        <f t="shared" si="69"/>
        <v>0</v>
      </c>
      <c r="M85" s="28">
        <f t="shared" si="69"/>
        <v>0</v>
      </c>
      <c r="N85" s="12">
        <f>N83*0.35</f>
        <v>0</v>
      </c>
      <c r="O85" s="12">
        <f>ROUNDDOWN(O83*0.35,0)</f>
        <v>0</v>
      </c>
      <c r="P85" s="12">
        <f t="shared" si="69"/>
        <v>0</v>
      </c>
      <c r="Q85" s="276">
        <f t="shared" si="69"/>
        <v>0</v>
      </c>
      <c r="R85" s="317">
        <f t="shared" si="69"/>
        <v>0</v>
      </c>
      <c r="S85" s="365">
        <f t="shared" ref="S85" si="70">S83*0.35</f>
        <v>292164.41682327376</v>
      </c>
      <c r="T85" s="28">
        <f t="shared" si="69"/>
        <v>0</v>
      </c>
      <c r="U85" s="276">
        <f t="shared" si="69"/>
        <v>0</v>
      </c>
      <c r="V85" s="276">
        <f t="shared" ref="V85" si="71">V83*0.35</f>
        <v>0</v>
      </c>
      <c r="W85" s="28">
        <f t="shared" si="69"/>
        <v>0</v>
      </c>
      <c r="X85" s="317">
        <f t="shared" si="69"/>
        <v>0</v>
      </c>
      <c r="Y85" s="316">
        <f t="shared" si="69"/>
        <v>0</v>
      </c>
      <c r="Z85" s="406">
        <f t="shared" si="69"/>
        <v>-615585.07424942078</v>
      </c>
      <c r="AA85" s="276">
        <f t="shared" ref="AA85" si="72">AA83*0.35</f>
        <v>0</v>
      </c>
      <c r="AB85" s="441">
        <f t="shared" si="69"/>
        <v>-126847.26725866068</v>
      </c>
      <c r="AC85" s="276">
        <f t="shared" si="69"/>
        <v>0</v>
      </c>
      <c r="AD85" s="347">
        <f t="shared" si="69"/>
        <v>0</v>
      </c>
      <c r="AE85" s="422">
        <f t="shared" si="69"/>
        <v>0</v>
      </c>
      <c r="AF85" s="12">
        <f t="shared" si="69"/>
        <v>6617.0999999999995</v>
      </c>
      <c r="AG85" s="12">
        <f t="shared" si="69"/>
        <v>0</v>
      </c>
      <c r="AH85" s="276">
        <f t="shared" si="69"/>
        <v>0</v>
      </c>
      <c r="AI85" s="12">
        <f t="shared" si="69"/>
        <v>0</v>
      </c>
      <c r="AJ85" s="317">
        <f>ROUNDUP(AJ83*0.35,0)</f>
        <v>0</v>
      </c>
      <c r="AK85" s="316">
        <f t="shared" si="69"/>
        <v>0</v>
      </c>
      <c r="AL85" s="12">
        <f t="shared" si="69"/>
        <v>0</v>
      </c>
      <c r="AM85" s="12">
        <f t="shared" si="69"/>
        <v>0</v>
      </c>
      <c r="AN85" s="406">
        <f t="shared" si="69"/>
        <v>-493270.5811680248</v>
      </c>
      <c r="AO85" s="12">
        <f t="shared" ref="AO85" si="73">AO83*0.35</f>
        <v>0</v>
      </c>
      <c r="AP85" s="317">
        <f t="shared" si="69"/>
        <v>0</v>
      </c>
      <c r="AQ85" s="316">
        <f t="shared" si="69"/>
        <v>0</v>
      </c>
      <c r="AR85" s="12">
        <f t="shared" si="69"/>
        <v>0</v>
      </c>
      <c r="AS85" s="12">
        <f t="shared" si="69"/>
        <v>0</v>
      </c>
      <c r="AT85" s="12">
        <f t="shared" si="69"/>
        <v>0</v>
      </c>
      <c r="AU85" s="12">
        <f t="shared" si="69"/>
        <v>0</v>
      </c>
      <c r="AV85" s="317">
        <f t="shared" si="69"/>
        <v>0</v>
      </c>
      <c r="AW85" s="382">
        <f t="shared" si="69"/>
        <v>0</v>
      </c>
    </row>
    <row r="86" spans="1:50">
      <c r="A86" s="14" t="s">
        <v>134</v>
      </c>
      <c r="B86" s="166">
        <f>SUM(C86:AW86)</f>
        <v>-830702.23678633792</v>
      </c>
      <c r="C86" s="28"/>
      <c r="D86" s="12"/>
      <c r="E86" s="12"/>
      <c r="F86" s="77"/>
      <c r="G86" s="28"/>
      <c r="H86" s="77"/>
      <c r="I86" s="293"/>
      <c r="J86" s="276"/>
      <c r="K86" s="12"/>
      <c r="L86" s="77"/>
      <c r="M86" s="28"/>
      <c r="N86" s="12"/>
      <c r="O86" s="12"/>
      <c r="P86" s="12"/>
      <c r="Q86" s="276"/>
      <c r="R86" s="317"/>
      <c r="S86" s="365"/>
      <c r="T86" s="28"/>
      <c r="U86" s="276"/>
      <c r="V86" s="276"/>
      <c r="W86" s="28"/>
      <c r="X86" s="317"/>
      <c r="Y86" s="316"/>
      <c r="Z86" s="406"/>
      <c r="AA86" s="276"/>
      <c r="AB86" s="441"/>
      <c r="AC86" s="276"/>
      <c r="AD86" s="347">
        <v>-830702.23678633792</v>
      </c>
      <c r="AE86" s="422"/>
      <c r="AF86" s="12"/>
      <c r="AG86" s="12"/>
      <c r="AH86" s="276"/>
      <c r="AI86" s="12"/>
      <c r="AJ86" s="317"/>
      <c r="AK86" s="316"/>
      <c r="AL86" s="12"/>
      <c r="AM86" s="12"/>
      <c r="AN86" s="406"/>
      <c r="AO86" s="12"/>
      <c r="AP86" s="317"/>
      <c r="AQ86" s="316"/>
      <c r="AR86" s="12"/>
      <c r="AS86" s="12"/>
      <c r="AT86" s="12"/>
      <c r="AU86" s="12"/>
      <c r="AV86" s="317"/>
      <c r="AW86" s="382"/>
    </row>
    <row r="87" spans="1:50" s="2" customFormat="1" ht="13.5" thickBot="1">
      <c r="A87" s="14" t="s">
        <v>135</v>
      </c>
      <c r="B87" s="167">
        <f>SUM(C87:AW87)</f>
        <v>858644.32724876469</v>
      </c>
      <c r="C87" s="100">
        <f>C85+C86</f>
        <v>0</v>
      </c>
      <c r="D87" s="98">
        <f t="shared" ref="D87:AW87" si="74">D85+D86</f>
        <v>0</v>
      </c>
      <c r="E87" s="98">
        <f t="shared" si="74"/>
        <v>2839373.7664322783</v>
      </c>
      <c r="F87" s="99">
        <f t="shared" si="74"/>
        <v>0</v>
      </c>
      <c r="G87" s="100">
        <f t="shared" si="74"/>
        <v>0</v>
      </c>
      <c r="H87" s="99">
        <f t="shared" si="74"/>
        <v>0</v>
      </c>
      <c r="I87" s="305">
        <f t="shared" si="74"/>
        <v>0</v>
      </c>
      <c r="J87" s="288">
        <f t="shared" si="74"/>
        <v>-213105.79654434259</v>
      </c>
      <c r="K87" s="98">
        <f t="shared" si="74"/>
        <v>0</v>
      </c>
      <c r="L87" s="99">
        <f t="shared" si="74"/>
        <v>0</v>
      </c>
      <c r="M87" s="100">
        <f t="shared" si="74"/>
        <v>0</v>
      </c>
      <c r="N87" s="98">
        <f t="shared" si="74"/>
        <v>0</v>
      </c>
      <c r="O87" s="98">
        <f t="shared" si="74"/>
        <v>0</v>
      </c>
      <c r="P87" s="98">
        <f t="shared" si="74"/>
        <v>0</v>
      </c>
      <c r="Q87" s="288">
        <f t="shared" si="74"/>
        <v>0</v>
      </c>
      <c r="R87" s="341">
        <f t="shared" si="74"/>
        <v>0</v>
      </c>
      <c r="S87" s="377">
        <f t="shared" ref="S87" si="75">S85+S86</f>
        <v>292164.41682327376</v>
      </c>
      <c r="T87" s="100">
        <f t="shared" si="74"/>
        <v>0</v>
      </c>
      <c r="U87" s="288">
        <f t="shared" si="74"/>
        <v>0</v>
      </c>
      <c r="V87" s="288">
        <f t="shared" ref="V87" si="76">V85+V86</f>
        <v>0</v>
      </c>
      <c r="W87" s="100">
        <f t="shared" si="74"/>
        <v>0</v>
      </c>
      <c r="X87" s="341">
        <f t="shared" si="74"/>
        <v>0</v>
      </c>
      <c r="Y87" s="361">
        <f t="shared" si="74"/>
        <v>0</v>
      </c>
      <c r="Z87" s="418">
        <f t="shared" si="74"/>
        <v>-615585.07424942078</v>
      </c>
      <c r="AA87" s="288">
        <f t="shared" ref="AA87" si="77">AA85+AA86</f>
        <v>0</v>
      </c>
      <c r="AB87" s="453">
        <f t="shared" si="74"/>
        <v>-126847.26725866068</v>
      </c>
      <c r="AC87" s="288">
        <f t="shared" si="74"/>
        <v>0</v>
      </c>
      <c r="AD87" s="359">
        <f t="shared" si="74"/>
        <v>-830702.23678633792</v>
      </c>
      <c r="AE87" s="434">
        <f t="shared" si="74"/>
        <v>0</v>
      </c>
      <c r="AF87" s="98">
        <f t="shared" si="74"/>
        <v>6617.0999999999995</v>
      </c>
      <c r="AG87" s="98">
        <f t="shared" si="74"/>
        <v>0</v>
      </c>
      <c r="AH87" s="288">
        <f t="shared" si="74"/>
        <v>0</v>
      </c>
      <c r="AI87" s="98">
        <f t="shared" si="74"/>
        <v>0</v>
      </c>
      <c r="AJ87" s="341">
        <f t="shared" si="74"/>
        <v>0</v>
      </c>
      <c r="AK87" s="361">
        <f t="shared" si="74"/>
        <v>0</v>
      </c>
      <c r="AL87" s="98">
        <f t="shared" si="74"/>
        <v>0</v>
      </c>
      <c r="AM87" s="98">
        <f t="shared" si="74"/>
        <v>0</v>
      </c>
      <c r="AN87" s="418">
        <f t="shared" si="74"/>
        <v>-493270.5811680248</v>
      </c>
      <c r="AO87" s="98">
        <f t="shared" ref="AO87" si="78">AO85+AO86</f>
        <v>0</v>
      </c>
      <c r="AP87" s="341">
        <f t="shared" si="74"/>
        <v>0</v>
      </c>
      <c r="AQ87" s="361">
        <f t="shared" si="74"/>
        <v>0</v>
      </c>
      <c r="AR87" s="98">
        <f t="shared" si="74"/>
        <v>0</v>
      </c>
      <c r="AS87" s="98">
        <f t="shared" si="74"/>
        <v>0</v>
      </c>
      <c r="AT87" s="98">
        <f t="shared" si="74"/>
        <v>0</v>
      </c>
      <c r="AU87" s="98">
        <f t="shared" si="74"/>
        <v>0</v>
      </c>
      <c r="AV87" s="341">
        <f t="shared" si="74"/>
        <v>0</v>
      </c>
      <c r="AW87" s="394">
        <f t="shared" si="74"/>
        <v>0</v>
      </c>
      <c r="AX87" s="148"/>
    </row>
    <row r="88" spans="1:50" s="2" customFormat="1">
      <c r="A88" s="14"/>
      <c r="B88" s="13"/>
      <c r="C88" s="13"/>
      <c r="D88" s="13"/>
      <c r="E88" s="13"/>
      <c r="F88" s="13"/>
      <c r="G88" s="13"/>
      <c r="H88" s="13"/>
      <c r="I88" s="287"/>
      <c r="J88" s="13"/>
      <c r="K88" s="13"/>
      <c r="L88" s="13"/>
      <c r="M88" s="13"/>
      <c r="N88" s="13"/>
      <c r="O88" s="13"/>
      <c r="P88" s="13"/>
      <c r="Q88" s="287"/>
      <c r="R88" s="13"/>
      <c r="S88" s="13"/>
      <c r="T88" s="13"/>
      <c r="U88" s="287"/>
      <c r="V88" s="287"/>
      <c r="W88" s="13"/>
      <c r="X88" s="13"/>
      <c r="Y88" s="13"/>
      <c r="Z88" s="287"/>
      <c r="AA88" s="287"/>
      <c r="AB88" s="287"/>
      <c r="AC88" s="13"/>
      <c r="AD88" s="13"/>
      <c r="AE88" s="287"/>
      <c r="AF88" s="13"/>
      <c r="AG88" s="13"/>
      <c r="AH88" s="287"/>
      <c r="AI88" s="13"/>
      <c r="AJ88" s="13"/>
      <c r="AK88" s="13"/>
      <c r="AL88" s="13"/>
      <c r="AM88" s="13"/>
      <c r="AN88" s="287"/>
      <c r="AO88" s="13"/>
      <c r="AP88" s="13"/>
      <c r="AQ88" s="13"/>
      <c r="AR88" s="13"/>
      <c r="AS88" s="13"/>
      <c r="AT88" s="13"/>
      <c r="AU88" s="13"/>
      <c r="AV88" s="13"/>
      <c r="AW88" s="13"/>
      <c r="AX88" s="65"/>
    </row>
    <row r="89" spans="1:50" s="2" customFormat="1">
      <c r="A89" s="14"/>
      <c r="B89" s="14"/>
      <c r="C89" s="14"/>
      <c r="D89" s="14"/>
      <c r="E89" s="14"/>
      <c r="F89" s="14"/>
      <c r="G89" s="14"/>
      <c r="H89" s="14"/>
      <c r="I89" s="289"/>
      <c r="J89" s="14"/>
      <c r="K89" s="14"/>
      <c r="L89" s="14"/>
      <c r="M89" s="14"/>
      <c r="N89" s="14"/>
      <c r="O89" s="14"/>
      <c r="P89" s="14"/>
      <c r="Q89" s="289"/>
      <c r="R89" s="14"/>
      <c r="S89" s="14"/>
      <c r="T89" s="14"/>
      <c r="U89" s="289"/>
      <c r="V89" s="289"/>
      <c r="W89" s="14"/>
      <c r="X89" s="14"/>
      <c r="Y89" s="14"/>
      <c r="Z89" s="289"/>
      <c r="AA89" s="289"/>
      <c r="AB89" s="289"/>
      <c r="AC89" s="14"/>
      <c r="AD89" s="14"/>
      <c r="AE89" s="289"/>
      <c r="AF89" s="14"/>
      <c r="AG89" s="14"/>
      <c r="AH89" s="289"/>
      <c r="AI89" s="14"/>
      <c r="AJ89" s="14"/>
      <c r="AK89" s="14"/>
      <c r="AL89" s="14"/>
      <c r="AM89" s="14"/>
      <c r="AN89" s="289"/>
      <c r="AO89" s="14"/>
      <c r="AP89" s="14"/>
      <c r="AQ89" s="14"/>
      <c r="AR89" s="14"/>
      <c r="AS89" s="14"/>
      <c r="AT89" s="14"/>
      <c r="AU89" s="14"/>
      <c r="AV89" s="14"/>
      <c r="AW89" s="14"/>
      <c r="AX89" s="65"/>
    </row>
    <row r="90" spans="1:50" s="2" customFormat="1">
      <c r="A90" s="168"/>
      <c r="B90" s="12"/>
      <c r="C90" s="12"/>
      <c r="D90" s="12"/>
      <c r="E90" s="12"/>
      <c r="F90" s="12"/>
      <c r="G90" s="12"/>
      <c r="H90" s="12"/>
      <c r="I90" s="276"/>
      <c r="J90" s="12"/>
      <c r="K90" s="12"/>
      <c r="L90" s="12"/>
      <c r="M90" s="12"/>
      <c r="N90" s="12"/>
      <c r="O90" s="12"/>
      <c r="P90" s="12"/>
      <c r="Q90" s="276"/>
      <c r="R90" s="12"/>
      <c r="S90" s="12"/>
      <c r="T90" s="12"/>
      <c r="U90" s="276"/>
      <c r="V90" s="276"/>
      <c r="W90" s="12"/>
      <c r="X90" s="12"/>
      <c r="Y90" s="12"/>
      <c r="Z90" s="276"/>
      <c r="AA90" s="276"/>
      <c r="AB90" s="276"/>
      <c r="AC90" s="12"/>
      <c r="AD90" s="12"/>
      <c r="AE90" s="276"/>
      <c r="AF90" s="12"/>
      <c r="AG90" s="12"/>
      <c r="AH90" s="276"/>
      <c r="AI90" s="12"/>
      <c r="AJ90" s="12"/>
      <c r="AK90" s="12"/>
      <c r="AL90" s="12"/>
      <c r="AM90" s="12"/>
      <c r="AN90" s="276"/>
      <c r="AO90" s="12"/>
      <c r="AP90" s="12"/>
      <c r="AQ90" s="12"/>
      <c r="AR90" s="12"/>
      <c r="AS90" s="12"/>
      <c r="AT90" s="12"/>
      <c r="AU90" s="12"/>
      <c r="AV90" s="12"/>
      <c r="AW90" s="12"/>
      <c r="AX90" s="65"/>
    </row>
    <row r="91" spans="1:50" s="2" customFormat="1">
      <c r="A91" s="14"/>
      <c r="B91" s="12"/>
      <c r="C91" s="12"/>
      <c r="D91" s="12"/>
      <c r="E91" s="12"/>
      <c r="F91" s="12"/>
      <c r="G91" s="12"/>
      <c r="H91" s="12"/>
      <c r="I91" s="276"/>
      <c r="J91" s="12"/>
      <c r="K91" s="12"/>
      <c r="L91" s="12"/>
      <c r="M91" s="12"/>
      <c r="N91" s="12"/>
      <c r="O91" s="12"/>
      <c r="P91" s="12"/>
      <c r="Q91" s="276"/>
      <c r="R91" s="12"/>
      <c r="S91" s="12"/>
      <c r="T91" s="12"/>
      <c r="U91" s="276"/>
      <c r="V91" s="276"/>
      <c r="W91" s="12"/>
      <c r="X91" s="12"/>
      <c r="Y91" s="12"/>
      <c r="Z91" s="276"/>
      <c r="AA91" s="276"/>
      <c r="AB91" s="276"/>
      <c r="AC91" s="12"/>
      <c r="AD91" s="12"/>
      <c r="AE91" s="276"/>
      <c r="AF91" s="12"/>
      <c r="AG91" s="12"/>
      <c r="AH91" s="276"/>
      <c r="AI91" s="12"/>
      <c r="AJ91" s="12"/>
      <c r="AK91" s="12"/>
      <c r="AL91" s="12"/>
      <c r="AM91" s="12"/>
      <c r="AN91" s="276"/>
      <c r="AO91" s="12"/>
      <c r="AP91" s="12"/>
      <c r="AQ91" s="12"/>
      <c r="AR91" s="12"/>
      <c r="AS91" s="12"/>
      <c r="AT91" s="12"/>
      <c r="AU91" s="12"/>
      <c r="AV91" s="12"/>
      <c r="AW91" s="12"/>
      <c r="AX91" s="65"/>
    </row>
    <row r="92" spans="1:50" s="2" customFormat="1">
      <c r="A92" s="14"/>
      <c r="I92" s="272"/>
      <c r="Q92" s="272"/>
      <c r="U92" s="272"/>
      <c r="V92" s="272"/>
      <c r="Z92" s="272"/>
      <c r="AA92" s="272"/>
      <c r="AB92" s="272"/>
      <c r="AE92" s="272"/>
      <c r="AH92" s="272"/>
      <c r="AN92" s="272"/>
      <c r="AX92" s="65"/>
    </row>
    <row r="93" spans="1:50" s="2" customFormat="1">
      <c r="A93" s="169"/>
      <c r="I93" s="272"/>
      <c r="Q93" s="272"/>
      <c r="U93" s="272"/>
      <c r="V93" s="272"/>
      <c r="Z93" s="272"/>
      <c r="AA93" s="272"/>
      <c r="AB93" s="272"/>
      <c r="AE93" s="272"/>
      <c r="AH93" s="272"/>
      <c r="AN93" s="272"/>
      <c r="AX93" s="65"/>
    </row>
  </sheetData>
  <mergeCells count="11">
    <mergeCell ref="AQ7:AV7"/>
    <mergeCell ref="C7:F7"/>
    <mergeCell ref="G7:H7"/>
    <mergeCell ref="I7:L7"/>
    <mergeCell ref="M7:R7"/>
    <mergeCell ref="T7:V7"/>
    <mergeCell ref="W7:X7"/>
    <mergeCell ref="Y7:AA7"/>
    <mergeCell ref="AB7:AD7"/>
    <mergeCell ref="AE7:AJ7"/>
    <mergeCell ref="AK7:AP7"/>
  </mergeCells>
  <pageMargins left="1" right="0.5" top="0.75" bottom="0.5" header="0.4" footer="0.5"/>
  <pageSetup scale="63" firstPageNumber="25" fitToWidth="0" orientation="portrait" useFirstPageNumber="1" r:id="rId1"/>
  <headerFooter alignWithMargins="0">
    <oddHeader xml:space="preserve">&amp;L&amp;"Arial,Bold"&amp;12PacifiCorp
Washington Expedited Rate Filing - June 2015
Summary of Pro Forma Adjustments&amp;10
&amp;R&amp;12Page 1.&amp;P
&amp;10
</oddHeader>
  </headerFooter>
  <colBreaks count="4" manualBreakCount="4">
    <brk id="12" min="6" max="86" man="1"/>
    <brk id="18" min="6" max="86" man="1"/>
    <brk id="24" min="6" max="86" man="1"/>
    <brk id="36" min="6" max="86" man="1"/>
  </colBreaks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D31"/>
  <sheetViews>
    <sheetView workbookViewId="0">
      <selection activeCell="D36" sqref="D36"/>
    </sheetView>
  </sheetViews>
  <sheetFormatPr defaultRowHeight="12.75"/>
  <cols>
    <col min="1" max="1" width="3.140625" style="20" customWidth="1"/>
    <col min="2" max="2" width="42.28515625" style="20" customWidth="1"/>
    <col min="3" max="3" width="16.28515625" style="20" customWidth="1"/>
    <col min="4" max="4" width="26.28515625" style="20" customWidth="1"/>
    <col min="5" max="5" width="14" style="20" bestFit="1" customWidth="1"/>
    <col min="6" max="16384" width="9.140625" style="20"/>
  </cols>
  <sheetData>
    <row r="1" spans="2:4">
      <c r="B1" s="26" t="s">
        <v>44</v>
      </c>
    </row>
    <row r="2" spans="2:4">
      <c r="B2" s="26" t="s">
        <v>254</v>
      </c>
    </row>
    <row r="3" spans="2:4">
      <c r="B3" s="26" t="s">
        <v>126</v>
      </c>
    </row>
    <row r="5" spans="2:4">
      <c r="B5" s="27" t="s">
        <v>150</v>
      </c>
      <c r="D5" s="62" t="s">
        <v>159</v>
      </c>
    </row>
    <row r="6" spans="2:4">
      <c r="B6" s="20" t="s">
        <v>127</v>
      </c>
      <c r="C6" s="3">
        <f>Summary!B74</f>
        <v>21200190.921984371</v>
      </c>
      <c r="D6" s="270" t="s">
        <v>273</v>
      </c>
    </row>
    <row r="7" spans="2:4">
      <c r="D7" s="254"/>
    </row>
    <row r="8" spans="2:4">
      <c r="D8" s="254"/>
    </row>
    <row r="9" spans="2:4">
      <c r="B9" s="27" t="s">
        <v>132</v>
      </c>
      <c r="D9" s="254"/>
    </row>
    <row r="10" spans="2:4">
      <c r="B10" s="20" t="s">
        <v>128</v>
      </c>
      <c r="C10" s="3">
        <f>Summary!F64</f>
        <v>812800731.17824233</v>
      </c>
      <c r="D10" s="270" t="s">
        <v>274</v>
      </c>
    </row>
    <row r="11" spans="2:4">
      <c r="B11" s="20" t="s">
        <v>129</v>
      </c>
      <c r="C11" s="55">
        <f>Variables!$E$8</f>
        <v>2.634098E-2</v>
      </c>
      <c r="D11" s="20" t="s">
        <v>160</v>
      </c>
    </row>
    <row r="12" spans="2:4">
      <c r="B12" s="20" t="s">
        <v>130</v>
      </c>
      <c r="C12" s="3">
        <f>C10*C11</f>
        <v>21409967.803951457</v>
      </c>
      <c r="D12" s="270" t="s">
        <v>275</v>
      </c>
    </row>
    <row r="14" spans="2:4">
      <c r="B14" s="20" t="s">
        <v>127</v>
      </c>
      <c r="C14" s="3">
        <f>Summary!B74</f>
        <v>21200190.921984371</v>
      </c>
      <c r="D14" s="20" t="s">
        <v>158</v>
      </c>
    </row>
    <row r="15" spans="2:4">
      <c r="D15" s="254"/>
    </row>
    <row r="16" spans="2:4">
      <c r="B16" s="20" t="s">
        <v>131</v>
      </c>
      <c r="C16" s="3">
        <f>C12-C14</f>
        <v>209776.88196708634</v>
      </c>
      <c r="D16" s="20" t="s">
        <v>287</v>
      </c>
    </row>
    <row r="17" spans="2:4">
      <c r="D17" s="254"/>
    </row>
    <row r="18" spans="2:4">
      <c r="D18" s="254"/>
    </row>
    <row r="19" spans="2:4">
      <c r="B19" s="27" t="s">
        <v>221</v>
      </c>
      <c r="D19" s="254"/>
    </row>
    <row r="20" spans="2:4">
      <c r="B20" s="20" t="s">
        <v>222</v>
      </c>
      <c r="C20" s="3">
        <f>Summary!J64</f>
        <v>826559549.70345187</v>
      </c>
      <c r="D20" s="270" t="s">
        <v>276</v>
      </c>
    </row>
    <row r="21" spans="2:4">
      <c r="B21" s="20" t="s">
        <v>129</v>
      </c>
      <c r="C21" s="55">
        <f>Variables!$E$8</f>
        <v>2.634098E-2</v>
      </c>
      <c r="D21" s="20" t="s">
        <v>160</v>
      </c>
    </row>
    <row r="22" spans="2:4">
      <c r="B22" s="20" t="s">
        <v>223</v>
      </c>
      <c r="C22" s="3">
        <f>C20*C21</f>
        <v>21772388.567547631</v>
      </c>
      <c r="D22" s="270" t="s">
        <v>277</v>
      </c>
    </row>
    <row r="24" spans="2:4">
      <c r="B24" s="20" t="s">
        <v>130</v>
      </c>
      <c r="C24" s="3">
        <f>C12</f>
        <v>21409967.803951457</v>
      </c>
      <c r="D24" s="271" t="s">
        <v>158</v>
      </c>
    </row>
    <row r="25" spans="2:4">
      <c r="D25" s="254"/>
    </row>
    <row r="26" spans="2:4">
      <c r="B26" s="20" t="s">
        <v>224</v>
      </c>
      <c r="C26" s="3">
        <f>C22-C24</f>
        <v>362420.76359617338</v>
      </c>
      <c r="D26" s="20" t="s">
        <v>287</v>
      </c>
    </row>
    <row r="27" spans="2:4">
      <c r="D27" s="254"/>
    </row>
    <row r="28" spans="2:4">
      <c r="D28" s="254"/>
    </row>
    <row r="29" spans="2:4">
      <c r="D29" s="254"/>
    </row>
    <row r="30" spans="2:4">
      <c r="D30" s="254"/>
    </row>
    <row r="31" spans="2:4">
      <c r="D31" s="254"/>
    </row>
  </sheetData>
  <pageMargins left="0.7" right="0.7" top="0.75" bottom="0.75" header="0.3" footer="0.3"/>
  <pageSetup scale="90"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F35"/>
  <sheetViews>
    <sheetView workbookViewId="0"/>
  </sheetViews>
  <sheetFormatPr defaultRowHeight="12.75"/>
  <cols>
    <col min="1" max="1" width="3.85546875" style="20" customWidth="1"/>
    <col min="2" max="4" width="15.7109375" style="20" customWidth="1"/>
    <col min="5" max="5" width="13.42578125" style="20" bestFit="1" customWidth="1"/>
    <col min="6" max="16384" width="9.140625" style="20"/>
  </cols>
  <sheetData>
    <row r="1" spans="2:5">
      <c r="B1" s="26" t="s">
        <v>44</v>
      </c>
    </row>
    <row r="2" spans="2:5">
      <c r="B2" s="26" t="s">
        <v>254</v>
      </c>
    </row>
    <row r="3" spans="2:5">
      <c r="B3" s="26" t="s">
        <v>153</v>
      </c>
    </row>
    <row r="6" spans="2:5">
      <c r="B6" s="44" t="s">
        <v>151</v>
      </c>
      <c r="C6" s="50"/>
      <c r="D6" s="50"/>
      <c r="E6" s="50"/>
    </row>
    <row r="7" spans="2:5" s="52" customFormat="1">
      <c r="B7" s="45"/>
      <c r="C7" s="45" t="s">
        <v>30</v>
      </c>
      <c r="D7" s="46" t="s">
        <v>31</v>
      </c>
      <c r="E7" s="45" t="s">
        <v>32</v>
      </c>
    </row>
    <row r="8" spans="2:5">
      <c r="B8" s="47" t="s">
        <v>33</v>
      </c>
      <c r="C8" s="192">
        <f>[6]Variables!G3</f>
        <v>0.50880000000000003</v>
      </c>
      <c r="D8" s="193">
        <f>[6]Variables!G7</f>
        <v>5.1770794025157232E-2</v>
      </c>
      <c r="E8" s="247">
        <f>C8*D8</f>
        <v>2.634098E-2</v>
      </c>
    </row>
    <row r="9" spans="2:5">
      <c r="B9" s="47" t="s">
        <v>34</v>
      </c>
      <c r="C9" s="192">
        <f>[6]Variables!G4</f>
        <v>2.0000000000000001E-4</v>
      </c>
      <c r="D9" s="193">
        <f>[6]Variables!G8</f>
        <v>6.7500000000000004E-2</v>
      </c>
      <c r="E9" s="247">
        <f>C9*D9</f>
        <v>1.3500000000000001E-5</v>
      </c>
    </row>
    <row r="10" spans="2:5">
      <c r="B10" s="48" t="s">
        <v>35</v>
      </c>
      <c r="C10" s="194">
        <f>[6]Variables!G5</f>
        <v>0.49099999999999999</v>
      </c>
      <c r="D10" s="195">
        <f>[6]Variables!G9</f>
        <v>9.5000000000000001E-2</v>
      </c>
      <c r="E10" s="248">
        <f>C10*D10</f>
        <v>4.6644999999999999E-2</v>
      </c>
    </row>
    <row r="11" spans="2:5">
      <c r="E11" s="249">
        <f>ROUND(SUM(E8:E10),4)</f>
        <v>7.2999999999999995E-2</v>
      </c>
    </row>
    <row r="16" spans="2:5">
      <c r="B16" s="27" t="s">
        <v>147</v>
      </c>
      <c r="C16" s="53"/>
    </row>
    <row r="17" spans="2:6">
      <c r="B17" s="20" t="s">
        <v>100</v>
      </c>
      <c r="D17" s="38">
        <v>1</v>
      </c>
    </row>
    <row r="18" spans="2:6">
      <c r="D18" s="38"/>
    </row>
    <row r="19" spans="2:6">
      <c r="B19" s="20" t="s">
        <v>140</v>
      </c>
      <c r="D19" s="38"/>
    </row>
    <row r="20" spans="2:6">
      <c r="B20" s="20" t="s">
        <v>141</v>
      </c>
      <c r="D20" s="196">
        <f>[6]Results!D153</f>
        <v>5.2080282489152122E-3</v>
      </c>
      <c r="F20" s="58"/>
    </row>
    <row r="21" spans="2:6">
      <c r="B21" s="20" t="s">
        <v>139</v>
      </c>
      <c r="D21" s="196">
        <f>[6]Results!D154</f>
        <v>2E-3</v>
      </c>
    </row>
    <row r="22" spans="2:6">
      <c r="B22" s="20" t="s">
        <v>246</v>
      </c>
      <c r="D22" s="196">
        <f>[6]Results!D155</f>
        <v>3.8733999999999998E-2</v>
      </c>
    </row>
    <row r="23" spans="2:6">
      <c r="B23" s="20" t="s">
        <v>142</v>
      </c>
      <c r="D23" s="196">
        <f>[6]Results!D156</f>
        <v>0</v>
      </c>
    </row>
    <row r="24" spans="2:6">
      <c r="B24" s="20" t="s">
        <v>143</v>
      </c>
      <c r="D24" s="195">
        <f>[6]Results!D157</f>
        <v>0</v>
      </c>
    </row>
    <row r="25" spans="2:6">
      <c r="D25" s="38"/>
    </row>
    <row r="26" spans="2:6">
      <c r="B26" s="20" t="s">
        <v>144</v>
      </c>
      <c r="D26" s="54">
        <f>D17-SUM(D19:D24)</f>
        <v>0.95405797175108475</v>
      </c>
    </row>
    <row r="27" spans="2:6">
      <c r="D27" s="38"/>
    </row>
    <row r="28" spans="2:6">
      <c r="B28" s="20" t="s">
        <v>148</v>
      </c>
      <c r="D28" s="39">
        <v>0</v>
      </c>
    </row>
    <row r="29" spans="2:6">
      <c r="D29" s="38"/>
    </row>
    <row r="30" spans="2:6">
      <c r="B30" s="20" t="s">
        <v>144</v>
      </c>
      <c r="D30" s="54">
        <f>D26-D28</f>
        <v>0.95405797175108475</v>
      </c>
    </row>
    <row r="31" spans="2:6">
      <c r="D31" s="38"/>
    </row>
    <row r="32" spans="2:6">
      <c r="B32" s="20" t="s">
        <v>145</v>
      </c>
      <c r="D32" s="39">
        <f>D30*0.35</f>
        <v>0.33392029011287966</v>
      </c>
    </row>
    <row r="33" spans="2:4">
      <c r="D33" s="55"/>
    </row>
    <row r="34" spans="2:4" ht="13.5" thickBot="1">
      <c r="B34" s="20" t="s">
        <v>146</v>
      </c>
      <c r="D34" s="56">
        <f>ROUND(D30-D32,5)</f>
        <v>0.62014000000000002</v>
      </c>
    </row>
    <row r="35" spans="2:4" ht="13.5" thickTop="1">
      <c r="D35" s="57"/>
    </row>
  </sheetData>
  <phoneticPr fontId="3" type="noConversion"/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X144"/>
  <sheetViews>
    <sheetView zoomScale="80" zoomScaleNormal="80" workbookViewId="0">
      <selection activeCell="A5" sqref="A5"/>
    </sheetView>
  </sheetViews>
  <sheetFormatPr defaultRowHeight="12.75"/>
  <cols>
    <col min="1" max="1" width="36.85546875" style="20" customWidth="1"/>
    <col min="2" max="2" width="15" style="20" customWidth="1"/>
    <col min="3" max="3" width="14.85546875" style="20" customWidth="1"/>
    <col min="4" max="4" width="13.85546875" style="20" customWidth="1"/>
    <col min="5" max="5" width="3.140625" style="20" customWidth="1"/>
    <col min="6" max="8" width="13.85546875" style="20" customWidth="1"/>
    <col min="9" max="9" width="3.140625" style="20" customWidth="1"/>
    <col min="10" max="10" width="15.140625" style="20" bestFit="1" customWidth="1"/>
    <col min="11" max="11" width="15.85546875" style="20" customWidth="1"/>
    <col min="12" max="12" width="13.85546875" style="20" customWidth="1"/>
    <col min="13" max="13" width="3.5703125" style="20" customWidth="1"/>
    <col min="14" max="16" width="13.85546875" style="20" customWidth="1"/>
    <col min="17" max="17" width="3.5703125" style="20" customWidth="1"/>
    <col min="18" max="18" width="16.42578125" style="20" customWidth="1"/>
    <col min="19" max="19" width="16.5703125" style="20" customWidth="1"/>
    <col min="20" max="20" width="13.85546875" style="20" customWidth="1"/>
    <col min="21" max="21" width="3.5703125" style="20" customWidth="1"/>
    <col min="22" max="24" width="13.85546875" style="20" customWidth="1"/>
    <col min="25" max="16384" width="9.140625" style="20"/>
  </cols>
  <sheetData>
    <row r="1" spans="1:24">
      <c r="A1" s="5" t="s">
        <v>44</v>
      </c>
    </row>
    <row r="2" spans="1:24">
      <c r="A2" s="149" t="s">
        <v>254</v>
      </c>
    </row>
    <row r="3" spans="1:24">
      <c r="A3" s="1" t="s">
        <v>157</v>
      </c>
    </row>
    <row r="4" spans="1:24">
      <c r="A4" s="1" t="s">
        <v>310</v>
      </c>
    </row>
    <row r="5" spans="1:24">
      <c r="A5" s="1"/>
    </row>
    <row r="6" spans="1:24">
      <c r="A6" s="60"/>
      <c r="B6" s="61" t="s">
        <v>150</v>
      </c>
      <c r="C6" s="25"/>
      <c r="D6" s="25"/>
      <c r="F6" s="61" t="s">
        <v>113</v>
      </c>
      <c r="G6" s="25"/>
      <c r="H6" s="25"/>
      <c r="J6" s="61" t="s">
        <v>132</v>
      </c>
      <c r="K6" s="25"/>
      <c r="L6" s="25"/>
      <c r="N6" s="61" t="s">
        <v>219</v>
      </c>
      <c r="O6" s="25"/>
      <c r="P6" s="25"/>
      <c r="R6" s="61" t="s">
        <v>221</v>
      </c>
      <c r="S6" s="25"/>
      <c r="T6" s="25"/>
      <c r="V6" s="61" t="s">
        <v>136</v>
      </c>
      <c r="W6" s="25"/>
      <c r="X6" s="25"/>
    </row>
    <row r="7" spans="1:24" ht="38.25">
      <c r="A7" s="21"/>
      <c r="B7" s="59" t="s">
        <v>155</v>
      </c>
      <c r="C7" s="59" t="s">
        <v>156</v>
      </c>
      <c r="D7" s="59" t="s">
        <v>154</v>
      </c>
      <c r="F7" s="59" t="s">
        <v>155</v>
      </c>
      <c r="G7" s="59" t="s">
        <v>156</v>
      </c>
      <c r="H7" s="59" t="s">
        <v>154</v>
      </c>
      <c r="J7" s="59" t="s">
        <v>155</v>
      </c>
      <c r="K7" s="59" t="s">
        <v>156</v>
      </c>
      <c r="L7" s="59" t="s">
        <v>154</v>
      </c>
      <c r="N7" s="59" t="s">
        <v>155</v>
      </c>
      <c r="O7" s="59" t="s">
        <v>156</v>
      </c>
      <c r="P7" s="59" t="s">
        <v>154</v>
      </c>
      <c r="R7" s="59" t="s">
        <v>155</v>
      </c>
      <c r="S7" s="59" t="s">
        <v>156</v>
      </c>
      <c r="T7" s="59" t="s">
        <v>154</v>
      </c>
      <c r="V7" s="59" t="s">
        <v>155</v>
      </c>
      <c r="W7" s="59" t="s">
        <v>156</v>
      </c>
      <c r="X7" s="59" t="s">
        <v>154</v>
      </c>
    </row>
    <row r="8" spans="1:24">
      <c r="A8" s="11" t="s">
        <v>47</v>
      </c>
      <c r="B8" s="9"/>
      <c r="C8" s="9"/>
      <c r="D8" s="9"/>
      <c r="F8" s="9"/>
      <c r="G8" s="9"/>
      <c r="H8" s="9"/>
      <c r="J8" s="9"/>
      <c r="K8" s="9"/>
      <c r="L8" s="9"/>
      <c r="N8" s="9"/>
      <c r="O8" s="9"/>
      <c r="P8" s="9"/>
      <c r="R8" s="9"/>
      <c r="S8" s="9"/>
      <c r="T8" s="9"/>
      <c r="V8" s="9"/>
      <c r="W8" s="9"/>
      <c r="X8" s="9"/>
    </row>
    <row r="9" spans="1:24">
      <c r="A9" s="11" t="s">
        <v>48</v>
      </c>
      <c r="B9" s="9">
        <f>Summary!$B$9</f>
        <v>336867108.14000005</v>
      </c>
      <c r="C9" s="9">
        <f>[2]Results!C11</f>
        <v>336867108.14000005</v>
      </c>
      <c r="D9" s="9">
        <f>C9-B9</f>
        <v>0</v>
      </c>
      <c r="F9" s="9">
        <f>Summary!$D$9</f>
        <v>-139051635.61050224</v>
      </c>
      <c r="G9" s="9">
        <f>[2]Results!D11</f>
        <v>-139051635.61050224</v>
      </c>
      <c r="H9" s="9">
        <f>ROUND(G9-F9,0)</f>
        <v>0</v>
      </c>
      <c r="J9" s="9">
        <f>Summary!$F$9</f>
        <v>197815472.5294978</v>
      </c>
      <c r="K9" s="9">
        <f>[2]Results!G11</f>
        <v>197815472.5294978</v>
      </c>
      <c r="L9" s="9">
        <f>K9-J9</f>
        <v>0</v>
      </c>
      <c r="N9" s="9">
        <f>Summary!$H$9</f>
        <v>8112496.4755207952</v>
      </c>
      <c r="O9" s="9">
        <f>[2]Results!H11</f>
        <v>8112496.4755207952</v>
      </c>
      <c r="P9" s="9">
        <f>O9-N9</f>
        <v>0</v>
      </c>
      <c r="R9" s="9">
        <f>Summary!$J$9</f>
        <v>205927969.00501859</v>
      </c>
      <c r="S9" s="9">
        <f>[2]Results!I11</f>
        <v>205927969.00501859</v>
      </c>
      <c r="T9" s="9">
        <f>S9-R9</f>
        <v>0</v>
      </c>
      <c r="V9" s="9">
        <f>Summary!$L$9</f>
        <v>8466819.0842511151</v>
      </c>
      <c r="W9" s="9">
        <f>[2]Results!H100</f>
        <v>8466819.4196179602</v>
      </c>
      <c r="X9" s="9">
        <f>W9-V9</f>
        <v>0.33536684513092041</v>
      </c>
    </row>
    <row r="10" spans="1:24">
      <c r="A10" s="11" t="s">
        <v>49</v>
      </c>
      <c r="B10" s="9">
        <f>Summary!$B$10</f>
        <v>0</v>
      </c>
      <c r="C10" s="9">
        <f>[2]Results!C12</f>
        <v>0</v>
      </c>
      <c r="D10" s="9">
        <f t="shared" ref="D10:D13" si="0">C10-B10</f>
        <v>0</v>
      </c>
      <c r="F10" s="9">
        <f>Summary!$D$10</f>
        <v>0</v>
      </c>
      <c r="G10" s="9">
        <f>[2]Results!D12</f>
        <v>0</v>
      </c>
      <c r="H10" s="9">
        <f t="shared" ref="H10:H12" si="1">ROUND(G10-F10,0)</f>
        <v>0</v>
      </c>
      <c r="J10" s="9">
        <f>Summary!$F$10</f>
        <v>0</v>
      </c>
      <c r="K10" s="9">
        <f>[2]Results!G12</f>
        <v>0</v>
      </c>
      <c r="L10" s="9">
        <f t="shared" ref="L10:L13" si="2">K10-J10</f>
        <v>0</v>
      </c>
      <c r="N10" s="9">
        <f>Summary!$H$10</f>
        <v>0</v>
      </c>
      <c r="O10" s="9">
        <f>[2]Results!H12</f>
        <v>0</v>
      </c>
      <c r="P10" s="9">
        <f t="shared" ref="P10:P13" si="3">O10-N10</f>
        <v>0</v>
      </c>
      <c r="R10" s="9">
        <f>Summary!$J$10</f>
        <v>0</v>
      </c>
      <c r="S10" s="9">
        <f>[2]Results!I12</f>
        <v>0</v>
      </c>
      <c r="T10" s="9">
        <f t="shared" ref="T10:T13" si="4">S10-R10</f>
        <v>0</v>
      </c>
      <c r="V10" s="9">
        <f>Summary!$L$10</f>
        <v>0</v>
      </c>
      <c r="W10" s="9">
        <f>[2]Results!H101</f>
        <v>0</v>
      </c>
      <c r="X10" s="9">
        <f t="shared" ref="X10:X13" si="5">W10-V10</f>
        <v>0</v>
      </c>
    </row>
    <row r="11" spans="1:24">
      <c r="A11" s="11" t="s">
        <v>50</v>
      </c>
      <c r="B11" s="9">
        <f>Summary!$B$11</f>
        <v>13422783.349006347</v>
      </c>
      <c r="C11" s="9">
        <f>[2]Results!C13</f>
        <v>13422783.349006347</v>
      </c>
      <c r="D11" s="9">
        <f t="shared" si="0"/>
        <v>0</v>
      </c>
      <c r="F11" s="9">
        <f>Summary!$D$11</f>
        <v>-13422783.349006347</v>
      </c>
      <c r="G11" s="9">
        <f>[2]Results!D13</f>
        <v>-13422783.349006347</v>
      </c>
      <c r="H11" s="9">
        <f t="shared" si="1"/>
        <v>0</v>
      </c>
      <c r="J11" s="9">
        <f>Summary!$F$11</f>
        <v>0</v>
      </c>
      <c r="K11" s="9">
        <f>[2]Results!G13</f>
        <v>0</v>
      </c>
      <c r="L11" s="9">
        <f t="shared" si="2"/>
        <v>0</v>
      </c>
      <c r="N11" s="9">
        <f>Summary!$H$11</f>
        <v>0</v>
      </c>
      <c r="O11" s="9">
        <f>[2]Results!H13</f>
        <v>0</v>
      </c>
      <c r="P11" s="9">
        <f t="shared" si="3"/>
        <v>0</v>
      </c>
      <c r="R11" s="9">
        <f>Summary!$J$11</f>
        <v>0</v>
      </c>
      <c r="S11" s="9">
        <f>[2]Results!I13</f>
        <v>0</v>
      </c>
      <c r="T11" s="9">
        <f t="shared" si="4"/>
        <v>0</v>
      </c>
      <c r="V11" s="9">
        <f>Summary!$L$11</f>
        <v>0</v>
      </c>
      <c r="W11" s="9">
        <f>[2]Results!H102</f>
        <v>0</v>
      </c>
      <c r="X11" s="9">
        <f t="shared" si="5"/>
        <v>0</v>
      </c>
    </row>
    <row r="12" spans="1:24">
      <c r="A12" s="11" t="s">
        <v>51</v>
      </c>
      <c r="B12" s="9">
        <f>Summary!$B$12</f>
        <v>9740154.9270746019</v>
      </c>
      <c r="C12" s="9">
        <f>[2]Results!C14</f>
        <v>9740154.9270746019</v>
      </c>
      <c r="D12" s="9">
        <f t="shared" si="0"/>
        <v>0</v>
      </c>
      <c r="F12" s="9">
        <f>Summary!$D$12</f>
        <v>-419728.77869743854</v>
      </c>
      <c r="G12" s="9">
        <f>[2]Results!D14</f>
        <v>-419728.67229536857</v>
      </c>
      <c r="H12" s="9">
        <f t="shared" si="1"/>
        <v>0</v>
      </c>
      <c r="J12" s="9">
        <f>Summary!$F$12</f>
        <v>9320426.1483771633</v>
      </c>
      <c r="K12" s="9">
        <f>[2]Results!G14</f>
        <v>9320426.2547792327</v>
      </c>
      <c r="L12" s="9">
        <f t="shared" si="2"/>
        <v>0.10640206933021545</v>
      </c>
      <c r="N12" s="9">
        <f>Summary!$H$12</f>
        <v>0</v>
      </c>
      <c r="O12" s="9">
        <f>[2]Results!H14</f>
        <v>0</v>
      </c>
      <c r="P12" s="9">
        <f t="shared" si="3"/>
        <v>0</v>
      </c>
      <c r="R12" s="9">
        <f>Summary!$J$12</f>
        <v>9320426.1483771633</v>
      </c>
      <c r="S12" s="9">
        <f>[2]Results!I14</f>
        <v>9320426.2547792327</v>
      </c>
      <c r="T12" s="9">
        <f t="shared" si="4"/>
        <v>0.10640206933021545</v>
      </c>
      <c r="V12" s="9">
        <f>Summary!$L$12</f>
        <v>0</v>
      </c>
      <c r="W12" s="9">
        <f>[2]Results!H103</f>
        <v>0</v>
      </c>
      <c r="X12" s="9">
        <f t="shared" si="5"/>
        <v>0</v>
      </c>
    </row>
    <row r="13" spans="1:24" ht="13.5" thickBot="1">
      <c r="A13" s="11" t="s">
        <v>52</v>
      </c>
      <c r="B13" s="10">
        <f>Summary!$B$13</f>
        <v>360030046.41608101</v>
      </c>
      <c r="C13" s="10">
        <f>[2]Results!C15</f>
        <v>360030046.41608101</v>
      </c>
      <c r="D13" s="10">
        <f t="shared" si="0"/>
        <v>0</v>
      </c>
      <c r="F13" s="10">
        <f>Summary!$D$13</f>
        <v>-152894147.73820603</v>
      </c>
      <c r="G13" s="10">
        <f>[2]Results!D15</f>
        <v>-152894147.63180396</v>
      </c>
      <c r="H13" s="10">
        <f t="shared" ref="H13" si="6">G13-F13</f>
        <v>0.10640206933021545</v>
      </c>
      <c r="J13" s="10">
        <f>Summary!$F$13</f>
        <v>207135898.67787495</v>
      </c>
      <c r="K13" s="10">
        <f>[2]Results!G15</f>
        <v>207135898.78427702</v>
      </c>
      <c r="L13" s="10">
        <f t="shared" si="2"/>
        <v>0.10640206933021545</v>
      </c>
      <c r="N13" s="10">
        <f>Summary!$H$13</f>
        <v>8112496.4755207952</v>
      </c>
      <c r="O13" s="10">
        <f>[2]Results!H15</f>
        <v>8112496.4755207952</v>
      </c>
      <c r="P13" s="10">
        <f t="shared" si="3"/>
        <v>0</v>
      </c>
      <c r="R13" s="10">
        <f>Summary!$J$13</f>
        <v>215248395.15339574</v>
      </c>
      <c r="S13" s="10">
        <f>[2]Results!I15</f>
        <v>215248395.25979781</v>
      </c>
      <c r="T13" s="10">
        <f t="shared" si="4"/>
        <v>0.10640206933021545</v>
      </c>
      <c r="V13" s="10">
        <f>Summary!$L$13</f>
        <v>8466819.0842511151</v>
      </c>
      <c r="W13" s="10">
        <f>W9</f>
        <v>8466819.4196179602</v>
      </c>
      <c r="X13" s="10">
        <f t="shared" si="5"/>
        <v>0.33536684513092041</v>
      </c>
    </row>
    <row r="14" spans="1:24" ht="13.5" thickTop="1">
      <c r="A14" s="11"/>
      <c r="B14" s="9"/>
      <c r="C14" s="9"/>
      <c r="D14" s="9"/>
      <c r="F14" s="9"/>
      <c r="G14" s="9"/>
      <c r="H14" s="9"/>
      <c r="J14" s="9"/>
      <c r="K14" s="9"/>
      <c r="L14" s="9"/>
      <c r="N14" s="9"/>
      <c r="O14" s="9"/>
      <c r="P14" s="9"/>
      <c r="R14" s="9"/>
      <c r="S14" s="9"/>
      <c r="T14" s="9"/>
      <c r="V14" s="9"/>
      <c r="W14" s="9"/>
      <c r="X14" s="9"/>
    </row>
    <row r="15" spans="1:24">
      <c r="A15" s="11" t="s">
        <v>53</v>
      </c>
      <c r="B15" s="9"/>
      <c r="C15" s="9"/>
      <c r="D15" s="9"/>
      <c r="F15" s="9"/>
      <c r="G15" s="9"/>
      <c r="H15" s="9"/>
      <c r="J15" s="9"/>
      <c r="K15" s="9"/>
      <c r="L15" s="9"/>
      <c r="N15" s="9"/>
      <c r="O15" s="9"/>
      <c r="P15" s="9"/>
      <c r="R15" s="9"/>
      <c r="S15" s="9"/>
      <c r="T15" s="9"/>
      <c r="V15" s="9"/>
      <c r="W15" s="9"/>
      <c r="X15" s="9"/>
    </row>
    <row r="16" spans="1:24">
      <c r="A16" s="11" t="s">
        <v>54</v>
      </c>
      <c r="B16" s="9">
        <f>Summary!$B$16</f>
        <v>67493069.625004739</v>
      </c>
      <c r="C16" s="9">
        <f>[2]Results!C18</f>
        <v>67493069.625004739</v>
      </c>
      <c r="D16" s="9">
        <f t="shared" ref="D16:D35" si="7">C16-B16</f>
        <v>0</v>
      </c>
      <c r="F16" s="9">
        <f>Summary!$D$16</f>
        <v>-54252963.378233701</v>
      </c>
      <c r="G16" s="9">
        <f>[2]Results!D18</f>
        <v>-54252963.378233701</v>
      </c>
      <c r="H16" s="9">
        <f t="shared" ref="H16:H35" si="8">G16-F16</f>
        <v>0</v>
      </c>
      <c r="J16" s="9">
        <f>Summary!$F$16</f>
        <v>13240106.246771038</v>
      </c>
      <c r="K16" s="9">
        <f>[2]Results!G18</f>
        <v>13240106.246771038</v>
      </c>
      <c r="L16" s="9">
        <f t="shared" ref="L16:L35" si="9">K16-J16</f>
        <v>0</v>
      </c>
      <c r="N16" s="9">
        <f>Summary!$H$16</f>
        <v>-44771.998078540928</v>
      </c>
      <c r="O16" s="9">
        <f>[2]Results!H18</f>
        <v>-44771.998078540928</v>
      </c>
      <c r="P16" s="9">
        <f t="shared" ref="P16:P35" si="10">O16-N16</f>
        <v>0</v>
      </c>
      <c r="R16" s="9">
        <f>Summary!$J$16</f>
        <v>13195334.248692496</v>
      </c>
      <c r="S16" s="9">
        <f>[2]Results!I18</f>
        <v>13195334.248692496</v>
      </c>
      <c r="T16" s="9">
        <f t="shared" ref="T16:T35" si="11">S16-R16</f>
        <v>0</v>
      </c>
      <c r="V16" s="9">
        <f>Summary!$L$16</f>
        <v>0</v>
      </c>
      <c r="W16" s="9">
        <f>[2]Results!H107</f>
        <v>0</v>
      </c>
      <c r="X16" s="9">
        <f t="shared" ref="X16:X35" si="12">W16-V16</f>
        <v>0</v>
      </c>
    </row>
    <row r="17" spans="1:24">
      <c r="A17" s="11" t="s">
        <v>55</v>
      </c>
      <c r="B17" s="9">
        <f>Summary!$B$17</f>
        <v>0</v>
      </c>
      <c r="C17" s="9">
        <f>[2]Results!C19</f>
        <v>0</v>
      </c>
      <c r="D17" s="9">
        <f t="shared" si="7"/>
        <v>0</v>
      </c>
      <c r="F17" s="9">
        <f>Summary!$D$17</f>
        <v>0</v>
      </c>
      <c r="G17" s="9">
        <f>[2]Results!D19</f>
        <v>0</v>
      </c>
      <c r="H17" s="9">
        <f t="shared" si="8"/>
        <v>0</v>
      </c>
      <c r="J17" s="9">
        <f>Summary!$F$17</f>
        <v>0</v>
      </c>
      <c r="K17" s="9">
        <f>[2]Results!G19</f>
        <v>0</v>
      </c>
      <c r="L17" s="9">
        <f t="shared" si="9"/>
        <v>0</v>
      </c>
      <c r="N17" s="9">
        <f>Summary!$H$17</f>
        <v>0</v>
      </c>
      <c r="O17" s="9">
        <f>[2]Results!H19</f>
        <v>0</v>
      </c>
      <c r="P17" s="9">
        <f t="shared" si="10"/>
        <v>0</v>
      </c>
      <c r="R17" s="9">
        <f>Summary!$J$17</f>
        <v>0</v>
      </c>
      <c r="S17" s="9">
        <f>[2]Results!I19</f>
        <v>0</v>
      </c>
      <c r="T17" s="9">
        <f t="shared" si="11"/>
        <v>0</v>
      </c>
      <c r="V17" s="9">
        <f>Summary!$L$17</f>
        <v>0</v>
      </c>
      <c r="W17" s="9">
        <f>[2]Results!H108</f>
        <v>0</v>
      </c>
      <c r="X17" s="9">
        <f t="shared" si="12"/>
        <v>0</v>
      </c>
    </row>
    <row r="18" spans="1:24">
      <c r="A18" s="11" t="s">
        <v>56</v>
      </c>
      <c r="B18" s="9">
        <f>Summary!$B$18</f>
        <v>6641501.9046256552</v>
      </c>
      <c r="C18" s="9">
        <f>[2]Results!C20</f>
        <v>6641501.9046256552</v>
      </c>
      <c r="D18" s="9">
        <f t="shared" si="7"/>
        <v>0</v>
      </c>
      <c r="F18" s="9">
        <f>Summary!$D$18</f>
        <v>0</v>
      </c>
      <c r="G18" s="9">
        <f>[2]Results!D20</f>
        <v>0</v>
      </c>
      <c r="H18" s="9">
        <f t="shared" si="8"/>
        <v>0</v>
      </c>
      <c r="J18" s="9">
        <f>Summary!$F$18</f>
        <v>6641501.9046256552</v>
      </c>
      <c r="K18" s="9">
        <f>[2]Results!G20</f>
        <v>6641501.9046256552</v>
      </c>
      <c r="L18" s="9">
        <f t="shared" si="9"/>
        <v>0</v>
      </c>
      <c r="N18" s="9">
        <f>Summary!$H$18</f>
        <v>-18302.303785975622</v>
      </c>
      <c r="O18" s="9">
        <f>[2]Results!H20</f>
        <v>-18302.303785975622</v>
      </c>
      <c r="P18" s="9">
        <f t="shared" si="10"/>
        <v>0</v>
      </c>
      <c r="R18" s="9">
        <f>Summary!$J$18</f>
        <v>6623199.6008396791</v>
      </c>
      <c r="S18" s="9">
        <f>[2]Results!I20</f>
        <v>6623199.6008396791</v>
      </c>
      <c r="T18" s="9">
        <f t="shared" si="11"/>
        <v>0</v>
      </c>
      <c r="V18" s="9">
        <f>Summary!$L$18</f>
        <v>0</v>
      </c>
      <c r="W18" s="9">
        <f>[2]Results!H109</f>
        <v>0</v>
      </c>
      <c r="X18" s="9">
        <f t="shared" si="12"/>
        <v>0</v>
      </c>
    </row>
    <row r="19" spans="1:24">
      <c r="A19" s="11" t="s">
        <v>57</v>
      </c>
      <c r="B19" s="9">
        <f>Summary!$B$19</f>
        <v>81408338.64987421</v>
      </c>
      <c r="C19" s="9">
        <f>[2]Results!C21</f>
        <v>81408338.64987421</v>
      </c>
      <c r="D19" s="9">
        <f t="shared" si="7"/>
        <v>0</v>
      </c>
      <c r="F19" s="9">
        <f>Summary!$D$19</f>
        <v>-71608389.118179545</v>
      </c>
      <c r="G19" s="9">
        <f>[2]Results!D21</f>
        <v>-71608388.97164309</v>
      </c>
      <c r="H19" s="13">
        <f t="shared" si="8"/>
        <v>0.1465364545583725</v>
      </c>
      <c r="J19" s="9">
        <f>Summary!$F$19</f>
        <v>9799949.5316946656</v>
      </c>
      <c r="K19" s="9">
        <f>[2]Results!G21</f>
        <v>9799949.6782311201</v>
      </c>
      <c r="L19" s="9">
        <f t="shared" si="9"/>
        <v>0.1465364545583725</v>
      </c>
      <c r="N19" s="9">
        <f>Summary!$H$19</f>
        <v>-25500.892749995342</v>
      </c>
      <c r="O19" s="9">
        <f>[2]Results!H21</f>
        <v>-25500.892749995342</v>
      </c>
      <c r="P19" s="9">
        <f t="shared" si="10"/>
        <v>0</v>
      </c>
      <c r="R19" s="9">
        <f>Summary!$J$19</f>
        <v>9774448.6389446706</v>
      </c>
      <c r="S19" s="9">
        <f>[2]Results!I21</f>
        <v>9774448.7854811251</v>
      </c>
      <c r="T19" s="9">
        <f t="shared" si="11"/>
        <v>0.1465364545583725</v>
      </c>
      <c r="V19" s="9">
        <f>Summary!$L$19</f>
        <v>0</v>
      </c>
      <c r="W19" s="9">
        <f>[2]Results!H110</f>
        <v>0</v>
      </c>
      <c r="X19" s="9">
        <f t="shared" si="12"/>
        <v>0</v>
      </c>
    </row>
    <row r="20" spans="1:24">
      <c r="A20" s="11" t="s">
        <v>58</v>
      </c>
      <c r="B20" s="9">
        <f>Summary!$B$20</f>
        <v>31030201.420223527</v>
      </c>
      <c r="C20" s="9">
        <f>[2]Results!C22</f>
        <v>31030201.420223527</v>
      </c>
      <c r="D20" s="9">
        <f t="shared" si="7"/>
        <v>0</v>
      </c>
      <c r="F20" s="9">
        <f>Summary!$D$20</f>
        <v>-25599221.05113674</v>
      </c>
      <c r="G20" s="9">
        <f>[2]Results!D22</f>
        <v>-25599221.05113674</v>
      </c>
      <c r="H20" s="13">
        <f t="shared" si="8"/>
        <v>0</v>
      </c>
      <c r="J20" s="9">
        <f>Summary!$F$20</f>
        <v>5430980.3690867871</v>
      </c>
      <c r="K20" s="9">
        <f>[2]Results!G22</f>
        <v>5430980.3690867871</v>
      </c>
      <c r="L20" s="9">
        <f t="shared" si="9"/>
        <v>0</v>
      </c>
      <c r="N20" s="9">
        <f>Summary!$H$20</f>
        <v>-12428.497391320801</v>
      </c>
      <c r="O20" s="9">
        <f>[2]Results!H22</f>
        <v>-12428.497391320801</v>
      </c>
      <c r="P20" s="9">
        <f t="shared" si="10"/>
        <v>0</v>
      </c>
      <c r="R20" s="9">
        <f>Summary!$J$20</f>
        <v>5418551.8716954663</v>
      </c>
      <c r="S20" s="9">
        <f>[2]Results!I22</f>
        <v>5418551.8716954663</v>
      </c>
      <c r="T20" s="9">
        <f t="shared" si="11"/>
        <v>0</v>
      </c>
      <c r="V20" s="9">
        <f>Summary!$L$20</f>
        <v>0</v>
      </c>
      <c r="W20" s="9">
        <f>[2]Results!H111</f>
        <v>0</v>
      </c>
      <c r="X20" s="9">
        <f t="shared" si="12"/>
        <v>0</v>
      </c>
    </row>
    <row r="21" spans="1:24">
      <c r="A21" s="11" t="s">
        <v>59</v>
      </c>
      <c r="B21" s="9">
        <f>Summary!$B$21</f>
        <v>11025297.23046569</v>
      </c>
      <c r="C21" s="9">
        <f>[2]Results!C23</f>
        <v>11025297.23046569</v>
      </c>
      <c r="D21" s="9">
        <f t="shared" si="7"/>
        <v>0</v>
      </c>
      <c r="F21" s="9">
        <f>Summary!$D$21</f>
        <v>71497.970245233242</v>
      </c>
      <c r="G21" s="9">
        <f>[2]Results!D23</f>
        <v>71497.970245233242</v>
      </c>
      <c r="H21" s="13">
        <f t="shared" si="8"/>
        <v>0</v>
      </c>
      <c r="J21" s="9">
        <f>Summary!$F$21</f>
        <v>11096795.200710922</v>
      </c>
      <c r="K21" s="9">
        <f>[2]Results!G23</f>
        <v>11096795.200710922</v>
      </c>
      <c r="L21" s="9">
        <f t="shared" si="9"/>
        <v>0</v>
      </c>
      <c r="N21" s="9">
        <f>Summary!$H$21</f>
        <v>-40774.803193248314</v>
      </c>
      <c r="O21" s="9">
        <f>[2]Results!H23</f>
        <v>-40774.803193248314</v>
      </c>
      <c r="P21" s="9">
        <f t="shared" si="10"/>
        <v>0</v>
      </c>
      <c r="R21" s="9">
        <f>Summary!$J$21</f>
        <v>11056020.397517674</v>
      </c>
      <c r="S21" s="9">
        <f>[2]Results!I23</f>
        <v>11056020.397517674</v>
      </c>
      <c r="T21" s="9">
        <f t="shared" si="11"/>
        <v>0</v>
      </c>
      <c r="V21" s="9">
        <f>Summary!$L$21</f>
        <v>0</v>
      </c>
      <c r="W21" s="9">
        <f>[2]Results!H112</f>
        <v>0</v>
      </c>
      <c r="X21" s="9">
        <f t="shared" si="12"/>
        <v>0</v>
      </c>
    </row>
    <row r="22" spans="1:24">
      <c r="A22" s="11" t="s">
        <v>60</v>
      </c>
      <c r="B22" s="9">
        <f>Summary!$B$22</f>
        <v>5916883.6419783672</v>
      </c>
      <c r="C22" s="9">
        <f>[2]Results!C24</f>
        <v>5916883.6419783672</v>
      </c>
      <c r="D22" s="9">
        <f t="shared" si="7"/>
        <v>0</v>
      </c>
      <c r="F22" s="9">
        <f>Summary!$D$22</f>
        <v>414741.49021104584</v>
      </c>
      <c r="G22" s="9">
        <f>[2]Results!D24</f>
        <v>414741.49021104584</v>
      </c>
      <c r="H22" s="13">
        <f t="shared" si="8"/>
        <v>0</v>
      </c>
      <c r="J22" s="9">
        <f>Summary!$F$22</f>
        <v>6331625.1321894135</v>
      </c>
      <c r="K22" s="9">
        <f>[2]Results!G24</f>
        <v>6331625.1321894135</v>
      </c>
      <c r="L22" s="9">
        <f t="shared" si="9"/>
        <v>0</v>
      </c>
      <c r="N22" s="9">
        <f>Summary!$H$22</f>
        <v>-25640.157700045253</v>
      </c>
      <c r="O22" s="9">
        <f>[2]Results!H24</f>
        <v>-25640.157700045253</v>
      </c>
      <c r="P22" s="9">
        <f t="shared" si="10"/>
        <v>0</v>
      </c>
      <c r="R22" s="9">
        <f>Summary!$J$22</f>
        <v>6305984.9744893685</v>
      </c>
      <c r="S22" s="9">
        <f>[2]Results!I24</f>
        <v>6305984.9744893685</v>
      </c>
      <c r="T22" s="9">
        <f t="shared" si="11"/>
        <v>0</v>
      </c>
      <c r="V22" s="9">
        <f>Summary!$L$22</f>
        <v>44095.432969234236</v>
      </c>
      <c r="W22" s="9">
        <f>[2]Results!H113</f>
        <v>44095.434715834235</v>
      </c>
      <c r="X22" s="9">
        <f t="shared" si="12"/>
        <v>1.7465999990236014E-3</v>
      </c>
    </row>
    <row r="23" spans="1:24">
      <c r="A23" s="11" t="s">
        <v>61</v>
      </c>
      <c r="B23" s="9">
        <f>Summary!$B$23</f>
        <v>12294037.056910256</v>
      </c>
      <c r="C23" s="9">
        <f>[2]Results!C25</f>
        <v>12294037.056910256</v>
      </c>
      <c r="D23" s="9">
        <f t="shared" si="7"/>
        <v>0</v>
      </c>
      <c r="F23" s="9">
        <f>Summary!$D$23</f>
        <v>-11534533.720539114</v>
      </c>
      <c r="G23" s="9">
        <f>[2]Results!D25</f>
        <v>-11534533.929684982</v>
      </c>
      <c r="H23" s="13">
        <f t="shared" si="8"/>
        <v>-0.20914586819708347</v>
      </c>
      <c r="J23" s="9">
        <f>Summary!$F$23</f>
        <v>759503.33637114242</v>
      </c>
      <c r="K23" s="9">
        <f>[2]Results!G25</f>
        <v>759503.12722527422</v>
      </c>
      <c r="L23" s="9">
        <f t="shared" si="9"/>
        <v>-0.20914586819708347</v>
      </c>
      <c r="N23" s="9">
        <f>Summary!$H$23</f>
        <v>-4022.6364214425084</v>
      </c>
      <c r="O23" s="9">
        <f>[2]Results!H25</f>
        <v>-4022.6364214425084</v>
      </c>
      <c r="P23" s="9">
        <f t="shared" si="10"/>
        <v>0</v>
      </c>
      <c r="R23" s="9">
        <f>Summary!$J$23</f>
        <v>755480.69994969992</v>
      </c>
      <c r="S23" s="9">
        <f>[2]Results!I25</f>
        <v>755480.49080383172</v>
      </c>
      <c r="T23" s="9">
        <f t="shared" si="11"/>
        <v>-0.20914586819708347</v>
      </c>
      <c r="V23" s="9">
        <f>Summary!$L$23</f>
        <v>0</v>
      </c>
      <c r="W23" s="9">
        <f>[2]Results!H114</f>
        <v>0</v>
      </c>
      <c r="X23" s="9">
        <f t="shared" si="12"/>
        <v>0</v>
      </c>
    </row>
    <row r="24" spans="1:24">
      <c r="A24" s="11" t="s">
        <v>62</v>
      </c>
      <c r="B24" s="9">
        <f>Summary!$B$24</f>
        <v>0</v>
      </c>
      <c r="C24" s="9">
        <f>[2]Results!C26</f>
        <v>0</v>
      </c>
      <c r="D24" s="9">
        <f t="shared" si="7"/>
        <v>0</v>
      </c>
      <c r="F24" s="9">
        <f>Summary!$D$24</f>
        <v>0</v>
      </c>
      <c r="G24" s="9">
        <f>[2]Results!D26</f>
        <v>0</v>
      </c>
      <c r="H24" s="13">
        <f t="shared" si="8"/>
        <v>0</v>
      </c>
      <c r="J24" s="9">
        <f>Summary!$F$24</f>
        <v>0</v>
      </c>
      <c r="K24" s="9">
        <f>[2]Results!G26</f>
        <v>0</v>
      </c>
      <c r="L24" s="9">
        <f t="shared" si="9"/>
        <v>0</v>
      </c>
      <c r="N24" s="9">
        <f>Summary!$H$24</f>
        <v>0</v>
      </c>
      <c r="O24" s="9">
        <f>[2]Results!H26</f>
        <v>0</v>
      </c>
      <c r="P24" s="9">
        <f t="shared" si="10"/>
        <v>0</v>
      </c>
      <c r="R24" s="9">
        <f>Summary!$J$24</f>
        <v>0</v>
      </c>
      <c r="S24" s="9">
        <f>[2]Results!I26</f>
        <v>0</v>
      </c>
      <c r="T24" s="9">
        <f t="shared" si="11"/>
        <v>0</v>
      </c>
      <c r="V24" s="9">
        <f>Summary!$L$24</f>
        <v>0</v>
      </c>
      <c r="W24" s="9">
        <f>[2]Results!H115</f>
        <v>0</v>
      </c>
      <c r="X24" s="9">
        <f t="shared" si="12"/>
        <v>0</v>
      </c>
    </row>
    <row r="25" spans="1:24">
      <c r="A25" s="11" t="s">
        <v>63</v>
      </c>
      <c r="B25" s="9">
        <f>Summary!$B$25</f>
        <v>9604907.8661111332</v>
      </c>
      <c r="C25" s="9">
        <f>[2]Results!C27</f>
        <v>9604907.8661111332</v>
      </c>
      <c r="D25" s="9">
        <f t="shared" si="7"/>
        <v>0</v>
      </c>
      <c r="F25" s="9">
        <f>Summary!$D$25</f>
        <v>521610.76312888705</v>
      </c>
      <c r="G25" s="9">
        <f>[2]Results!D27</f>
        <v>521610.69097827392</v>
      </c>
      <c r="H25" s="9">
        <f t="shared" si="8"/>
        <v>-7.215061312308535E-2</v>
      </c>
      <c r="J25" s="9">
        <f>Summary!$F$25</f>
        <v>10126518.629240021</v>
      </c>
      <c r="K25" s="9">
        <f>[2]Results!G27</f>
        <v>10126518.557089407</v>
      </c>
      <c r="L25" s="9">
        <f t="shared" si="9"/>
        <v>-7.2150614112615585E-2</v>
      </c>
      <c r="N25" s="9">
        <f>Summary!$H$25</f>
        <v>-54440.482904948702</v>
      </c>
      <c r="O25" s="9">
        <f>[2]Results!H27</f>
        <v>-54440.50680937001</v>
      </c>
      <c r="P25" s="9">
        <f t="shared" si="10"/>
        <v>-2.3904421308543533E-2</v>
      </c>
      <c r="R25" s="9">
        <f>Summary!$J$25</f>
        <v>10072078.146335073</v>
      </c>
      <c r="S25" s="9">
        <f>[2]Results!I27</f>
        <v>10072078.050280036</v>
      </c>
      <c r="T25" s="9">
        <f t="shared" si="11"/>
        <v>-9.6055036410689354E-2</v>
      </c>
      <c r="V25" s="9">
        <f>Summary!$L$25</f>
        <v>0</v>
      </c>
      <c r="W25" s="9">
        <f>[2]Results!H116</f>
        <v>0</v>
      </c>
      <c r="X25" s="9">
        <f t="shared" si="12"/>
        <v>0</v>
      </c>
    </row>
    <row r="26" spans="1:24">
      <c r="A26" s="11" t="s">
        <v>64</v>
      </c>
      <c r="B26" s="7">
        <f>Summary!$B$26</f>
        <v>225414237.39519355</v>
      </c>
      <c r="C26" s="7">
        <f>[2]Results!C28</f>
        <v>225414237.39519355</v>
      </c>
      <c r="D26" s="7">
        <f t="shared" si="7"/>
        <v>0</v>
      </c>
      <c r="F26" s="7">
        <f>Summary!$D$26</f>
        <v>-161987257.04450396</v>
      </c>
      <c r="G26" s="7">
        <f>[2]Results!D28</f>
        <v>-161987257.17926395</v>
      </c>
      <c r="H26" s="7">
        <f t="shared" si="8"/>
        <v>-0.13475999236106873</v>
      </c>
      <c r="J26" s="7">
        <f>Summary!$F$26</f>
        <v>63426980.35068965</v>
      </c>
      <c r="K26" s="7">
        <f>[2]Results!G28</f>
        <v>63426980.215929613</v>
      </c>
      <c r="L26" s="7">
        <f t="shared" si="9"/>
        <v>-0.13476003706455231</v>
      </c>
      <c r="N26" s="7">
        <f>Summary!$H$26</f>
        <v>-225881.77222551743</v>
      </c>
      <c r="O26" s="7">
        <f>[2]Results!H28</f>
        <v>-225881.79612993874</v>
      </c>
      <c r="P26" s="7">
        <f t="shared" si="10"/>
        <v>-2.3904421308543533E-2</v>
      </c>
      <c r="R26" s="7">
        <f>Summary!$J$26</f>
        <v>63201098.578464128</v>
      </c>
      <c r="S26" s="7">
        <f>[2]Results!I28</f>
        <v>63201098.419799678</v>
      </c>
      <c r="T26" s="7">
        <f t="shared" si="11"/>
        <v>-0.15866445004940033</v>
      </c>
      <c r="V26" s="7">
        <f>Summary!$L$26</f>
        <v>44095.432969234236</v>
      </c>
      <c r="W26" s="7">
        <f>W22</f>
        <v>44095.434715834235</v>
      </c>
      <c r="X26" s="7">
        <f t="shared" si="12"/>
        <v>1.7465999990236014E-3</v>
      </c>
    </row>
    <row r="27" spans="1:24">
      <c r="A27" s="11" t="s">
        <v>65</v>
      </c>
      <c r="B27" s="9">
        <f>Summary!$B$27</f>
        <v>44144438.237186469</v>
      </c>
      <c r="C27" s="9">
        <f>[2]Results!C29</f>
        <v>44144438.237186469</v>
      </c>
      <c r="D27" s="9">
        <f t="shared" si="7"/>
        <v>0</v>
      </c>
      <c r="F27" s="9">
        <f>Summary!$D$27</f>
        <v>-417303.44389797095</v>
      </c>
      <c r="G27" s="9">
        <f>[2]Results!D29</f>
        <v>-417303.43912808644</v>
      </c>
      <c r="H27" s="9">
        <f t="shared" si="8"/>
        <v>4.7698845155537128E-3</v>
      </c>
      <c r="J27" s="9">
        <f>Summary!$F$27</f>
        <v>43727134.793288499</v>
      </c>
      <c r="K27" s="9">
        <f>[2]Results!G29</f>
        <v>43727134.798058383</v>
      </c>
      <c r="L27" s="9">
        <f t="shared" si="9"/>
        <v>4.7698840498924255E-3</v>
      </c>
      <c r="N27" s="9">
        <f>Summary!$H$27</f>
        <v>11936949.122338705</v>
      </c>
      <c r="O27" s="9">
        <f>[2]Results!H29</f>
        <v>11936949.122338705</v>
      </c>
      <c r="P27" s="9">
        <f t="shared" si="10"/>
        <v>0</v>
      </c>
      <c r="R27" s="9">
        <f>Summary!$J$27</f>
        <v>55664083.915627204</v>
      </c>
      <c r="S27" s="9">
        <f>[2]Results!I29</f>
        <v>55664083.920397088</v>
      </c>
      <c r="T27" s="9">
        <f t="shared" si="11"/>
        <v>4.7698840498924255E-3</v>
      </c>
      <c r="V27" s="9">
        <f>Summary!$L$27</f>
        <v>0</v>
      </c>
      <c r="W27" s="9">
        <f>[2]Results!H118</f>
        <v>0</v>
      </c>
      <c r="X27" s="9">
        <f t="shared" si="12"/>
        <v>0</v>
      </c>
    </row>
    <row r="28" spans="1:24">
      <c r="A28" s="11" t="s">
        <v>66</v>
      </c>
      <c r="B28" s="9">
        <f>Summary!$B$28</f>
        <v>4714285.0619194498</v>
      </c>
      <c r="C28" s="9">
        <f>[2]Results!C30</f>
        <v>4714285.0619194498</v>
      </c>
      <c r="D28" s="9">
        <f t="shared" si="7"/>
        <v>0</v>
      </c>
      <c r="F28" s="9">
        <f>Summary!$D$28</f>
        <v>-170844.55360814399</v>
      </c>
      <c r="G28" s="9">
        <f>[2]Results!D30</f>
        <v>-170844.55360814399</v>
      </c>
      <c r="H28" s="9">
        <f t="shared" si="8"/>
        <v>0</v>
      </c>
      <c r="J28" s="9">
        <f>Summary!$F$28</f>
        <v>4543440.5083113061</v>
      </c>
      <c r="K28" s="9">
        <f>[2]Results!G30</f>
        <v>4543440.5083113061</v>
      </c>
      <c r="L28" s="9">
        <f t="shared" si="9"/>
        <v>0</v>
      </c>
      <c r="N28" s="9">
        <f>Summary!$H$28</f>
        <v>0</v>
      </c>
      <c r="O28" s="9">
        <f>[2]Results!H30</f>
        <v>0</v>
      </c>
      <c r="P28" s="9">
        <f t="shared" si="10"/>
        <v>0</v>
      </c>
      <c r="R28" s="9">
        <f>Summary!$J$28</f>
        <v>4543440.5083113061</v>
      </c>
      <c r="S28" s="9">
        <f>[2]Results!I30</f>
        <v>4543440.5083113061</v>
      </c>
      <c r="T28" s="9">
        <f t="shared" si="11"/>
        <v>0</v>
      </c>
      <c r="V28" s="9">
        <f>Summary!$L$28</f>
        <v>0</v>
      </c>
      <c r="W28" s="9">
        <f>[2]Results!H119</f>
        <v>0</v>
      </c>
      <c r="X28" s="9">
        <f t="shared" si="12"/>
        <v>0</v>
      </c>
    </row>
    <row r="29" spans="1:24">
      <c r="A29" s="11" t="s">
        <v>67</v>
      </c>
      <c r="B29" s="9">
        <f>Summary!$B$29</f>
        <v>21184678.272723794</v>
      </c>
      <c r="C29" s="9">
        <f>[2]Results!C31</f>
        <v>21184678.272723794</v>
      </c>
      <c r="D29" s="9">
        <f t="shared" si="7"/>
        <v>0</v>
      </c>
      <c r="F29" s="9">
        <f>Summary!$D$29</f>
        <v>712603.63120909641</v>
      </c>
      <c r="G29" s="9">
        <f>[2]Results!D31</f>
        <v>712603.72546149674</v>
      </c>
      <c r="H29" s="9">
        <f t="shared" si="8"/>
        <v>9.4252400333061814E-2</v>
      </c>
      <c r="J29" s="9">
        <f>Summary!$F$29</f>
        <v>21897281.903932892</v>
      </c>
      <c r="K29" s="9">
        <f>[2]Results!G31</f>
        <v>21897281.998185292</v>
      </c>
      <c r="L29" s="9">
        <f t="shared" si="9"/>
        <v>9.4252400100231171E-2</v>
      </c>
      <c r="N29" s="9">
        <f>Summary!$H$29</f>
        <v>-18906</v>
      </c>
      <c r="O29" s="9">
        <f>[2]Results!H31</f>
        <v>-18906</v>
      </c>
      <c r="P29" s="9">
        <f t="shared" si="10"/>
        <v>0</v>
      </c>
      <c r="R29" s="9">
        <f>Summary!$J$29</f>
        <v>21878375.903932892</v>
      </c>
      <c r="S29" s="9">
        <f>[2]Results!I31</f>
        <v>21878375.998185292</v>
      </c>
      <c r="T29" s="9">
        <f t="shared" si="11"/>
        <v>9.4252400100231171E-2</v>
      </c>
      <c r="V29" s="9">
        <f>Summary!$L$29</f>
        <v>344887.4085778849</v>
      </c>
      <c r="W29" s="9">
        <f>[2]Results!H120</f>
        <v>344887.42223871796</v>
      </c>
      <c r="X29" s="9">
        <f t="shared" si="12"/>
        <v>1.3660833064932376E-2</v>
      </c>
    </row>
    <row r="30" spans="1:24">
      <c r="A30" s="11" t="s">
        <v>68</v>
      </c>
      <c r="B30" s="9">
        <f>Summary!$B$30</f>
        <v>8322674.5350748543</v>
      </c>
      <c r="C30" s="9">
        <f>[2]Results!C32</f>
        <v>8322674.5350748543</v>
      </c>
      <c r="D30" s="9">
        <f t="shared" si="7"/>
        <v>0</v>
      </c>
      <c r="F30" s="9">
        <f>Summary!$D$30</f>
        <v>4034725.5783994859</v>
      </c>
      <c r="G30" s="9">
        <f>[2]Results!D32</f>
        <v>4034725.6397857713</v>
      </c>
      <c r="H30" s="9">
        <f t="shared" si="8"/>
        <v>6.1386285349726677E-2</v>
      </c>
      <c r="J30" s="9">
        <f>Summary!$F$30</f>
        <v>12357400.113474313</v>
      </c>
      <c r="K30" s="9">
        <f>[2]Results!G32</f>
        <v>12357400.174860626</v>
      </c>
      <c r="L30" s="9">
        <f t="shared" si="9"/>
        <v>6.1386313289403915E-2</v>
      </c>
      <c r="N30" s="9">
        <f>Summary!$H$30</f>
        <v>858644.32724876504</v>
      </c>
      <c r="O30" s="9">
        <f>[2]Results!H32</f>
        <v>858644.33561531291</v>
      </c>
      <c r="P30" s="9">
        <f t="shared" si="10"/>
        <v>8.3665478741750121E-3</v>
      </c>
      <c r="R30" s="9">
        <f>Summary!$J$30</f>
        <v>13216044.68971508</v>
      </c>
      <c r="S30" s="9">
        <f>[2]Results!I32</f>
        <v>13216044.510475939</v>
      </c>
      <c r="T30" s="9">
        <f t="shared" si="11"/>
        <v>-0.17923914082348347</v>
      </c>
      <c r="V30" s="9">
        <f>Summary!$L$30</f>
        <v>2827242.6849463983</v>
      </c>
      <c r="W30" s="9">
        <f>[2]Results!H121</f>
        <v>2827242.796932193</v>
      </c>
      <c r="X30" s="9">
        <f t="shared" si="12"/>
        <v>0.11198579473420978</v>
      </c>
    </row>
    <row r="31" spans="1:24">
      <c r="A31" s="11" t="s">
        <v>69</v>
      </c>
      <c r="B31" s="9">
        <f>Summary!$B$31</f>
        <v>0</v>
      </c>
      <c r="C31" s="9">
        <f>[2]Results!C33</f>
        <v>0</v>
      </c>
      <c r="D31" s="9">
        <f t="shared" si="7"/>
        <v>0</v>
      </c>
      <c r="F31" s="9">
        <f>Summary!$D$31</f>
        <v>0</v>
      </c>
      <c r="G31" s="9">
        <f>[2]Results!D33</f>
        <v>0</v>
      </c>
      <c r="H31" s="9">
        <f t="shared" si="8"/>
        <v>0</v>
      </c>
      <c r="J31" s="9">
        <f>Summary!$F$31</f>
        <v>0</v>
      </c>
      <c r="K31" s="9">
        <f>[2]Results!G33</f>
        <v>0</v>
      </c>
      <c r="L31" s="9">
        <f t="shared" si="9"/>
        <v>0</v>
      </c>
      <c r="N31" s="9">
        <f>Summary!$H$31</f>
        <v>0</v>
      </c>
      <c r="O31" s="9">
        <f>[2]Results!H33</f>
        <v>0</v>
      </c>
      <c r="P31" s="9">
        <f t="shared" si="10"/>
        <v>0</v>
      </c>
      <c r="R31" s="9">
        <f>Summary!$J$31</f>
        <v>0</v>
      </c>
      <c r="S31" s="9">
        <f>[2]Results!I33</f>
        <v>0</v>
      </c>
      <c r="T31" s="9">
        <f t="shared" si="11"/>
        <v>0</v>
      </c>
      <c r="V31" s="9">
        <f>Summary!$L$31</f>
        <v>0</v>
      </c>
      <c r="W31" s="9">
        <f>[2]Results!H122</f>
        <v>0</v>
      </c>
      <c r="X31" s="9">
        <f t="shared" si="12"/>
        <v>0</v>
      </c>
    </row>
    <row r="32" spans="1:24">
      <c r="A32" s="11" t="s">
        <v>70</v>
      </c>
      <c r="B32" s="9">
        <f>Summary!$B$32</f>
        <v>2604140.9961164803</v>
      </c>
      <c r="C32" s="9">
        <f>[2]Results!C34</f>
        <v>2604140.9961164803</v>
      </c>
      <c r="D32" s="9">
        <f t="shared" si="7"/>
        <v>0</v>
      </c>
      <c r="F32" s="9">
        <f>Summary!$D$32</f>
        <v>2056643.3619498555</v>
      </c>
      <c r="G32" s="9">
        <f>[2]Results!D34</f>
        <v>2056643.3578307682</v>
      </c>
      <c r="H32" s="9">
        <f t="shared" si="8"/>
        <v>-4.1190872434526682E-3</v>
      </c>
      <c r="J32" s="9">
        <f>Summary!$F$32</f>
        <v>4660784.3580663353</v>
      </c>
      <c r="K32" s="9">
        <f>[2]Results!G34</f>
        <v>4660784.3539472483</v>
      </c>
      <c r="L32" s="9">
        <f t="shared" si="9"/>
        <v>-4.1190870106220245E-3</v>
      </c>
      <c r="N32" s="9">
        <f>Summary!$H$32</f>
        <v>-3010935.0804916732</v>
      </c>
      <c r="O32" s="9">
        <f>[2]Results!H34</f>
        <v>-3010935.0804916732</v>
      </c>
      <c r="P32" s="9">
        <f t="shared" si="10"/>
        <v>0</v>
      </c>
      <c r="R32" s="9">
        <f>Summary!$J$32</f>
        <v>1649849.2775746621</v>
      </c>
      <c r="S32" s="9">
        <f>[2]Results!I34</f>
        <v>1649849.2734555751</v>
      </c>
      <c r="T32" s="9">
        <f t="shared" si="11"/>
        <v>-4.1190870106220245E-3</v>
      </c>
      <c r="V32" s="9">
        <f>Summary!$L$32</f>
        <v>0</v>
      </c>
      <c r="W32" s="9">
        <f>[2]Results!H123</f>
        <v>0</v>
      </c>
      <c r="X32" s="9">
        <f t="shared" si="12"/>
        <v>0</v>
      </c>
    </row>
    <row r="33" spans="1:24">
      <c r="A33" s="11" t="s">
        <v>71</v>
      </c>
      <c r="B33" s="9">
        <f>Summary!$B$33</f>
        <v>0</v>
      </c>
      <c r="C33" s="9">
        <f>[2]Results!C35</f>
        <v>0</v>
      </c>
      <c r="D33" s="9">
        <f t="shared" si="7"/>
        <v>0</v>
      </c>
      <c r="F33" s="9">
        <f>Summary!$D$33</f>
        <v>0</v>
      </c>
      <c r="G33" s="9">
        <f>[2]Results!D35</f>
        <v>0</v>
      </c>
      <c r="H33" s="9">
        <f t="shared" si="8"/>
        <v>0</v>
      </c>
      <c r="J33" s="9">
        <f>Summary!$F$33</f>
        <v>0</v>
      </c>
      <c r="K33" s="9">
        <f>[2]Results!G35</f>
        <v>0</v>
      </c>
      <c r="L33" s="9">
        <f t="shared" si="9"/>
        <v>0</v>
      </c>
      <c r="N33" s="9">
        <f>Summary!$H$33</f>
        <v>0</v>
      </c>
      <c r="O33" s="9">
        <f>[2]Results!H35</f>
        <v>0</v>
      </c>
      <c r="P33" s="9">
        <f t="shared" si="10"/>
        <v>0</v>
      </c>
      <c r="R33" s="9">
        <f>Summary!$J$33</f>
        <v>0</v>
      </c>
      <c r="S33" s="9">
        <f>[2]Results!I35</f>
        <v>0</v>
      </c>
      <c r="T33" s="9">
        <f t="shared" si="11"/>
        <v>0</v>
      </c>
      <c r="V33" s="9">
        <f>Summary!$L$33</f>
        <v>0</v>
      </c>
      <c r="W33" s="9">
        <f>[2]Results!H124</f>
        <v>0</v>
      </c>
      <c r="X33" s="9">
        <f t="shared" si="12"/>
        <v>0</v>
      </c>
    </row>
    <row r="34" spans="1:24">
      <c r="A34" s="11" t="s">
        <v>72</v>
      </c>
      <c r="B34" s="9">
        <f>Summary!$B$34</f>
        <v>-5364.6304304254782</v>
      </c>
      <c r="C34" s="9">
        <f>[2]Results!C36</f>
        <v>-5364.6304304254782</v>
      </c>
      <c r="D34" s="9">
        <f t="shared" si="7"/>
        <v>0</v>
      </c>
      <c r="F34" s="9">
        <f>Summary!$D$34</f>
        <v>12633.588896380579</v>
      </c>
      <c r="G34" s="9">
        <f>[2]Results!D36</f>
        <v>12633.594148833636</v>
      </c>
      <c r="H34" s="9">
        <f t="shared" si="8"/>
        <v>5.2524530565278837E-3</v>
      </c>
      <c r="J34" s="9">
        <f>Summary!$F$34</f>
        <v>7268.958465955101</v>
      </c>
      <c r="K34" s="9">
        <f>[2]Results!G36</f>
        <v>7268.9637184081575</v>
      </c>
      <c r="L34" s="9">
        <f t="shared" si="9"/>
        <v>5.2524530565278837E-3</v>
      </c>
      <c r="N34" s="9">
        <f>Summary!$H$34</f>
        <v>0</v>
      </c>
      <c r="O34" s="9">
        <f>[2]Results!H36</f>
        <v>0</v>
      </c>
      <c r="P34" s="9">
        <f t="shared" si="10"/>
        <v>0</v>
      </c>
      <c r="R34" s="9">
        <f>Summary!$J$34</f>
        <v>7268.958465955101</v>
      </c>
      <c r="S34" s="9">
        <f>[2]Results!I36</f>
        <v>7268.9637184081575</v>
      </c>
      <c r="T34" s="9">
        <f t="shared" si="11"/>
        <v>5.2524530565278837E-3</v>
      </c>
      <c r="V34" s="9">
        <f>Summary!$L$34</f>
        <v>0</v>
      </c>
      <c r="W34" s="9">
        <f>[2]Results!H125</f>
        <v>0</v>
      </c>
      <c r="X34" s="9">
        <f t="shared" si="12"/>
        <v>0</v>
      </c>
    </row>
    <row r="35" spans="1:24">
      <c r="A35" s="11" t="s">
        <v>73</v>
      </c>
      <c r="B35" s="7">
        <f>Summary!$B$35</f>
        <v>306379089.86778414</v>
      </c>
      <c r="C35" s="7">
        <f>[2]Results!C37</f>
        <v>306379089.86778414</v>
      </c>
      <c r="D35" s="7">
        <f t="shared" si="7"/>
        <v>0</v>
      </c>
      <c r="F35" s="7">
        <f>Summary!$D$35</f>
        <v>-155758798.88155523</v>
      </c>
      <c r="G35" s="7">
        <f>[2]Results!D37</f>
        <v>-155758798.85477334</v>
      </c>
      <c r="H35" s="7">
        <f t="shared" si="8"/>
        <v>2.678188681602478E-2</v>
      </c>
      <c r="J35" s="7">
        <f>Summary!$F$35</f>
        <v>150620290.98622897</v>
      </c>
      <c r="K35" s="7">
        <f>[2]Results!G37</f>
        <v>150620291.01301089</v>
      </c>
      <c r="L35" s="7">
        <f t="shared" si="9"/>
        <v>2.6781916618347168E-2</v>
      </c>
      <c r="N35" s="7">
        <f>Summary!$H$35</f>
        <v>9539870.5968702789</v>
      </c>
      <c r="O35" s="7">
        <f>[2]Results!H37</f>
        <v>9539870.581332406</v>
      </c>
      <c r="P35" s="7">
        <f t="shared" si="10"/>
        <v>-1.5537872910499573E-2</v>
      </c>
      <c r="R35" s="7">
        <f>Summary!$J$35</f>
        <v>160160161.83209124</v>
      </c>
      <c r="S35" s="7">
        <f>[2]Results!I37</f>
        <v>160160161.59434325</v>
      </c>
      <c r="T35" s="7">
        <f t="shared" si="11"/>
        <v>-0.23774799704551697</v>
      </c>
      <c r="V35" s="7">
        <f>Summary!$L$35</f>
        <v>3216225.5264935172</v>
      </c>
      <c r="W35" s="7">
        <f>[2]Results!H126</f>
        <v>3216225.6538867452</v>
      </c>
      <c r="X35" s="7">
        <f t="shared" si="12"/>
        <v>0.12739322800189257</v>
      </c>
    </row>
    <row r="36" spans="1:24">
      <c r="A36" s="11"/>
      <c r="B36" s="9"/>
      <c r="C36" s="9"/>
      <c r="D36" s="9"/>
      <c r="F36" s="9"/>
      <c r="G36" s="9"/>
      <c r="H36" s="9"/>
      <c r="J36" s="9"/>
      <c r="K36" s="9"/>
      <c r="L36" s="9"/>
      <c r="N36" s="9"/>
      <c r="O36" s="9"/>
      <c r="P36" s="9"/>
      <c r="R36" s="9"/>
      <c r="S36" s="9"/>
      <c r="T36" s="9"/>
      <c r="V36" s="9"/>
      <c r="W36" s="9"/>
      <c r="X36" s="9"/>
    </row>
    <row r="37" spans="1:24" ht="13.5" thickBot="1">
      <c r="A37" s="11" t="s">
        <v>74</v>
      </c>
      <c r="B37" s="10">
        <f>Summary!$B$37</f>
        <v>53650956.548296869</v>
      </c>
      <c r="C37" s="10">
        <f>[2]Results!C39</f>
        <v>53650956.548296869</v>
      </c>
      <c r="D37" s="10">
        <f>C37-B37</f>
        <v>0</v>
      </c>
      <c r="F37" s="10">
        <f>Summary!$D$37</f>
        <v>2864651.1433492005</v>
      </c>
      <c r="G37" s="10">
        <f>[2]Results!D39</f>
        <v>2864651.222969383</v>
      </c>
      <c r="H37" s="10">
        <f>G37-F37</f>
        <v>7.9620182514190674E-2</v>
      </c>
      <c r="J37" s="10">
        <f>Summary!$F$37</f>
        <v>56515607.69164598</v>
      </c>
      <c r="K37" s="10">
        <f>[2]Results!G39</f>
        <v>56515607.771266133</v>
      </c>
      <c r="L37" s="10">
        <f>K37-J37</f>
        <v>7.9620152711868286E-2</v>
      </c>
      <c r="N37" s="10">
        <f>Summary!$H$37</f>
        <v>-1427374.1213494837</v>
      </c>
      <c r="O37" s="10">
        <f>[2]Results!H39</f>
        <v>-1427374.1058116108</v>
      </c>
      <c r="P37" s="10">
        <f>O37-N37</f>
        <v>1.5537872910499573E-2</v>
      </c>
      <c r="R37" s="10">
        <f>Summary!$J$37</f>
        <v>55088233.3213045</v>
      </c>
      <c r="S37" s="10">
        <f>[2]Results!I39</f>
        <v>55088233.665454566</v>
      </c>
      <c r="T37" s="10">
        <f>S37-R37</f>
        <v>0.34415006637573242</v>
      </c>
      <c r="V37" s="10">
        <f>Summary!$L$37</f>
        <v>5250593.5577575974</v>
      </c>
      <c r="W37" s="10">
        <f>[2]Results!H128</f>
        <v>5250593.7657312155</v>
      </c>
      <c r="X37" s="10">
        <f>W37-V37</f>
        <v>0.20797361806035042</v>
      </c>
    </row>
    <row r="38" spans="1:24" ht="13.5" thickTop="1">
      <c r="A38" s="11"/>
      <c r="B38" s="9"/>
      <c r="C38" s="9"/>
      <c r="D38" s="9"/>
      <c r="F38" s="9"/>
      <c r="G38" s="9"/>
      <c r="H38" s="9"/>
      <c r="J38" s="9"/>
      <c r="K38" s="9"/>
      <c r="L38" s="9"/>
      <c r="N38" s="9"/>
      <c r="O38" s="9"/>
      <c r="P38" s="9"/>
      <c r="R38" s="9"/>
      <c r="S38" s="9"/>
      <c r="T38" s="9"/>
      <c r="V38" s="9"/>
      <c r="W38" s="9"/>
      <c r="X38" s="9"/>
    </row>
    <row r="39" spans="1:24">
      <c r="A39" s="11" t="s">
        <v>75</v>
      </c>
      <c r="B39" s="9"/>
      <c r="C39" s="9"/>
      <c r="D39" s="9"/>
      <c r="F39" s="9"/>
      <c r="G39" s="9"/>
      <c r="H39" s="9"/>
      <c r="J39" s="9"/>
      <c r="K39" s="9"/>
      <c r="L39" s="9"/>
      <c r="N39" s="9"/>
      <c r="O39" s="9"/>
      <c r="P39" s="9"/>
      <c r="R39" s="9"/>
      <c r="S39" s="9"/>
      <c r="T39" s="9"/>
      <c r="V39" s="9"/>
      <c r="W39" s="9"/>
      <c r="X39" s="9"/>
    </row>
    <row r="40" spans="1:24">
      <c r="A40" s="11" t="s">
        <v>76</v>
      </c>
      <c r="B40" s="9">
        <f>Summary!$B$40</f>
        <v>1711240085.3938811</v>
      </c>
      <c r="C40" s="9">
        <f>[2]Results!C42</f>
        <v>1711240085.3938811</v>
      </c>
      <c r="D40" s="9">
        <f t="shared" ref="D40:D51" si="13">C40-B40</f>
        <v>0</v>
      </c>
      <c r="F40" s="9">
        <f>Summary!$D$40</f>
        <v>69415688.742773741</v>
      </c>
      <c r="G40" s="9">
        <f>[2]Results!D42</f>
        <v>69415688.742773756</v>
      </c>
      <c r="H40" s="9">
        <f t="shared" ref="H40:H51" si="14">G40-F40</f>
        <v>0</v>
      </c>
      <c r="J40" s="9">
        <f>Summary!$F$40</f>
        <v>1780655774.1366549</v>
      </c>
      <c r="K40" s="9">
        <f>[2]Results!G42</f>
        <v>1780655774.1366549</v>
      </c>
      <c r="L40" s="9">
        <f t="shared" ref="L40:L51" si="15">K40-J40</f>
        <v>0</v>
      </c>
      <c r="N40" s="9">
        <f>Summary!$H$40</f>
        <v>27186168.945109561</v>
      </c>
      <c r="O40" s="9">
        <f>[2]Results!H42</f>
        <v>27186168.945109561</v>
      </c>
      <c r="P40" s="9">
        <f t="shared" ref="P40:P51" si="16">O40-N40</f>
        <v>0</v>
      </c>
      <c r="R40" s="9">
        <f>Summary!$J$40</f>
        <v>1807841943.0817645</v>
      </c>
      <c r="S40" s="9">
        <f>[2]Results!I42</f>
        <v>1807841943.0817645</v>
      </c>
      <c r="T40" s="9">
        <f t="shared" ref="T40:T51" si="17">S40-R40</f>
        <v>0</v>
      </c>
      <c r="V40" s="9">
        <f>Summary!$L$40</f>
        <v>0</v>
      </c>
      <c r="W40" s="9">
        <f>[2]Results!H131</f>
        <v>0</v>
      </c>
      <c r="X40" s="9">
        <f t="shared" ref="X40:X51" si="18">W40-V40</f>
        <v>0</v>
      </c>
    </row>
    <row r="41" spans="1:24">
      <c r="A41" s="11" t="s">
        <v>77</v>
      </c>
      <c r="B41" s="9">
        <f>Summary!$B$41</f>
        <v>424723.12068458879</v>
      </c>
      <c r="C41" s="9">
        <f>[2]Results!C43</f>
        <v>424723.12068458879</v>
      </c>
      <c r="D41" s="9">
        <f t="shared" si="13"/>
        <v>0</v>
      </c>
      <c r="F41" s="9">
        <f>Summary!$D$41</f>
        <v>0</v>
      </c>
      <c r="G41" s="9">
        <f>[2]Results!D43</f>
        <v>0</v>
      </c>
      <c r="H41" s="9">
        <f t="shared" si="14"/>
        <v>0</v>
      </c>
      <c r="J41" s="9">
        <f>Summary!$F$41</f>
        <v>424723.12068458879</v>
      </c>
      <c r="K41" s="9">
        <f>[2]Results!G43</f>
        <v>424723.12068458879</v>
      </c>
      <c r="L41" s="9">
        <f t="shared" si="15"/>
        <v>0</v>
      </c>
      <c r="N41" s="9">
        <f>Summary!$H$41</f>
        <v>0</v>
      </c>
      <c r="O41" s="9">
        <f>[2]Results!H43</f>
        <v>0</v>
      </c>
      <c r="P41" s="9">
        <f t="shared" si="16"/>
        <v>0</v>
      </c>
      <c r="R41" s="9">
        <f>Summary!$J$41</f>
        <v>424723.12068458879</v>
      </c>
      <c r="S41" s="9">
        <f>[2]Results!I43</f>
        <v>424723.12068458879</v>
      </c>
      <c r="T41" s="9">
        <f t="shared" si="17"/>
        <v>0</v>
      </c>
      <c r="V41" s="9">
        <f>Summary!$L$41</f>
        <v>0</v>
      </c>
      <c r="W41" s="9">
        <f>[2]Results!H132</f>
        <v>0</v>
      </c>
      <c r="X41" s="9">
        <f t="shared" si="18"/>
        <v>0</v>
      </c>
    </row>
    <row r="42" spans="1:24">
      <c r="A42" s="11" t="s">
        <v>78</v>
      </c>
      <c r="B42" s="9">
        <f>Summary!$B$42</f>
        <v>10635420.854123365</v>
      </c>
      <c r="C42" s="9">
        <f>[2]Results!C44</f>
        <v>10635420.854123365</v>
      </c>
      <c r="D42" s="9">
        <f t="shared" si="13"/>
        <v>0</v>
      </c>
      <c r="F42" s="9">
        <f>Summary!$D$42</f>
        <v>-10238299.842597498</v>
      </c>
      <c r="G42" s="9">
        <f>[2]Results!D44</f>
        <v>-10238299.843564505</v>
      </c>
      <c r="H42" s="9">
        <f t="shared" si="14"/>
        <v>-9.6700713038444519E-4</v>
      </c>
      <c r="J42" s="9">
        <f>Summary!$F$42</f>
        <v>397121.01152586751</v>
      </c>
      <c r="K42" s="9">
        <f>[2]Results!G44</f>
        <v>397121.01055886038</v>
      </c>
      <c r="L42" s="9">
        <f t="shared" si="15"/>
        <v>-9.6700713038444519E-4</v>
      </c>
      <c r="N42" s="9">
        <f>Summary!$H$42</f>
        <v>0</v>
      </c>
      <c r="O42" s="9">
        <f>[2]Results!H44</f>
        <v>0</v>
      </c>
      <c r="P42" s="9">
        <f t="shared" si="16"/>
        <v>0</v>
      </c>
      <c r="R42" s="9">
        <f>Summary!$J$42</f>
        <v>397121.01152586751</v>
      </c>
      <c r="S42" s="9">
        <f>[2]Results!I44</f>
        <v>397121.01055886038</v>
      </c>
      <c r="T42" s="9">
        <f t="shared" si="17"/>
        <v>-9.6700713038444519E-4</v>
      </c>
      <c r="V42" s="9">
        <f>Summary!$L$42</f>
        <v>0</v>
      </c>
      <c r="W42" s="9">
        <f>[2]Results!H133</f>
        <v>0</v>
      </c>
      <c r="X42" s="9">
        <f t="shared" si="18"/>
        <v>0</v>
      </c>
    </row>
    <row r="43" spans="1:24">
      <c r="A43" s="11" t="s">
        <v>79</v>
      </c>
      <c r="B43" s="9">
        <f>Summary!$B$43</f>
        <v>0</v>
      </c>
      <c r="C43" s="9">
        <f>[2]Results!C45</f>
        <v>0</v>
      </c>
      <c r="D43" s="9">
        <f t="shared" si="13"/>
        <v>0</v>
      </c>
      <c r="F43" s="9">
        <f>Summary!$D$43</f>
        <v>0</v>
      </c>
      <c r="G43" s="9">
        <f>[2]Results!D45</f>
        <v>0</v>
      </c>
      <c r="H43" s="9">
        <f t="shared" si="14"/>
        <v>0</v>
      </c>
      <c r="J43" s="9">
        <f>Summary!$F$43</f>
        <v>0</v>
      </c>
      <c r="K43" s="9">
        <f>[2]Results!G45</f>
        <v>0</v>
      </c>
      <c r="L43" s="9">
        <f t="shared" si="15"/>
        <v>0</v>
      </c>
      <c r="N43" s="9">
        <f>Summary!$H$43</f>
        <v>0</v>
      </c>
      <c r="O43" s="9">
        <f>[2]Results!H45</f>
        <v>0</v>
      </c>
      <c r="P43" s="9">
        <f t="shared" si="16"/>
        <v>0</v>
      </c>
      <c r="R43" s="9">
        <f>Summary!$J$43</f>
        <v>0</v>
      </c>
      <c r="S43" s="9">
        <f>[2]Results!I45</f>
        <v>0</v>
      </c>
      <c r="T43" s="9">
        <f t="shared" si="17"/>
        <v>0</v>
      </c>
      <c r="V43" s="9">
        <f>Summary!$L$43</f>
        <v>0</v>
      </c>
      <c r="W43" s="9">
        <f>[2]Results!H134</f>
        <v>0</v>
      </c>
      <c r="X43" s="9">
        <f t="shared" si="18"/>
        <v>0</v>
      </c>
    </row>
    <row r="44" spans="1:24">
      <c r="A44" s="11" t="s">
        <v>80</v>
      </c>
      <c r="B44" s="9">
        <f>Summary!$B$44</f>
        <v>0</v>
      </c>
      <c r="C44" s="9">
        <f>[2]Results!C46</f>
        <v>0</v>
      </c>
      <c r="D44" s="9">
        <f t="shared" si="13"/>
        <v>0</v>
      </c>
      <c r="F44" s="9">
        <f>Summary!$D$44</f>
        <v>0</v>
      </c>
      <c r="G44" s="9">
        <f>[2]Results!D46</f>
        <v>0</v>
      </c>
      <c r="H44" s="9">
        <f t="shared" si="14"/>
        <v>0</v>
      </c>
      <c r="J44" s="9">
        <f>Summary!$F$44</f>
        <v>0</v>
      </c>
      <c r="K44" s="9">
        <f>[2]Results!G46</f>
        <v>0</v>
      </c>
      <c r="L44" s="9">
        <f t="shared" si="15"/>
        <v>0</v>
      </c>
      <c r="N44" s="9">
        <f>Summary!$H$44</f>
        <v>0</v>
      </c>
      <c r="O44" s="9">
        <f>[2]Results!H46</f>
        <v>0</v>
      </c>
      <c r="P44" s="9">
        <f t="shared" si="16"/>
        <v>0</v>
      </c>
      <c r="R44" s="9">
        <f>Summary!$J$44</f>
        <v>0</v>
      </c>
      <c r="S44" s="9">
        <f>[2]Results!I46</f>
        <v>0</v>
      </c>
      <c r="T44" s="9">
        <f t="shared" si="17"/>
        <v>0</v>
      </c>
      <c r="V44" s="9">
        <f>Summary!$L$44</f>
        <v>0</v>
      </c>
      <c r="W44" s="9">
        <f>[2]Results!H135</f>
        <v>0</v>
      </c>
      <c r="X44" s="9">
        <f t="shared" si="18"/>
        <v>0</v>
      </c>
    </row>
    <row r="45" spans="1:24">
      <c r="A45" s="11" t="s">
        <v>81</v>
      </c>
      <c r="B45" s="9">
        <f>Summary!$B$45</f>
        <v>1753736.5702900267</v>
      </c>
      <c r="C45" s="9">
        <f>[2]Results!C47</f>
        <v>1753736.5702900267</v>
      </c>
      <c r="D45" s="9">
        <f t="shared" si="13"/>
        <v>0</v>
      </c>
      <c r="F45" s="9">
        <f>Summary!$D$45</f>
        <v>-1753736.570290029</v>
      </c>
      <c r="G45" s="9">
        <f>[2]Results!D47</f>
        <v>-1753737.2398077487</v>
      </c>
      <c r="H45" s="9">
        <f t="shared" si="14"/>
        <v>-0.66951771965250373</v>
      </c>
      <c r="J45" s="9">
        <f>Summary!$F$45</f>
        <v>-2.3283064365386963E-9</v>
      </c>
      <c r="K45" s="9">
        <f>[2]Results!G47</f>
        <v>-0.66951772198081017</v>
      </c>
      <c r="L45" s="9">
        <f t="shared" si="15"/>
        <v>-0.66951771965250373</v>
      </c>
      <c r="N45" s="9">
        <f>Summary!$H$45</f>
        <v>0</v>
      </c>
      <c r="O45" s="9">
        <f>[2]Results!H47</f>
        <v>0</v>
      </c>
      <c r="P45" s="9">
        <f t="shared" si="16"/>
        <v>0</v>
      </c>
      <c r="R45" s="9">
        <f>Summary!$J$45</f>
        <v>-2.3283064365386963E-9</v>
      </c>
      <c r="S45" s="9">
        <f>[2]Results!I47</f>
        <v>-0.66951772198081017</v>
      </c>
      <c r="T45" s="9">
        <f t="shared" si="17"/>
        <v>-0.66951771965250373</v>
      </c>
      <c r="V45" s="9">
        <f>Summary!$L$45</f>
        <v>0</v>
      </c>
      <c r="W45" s="9">
        <f>[2]Results!H136</f>
        <v>0</v>
      </c>
      <c r="X45" s="9">
        <f t="shared" si="18"/>
        <v>0</v>
      </c>
    </row>
    <row r="46" spans="1:24">
      <c r="A46" s="11" t="s">
        <v>82</v>
      </c>
      <c r="B46" s="9">
        <f>Summary!$B$46</f>
        <v>6572936.1934076017</v>
      </c>
      <c r="C46" s="9">
        <f>[2]Results!C48</f>
        <v>6572936.1934076017</v>
      </c>
      <c r="D46" s="9">
        <f t="shared" si="13"/>
        <v>0</v>
      </c>
      <c r="F46" s="9">
        <f>Summary!$D$46</f>
        <v>-6572936.1934075933</v>
      </c>
      <c r="G46" s="9">
        <f>[2]Results!D48</f>
        <v>-6572936.1934075933</v>
      </c>
      <c r="H46" s="9">
        <f t="shared" si="14"/>
        <v>0</v>
      </c>
      <c r="J46" s="9">
        <f>Summary!$F$46</f>
        <v>8.3819031715393066E-9</v>
      </c>
      <c r="K46" s="9">
        <f>[2]Results!G48</f>
        <v>8.3819031715393066E-9</v>
      </c>
      <c r="L46" s="9">
        <f t="shared" si="15"/>
        <v>0</v>
      </c>
      <c r="N46" s="9">
        <f>Summary!$H$46</f>
        <v>0</v>
      </c>
      <c r="O46" s="9">
        <f>[2]Results!H48</f>
        <v>0</v>
      </c>
      <c r="P46" s="9">
        <f t="shared" si="16"/>
        <v>0</v>
      </c>
      <c r="R46" s="9">
        <f>Summary!$J$46</f>
        <v>8.3819031715393066E-9</v>
      </c>
      <c r="S46" s="9">
        <f>[2]Results!I48</f>
        <v>8.3819031715393066E-9</v>
      </c>
      <c r="T46" s="9">
        <f t="shared" si="17"/>
        <v>0</v>
      </c>
      <c r="V46" s="9">
        <f>Summary!$L$46</f>
        <v>0</v>
      </c>
      <c r="W46" s="9">
        <f>[2]Results!H137</f>
        <v>0</v>
      </c>
      <c r="X46" s="9">
        <f t="shared" si="18"/>
        <v>0</v>
      </c>
    </row>
    <row r="47" spans="1:24">
      <c r="A47" s="11" t="s">
        <v>83</v>
      </c>
      <c r="B47" s="9">
        <f>Summary!$B$47</f>
        <v>7344633.7670999551</v>
      </c>
      <c r="C47" s="9">
        <f>[2]Results!C49</f>
        <v>7344633.7670999551</v>
      </c>
      <c r="D47" s="9">
        <f t="shared" si="13"/>
        <v>0</v>
      </c>
      <c r="F47" s="9">
        <f>Summary!$D$47</f>
        <v>-7344633.7669979073</v>
      </c>
      <c r="G47" s="9">
        <f>[2]Results!D49</f>
        <v>-7344633.7711797543</v>
      </c>
      <c r="H47" s="9">
        <f t="shared" si="14"/>
        <v>-4.1818469762802124E-3</v>
      </c>
      <c r="J47" s="9">
        <f>Summary!$F$47</f>
        <v>1.0204780846834183E-4</v>
      </c>
      <c r="K47" s="9">
        <f>[2]Results!G49</f>
        <v>-4.0797991678118706E-3</v>
      </c>
      <c r="L47" s="9">
        <f t="shared" si="15"/>
        <v>-4.1818469762802124E-3</v>
      </c>
      <c r="N47" s="9">
        <f>Summary!$H$47</f>
        <v>0</v>
      </c>
      <c r="O47" s="9">
        <f>[2]Results!H49</f>
        <v>0</v>
      </c>
      <c r="P47" s="9">
        <f t="shared" si="16"/>
        <v>0</v>
      </c>
      <c r="R47" s="9">
        <f>Summary!$J$47</f>
        <v>1.0204780846834183E-4</v>
      </c>
      <c r="S47" s="9">
        <f>[2]Results!I49</f>
        <v>-4.0797991678118706E-3</v>
      </c>
      <c r="T47" s="9">
        <f t="shared" si="17"/>
        <v>-4.1818469762802124E-3</v>
      </c>
      <c r="V47" s="9">
        <f>Summary!$L$47</f>
        <v>0</v>
      </c>
      <c r="W47" s="9">
        <f>[2]Results!H138</f>
        <v>0</v>
      </c>
      <c r="X47" s="9">
        <f t="shared" si="18"/>
        <v>0</v>
      </c>
    </row>
    <row r="48" spans="1:24">
      <c r="A48" s="11" t="s">
        <v>84</v>
      </c>
      <c r="B48" s="9">
        <f>Summary!$B$48</f>
        <v>2150960.3261214476</v>
      </c>
      <c r="C48" s="9">
        <f>[2]Results!C50</f>
        <v>2150960.3261214476</v>
      </c>
      <c r="D48" s="9">
        <f t="shared" si="13"/>
        <v>0</v>
      </c>
      <c r="F48" s="9">
        <f>Summary!$D$48</f>
        <v>21811243.775793083</v>
      </c>
      <c r="G48" s="9">
        <f>[2]Results!D50</f>
        <v>21811242.77316656</v>
      </c>
      <c r="H48" s="9">
        <f t="shared" si="14"/>
        <v>-1.0026265233755112</v>
      </c>
      <c r="J48" s="9">
        <f>Summary!$F$48</f>
        <v>23962204.101914532</v>
      </c>
      <c r="K48" s="9">
        <f>[2]Results!G50</f>
        <v>23962203.099288009</v>
      </c>
      <c r="L48" s="9">
        <f t="shared" si="15"/>
        <v>-1.0026265233755112</v>
      </c>
      <c r="N48" s="9">
        <f>Summary!$H$48</f>
        <v>0</v>
      </c>
      <c r="O48" s="9">
        <f>[2]Results!H50</f>
        <v>0</v>
      </c>
      <c r="P48" s="9">
        <f t="shared" si="16"/>
        <v>0</v>
      </c>
      <c r="R48" s="9">
        <f>Summary!$J$48</f>
        <v>23962204.101914532</v>
      </c>
      <c r="S48" s="9">
        <f>[2]Results!I50</f>
        <v>23962203.099288009</v>
      </c>
      <c r="T48" s="9">
        <f t="shared" si="17"/>
        <v>-1.0026265233755112</v>
      </c>
      <c r="V48" s="9">
        <f>Summary!$L$48</f>
        <v>0</v>
      </c>
      <c r="W48" s="9">
        <f>[2]Results!H139</f>
        <v>0</v>
      </c>
      <c r="X48" s="9">
        <f t="shared" si="18"/>
        <v>0</v>
      </c>
    </row>
    <row r="49" spans="1:24">
      <c r="A49" s="11" t="s">
        <v>85</v>
      </c>
      <c r="B49" s="9">
        <f>Summary!$B$49</f>
        <v>1840889.6506300655</v>
      </c>
      <c r="C49" s="9">
        <f>[2]Results!C51</f>
        <v>1840889.6506300655</v>
      </c>
      <c r="D49" s="9">
        <f t="shared" si="13"/>
        <v>0</v>
      </c>
      <c r="F49" s="9">
        <f>Summary!$D$49</f>
        <v>0</v>
      </c>
      <c r="G49" s="9">
        <f>[2]Results!D51</f>
        <v>0</v>
      </c>
      <c r="H49" s="9">
        <f t="shared" si="14"/>
        <v>0</v>
      </c>
      <c r="J49" s="9">
        <f>Summary!$F$49</f>
        <v>1840889.6506300655</v>
      </c>
      <c r="K49" s="9">
        <f>[2]Results!G51</f>
        <v>1840889.6506300655</v>
      </c>
      <c r="L49" s="9">
        <f t="shared" si="15"/>
        <v>0</v>
      </c>
      <c r="N49" s="9">
        <f>Summary!$H$49</f>
        <v>0</v>
      </c>
      <c r="O49" s="9">
        <f>[2]Results!H51</f>
        <v>0</v>
      </c>
      <c r="P49" s="9">
        <f t="shared" si="16"/>
        <v>0</v>
      </c>
      <c r="R49" s="9">
        <f>Summary!$J$49</f>
        <v>1840889.6506300655</v>
      </c>
      <c r="S49" s="9">
        <f>[2]Results!I51</f>
        <v>1840889.6506300655</v>
      </c>
      <c r="T49" s="9">
        <f t="shared" si="17"/>
        <v>0</v>
      </c>
      <c r="V49" s="9">
        <f>Summary!$L$49</f>
        <v>0</v>
      </c>
      <c r="W49" s="9">
        <f>[2]Results!H140</f>
        <v>0</v>
      </c>
      <c r="X49" s="9">
        <f t="shared" si="18"/>
        <v>0</v>
      </c>
    </row>
    <row r="50" spans="1:24">
      <c r="A50" s="11" t="s">
        <v>86</v>
      </c>
      <c r="B50" s="9">
        <f>Summary!$B$50</f>
        <v>0</v>
      </c>
      <c r="C50" s="9">
        <f>[2]Results!C52</f>
        <v>0</v>
      </c>
      <c r="D50" s="9">
        <f t="shared" si="13"/>
        <v>0</v>
      </c>
      <c r="F50" s="9">
        <f>Summary!$D$50</f>
        <v>0</v>
      </c>
      <c r="G50" s="9">
        <f>[2]Results!D52</f>
        <v>0</v>
      </c>
      <c r="H50" s="9">
        <f t="shared" si="14"/>
        <v>0</v>
      </c>
      <c r="J50" s="9">
        <f>Summary!$F$50</f>
        <v>0</v>
      </c>
      <c r="K50" s="9">
        <f>[2]Results!G52</f>
        <v>0</v>
      </c>
      <c r="L50" s="9">
        <f t="shared" si="15"/>
        <v>0</v>
      </c>
      <c r="N50" s="9">
        <f>Summary!$H$50</f>
        <v>0</v>
      </c>
      <c r="O50" s="9">
        <f>[2]Results!H52</f>
        <v>0</v>
      </c>
      <c r="P50" s="9">
        <f t="shared" si="16"/>
        <v>0</v>
      </c>
      <c r="R50" s="9">
        <f>Summary!$J$50</f>
        <v>0</v>
      </c>
      <c r="S50" s="9">
        <f>[2]Results!I52</f>
        <v>0</v>
      </c>
      <c r="T50" s="9">
        <f t="shared" si="17"/>
        <v>0</v>
      </c>
      <c r="V50" s="9">
        <f>Summary!$L$50</f>
        <v>0</v>
      </c>
      <c r="W50" s="9">
        <f>[2]Results!H141</f>
        <v>0</v>
      </c>
      <c r="X50" s="9">
        <f t="shared" si="18"/>
        <v>0</v>
      </c>
    </row>
    <row r="51" spans="1:24" ht="13.5" thickBot="1">
      <c r="A51" s="11" t="s">
        <v>87</v>
      </c>
      <c r="B51" s="10">
        <f>Summary!$B$51</f>
        <v>1741963385.8762379</v>
      </c>
      <c r="C51" s="10">
        <f>[2]Results!C53</f>
        <v>1741963385.8762379</v>
      </c>
      <c r="D51" s="10">
        <f t="shared" si="13"/>
        <v>0</v>
      </c>
      <c r="F51" s="10">
        <f>Summary!$D$51</f>
        <v>65317326.145273797</v>
      </c>
      <c r="G51" s="10">
        <f>[2]Results!D53</f>
        <v>65317324.46798072</v>
      </c>
      <c r="H51" s="10">
        <f t="shared" si="14"/>
        <v>-1.6772930771112442</v>
      </c>
      <c r="J51" s="10">
        <f>Summary!$F$51</f>
        <v>1807280712.021512</v>
      </c>
      <c r="K51" s="10">
        <f>[2]Results!G53</f>
        <v>1807280710.3442187</v>
      </c>
      <c r="L51" s="10">
        <f t="shared" si="15"/>
        <v>-1.6772933006286621</v>
      </c>
      <c r="N51" s="10">
        <f>Summary!$H$51</f>
        <v>27186168.945109561</v>
      </c>
      <c r="O51" s="10">
        <f>[2]Results!H53</f>
        <v>27186168.945109561</v>
      </c>
      <c r="P51" s="10">
        <f t="shared" si="16"/>
        <v>0</v>
      </c>
      <c r="R51" s="10">
        <f>Summary!$J$51</f>
        <v>1834466880.9666216</v>
      </c>
      <c r="S51" s="10">
        <f>[2]Results!I53</f>
        <v>1834466879.2893283</v>
      </c>
      <c r="T51" s="10">
        <f t="shared" si="17"/>
        <v>-1.6772933006286621</v>
      </c>
      <c r="V51" s="10">
        <f>Summary!$L$51</f>
        <v>0</v>
      </c>
      <c r="W51" s="10">
        <f>[2]Results!H142</f>
        <v>0</v>
      </c>
      <c r="X51" s="10">
        <f t="shared" si="18"/>
        <v>0</v>
      </c>
    </row>
    <row r="52" spans="1:24" ht="13.5" thickTop="1">
      <c r="A52" s="11"/>
      <c r="B52" s="9"/>
      <c r="C52" s="9"/>
      <c r="D52" s="9"/>
      <c r="F52" s="9"/>
      <c r="G52" s="9"/>
      <c r="H52" s="9"/>
      <c r="J52" s="9"/>
      <c r="K52" s="9"/>
      <c r="L52" s="9"/>
      <c r="N52" s="9"/>
      <c r="O52" s="9"/>
      <c r="P52" s="9"/>
      <c r="R52" s="9"/>
      <c r="S52" s="9"/>
      <c r="T52" s="9"/>
      <c r="V52" s="9"/>
      <c r="W52" s="9"/>
      <c r="X52" s="9"/>
    </row>
    <row r="53" spans="1:24">
      <c r="A53" s="11" t="s">
        <v>88</v>
      </c>
      <c r="B53" s="9"/>
      <c r="C53" s="9"/>
      <c r="D53" s="9"/>
      <c r="F53" s="9"/>
      <c r="G53" s="9"/>
      <c r="H53" s="9"/>
      <c r="J53" s="9"/>
      <c r="K53" s="9"/>
      <c r="L53" s="9"/>
      <c r="N53" s="9"/>
      <c r="O53" s="9"/>
      <c r="P53" s="9"/>
      <c r="R53" s="9"/>
      <c r="S53" s="9"/>
      <c r="T53" s="9"/>
      <c r="V53" s="9"/>
      <c r="W53" s="9"/>
      <c r="X53" s="9"/>
    </row>
    <row r="54" spans="1:24">
      <c r="A54" s="11" t="s">
        <v>89</v>
      </c>
      <c r="B54" s="9">
        <f>Summary!$B$54</f>
        <v>-650698308.82029295</v>
      </c>
      <c r="C54" s="9">
        <f>[2]Results!C56</f>
        <v>-650698308.82029295</v>
      </c>
      <c r="D54" s="9">
        <f t="shared" ref="D54:D62" si="19">C54-B54</f>
        <v>0</v>
      </c>
      <c r="F54" s="9">
        <f>Summary!$D$54</f>
        <v>-38913246.494579993</v>
      </c>
      <c r="G54" s="9">
        <f>[2]Results!D56</f>
        <v>-38913246.494579986</v>
      </c>
      <c r="H54" s="9">
        <f t="shared" ref="H54:H62" si="20">G54-F54</f>
        <v>0</v>
      </c>
      <c r="J54" s="9">
        <f>Summary!$F$54</f>
        <v>-689611555.31487298</v>
      </c>
      <c r="K54" s="9">
        <f>[2]Results!G56</f>
        <v>-689611555.31487298</v>
      </c>
      <c r="L54" s="9">
        <f t="shared" ref="L54:L62" si="21">K54-J54</f>
        <v>0</v>
      </c>
      <c r="N54" s="9">
        <f>Summary!$H$54</f>
        <v>-11143220.548261076</v>
      </c>
      <c r="O54" s="9">
        <f>[2]Results!H56</f>
        <v>-11143220.548261078</v>
      </c>
      <c r="P54" s="9">
        <f t="shared" ref="P54:P62" si="22">O54-N54</f>
        <v>0</v>
      </c>
      <c r="R54" s="9">
        <f>Summary!$J$54</f>
        <v>-700754775.86313403</v>
      </c>
      <c r="S54" s="9">
        <f>[2]Results!I56</f>
        <v>-700754775.86313403</v>
      </c>
      <c r="T54" s="9">
        <f t="shared" ref="T54:T62" si="23">S54-R54</f>
        <v>0</v>
      </c>
      <c r="V54" s="9">
        <f>Summary!$L$54</f>
        <v>0</v>
      </c>
      <c r="W54" s="9">
        <f>[2]Results!H145</f>
        <v>0</v>
      </c>
      <c r="X54" s="9">
        <f t="shared" ref="X54:X62" si="24">W54-V54</f>
        <v>0</v>
      </c>
    </row>
    <row r="55" spans="1:24">
      <c r="A55" s="11" t="s">
        <v>90</v>
      </c>
      <c r="B55" s="9">
        <f>Summary!$B$55</f>
        <v>-51041926.793432266</v>
      </c>
      <c r="C55" s="9">
        <f>[2]Results!C57</f>
        <v>-51041926.793432266</v>
      </c>
      <c r="D55" s="9">
        <f t="shared" si="19"/>
        <v>0</v>
      </c>
      <c r="F55" s="9">
        <f>Summary!$D$55</f>
        <v>-1700273.7819967964</v>
      </c>
      <c r="G55" s="9">
        <f>[2]Results!D57</f>
        <v>-1700273.7819967964</v>
      </c>
      <c r="H55" s="9">
        <f t="shared" si="20"/>
        <v>0</v>
      </c>
      <c r="J55" s="9">
        <f>Summary!$F$55</f>
        <v>-52742200.57542906</v>
      </c>
      <c r="K55" s="9">
        <f>[2]Results!G57</f>
        <v>-52742200.57542906</v>
      </c>
      <c r="L55" s="9">
        <f t="shared" si="21"/>
        <v>0</v>
      </c>
      <c r="N55" s="9">
        <f>Summary!$H$55</f>
        <v>0</v>
      </c>
      <c r="O55" s="9">
        <f>[2]Results!H57</f>
        <v>0</v>
      </c>
      <c r="P55" s="9">
        <f t="shared" si="22"/>
        <v>0</v>
      </c>
      <c r="R55" s="9">
        <f>Summary!$J$55</f>
        <v>-52742200.57542906</v>
      </c>
      <c r="S55" s="9">
        <f>[2]Results!I57</f>
        <v>-52742200.57542906</v>
      </c>
      <c r="T55" s="9">
        <f t="shared" si="23"/>
        <v>0</v>
      </c>
      <c r="V55" s="9">
        <f>Summary!$L$55</f>
        <v>0</v>
      </c>
      <c r="W55" s="9">
        <f>[2]Results!H146</f>
        <v>0</v>
      </c>
      <c r="X55" s="9">
        <f t="shared" si="24"/>
        <v>0</v>
      </c>
    </row>
    <row r="56" spans="1:24">
      <c r="A56" s="11" t="s">
        <v>91</v>
      </c>
      <c r="B56" s="9">
        <f>Summary!$B$56</f>
        <v>-254566534.07067332</v>
      </c>
      <c r="C56" s="9">
        <f>[2]Results!C58</f>
        <v>-254566534.07067332</v>
      </c>
      <c r="D56" s="9">
        <f t="shared" si="19"/>
        <v>0</v>
      </c>
      <c r="F56" s="9">
        <f>Summary!$D$56</f>
        <v>10143997.812252648</v>
      </c>
      <c r="G56" s="9">
        <f>[2]Results!D58</f>
        <v>10143998.007069649</v>
      </c>
      <c r="H56" s="9">
        <f t="shared" si="20"/>
        <v>0.19481700100004673</v>
      </c>
      <c r="J56" s="9">
        <f>Summary!$F$56</f>
        <v>-244422536.25842068</v>
      </c>
      <c r="K56" s="9">
        <f>[2]Results!G58</f>
        <v>-244422536.06360367</v>
      </c>
      <c r="L56" s="9">
        <f t="shared" si="21"/>
        <v>0.19481700658798218</v>
      </c>
      <c r="N56" s="9">
        <f>Summary!$H$56</f>
        <v>-2284129.8716390668</v>
      </c>
      <c r="O56" s="9">
        <f>[2]Results!H58</f>
        <v>-2284129.8716390668</v>
      </c>
      <c r="P56" s="9">
        <f t="shared" si="22"/>
        <v>0</v>
      </c>
      <c r="R56" s="9">
        <f>Summary!$J$56</f>
        <v>-246706666.13005975</v>
      </c>
      <c r="S56" s="9">
        <f>[2]Results!I58</f>
        <v>-246706665.93524274</v>
      </c>
      <c r="T56" s="9">
        <f t="shared" si="23"/>
        <v>0.19481700658798218</v>
      </c>
      <c r="V56" s="9">
        <f>Summary!$L$56</f>
        <v>0</v>
      </c>
      <c r="W56" s="9">
        <f>[2]Results!H147</f>
        <v>0</v>
      </c>
      <c r="X56" s="9">
        <f t="shared" si="24"/>
        <v>0</v>
      </c>
    </row>
    <row r="57" spans="1:24">
      <c r="A57" s="11" t="s">
        <v>92</v>
      </c>
      <c r="B57" s="9">
        <f>Summary!$B$57</f>
        <v>-107191.8185347151</v>
      </c>
      <c r="C57" s="9">
        <f>[2]Results!C59</f>
        <v>-107191.8185347151</v>
      </c>
      <c r="D57" s="9">
        <f t="shared" si="19"/>
        <v>0</v>
      </c>
      <c r="F57" s="9">
        <f>Summary!$D$57</f>
        <v>411.4212</v>
      </c>
      <c r="G57" s="9">
        <f>[2]Results!D59</f>
        <v>411.4212</v>
      </c>
      <c r="H57" s="9">
        <f t="shared" si="20"/>
        <v>0</v>
      </c>
      <c r="J57" s="9">
        <f>Summary!$F$57</f>
        <v>-106780.3973347151</v>
      </c>
      <c r="K57" s="9">
        <f>[2]Results!G59</f>
        <v>-106780.3973347151</v>
      </c>
      <c r="L57" s="9">
        <f t="shared" si="21"/>
        <v>0</v>
      </c>
      <c r="N57" s="9">
        <f>Summary!$H$57</f>
        <v>0</v>
      </c>
      <c r="O57" s="9">
        <f>[2]Results!H59</f>
        <v>0</v>
      </c>
      <c r="P57" s="9">
        <f t="shared" si="22"/>
        <v>0</v>
      </c>
      <c r="R57" s="9">
        <f>Summary!$J$57</f>
        <v>-106780.3973347151</v>
      </c>
      <c r="S57" s="9">
        <f>[2]Results!I59</f>
        <v>-106780.3973347151</v>
      </c>
      <c r="T57" s="9">
        <f t="shared" si="23"/>
        <v>0</v>
      </c>
      <c r="V57" s="9">
        <f>Summary!$L$57</f>
        <v>0</v>
      </c>
      <c r="W57" s="9">
        <f>[2]Results!H148</f>
        <v>0</v>
      </c>
      <c r="X57" s="9">
        <f t="shared" si="24"/>
        <v>0</v>
      </c>
    </row>
    <row r="58" spans="1:24">
      <c r="A58" s="11" t="s">
        <v>93</v>
      </c>
      <c r="B58" s="9">
        <f>Summary!$B$58</f>
        <v>25234.829429069712</v>
      </c>
      <c r="C58" s="9">
        <f>[2]Results!C60</f>
        <v>25234.829429069712</v>
      </c>
      <c r="D58" s="9">
        <f t="shared" si="19"/>
        <v>0</v>
      </c>
      <c r="F58" s="9">
        <f>Summary!$D$58</f>
        <v>-997744.69040887489</v>
      </c>
      <c r="G58" s="9">
        <f>[2]Results!D60</f>
        <v>-997744.69040887489</v>
      </c>
      <c r="H58" s="9">
        <f t="shared" si="20"/>
        <v>0</v>
      </c>
      <c r="J58" s="9">
        <f>Summary!$F$58</f>
        <v>-972509.86097980512</v>
      </c>
      <c r="K58" s="9">
        <f>[2]Results!G60</f>
        <v>-972509.86097980512</v>
      </c>
      <c r="L58" s="9">
        <f t="shared" si="21"/>
        <v>0</v>
      </c>
      <c r="N58" s="9">
        <f>Summary!$H$58</f>
        <v>0</v>
      </c>
      <c r="O58" s="9">
        <f>[2]Results!H60</f>
        <v>0</v>
      </c>
      <c r="P58" s="9">
        <f t="shared" si="22"/>
        <v>0</v>
      </c>
      <c r="R58" s="9">
        <f>Summary!$J$58</f>
        <v>-972509.86097980512</v>
      </c>
      <c r="S58" s="9">
        <f>[2]Results!I60</f>
        <v>-972509.86097980512</v>
      </c>
      <c r="T58" s="9">
        <f t="shared" si="23"/>
        <v>0</v>
      </c>
      <c r="V58" s="9">
        <f>Summary!$L$58</f>
        <v>0</v>
      </c>
      <c r="W58" s="9">
        <f>[2]Results!H149</f>
        <v>0</v>
      </c>
      <c r="X58" s="9">
        <f t="shared" si="24"/>
        <v>0</v>
      </c>
    </row>
    <row r="59" spans="1:24">
      <c r="A59" s="11" t="s">
        <v>94</v>
      </c>
      <c r="B59" s="9">
        <f>Summary!$B$59</f>
        <v>0</v>
      </c>
      <c r="C59" s="9">
        <f>[2]Results!C61</f>
        <v>0</v>
      </c>
      <c r="D59" s="9">
        <f t="shared" si="19"/>
        <v>0</v>
      </c>
      <c r="F59" s="9">
        <f>Summary!$D$59</f>
        <v>-3272582.9608333334</v>
      </c>
      <c r="G59" s="9">
        <f>[2]Results!D61</f>
        <v>-3272582.9608333334</v>
      </c>
      <c r="H59" s="9">
        <f t="shared" si="20"/>
        <v>0</v>
      </c>
      <c r="J59" s="9">
        <f>Summary!$F$59</f>
        <v>-3272582.9608333334</v>
      </c>
      <c r="K59" s="9">
        <f>[2]Results!G61</f>
        <v>-3272582.9608333334</v>
      </c>
      <c r="L59" s="9">
        <f t="shared" si="21"/>
        <v>0</v>
      </c>
      <c r="N59" s="9">
        <f>Summary!$H$59</f>
        <v>0</v>
      </c>
      <c r="O59" s="9">
        <f>[2]Results!H61</f>
        <v>0</v>
      </c>
      <c r="P59" s="9">
        <f t="shared" si="22"/>
        <v>0</v>
      </c>
      <c r="R59" s="9">
        <f>Summary!$J$59</f>
        <v>-3272582.9608333334</v>
      </c>
      <c r="S59" s="9">
        <f>[2]Results!I61</f>
        <v>-3272582.9608333334</v>
      </c>
      <c r="T59" s="9">
        <f t="shared" si="23"/>
        <v>0</v>
      </c>
      <c r="V59" s="9">
        <f>Summary!$L$59</f>
        <v>0</v>
      </c>
      <c r="W59" s="9">
        <f>[2]Results!H150</f>
        <v>0</v>
      </c>
      <c r="X59" s="9">
        <f t="shared" si="24"/>
        <v>0</v>
      </c>
    </row>
    <row r="60" spans="1:24">
      <c r="A60" s="11" t="s">
        <v>95</v>
      </c>
      <c r="B60" s="9">
        <f>Summary!$B$60</f>
        <v>-4253592.7154492997</v>
      </c>
      <c r="C60" s="9">
        <f>[2]Results!C62</f>
        <v>-4253592.7154492997</v>
      </c>
      <c r="D60" s="9">
        <f t="shared" si="19"/>
        <v>0</v>
      </c>
      <c r="F60" s="9">
        <f>Summary!$D$60</f>
        <v>901777.24005016102</v>
      </c>
      <c r="G60" s="9">
        <f>[2]Results!D62</f>
        <v>901777.79080685205</v>
      </c>
      <c r="H60" s="9">
        <f t="shared" si="20"/>
        <v>0.55075669102370739</v>
      </c>
      <c r="J60" s="9">
        <f>Summary!$F$60</f>
        <v>-3351815.4753991384</v>
      </c>
      <c r="K60" s="9">
        <f>[2]Results!G62</f>
        <v>-3351814.9246424474</v>
      </c>
      <c r="L60" s="9">
        <f t="shared" si="21"/>
        <v>0.55075669102370739</v>
      </c>
      <c r="N60" s="9">
        <f>Summary!$H$60</f>
        <v>0</v>
      </c>
      <c r="O60" s="9">
        <f>[2]Results!H62</f>
        <v>0</v>
      </c>
      <c r="P60" s="9">
        <f t="shared" si="22"/>
        <v>0</v>
      </c>
      <c r="R60" s="9">
        <f>Summary!$J$60</f>
        <v>-3351815.4753991384</v>
      </c>
      <c r="S60" s="9">
        <f>[2]Results!I62</f>
        <v>-3351814.9246424474</v>
      </c>
      <c r="T60" s="9">
        <f t="shared" si="23"/>
        <v>0.55075669102370739</v>
      </c>
      <c r="V60" s="9">
        <f>Summary!$L$60</f>
        <v>0</v>
      </c>
      <c r="W60" s="9">
        <f>[2]Results!H151</f>
        <v>0</v>
      </c>
      <c r="X60" s="9">
        <f t="shared" si="24"/>
        <v>0</v>
      </c>
    </row>
    <row r="61" spans="1:24">
      <c r="A61" s="11"/>
      <c r="B61" s="9">
        <f>Summary!$B$61</f>
        <v>0</v>
      </c>
      <c r="C61" s="9">
        <f>[2]Results!C63</f>
        <v>0</v>
      </c>
      <c r="D61" s="9">
        <f t="shared" si="19"/>
        <v>0</v>
      </c>
      <c r="F61" s="9">
        <f>Summary!$D$61</f>
        <v>0</v>
      </c>
      <c r="G61" s="9">
        <f>[2]Results!D63</f>
        <v>0</v>
      </c>
      <c r="H61" s="9">
        <f t="shared" si="20"/>
        <v>0</v>
      </c>
      <c r="J61" s="9">
        <f>Summary!$F$61</f>
        <v>0</v>
      </c>
      <c r="K61" s="9">
        <f>[2]Results!G63</f>
        <v>0</v>
      </c>
      <c r="L61" s="9">
        <f t="shared" si="21"/>
        <v>0</v>
      </c>
      <c r="N61" s="9">
        <f>Summary!$H$61</f>
        <v>0</v>
      </c>
      <c r="O61" s="9">
        <f>[2]Results!H63</f>
        <v>0</v>
      </c>
      <c r="P61" s="9">
        <f t="shared" si="22"/>
        <v>0</v>
      </c>
      <c r="R61" s="9">
        <f>Summary!$J$61</f>
        <v>0</v>
      </c>
      <c r="S61" s="9">
        <f>[2]Results!I63</f>
        <v>0</v>
      </c>
      <c r="T61" s="9">
        <f t="shared" si="23"/>
        <v>0</v>
      </c>
      <c r="V61" s="9">
        <f>Summary!$L$61</f>
        <v>0</v>
      </c>
      <c r="W61" s="9">
        <f>[2]Results!H152</f>
        <v>0</v>
      </c>
      <c r="X61" s="9">
        <f t="shared" si="24"/>
        <v>0</v>
      </c>
    </row>
    <row r="62" spans="1:24" ht="13.5" thickBot="1">
      <c r="A62" s="11" t="s">
        <v>96</v>
      </c>
      <c r="B62" s="10">
        <f>Summary!$B$62</f>
        <v>-960642319.38895357</v>
      </c>
      <c r="C62" s="10">
        <f>[2]Results!C64</f>
        <v>-960642319.38895357</v>
      </c>
      <c r="D62" s="10">
        <f t="shared" si="19"/>
        <v>0</v>
      </c>
      <c r="F62" s="10">
        <f>Summary!$D$62</f>
        <v>-33837661.454316191</v>
      </c>
      <c r="G62" s="10">
        <f>[2]Results!D64</f>
        <v>-33837660.708742492</v>
      </c>
      <c r="H62" s="10">
        <f t="shared" si="20"/>
        <v>0.74557369947433472</v>
      </c>
      <c r="J62" s="10">
        <f>Summary!$F$62</f>
        <v>-994479980.84326971</v>
      </c>
      <c r="K62" s="10">
        <f>[2]Results!G64</f>
        <v>-994479980.09769595</v>
      </c>
      <c r="L62" s="10">
        <f t="shared" si="21"/>
        <v>0.74557375907897949</v>
      </c>
      <c r="N62" s="10">
        <f>Summary!$H$62</f>
        <v>-13427350.419900144</v>
      </c>
      <c r="O62" s="10">
        <f>[2]Results!H64</f>
        <v>-13427350.419900145</v>
      </c>
      <c r="P62" s="10">
        <f t="shared" si="22"/>
        <v>0</v>
      </c>
      <c r="R62" s="10">
        <f>Summary!$J$62</f>
        <v>-1007907331.2631698</v>
      </c>
      <c r="S62" s="10">
        <f>[2]Results!I64</f>
        <v>-1007907330.5175961</v>
      </c>
      <c r="T62" s="10">
        <f t="shared" si="23"/>
        <v>0.74557363986968994</v>
      </c>
      <c r="V62" s="10">
        <f>Summary!$L$62</f>
        <v>0</v>
      </c>
      <c r="W62" s="10">
        <f>[2]Results!H153</f>
        <v>0</v>
      </c>
      <c r="X62" s="10">
        <f t="shared" si="24"/>
        <v>0</v>
      </c>
    </row>
    <row r="63" spans="1:24" ht="13.5" thickTop="1">
      <c r="A63" s="11"/>
      <c r="B63" s="9"/>
      <c r="C63" s="9"/>
      <c r="D63" s="9"/>
      <c r="F63" s="9"/>
      <c r="G63" s="9"/>
      <c r="H63" s="9"/>
      <c r="J63" s="9"/>
      <c r="K63" s="9"/>
      <c r="L63" s="9"/>
      <c r="N63" s="9"/>
      <c r="O63" s="9"/>
      <c r="P63" s="9"/>
      <c r="R63" s="9"/>
      <c r="S63" s="9"/>
      <c r="T63" s="9"/>
      <c r="V63" s="9"/>
      <c r="W63" s="9"/>
      <c r="X63" s="9"/>
    </row>
    <row r="64" spans="1:24" ht="13.5" thickBot="1">
      <c r="A64" s="11" t="s">
        <v>97</v>
      </c>
      <c r="B64" s="10">
        <f>Summary!$B$64</f>
        <v>781321066.4872843</v>
      </c>
      <c r="C64" s="10">
        <f>[2]Results!C66</f>
        <v>781321066.4872843</v>
      </c>
      <c r="D64" s="10">
        <f>C64-B64</f>
        <v>0</v>
      </c>
      <c r="F64" s="10">
        <f>Summary!$D$64</f>
        <v>31479664.690957606</v>
      </c>
      <c r="G64" s="10">
        <f>[2]Results!D66</f>
        <v>31479663.759238228</v>
      </c>
      <c r="H64" s="10">
        <f>G64-F64</f>
        <v>-0.93171937763690948</v>
      </c>
      <c r="J64" s="10">
        <f>Summary!$F$64</f>
        <v>812800731.17824233</v>
      </c>
      <c r="K64" s="10">
        <f>[2]Results!G66</f>
        <v>812800730.24652278</v>
      </c>
      <c r="L64" s="10">
        <f>K64-J64</f>
        <v>-0.93171954154968262</v>
      </c>
      <c r="N64" s="10">
        <f>Summary!$H$64</f>
        <v>13758818.525209418</v>
      </c>
      <c r="O64" s="10">
        <f>[2]Results!H66</f>
        <v>13758818.525209416</v>
      </c>
      <c r="P64" s="10">
        <f>O64-N64</f>
        <v>0</v>
      </c>
      <c r="R64" s="10">
        <f>Summary!$J$64</f>
        <v>826559549.70345187</v>
      </c>
      <c r="S64" s="10">
        <f>[2]Results!I66</f>
        <v>826559548.77173221</v>
      </c>
      <c r="T64" s="10">
        <f>S64-R64</f>
        <v>-0.93171966075897217</v>
      </c>
      <c r="V64" s="10">
        <f>Summary!$L$64</f>
        <v>0</v>
      </c>
      <c r="W64" s="10">
        <f>[2]Results!H155</f>
        <v>0</v>
      </c>
      <c r="X64" s="10">
        <f>W64-V64</f>
        <v>0</v>
      </c>
    </row>
    <row r="65" spans="1:24" ht="13.5" thickTop="1">
      <c r="A65" s="11"/>
      <c r="B65" s="9"/>
      <c r="C65" s="9"/>
      <c r="D65" s="9"/>
      <c r="F65" s="9"/>
      <c r="G65" s="9"/>
      <c r="H65" s="9"/>
      <c r="J65" s="9"/>
      <c r="K65" s="9"/>
      <c r="L65" s="9"/>
      <c r="N65" s="9"/>
      <c r="O65" s="9"/>
      <c r="P65" s="9"/>
      <c r="R65" s="9"/>
      <c r="S65" s="9"/>
      <c r="T65" s="9"/>
      <c r="V65" s="9"/>
      <c r="W65" s="9"/>
      <c r="X65" s="9"/>
    </row>
    <row r="66" spans="1:24">
      <c r="A66" s="11" t="s">
        <v>46</v>
      </c>
      <c r="B66" s="24"/>
      <c r="C66" s="24"/>
      <c r="D66" s="24"/>
      <c r="F66" s="24"/>
      <c r="G66" s="24"/>
      <c r="H66" s="24"/>
      <c r="J66" s="24"/>
      <c r="K66" s="24"/>
      <c r="L66" s="24"/>
      <c r="N66" s="24"/>
      <c r="O66" s="24"/>
      <c r="P66" s="24"/>
      <c r="R66" s="24"/>
      <c r="S66" s="24"/>
      <c r="T66" s="24"/>
      <c r="V66" s="24"/>
      <c r="W66" s="24"/>
      <c r="X66" s="24"/>
    </row>
    <row r="67" spans="1:24">
      <c r="A67" s="11" t="s">
        <v>98</v>
      </c>
      <c r="B67" s="24">
        <f>Summary!$B$67</f>
        <v>8.6176167175226609E-2</v>
      </c>
      <c r="C67" s="24">
        <f>[2]Results!C69</f>
        <v>8.6176167175226609E-2</v>
      </c>
      <c r="D67" s="24">
        <f t="shared" ref="D67" si="25">C67-B67</f>
        <v>0</v>
      </c>
      <c r="F67" s="24">
        <f>Summary!$D$67</f>
        <v>1.7616232578038932E-3</v>
      </c>
      <c r="G67" s="24">
        <f>[2]Results!D69</f>
        <v>1.7616236196428131E-3</v>
      </c>
      <c r="H67" s="24">
        <f t="shared" ref="H67" si="26">G67-F67</f>
        <v>3.6183891993779582E-10</v>
      </c>
      <c r="J67" s="24">
        <f>Summary!$F$67</f>
        <v>8.7937790433030502E-2</v>
      </c>
      <c r="K67" s="24">
        <f>[2]Results!G69</f>
        <v>8.7937790794869089E-2</v>
      </c>
      <c r="L67" s="24">
        <f t="shared" ref="L67" si="27">K67-J67</f>
        <v>3.6183858687088843E-10</v>
      </c>
      <c r="N67" s="24">
        <f>Summary!$H$67</f>
        <v>-5.8743527166864179E-3</v>
      </c>
      <c r="O67" s="24">
        <f>[2]Results!H69</f>
        <v>-5.8743520775241254E-3</v>
      </c>
      <c r="P67" s="24">
        <f t="shared" ref="P67" si="28">O67-N67</f>
        <v>6.391622925372431E-10</v>
      </c>
      <c r="R67" s="24">
        <f>Summary!$J$67</f>
        <v>8.2063437716344084E-2</v>
      </c>
      <c r="S67" s="24">
        <f>[2]Results!I69</f>
        <v>8.2063438717345047E-2</v>
      </c>
      <c r="T67" s="24">
        <f t="shared" ref="T67" si="29">S67-R67</f>
        <v>1.0010009626748584E-9</v>
      </c>
      <c r="V67" s="24"/>
      <c r="W67" s="24"/>
      <c r="X67" s="24"/>
    </row>
    <row r="68" spans="1:24">
      <c r="A68" s="11"/>
      <c r="B68" s="22"/>
      <c r="C68" s="22"/>
      <c r="D68" s="22"/>
      <c r="F68" s="22"/>
      <c r="G68" s="22"/>
      <c r="H68" s="22"/>
      <c r="J68" s="22"/>
      <c r="K68" s="22"/>
      <c r="L68" s="22"/>
      <c r="N68" s="22"/>
      <c r="O68" s="22"/>
      <c r="P68" s="22"/>
      <c r="R68" s="22"/>
      <c r="S68" s="22"/>
      <c r="T68" s="22"/>
      <c r="V68" s="22"/>
      <c r="W68" s="22"/>
      <c r="X68" s="22"/>
    </row>
    <row r="69" spans="1:24">
      <c r="A69" s="11" t="s">
        <v>99</v>
      </c>
      <c r="B69" s="9"/>
      <c r="C69" s="9"/>
      <c r="D69" s="9"/>
      <c r="F69" s="9"/>
      <c r="G69" s="9"/>
      <c r="H69" s="9"/>
      <c r="J69" s="9"/>
      <c r="K69" s="9"/>
      <c r="L69" s="9"/>
      <c r="N69" s="9"/>
      <c r="O69" s="9"/>
      <c r="P69" s="9"/>
      <c r="R69" s="9"/>
      <c r="S69" s="9"/>
      <c r="T69" s="9"/>
      <c r="V69" s="9"/>
      <c r="W69" s="9"/>
      <c r="X69" s="9"/>
    </row>
    <row r="70" spans="1:24">
      <c r="A70" s="11" t="s">
        <v>100</v>
      </c>
      <c r="B70" s="9">
        <f>Summary!$B$71</f>
        <v>64577772.079488181</v>
      </c>
      <c r="C70" s="9">
        <f>[2]Results!C72</f>
        <v>64577772.079488181</v>
      </c>
      <c r="D70" s="9">
        <f t="shared" ref="D70:D79" si="30">C70-B70</f>
        <v>0</v>
      </c>
      <c r="F70" s="9">
        <f>Summary!$D$71</f>
        <v>8956020.0836985651</v>
      </c>
      <c r="G70" s="9">
        <f>[2]Results!D72</f>
        <v>8956020.2205859125</v>
      </c>
      <c r="H70" s="9">
        <f t="shared" ref="H70:H76" si="31">G70-F70</f>
        <v>0.13688734732568264</v>
      </c>
      <c r="J70" s="9">
        <f>Summary!$F$71</f>
        <v>73533792.163186654</v>
      </c>
      <c r="K70" s="9">
        <f>[2]Results!G72</f>
        <v>73533792.300073996</v>
      </c>
      <c r="L70" s="9">
        <f t="shared" ref="L70:L76" si="32">K70-J70</f>
        <v>0.13688734173774719</v>
      </c>
      <c r="N70" s="9">
        <f>Summary!$H$71</f>
        <v>-3579664.8745923918</v>
      </c>
      <c r="O70" s="9">
        <f>[2]Results!H72</f>
        <v>-3579664.8506879695</v>
      </c>
      <c r="P70" s="9">
        <f t="shared" ref="P70:P75" si="33">O70-N70</f>
        <v>2.3904422298073769E-2</v>
      </c>
      <c r="R70" s="9">
        <f>Summary!$J$71</f>
        <v>69954128</v>
      </c>
      <c r="S70" s="9">
        <f>[2]Results!I72</f>
        <v>69954127.44938603</v>
      </c>
      <c r="T70" s="9">
        <f t="shared" ref="T70:T76" si="34">S70-R70</f>
        <v>-0.55061396956443787</v>
      </c>
      <c r="V70" s="9">
        <f>Summary!$L$71</f>
        <v>8077836.2427039957</v>
      </c>
      <c r="W70" s="9">
        <f>[2]Results!H161</f>
        <v>8077836.5626634089</v>
      </c>
      <c r="X70" s="9">
        <f t="shared" ref="X70:X76" si="35">W70-V70</f>
        <v>0.31995941326022148</v>
      </c>
    </row>
    <row r="71" spans="1:24">
      <c r="A71" s="11" t="s">
        <v>101</v>
      </c>
      <c r="B71" s="9">
        <f>Summary!$B$72</f>
        <v>0</v>
      </c>
      <c r="C71" s="9">
        <f>[2]Results!C73</f>
        <v>0</v>
      </c>
      <c r="D71" s="9">
        <f t="shared" si="30"/>
        <v>0</v>
      </c>
      <c r="F71" s="9">
        <f>Summary!$D$72</f>
        <v>0</v>
      </c>
      <c r="G71" s="9">
        <f>[2]Results!D73</f>
        <v>0</v>
      </c>
      <c r="H71" s="9">
        <f t="shared" si="31"/>
        <v>0</v>
      </c>
      <c r="J71" s="9">
        <f>Summary!$F$72</f>
        <v>0</v>
      </c>
      <c r="K71" s="9">
        <f>[2]Results!G73</f>
        <v>0</v>
      </c>
      <c r="L71" s="9">
        <f t="shared" si="32"/>
        <v>0</v>
      </c>
      <c r="N71" s="9">
        <f>Summary!$H$72</f>
        <v>0</v>
      </c>
      <c r="O71" s="9">
        <f>[2]Results!H73</f>
        <v>0</v>
      </c>
      <c r="P71" s="9">
        <f t="shared" si="33"/>
        <v>0</v>
      </c>
      <c r="R71" s="9">
        <f>Summary!$J$72</f>
        <v>0</v>
      </c>
      <c r="S71" s="9">
        <f>[2]Results!I73</f>
        <v>0</v>
      </c>
      <c r="T71" s="9">
        <f t="shared" si="34"/>
        <v>0</v>
      </c>
      <c r="V71" s="9">
        <f>Summary!$L$72</f>
        <v>0</v>
      </c>
      <c r="W71" s="9">
        <f>[2]Results!H162</f>
        <v>0</v>
      </c>
      <c r="X71" s="9">
        <f t="shared" si="35"/>
        <v>0</v>
      </c>
    </row>
    <row r="72" spans="1:24">
      <c r="A72" s="11" t="s">
        <v>102</v>
      </c>
      <c r="B72" s="9">
        <f>Summary!$B$73</f>
        <v>-2382085.3672120855</v>
      </c>
      <c r="C72" s="9">
        <f>[2]Results!C74</f>
        <v>-2382085.3672120855</v>
      </c>
      <c r="D72" s="9">
        <f t="shared" si="30"/>
        <v>0</v>
      </c>
      <c r="F72" s="9">
        <f>Summary!$D$73</f>
        <v>-3867.0779889625478</v>
      </c>
      <c r="G72" s="9">
        <f>[2]Results!D74</f>
        <v>-3867.0810949092079</v>
      </c>
      <c r="H72" s="9">
        <f t="shared" si="31"/>
        <v>-3.1059466600709129E-3</v>
      </c>
      <c r="J72" s="9">
        <f>Summary!$F$73</f>
        <v>-2385952.4452010482</v>
      </c>
      <c r="K72" s="9">
        <f>[2]Results!G74</f>
        <v>-2385952.4483069945</v>
      </c>
      <c r="L72" s="9">
        <f t="shared" si="32"/>
        <v>-3.1059463508427143E-3</v>
      </c>
      <c r="N72" s="9">
        <f>Summary!$H$73</f>
        <v>0</v>
      </c>
      <c r="O72" s="9">
        <f>[2]Results!H74</f>
        <v>0</v>
      </c>
      <c r="P72" s="9">
        <f t="shared" si="33"/>
        <v>0</v>
      </c>
      <c r="R72" s="9">
        <f>Summary!$J$73</f>
        <v>-2385952.4452010482</v>
      </c>
      <c r="S72" s="9">
        <f>[2]Results!I74</f>
        <v>-2385952.4483069945</v>
      </c>
      <c r="T72" s="9">
        <f t="shared" si="34"/>
        <v>-3.1059463508427143E-3</v>
      </c>
      <c r="V72" s="9">
        <f>Summary!$L$73</f>
        <v>0</v>
      </c>
      <c r="W72" s="9">
        <f>[2]Results!H163</f>
        <v>0</v>
      </c>
      <c r="X72" s="9">
        <f t="shared" si="35"/>
        <v>0</v>
      </c>
    </row>
    <row r="73" spans="1:24">
      <c r="A73" s="11" t="s">
        <v>103</v>
      </c>
      <c r="B73" s="9">
        <f>Summary!$B$74</f>
        <v>21200190.921984371</v>
      </c>
      <c r="C73" s="9">
        <f>[2]Results!C75</f>
        <v>21200190.921984371</v>
      </c>
      <c r="D73" s="9">
        <f t="shared" si="30"/>
        <v>0</v>
      </c>
      <c r="F73" s="9">
        <f>Summary!$D$74</f>
        <v>209776.88196708634</v>
      </c>
      <c r="G73" s="9">
        <f>[2]Results!D75</f>
        <v>209776.85742468014</v>
      </c>
      <c r="H73" s="9">
        <f t="shared" si="31"/>
        <v>-2.454240620136261E-2</v>
      </c>
      <c r="J73" s="9">
        <f>Summary!$F$74</f>
        <v>21409967.803951457</v>
      </c>
      <c r="K73" s="9">
        <f>[2]Results!G75</f>
        <v>21409967.779409051</v>
      </c>
      <c r="L73" s="9">
        <f t="shared" si="32"/>
        <v>-2.454240620136261E-2</v>
      </c>
      <c r="N73" s="9">
        <f>Summary!$H$74</f>
        <v>362420.76359617338</v>
      </c>
      <c r="O73" s="9">
        <f>[2]Results!H75</f>
        <v>362420.76359617338</v>
      </c>
      <c r="P73" s="9">
        <f t="shared" si="33"/>
        <v>0</v>
      </c>
      <c r="R73" s="9">
        <f>Summary!$J$74</f>
        <v>21772388.567547631</v>
      </c>
      <c r="S73" s="9">
        <f>[2]Results!I75</f>
        <v>21772388.543005224</v>
      </c>
      <c r="T73" s="9">
        <f t="shared" si="34"/>
        <v>-2.454240620136261E-2</v>
      </c>
      <c r="V73" s="9">
        <f>Summary!$L$74</f>
        <v>0</v>
      </c>
      <c r="W73" s="9">
        <f>[2]Results!H164</f>
        <v>0</v>
      </c>
      <c r="X73" s="9">
        <f t="shared" si="35"/>
        <v>0</v>
      </c>
    </row>
    <row r="74" spans="1:24">
      <c r="A74" s="11" t="s">
        <v>104</v>
      </c>
      <c r="B74" s="9">
        <f>Summary!$B$75</f>
        <v>64495488.864171803</v>
      </c>
      <c r="C74" s="9">
        <f>[2]Results!C76</f>
        <v>64495488.864171803</v>
      </c>
      <c r="D74" s="9">
        <f t="shared" si="30"/>
        <v>0</v>
      </c>
      <c r="F74" s="9">
        <f>Summary!$D$75</f>
        <v>23116.031637737062</v>
      </c>
      <c r="G74" s="9">
        <f>[2]Results!D76</f>
        <v>23116.042491422151</v>
      </c>
      <c r="H74" s="9">
        <f t="shared" si="31"/>
        <v>1.0853685089387E-2</v>
      </c>
      <c r="J74" s="9">
        <f>Summary!$F$75</f>
        <v>64518604.895809539</v>
      </c>
      <c r="K74" s="9">
        <f>[2]Results!G76</f>
        <v>64518604.906663224</v>
      </c>
      <c r="L74" s="9">
        <f t="shared" si="32"/>
        <v>1.0853685438632965E-2</v>
      </c>
      <c r="N74" s="9">
        <f>Summary!$H$75</f>
        <v>10178134.624483217</v>
      </c>
      <c r="O74" s="9">
        <f>[2]Results!H76</f>
        <v>10178134.624483217</v>
      </c>
      <c r="P74" s="9">
        <f t="shared" si="33"/>
        <v>0</v>
      </c>
      <c r="R74" s="9">
        <f>Summary!$J$75</f>
        <v>74696739.520292759</v>
      </c>
      <c r="S74" s="9">
        <f>[2]Results!I76</f>
        <v>74696739.531146437</v>
      </c>
      <c r="T74" s="9">
        <f t="shared" si="34"/>
        <v>1.0853677988052368E-2</v>
      </c>
      <c r="V74" s="9">
        <f>Summary!$L$75</f>
        <v>0</v>
      </c>
      <c r="W74" s="9">
        <f>[2]Results!H165</f>
        <v>0</v>
      </c>
      <c r="X74" s="9">
        <f t="shared" si="35"/>
        <v>0</v>
      </c>
    </row>
    <row r="75" spans="1:24">
      <c r="A75" s="11" t="s">
        <v>105</v>
      </c>
      <c r="B75" s="8">
        <f>Summary!$B$76</f>
        <v>72317680.174286529</v>
      </c>
      <c r="C75" s="8">
        <f>[2]Results!C77</f>
        <v>72317680.174286529</v>
      </c>
      <c r="D75" s="8">
        <f t="shared" si="30"/>
        <v>0</v>
      </c>
      <c r="F75" s="8">
        <f>Summary!$D$76</f>
        <v>-70769.408231094305</v>
      </c>
      <c r="G75" s="8">
        <f>[2]Results!D77</f>
        <v>-70769.408231094305</v>
      </c>
      <c r="H75" s="8">
        <f t="shared" si="31"/>
        <v>0</v>
      </c>
      <c r="J75" s="8">
        <f>Summary!$F$76</f>
        <v>72246910.766055435</v>
      </c>
      <c r="K75" s="8">
        <f>[2]Results!G77</f>
        <v>72246910.766055435</v>
      </c>
      <c r="L75" s="8">
        <f t="shared" si="32"/>
        <v>0</v>
      </c>
      <c r="N75" s="8">
        <f>Summary!$H$76</f>
        <v>1409344.5176229281</v>
      </c>
      <c r="O75" s="8">
        <f>[2]Results!H77</f>
        <v>1409344.5176229281</v>
      </c>
      <c r="P75" s="8">
        <f t="shared" si="33"/>
        <v>0</v>
      </c>
      <c r="R75" s="8">
        <f>Summary!$J$76</f>
        <v>73656255.283678368</v>
      </c>
      <c r="S75" s="8">
        <f>[2]Results!I77</f>
        <v>73656255.283678368</v>
      </c>
      <c r="T75" s="8">
        <f t="shared" si="34"/>
        <v>0</v>
      </c>
      <c r="V75" s="8">
        <f>Summary!$L$76</f>
        <v>0</v>
      </c>
      <c r="W75" s="8">
        <v>0</v>
      </c>
      <c r="X75" s="8">
        <f t="shared" si="35"/>
        <v>0</v>
      </c>
    </row>
    <row r="76" spans="1:24">
      <c r="A76" s="11" t="s">
        <v>106</v>
      </c>
      <c r="B76" s="9">
        <f>Summary!$B$77</f>
        <v>37937475.214601174</v>
      </c>
      <c r="C76" s="9">
        <f>[2]Results!C78</f>
        <v>37937475.214601174</v>
      </c>
      <c r="D76" s="9">
        <f t="shared" si="30"/>
        <v>0</v>
      </c>
      <c r="F76" s="9">
        <f>Summary!$D$77</f>
        <v>8843995.7195892725</v>
      </c>
      <c r="G76" s="9">
        <f>[2]Results!D78</f>
        <v>8843995.8949786592</v>
      </c>
      <c r="H76" s="9">
        <f t="shared" si="31"/>
        <v>0.17538938671350479</v>
      </c>
      <c r="J76" s="9">
        <f>Summary!$F$77</f>
        <v>46781470.934190363</v>
      </c>
      <c r="K76" s="9">
        <f>[2]Results!G78</f>
        <v>46781471.109579831</v>
      </c>
      <c r="L76" s="9">
        <f t="shared" si="32"/>
        <v>0.17538946866989136</v>
      </c>
      <c r="N76" s="9">
        <f>Summary!$H$77</f>
        <v>4826704.4686717233</v>
      </c>
      <c r="O76" s="9">
        <f>[2]Results!H78</f>
        <v>4826704.4925761456</v>
      </c>
      <c r="P76" s="9">
        <f>O76-N76-1</f>
        <v>-0.97609557770192623</v>
      </c>
      <c r="R76" s="9">
        <f>Summary!$J$77</f>
        <v>51608176.114267811</v>
      </c>
      <c r="S76" s="9">
        <f>[2]Results!I78</f>
        <v>51608175.602155976</v>
      </c>
      <c r="T76" s="9">
        <f t="shared" si="34"/>
        <v>-0.5121118351817131</v>
      </c>
      <c r="V76" s="9">
        <f>Summary!$L$77</f>
        <v>8077836.2427039957</v>
      </c>
      <c r="W76" s="9">
        <f>[2]Results!$H$166</f>
        <v>8077836.5626634089</v>
      </c>
      <c r="X76" s="9">
        <f t="shared" si="35"/>
        <v>0.31995941326022148</v>
      </c>
    </row>
    <row r="77" spans="1:24">
      <c r="A77" s="11"/>
      <c r="B77" s="9"/>
      <c r="C77" s="9"/>
      <c r="D77" s="9"/>
      <c r="F77" s="9"/>
      <c r="G77" s="9"/>
      <c r="H77" s="9"/>
      <c r="J77" s="9"/>
      <c r="K77" s="9"/>
      <c r="L77" s="9"/>
      <c r="N77" s="9"/>
      <c r="O77" s="9"/>
      <c r="P77" s="9"/>
      <c r="R77" s="9"/>
      <c r="S77" s="9"/>
      <c r="T77" s="9"/>
      <c r="V77" s="9"/>
      <c r="W77" s="9"/>
      <c r="X77" s="9"/>
    </row>
    <row r="78" spans="1:24">
      <c r="A78" s="11" t="s">
        <v>107</v>
      </c>
      <c r="B78" s="9">
        <f>Summary!$B$79</f>
        <v>0</v>
      </c>
      <c r="C78" s="9">
        <f>[2]Results!C80</f>
        <v>0</v>
      </c>
      <c r="D78" s="9">
        <f t="shared" si="30"/>
        <v>0</v>
      </c>
      <c r="F78" s="9">
        <f>Summary!$D$79</f>
        <v>0</v>
      </c>
      <c r="G78" s="9">
        <f>[2]Results!D80</f>
        <v>0</v>
      </c>
      <c r="H78" s="9">
        <f t="shared" ref="H78:H79" si="36">G78-F78</f>
        <v>0</v>
      </c>
      <c r="J78" s="9">
        <f>Summary!$F$79</f>
        <v>0</v>
      </c>
      <c r="K78" s="9">
        <f>[2]Results!G80</f>
        <v>0</v>
      </c>
      <c r="L78" s="9">
        <f t="shared" ref="L78:L82" si="37">K78-J78</f>
        <v>0</v>
      </c>
      <c r="N78" s="9">
        <f>Summary!$H$79</f>
        <v>0</v>
      </c>
      <c r="O78" s="9">
        <f>[2]Results!H80</f>
        <v>0</v>
      </c>
      <c r="P78" s="9">
        <f t="shared" ref="P78:P82" si="38">O78-N78</f>
        <v>0</v>
      </c>
      <c r="R78" s="9">
        <f>Summary!$J$79</f>
        <v>0</v>
      </c>
      <c r="S78" s="9">
        <f>[2]Results!I80</f>
        <v>0</v>
      </c>
      <c r="T78" s="9">
        <f t="shared" ref="T78:T82" si="39">S78-R78</f>
        <v>0</v>
      </c>
      <c r="V78" s="9">
        <f>Summary!$L$79</f>
        <v>0</v>
      </c>
      <c r="W78" s="9">
        <v>0</v>
      </c>
      <c r="X78" s="9">
        <f t="shared" ref="X78:X79" si="40">W78-V78</f>
        <v>0</v>
      </c>
    </row>
    <row r="79" spans="1:24">
      <c r="A79" s="11" t="s">
        <v>108</v>
      </c>
      <c r="B79" s="9">
        <f>Summary!$B$80</f>
        <v>37937475.214601174</v>
      </c>
      <c r="C79" s="9">
        <f>[2]Results!C81</f>
        <v>37937475.214601174</v>
      </c>
      <c r="D79" s="9">
        <f t="shared" si="30"/>
        <v>0</v>
      </c>
      <c r="F79" s="9">
        <f>Summary!$D$80</f>
        <v>8843995.7195892725</v>
      </c>
      <c r="G79" s="9">
        <f>[2]Results!D81</f>
        <v>8843995.8949786592</v>
      </c>
      <c r="H79" s="9">
        <f t="shared" si="36"/>
        <v>0.17538938671350479</v>
      </c>
      <c r="J79" s="9">
        <f>Summary!$F$80</f>
        <v>46781470.934190363</v>
      </c>
      <c r="K79" s="9">
        <f>[2]Results!G81</f>
        <v>46781471.109579831</v>
      </c>
      <c r="L79" s="9">
        <f t="shared" si="37"/>
        <v>0.17538946866989136</v>
      </c>
      <c r="N79" s="9">
        <f>Summary!$H$80</f>
        <v>4826704.4686717233</v>
      </c>
      <c r="O79" s="9">
        <f>[2]Results!H81</f>
        <v>4826704.4925761456</v>
      </c>
      <c r="P79" s="9">
        <f>O79-N79-1</f>
        <v>-0.97609557770192623</v>
      </c>
      <c r="R79" s="9">
        <f>Summary!$J$80</f>
        <v>51608176.114267811</v>
      </c>
      <c r="S79" s="9">
        <f>[2]Results!I81</f>
        <v>51608175.602155976</v>
      </c>
      <c r="T79" s="9">
        <f t="shared" si="39"/>
        <v>-0.5121118351817131</v>
      </c>
      <c r="V79" s="9">
        <f>Summary!$L$80</f>
        <v>8077836.2427039957</v>
      </c>
      <c r="W79" s="9">
        <f>[2]Results!$H$169</f>
        <v>8077836.5626634089</v>
      </c>
      <c r="X79" s="9">
        <f t="shared" si="40"/>
        <v>0.31995941326022148</v>
      </c>
    </row>
    <row r="80" spans="1:24">
      <c r="A80" s="11"/>
      <c r="B80" s="9"/>
      <c r="C80" s="9"/>
      <c r="D80" s="9"/>
      <c r="F80" s="9"/>
      <c r="G80" s="9"/>
      <c r="H80" s="9"/>
      <c r="J80" s="9"/>
      <c r="K80" s="9"/>
      <c r="L80" s="9"/>
      <c r="N80" s="9"/>
      <c r="O80" s="9"/>
      <c r="P80" s="9"/>
      <c r="R80" s="9"/>
      <c r="S80" s="9"/>
      <c r="T80" s="9"/>
      <c r="V80" s="9"/>
      <c r="W80" s="9"/>
      <c r="X80" s="9"/>
    </row>
    <row r="81" spans="1:24">
      <c r="A81" s="11" t="s">
        <v>133</v>
      </c>
      <c r="B81" s="9">
        <f>Summary!$B$82</f>
        <v>13278116.325110409</v>
      </c>
      <c r="C81" s="9">
        <f>C79*0.35</f>
        <v>13278116.325110409</v>
      </c>
      <c r="D81" s="9"/>
      <c r="F81" s="9">
        <f>Summary!$D$82</f>
        <v>3095398.5018562451</v>
      </c>
      <c r="G81" s="9">
        <f>G79*0.35</f>
        <v>3095398.5632425305</v>
      </c>
      <c r="H81" s="9"/>
      <c r="J81" s="9">
        <f>Summary!$F$82</f>
        <v>16373514.826966627</v>
      </c>
      <c r="K81" s="9">
        <f>K79*0.35</f>
        <v>16373514.88835294</v>
      </c>
      <c r="L81" s="9">
        <f t="shared" si="37"/>
        <v>6.1386313289403915E-2</v>
      </c>
      <c r="N81" s="9">
        <f>Summary!$H$82</f>
        <v>1689346.564035103</v>
      </c>
      <c r="O81" s="9">
        <f>O79*0.35</f>
        <v>1689346.5724016509</v>
      </c>
      <c r="P81" s="9">
        <f t="shared" si="38"/>
        <v>8.3665479905903339E-3</v>
      </c>
      <c r="R81" s="9">
        <f>Summary!$J$82</f>
        <v>18062861.639993731</v>
      </c>
      <c r="S81" s="9">
        <f>S79*0.35</f>
        <v>18062861.460754592</v>
      </c>
      <c r="T81" s="9">
        <f t="shared" si="39"/>
        <v>-0.17923913896083832</v>
      </c>
      <c r="V81" s="9">
        <f>Summary!$L$82</f>
        <v>2827242.6849463983</v>
      </c>
      <c r="W81" s="9">
        <f>W79*0.35</f>
        <v>2827242.796932193</v>
      </c>
      <c r="X81" s="9">
        <f t="shared" ref="X81:X83" si="41">W81-V81</f>
        <v>0.11198579473420978</v>
      </c>
    </row>
    <row r="82" spans="1:24">
      <c r="A82" s="11" t="s">
        <v>134</v>
      </c>
      <c r="B82" s="9">
        <f>Summary!$B$83</f>
        <v>-4955441.7900355551</v>
      </c>
      <c r="C82" s="9">
        <f>C83-C81</f>
        <v>-4955441.7900355551</v>
      </c>
      <c r="D82" s="9"/>
      <c r="F82" s="9">
        <f>Summary!$D$83</f>
        <v>939327.07654324081</v>
      </c>
      <c r="G82" s="9">
        <f>G83-G81</f>
        <v>939327.07654324081</v>
      </c>
      <c r="H82" s="9"/>
      <c r="J82" s="9">
        <f>Summary!$F$83</f>
        <v>-4016114.7134923143</v>
      </c>
      <c r="K82" s="9">
        <f>K83-K81</f>
        <v>-4016114.7134923134</v>
      </c>
      <c r="L82" s="9">
        <f t="shared" si="37"/>
        <v>0</v>
      </c>
      <c r="N82" s="9">
        <f>Summary!$H$83</f>
        <v>-830702.23678633792</v>
      </c>
      <c r="O82" s="9">
        <f>O83-O81</f>
        <v>-830702.23678633804</v>
      </c>
      <c r="P82" s="9">
        <f t="shared" si="38"/>
        <v>0</v>
      </c>
      <c r="R82" s="9">
        <f>Summary!$J$83</f>
        <v>-4846816.9502786519</v>
      </c>
      <c r="S82" s="9">
        <f>S83-S81</f>
        <v>-4846816.9502786528</v>
      </c>
      <c r="T82" s="9">
        <f t="shared" si="39"/>
        <v>0</v>
      </c>
      <c r="V82" s="9">
        <f>Summary!$L$83</f>
        <v>0</v>
      </c>
      <c r="W82" s="9">
        <f>W83-W81</f>
        <v>0</v>
      </c>
      <c r="X82" s="9">
        <f t="shared" si="41"/>
        <v>0</v>
      </c>
    </row>
    <row r="83" spans="1:24">
      <c r="A83" s="11" t="s">
        <v>135</v>
      </c>
      <c r="B83" s="9">
        <f>Summary!$B$84</f>
        <v>8322674.5350748543</v>
      </c>
      <c r="C83" s="9">
        <f>[2]Results!$C$83</f>
        <v>8322674.5350748543</v>
      </c>
      <c r="D83" s="9">
        <f t="shared" ref="D83" si="42">C83-B83</f>
        <v>0</v>
      </c>
      <c r="F83" s="9">
        <f>Summary!$D$84</f>
        <v>4034725.5783994859</v>
      </c>
      <c r="G83" s="9">
        <f>[2]Results!$D$83</f>
        <v>4034725.6397857713</v>
      </c>
      <c r="H83" s="9">
        <f t="shared" ref="H83" si="43">G83-F83</f>
        <v>6.1386285349726677E-2</v>
      </c>
      <c r="J83" s="9">
        <f>Summary!$F$84</f>
        <v>12357400.113474313</v>
      </c>
      <c r="K83" s="9">
        <f>[2]Results!G83</f>
        <v>12357400.174860626</v>
      </c>
      <c r="L83" s="9">
        <f t="shared" ref="L83" si="44">K83-J83</f>
        <v>6.1386313289403915E-2</v>
      </c>
      <c r="N83" s="9">
        <f>Summary!$H$84</f>
        <v>858644.32724876504</v>
      </c>
      <c r="O83" s="9">
        <f>[2]Results!$H$83</f>
        <v>858644.33561531291</v>
      </c>
      <c r="P83" s="9">
        <f t="shared" ref="P83" si="45">O83-N83</f>
        <v>8.3665478741750121E-3</v>
      </c>
      <c r="R83" s="9">
        <f>Summary!$J$84</f>
        <v>13216044.68971508</v>
      </c>
      <c r="S83" s="9">
        <f>[2]Results!I83</f>
        <v>13216044.510475939</v>
      </c>
      <c r="T83" s="9">
        <f t="shared" ref="T83" si="46">S83-R83</f>
        <v>-0.17923914082348347</v>
      </c>
      <c r="V83" s="9">
        <f>Summary!$L$84</f>
        <v>2827242.6849463983</v>
      </c>
      <c r="W83" s="9">
        <f>[2]Results!$H$171</f>
        <v>2827242.796932193</v>
      </c>
      <c r="X83" s="9">
        <f t="shared" si="41"/>
        <v>0.11198579473420978</v>
      </c>
    </row>
    <row r="84" spans="1:24">
      <c r="A84" s="11"/>
      <c r="B84" s="9"/>
      <c r="C84" s="9"/>
      <c r="D84" s="9"/>
    </row>
    <row r="85" spans="1:24">
      <c r="A85" s="11"/>
      <c r="B85" s="9"/>
      <c r="C85" s="9"/>
      <c r="D85" s="9"/>
    </row>
    <row r="86" spans="1:24">
      <c r="A86" s="11"/>
      <c r="B86" s="9"/>
      <c r="C86" s="9"/>
      <c r="D86" s="9"/>
    </row>
    <row r="87" spans="1:24">
      <c r="A87" s="23"/>
      <c r="B87" s="9"/>
      <c r="C87" s="9"/>
      <c r="D87" s="9"/>
    </row>
    <row r="88" spans="1:24">
      <c r="A88" s="21"/>
      <c r="B88" s="6"/>
      <c r="C88" s="6"/>
      <c r="D88" s="6"/>
    </row>
    <row r="89" spans="1:24">
      <c r="A89" s="21"/>
    </row>
    <row r="90" spans="1:24">
      <c r="A90" s="21"/>
    </row>
    <row r="91" spans="1:24">
      <c r="A91" s="21"/>
    </row>
    <row r="92" spans="1:24">
      <c r="A92" s="21"/>
    </row>
    <row r="93" spans="1:24">
      <c r="A93" s="21"/>
    </row>
    <row r="94" spans="1:24">
      <c r="A94" s="21"/>
    </row>
    <row r="95" spans="1:24">
      <c r="A95" s="21"/>
    </row>
    <row r="96" spans="1:24">
      <c r="A96" s="21"/>
    </row>
    <row r="97" spans="1:1">
      <c r="A97" s="21"/>
    </row>
    <row r="98" spans="1:1">
      <c r="A98" s="21"/>
    </row>
    <row r="99" spans="1:1">
      <c r="A99" s="21"/>
    </row>
    <row r="100" spans="1:1">
      <c r="A100" s="21"/>
    </row>
    <row r="101" spans="1:1">
      <c r="A101" s="21"/>
    </row>
    <row r="102" spans="1:1">
      <c r="A102" s="21"/>
    </row>
    <row r="103" spans="1:1">
      <c r="A103" s="21"/>
    </row>
    <row r="104" spans="1:1">
      <c r="A104" s="21"/>
    </row>
    <row r="105" spans="1:1">
      <c r="A105" s="21"/>
    </row>
    <row r="106" spans="1:1">
      <c r="A106" s="21"/>
    </row>
    <row r="107" spans="1:1">
      <c r="A107" s="21"/>
    </row>
    <row r="108" spans="1:1">
      <c r="A108" s="21"/>
    </row>
    <row r="109" spans="1:1">
      <c r="A109" s="21"/>
    </row>
    <row r="110" spans="1:1">
      <c r="A110" s="21"/>
    </row>
    <row r="111" spans="1:1">
      <c r="A111" s="21"/>
    </row>
    <row r="112" spans="1:1">
      <c r="A112" s="21"/>
    </row>
    <row r="113" spans="1:1">
      <c r="A113" s="21"/>
    </row>
    <row r="114" spans="1:1">
      <c r="A114" s="21"/>
    </row>
    <row r="115" spans="1:1">
      <c r="A115" s="21"/>
    </row>
    <row r="116" spans="1:1">
      <c r="A116" s="21"/>
    </row>
    <row r="117" spans="1:1">
      <c r="A117" s="21"/>
    </row>
    <row r="118" spans="1:1">
      <c r="A118" s="21"/>
    </row>
    <row r="119" spans="1:1">
      <c r="A119" s="21"/>
    </row>
    <row r="120" spans="1:1">
      <c r="A120" s="21"/>
    </row>
    <row r="121" spans="1:1">
      <c r="A121" s="21"/>
    </row>
    <row r="122" spans="1:1">
      <c r="A122" s="21"/>
    </row>
    <row r="123" spans="1:1">
      <c r="A123" s="21"/>
    </row>
    <row r="124" spans="1:1">
      <c r="A124" s="21"/>
    </row>
    <row r="125" spans="1:1">
      <c r="A125" s="21"/>
    </row>
    <row r="126" spans="1:1">
      <c r="A126" s="21"/>
    </row>
    <row r="127" spans="1:1">
      <c r="A127" s="21"/>
    </row>
    <row r="128" spans="1:1">
      <c r="A128" s="21"/>
    </row>
    <row r="129" spans="1:1">
      <c r="A129" s="21"/>
    </row>
    <row r="130" spans="1:1">
      <c r="A130" s="21"/>
    </row>
    <row r="131" spans="1:1">
      <c r="A131" s="21"/>
    </row>
    <row r="132" spans="1:1">
      <c r="A132" s="21"/>
    </row>
    <row r="133" spans="1:1">
      <c r="A133" s="21"/>
    </row>
    <row r="134" spans="1:1">
      <c r="A134" s="21"/>
    </row>
    <row r="135" spans="1:1">
      <c r="A135" s="21"/>
    </row>
    <row r="136" spans="1:1">
      <c r="A136" s="21"/>
    </row>
    <row r="137" spans="1:1">
      <c r="A137" s="21"/>
    </row>
    <row r="138" spans="1:1">
      <c r="A138" s="21"/>
    </row>
    <row r="139" spans="1:1">
      <c r="A139" s="21"/>
    </row>
    <row r="140" spans="1:1">
      <c r="A140" s="21"/>
    </row>
    <row r="141" spans="1:1">
      <c r="A141" s="21"/>
    </row>
    <row r="142" spans="1:1">
      <c r="A142" s="21"/>
    </row>
    <row r="143" spans="1:1">
      <c r="A143" s="21"/>
    </row>
    <row r="144" spans="1:1">
      <c r="A144" s="21"/>
    </row>
  </sheetData>
  <pageMargins left="1.03" right="0.5" top="0.5" bottom="0.5" header="0.5" footer="0.5"/>
  <pageSetup scale="40" orientation="landscape" r:id="rId1"/>
  <headerFooter alignWithMargins="0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98"/>
  <sheetViews>
    <sheetView tabSelected="1" workbookViewId="0">
      <selection activeCell="F5" sqref="F5"/>
    </sheetView>
  </sheetViews>
  <sheetFormatPr defaultRowHeight="11.25"/>
  <cols>
    <col min="1" max="1" width="4.28515625" style="69" customWidth="1"/>
    <col min="2" max="2" width="11.140625" style="174" customWidth="1"/>
    <col min="3" max="3" width="59.140625" style="69" customWidth="1"/>
    <col min="4" max="6" width="10.7109375" style="69" customWidth="1"/>
    <col min="7" max="7" width="12" style="252" customWidth="1"/>
    <col min="8" max="8" width="9.5703125" style="69" bestFit="1" customWidth="1"/>
    <col min="9" max="16384" width="9.140625" style="69"/>
  </cols>
  <sheetData>
    <row r="1" spans="1:8" ht="19.5">
      <c r="A1" s="181" t="s">
        <v>303</v>
      </c>
      <c r="C1" s="182"/>
      <c r="D1" s="182"/>
      <c r="E1" s="182"/>
      <c r="F1" s="182"/>
      <c r="G1" s="251"/>
    </row>
    <row r="2" spans="1:8" ht="6" customHeight="1">
      <c r="A2" s="183"/>
    </row>
    <row r="3" spans="1:8" ht="12.75" customHeight="1">
      <c r="A3" s="467" t="s">
        <v>211</v>
      </c>
      <c r="B3" s="467"/>
      <c r="C3" s="467"/>
      <c r="D3" s="467"/>
      <c r="E3" s="467"/>
      <c r="F3" s="467"/>
      <c r="G3" s="467"/>
    </row>
    <row r="4" spans="1:8" ht="12.75" customHeight="1">
      <c r="A4" s="467"/>
      <c r="B4" s="467"/>
      <c r="C4" s="467"/>
      <c r="D4" s="467"/>
      <c r="E4" s="467"/>
      <c r="F4" s="467"/>
      <c r="G4" s="467"/>
    </row>
    <row r="5" spans="1:8" ht="12.75">
      <c r="B5" s="184"/>
    </row>
    <row r="6" spans="1:8">
      <c r="B6" s="191" t="s">
        <v>212</v>
      </c>
      <c r="C6" s="191" t="s">
        <v>213</v>
      </c>
      <c r="D6" s="191" t="s">
        <v>214</v>
      </c>
      <c r="E6" s="191" t="s">
        <v>215</v>
      </c>
      <c r="F6" s="191" t="s">
        <v>216</v>
      </c>
      <c r="G6" s="454"/>
    </row>
    <row r="7" spans="1:8">
      <c r="D7" s="185" t="s">
        <v>175</v>
      </c>
      <c r="E7" s="186" t="s">
        <v>176</v>
      </c>
      <c r="F7" s="185" t="s">
        <v>178</v>
      </c>
      <c r="G7" s="454"/>
    </row>
    <row r="8" spans="1:8">
      <c r="C8" s="175" t="s">
        <v>177</v>
      </c>
      <c r="D8" s="176">
        <f>ROUND(Unadj_Op_revenue,0)</f>
        <v>53650957</v>
      </c>
      <c r="E8" s="176">
        <f>ROUND(Unadj_rate_base,0)</f>
        <v>781321066</v>
      </c>
      <c r="F8" s="176">
        <f>-(D8-(E8*Overall_ROR))/gross_up_factor</f>
        <v>5459220.2051149681</v>
      </c>
      <c r="G8" s="178"/>
    </row>
    <row r="9" spans="1:8">
      <c r="C9" s="175"/>
      <c r="D9" s="176"/>
      <c r="E9" s="176"/>
      <c r="F9" s="176"/>
      <c r="G9" s="455"/>
    </row>
    <row r="10" spans="1:8" s="189" customFormat="1" ht="24.75" customHeight="1">
      <c r="A10" s="187" t="s">
        <v>210</v>
      </c>
      <c r="B10" s="187" t="s">
        <v>203</v>
      </c>
      <c r="C10" s="187"/>
      <c r="D10" s="187"/>
      <c r="E10" s="187"/>
      <c r="F10" s="188"/>
      <c r="G10" s="456"/>
    </row>
    <row r="11" spans="1:8">
      <c r="A11" s="174">
        <v>1</v>
      </c>
      <c r="B11" s="173">
        <v>3.1</v>
      </c>
      <c r="C11" s="69" t="str">
        <f t="array" ref="C11:C16">TRANSPOSE('Total Adj'!C9:H9)</f>
        <v>Temperature Normalization</v>
      </c>
      <c r="D11" s="67">
        <f t="array" ref="D11:D16">TRANSPOSE('Total Adj'!C40:H40)</f>
        <v>-571522.38650000049</v>
      </c>
      <c r="E11" s="67">
        <f t="array" ref="E11:E16">TRANSPOSE('Total Adj'!C65:H65)</f>
        <v>0</v>
      </c>
      <c r="F11" s="67">
        <f t="shared" ref="F11:F29" si="0">-(D11-(E11*Overall_ROR))/gross_up_factor</f>
        <v>921602.19708453002</v>
      </c>
      <c r="G11" s="178"/>
      <c r="H11" s="71"/>
    </row>
    <row r="12" spans="1:8">
      <c r="A12" s="174">
        <f>A11+1</f>
        <v>2</v>
      </c>
      <c r="B12" s="173">
        <v>3.2</v>
      </c>
      <c r="C12" s="69" t="str">
        <v>Revenue Normalizing</v>
      </c>
      <c r="D12" s="67">
        <v>-5477991.1006968245</v>
      </c>
      <c r="E12" s="67">
        <v>0</v>
      </c>
      <c r="F12" s="67">
        <f t="shared" si="0"/>
        <v>8833474.8616390247</v>
      </c>
      <c r="G12" s="178"/>
    </row>
    <row r="13" spans="1:8">
      <c r="A13" s="174">
        <f t="shared" ref="A13:A77" si="1">A12+1</f>
        <v>3</v>
      </c>
      <c r="B13" s="173">
        <v>3.3</v>
      </c>
      <c r="C13" s="69" t="str">
        <v>Effective Price Change</v>
      </c>
      <c r="D13" s="67">
        <v>5273122.7090885174</v>
      </c>
      <c r="E13" s="67">
        <v>0</v>
      </c>
      <c r="F13" s="67">
        <f>-(D13-(E13*Overall_ROR))/gross_up_factor</f>
        <v>-8503116.5689820312</v>
      </c>
      <c r="G13" s="178"/>
    </row>
    <row r="14" spans="1:8">
      <c r="A14" s="174">
        <f t="shared" si="1"/>
        <v>4</v>
      </c>
      <c r="B14" s="173">
        <v>3.4</v>
      </c>
      <c r="C14" s="69" t="str">
        <v>SO2 Emission Allowance Sales</v>
      </c>
      <c r="D14" s="67">
        <v>1854.5540109881288</v>
      </c>
      <c r="E14" s="67">
        <v>-1645.2066501962654</v>
      </c>
      <c r="F14" s="67">
        <f t="shared" si="0"/>
        <v>-3184.2069475480635</v>
      </c>
      <c r="G14" s="178"/>
    </row>
    <row r="15" spans="1:8">
      <c r="A15" s="174">
        <f t="shared" si="1"/>
        <v>5</v>
      </c>
      <c r="B15" s="173">
        <v>3.5</v>
      </c>
      <c r="C15" s="69" t="str">
        <v>Renewable Energy Credits</v>
      </c>
      <c r="D15" s="67">
        <v>-288402.07972336852</v>
      </c>
      <c r="E15" s="67">
        <v>0</v>
      </c>
      <c r="F15" s="67">
        <f t="shared" si="0"/>
        <v>465059.6312499895</v>
      </c>
      <c r="G15" s="178"/>
    </row>
    <row r="16" spans="1:8">
      <c r="A16" s="174">
        <f t="shared" si="1"/>
        <v>6</v>
      </c>
      <c r="B16" s="173">
        <v>3.6</v>
      </c>
      <c r="C16" s="69" t="str">
        <v>Wheeling Revenue</v>
      </c>
      <c r="D16" s="70">
        <v>58935.522167326984</v>
      </c>
      <c r="E16" s="70">
        <v>0</v>
      </c>
      <c r="F16" s="70">
        <f t="shared" si="0"/>
        <v>-95035.834113792022</v>
      </c>
      <c r="G16" s="178"/>
    </row>
    <row r="17" spans="1:9">
      <c r="A17" s="174">
        <f t="shared" si="1"/>
        <v>7</v>
      </c>
      <c r="B17" s="173"/>
      <c r="C17" s="175" t="s">
        <v>204</v>
      </c>
      <c r="D17" s="176">
        <f>SUM(D11:D16)</f>
        <v>-1004002.7816533615</v>
      </c>
      <c r="E17" s="176">
        <f>SUM(E11:E16)</f>
        <v>-1645.2066501962654</v>
      </c>
      <c r="F17" s="176">
        <f>SUM(F11:F16)</f>
        <v>1618800.0799301723</v>
      </c>
      <c r="G17" s="455"/>
    </row>
    <row r="18" spans="1:9">
      <c r="A18" s="174">
        <f t="shared" si="1"/>
        <v>8</v>
      </c>
      <c r="D18" s="67"/>
      <c r="E18" s="67"/>
      <c r="F18" s="67"/>
      <c r="G18" s="455"/>
      <c r="H18" s="201">
        <f>SUM('Total Adj'!C71:H71)-F17</f>
        <v>0</v>
      </c>
      <c r="I18" s="69" t="s">
        <v>239</v>
      </c>
    </row>
    <row r="19" spans="1:9" s="397" customFormat="1" ht="10.5">
      <c r="A19" s="395">
        <f t="shared" si="1"/>
        <v>9</v>
      </c>
      <c r="B19" s="396" t="str">
        <f t="array" ref="B19:B28">TRANSPOSE('Total Adj'!I8:R8)</f>
        <v>4.1</v>
      </c>
      <c r="C19" s="397" t="str">
        <f t="array" ref="C19:C28">TRANSPOSE('Total Adj'!I9:R9)</f>
        <v>Miscellaneous Expense &amp; Revenue - REVISED</v>
      </c>
      <c r="D19" s="398">
        <f t="array" ref="D19:D28">TRANSPOSE('Total Adj'!I40:R40)</f>
        <v>44464.483674447496</v>
      </c>
      <c r="E19" s="398">
        <f t="array" ref="E19:E28">TRANSPOSE('Total Adj'!I67:R67)</f>
        <v>0</v>
      </c>
      <c r="F19" s="398">
        <f t="shared" si="0"/>
        <v>-71700.71866747427</v>
      </c>
      <c r="G19" s="401"/>
    </row>
    <row r="20" spans="1:9" s="397" customFormat="1" ht="10.5">
      <c r="A20" s="395">
        <f t="shared" si="1"/>
        <v>10</v>
      </c>
      <c r="B20" s="396" t="str">
        <v>4.2</v>
      </c>
      <c r="C20" s="397" t="str">
        <v>General Wage Increase - REVISED</v>
      </c>
      <c r="D20" s="398">
        <v>-395767.90786806488</v>
      </c>
      <c r="E20" s="398">
        <v>0</v>
      </c>
      <c r="F20" s="398">
        <f t="shared" si="0"/>
        <v>638191.22757452331</v>
      </c>
      <c r="G20" s="401"/>
    </row>
    <row r="21" spans="1:9">
      <c r="A21" s="174">
        <f t="shared" si="1"/>
        <v>11</v>
      </c>
      <c r="B21" s="173" t="str">
        <v>4.3</v>
      </c>
      <c r="C21" s="69" t="str">
        <v>Legal Expenses</v>
      </c>
      <c r="D21" s="67">
        <v>65657.023403245519</v>
      </c>
      <c r="E21" s="67">
        <v>0</v>
      </c>
      <c r="F21" s="67">
        <f t="shared" si="0"/>
        <v>-105874.5176947875</v>
      </c>
      <c r="G21" s="178"/>
    </row>
    <row r="22" spans="1:9">
      <c r="A22" s="174">
        <f t="shared" si="1"/>
        <v>12</v>
      </c>
      <c r="B22" s="173" t="str">
        <v>4.4</v>
      </c>
      <c r="C22" s="69" t="str">
        <v>Irrigation Load Control Program</v>
      </c>
      <c r="D22" s="67">
        <v>1650.3047893800017</v>
      </c>
      <c r="E22" s="67">
        <v>0</v>
      </c>
      <c r="F22" s="67">
        <f t="shared" si="0"/>
        <v>-2661.1810065146606</v>
      </c>
      <c r="G22" s="178"/>
    </row>
    <row r="23" spans="1:9">
      <c r="A23" s="174">
        <f t="shared" si="1"/>
        <v>13</v>
      </c>
      <c r="B23" s="173" t="str">
        <v>4.5</v>
      </c>
      <c r="C23" s="69" t="str">
        <v>Remove Non-Recurring Entries</v>
      </c>
      <c r="D23" s="67">
        <v>-90925.175799348712</v>
      </c>
      <c r="E23" s="67">
        <v>0</v>
      </c>
      <c r="F23" s="67">
        <f t="shared" si="0"/>
        <v>146620.40152118669</v>
      </c>
      <c r="G23" s="178"/>
    </row>
    <row r="24" spans="1:9">
      <c r="A24" s="174">
        <f t="shared" si="1"/>
        <v>14</v>
      </c>
      <c r="B24" s="173" t="str">
        <v>4.6</v>
      </c>
      <c r="C24" s="69" t="str">
        <v>DSM  Expense Removal</v>
      </c>
      <c r="D24" s="67">
        <v>7496439.2555000009</v>
      </c>
      <c r="E24" s="67">
        <v>0</v>
      </c>
      <c r="F24" s="67">
        <f t="shared" si="0"/>
        <v>-12088301.44080369</v>
      </c>
      <c r="G24" s="178"/>
    </row>
    <row r="25" spans="1:9">
      <c r="A25" s="174">
        <f t="shared" si="1"/>
        <v>15</v>
      </c>
      <c r="B25" s="173" t="str">
        <v>4.7</v>
      </c>
      <c r="C25" s="69" t="str">
        <v>Insurance Expense</v>
      </c>
      <c r="D25" s="67">
        <v>-184003.05326948501</v>
      </c>
      <c r="E25" s="67">
        <v>0</v>
      </c>
      <c r="F25" s="67">
        <f t="shared" si="0"/>
        <v>296712.1186659222</v>
      </c>
      <c r="G25" s="178"/>
    </row>
    <row r="26" spans="1:9">
      <c r="A26" s="174">
        <f t="shared" si="1"/>
        <v>16</v>
      </c>
      <c r="B26" s="173" t="str">
        <v>4.8</v>
      </c>
      <c r="C26" s="69" t="str">
        <v>Advertising</v>
      </c>
      <c r="D26" s="67">
        <v>14.960837543892138</v>
      </c>
      <c r="E26" s="67">
        <v>0</v>
      </c>
      <c r="F26" s="67">
        <f t="shared" si="0"/>
        <v>-24.124935569213626</v>
      </c>
      <c r="G26" s="178"/>
    </row>
    <row r="27" spans="1:9" s="397" customFormat="1" ht="10.5">
      <c r="A27" s="395">
        <f t="shared" si="1"/>
        <v>17</v>
      </c>
      <c r="B27" s="396" t="str">
        <v>4.9</v>
      </c>
      <c r="C27" s="397" t="str">
        <v>Memberships &amp; Subscriptions - REVISED</v>
      </c>
      <c r="D27" s="398">
        <v>7166.4821134317463</v>
      </c>
      <c r="E27" s="398">
        <v>0</v>
      </c>
      <c r="F27" s="398">
        <f t="shared" si="0"/>
        <v>-11556.232646550368</v>
      </c>
      <c r="G27" s="401"/>
    </row>
    <row r="28" spans="1:9">
      <c r="A28" s="174">
        <f t="shared" si="1"/>
        <v>18</v>
      </c>
      <c r="B28" s="177" t="str">
        <v>4.10</v>
      </c>
      <c r="C28" s="69" t="str">
        <v>Revenue-Sensitive/ Uncollectible Expense</v>
      </c>
      <c r="D28" s="67">
        <v>-269664.79135568673</v>
      </c>
      <c r="E28" s="67">
        <v>0</v>
      </c>
      <c r="F28" s="67">
        <f t="shared" si="0"/>
        <v>434845.02105280536</v>
      </c>
      <c r="G28" s="178"/>
    </row>
    <row r="29" spans="1:9" s="397" customFormat="1" ht="10.5">
      <c r="A29" s="395">
        <f t="shared" si="1"/>
        <v>19</v>
      </c>
      <c r="B29" s="399" t="s">
        <v>292</v>
      </c>
      <c r="C29" s="397" t="str">
        <f>'Total Adj'!S9</f>
        <v>Full Time Equivalent Reduction - NEW</v>
      </c>
      <c r="D29" s="400">
        <f>'Total Adj'!S40</f>
        <v>542591.05981465126</v>
      </c>
      <c r="E29" s="400">
        <f>'Total Adj'!S67</f>
        <v>0</v>
      </c>
      <c r="F29" s="400">
        <f t="shared" si="0"/>
        <v>-874949.30147168587</v>
      </c>
      <c r="G29" s="401"/>
    </row>
    <row r="30" spans="1:9">
      <c r="A30" s="174">
        <f t="shared" si="1"/>
        <v>20</v>
      </c>
      <c r="B30" s="173"/>
      <c r="C30" s="175" t="s">
        <v>205</v>
      </c>
      <c r="D30" s="179">
        <f>SUM(D19:D28)</f>
        <v>6675031.5820254646</v>
      </c>
      <c r="E30" s="179">
        <f>SUM(E19:E28)</f>
        <v>0</v>
      </c>
      <c r="F30" s="179">
        <f>SUM(F19:F29)</f>
        <v>-11638698.748411834</v>
      </c>
      <c r="G30" s="455"/>
      <c r="H30" s="201">
        <f>SUM('Total Adj'!I71:S71)-F30</f>
        <v>0</v>
      </c>
      <c r="I30" s="69" t="s">
        <v>239</v>
      </c>
    </row>
    <row r="31" spans="1:9">
      <c r="A31" s="174">
        <f t="shared" si="1"/>
        <v>21</v>
      </c>
      <c r="D31" s="67"/>
      <c r="E31" s="67"/>
      <c r="F31" s="67"/>
      <c r="G31" s="455"/>
    </row>
    <row r="32" spans="1:9">
      <c r="A32" s="174">
        <f t="shared" si="1"/>
        <v>22</v>
      </c>
      <c r="B32" s="173" t="str">
        <f t="array" ref="B32:B33">TRANSPOSE('Total Adj'!T8:U8)</f>
        <v>5.1</v>
      </c>
      <c r="C32" s="69" t="str">
        <f t="array" ref="C32:C33">TRANSPOSE('Total Adj'!T9:U9)</f>
        <v>Net Power Costs - Removal</v>
      </c>
      <c r="D32" s="67">
        <f t="array" ref="D32:D33">TRANSPOSE('Total Adj'!T40:U40)</f>
        <v>4882289.6217848063</v>
      </c>
      <c r="E32" s="67">
        <f t="array" ref="E32:E33">TRANSPOSE('Total Adj'!T67:U67)</f>
        <v>0</v>
      </c>
      <c r="F32" s="67">
        <f t="shared" ref="F32:F34" si="2">-(D32-(E32*Overall_ROR))/gross_up_factor</f>
        <v>-7872882.9325391138</v>
      </c>
      <c r="G32" s="178"/>
    </row>
    <row r="33" spans="1:9">
      <c r="A33" s="174">
        <f t="shared" si="1"/>
        <v>23</v>
      </c>
      <c r="B33" s="174" t="str">
        <v>5.2</v>
      </c>
      <c r="C33" s="69" t="str">
        <v>Colstrip #3 Removal - REVISED</v>
      </c>
      <c r="D33" s="178">
        <v>944989.0322846584</v>
      </c>
      <c r="E33" s="178">
        <v>-7809779.9224174879</v>
      </c>
      <c r="F33" s="178">
        <f t="shared" si="2"/>
        <v>-2443162.780374004</v>
      </c>
      <c r="G33" s="178"/>
    </row>
    <row r="34" spans="1:9">
      <c r="A34" s="174">
        <f t="shared" si="1"/>
        <v>24</v>
      </c>
      <c r="B34" s="174">
        <v>5.3</v>
      </c>
      <c r="C34" s="69" t="str">
        <f>'Total Adj'!V9</f>
        <v>EIM Costs Removal - NEW</v>
      </c>
      <c r="D34" s="70">
        <f>'Total Adj'!V40</f>
        <v>246367.33131304066</v>
      </c>
      <c r="E34" s="70">
        <f>'Total Adj'!V67</f>
        <v>-1226330.0984525727</v>
      </c>
      <c r="F34" s="70">
        <f t="shared" si="2"/>
        <v>-541634.83810120041</v>
      </c>
      <c r="G34" s="178"/>
    </row>
    <row r="35" spans="1:9">
      <c r="A35" s="174">
        <f t="shared" si="1"/>
        <v>25</v>
      </c>
      <c r="B35" s="173"/>
      <c r="C35" s="175" t="s">
        <v>206</v>
      </c>
      <c r="D35" s="176">
        <f t="shared" ref="D35:E35" si="3">SUM(D32:D34)</f>
        <v>6073645.9853825057</v>
      </c>
      <c r="E35" s="176">
        <f t="shared" si="3"/>
        <v>-9036110.0208700597</v>
      </c>
      <c r="F35" s="176">
        <f>SUM(F32:F34)</f>
        <v>-10857680.551014319</v>
      </c>
      <c r="G35" s="455"/>
      <c r="H35" s="201">
        <f>SUM('Total Adj'!T71:V71)-F35</f>
        <v>0</v>
      </c>
      <c r="I35" s="69" t="s">
        <v>239</v>
      </c>
    </row>
    <row r="36" spans="1:9">
      <c r="A36" s="174">
        <f t="shared" si="1"/>
        <v>26</v>
      </c>
      <c r="D36" s="67"/>
      <c r="E36" s="67"/>
      <c r="F36" s="67"/>
      <c r="G36" s="455"/>
    </row>
    <row r="37" spans="1:9">
      <c r="A37" s="174">
        <f t="shared" si="1"/>
        <v>27</v>
      </c>
      <c r="B37" s="202" t="str">
        <f t="array" ref="B37:B40">TRANSPOSE('Total Adj'!W8:Z8)</f>
        <v>6.1</v>
      </c>
      <c r="C37" s="69" t="str">
        <f t="array" ref="C37:C40">TRANSPOSE('Total Adj'!W9:Z9)</f>
        <v>End-of-Period Plant Reserves</v>
      </c>
      <c r="D37" s="178">
        <f t="array" ref="D37:D40">TRANSPOSE('Total Adj'!W40:Z40)</f>
        <v>0</v>
      </c>
      <c r="E37" s="178">
        <f t="array" ref="E37:E40">TRANSPOSE('Total Adj'!W67:Z67)</f>
        <v>-15072679.795307567</v>
      </c>
      <c r="F37" s="178">
        <f t="shared" ref="F37:F41" si="4">-(D37-(E37*Overall_ROR))/gross_up_factor</f>
        <v>-1774285.8468369276</v>
      </c>
      <c r="G37" s="178"/>
    </row>
    <row r="38" spans="1:9">
      <c r="A38" s="174">
        <f t="shared" si="1"/>
        <v>28</v>
      </c>
      <c r="B38" s="202" t="str">
        <v>6.2</v>
      </c>
      <c r="C38" s="69" t="str">
        <v>Annualization of Base Period Depr./Amort. Expense</v>
      </c>
      <c r="D38" s="178">
        <v>-350090.62014557217</v>
      </c>
      <c r="E38" s="178">
        <v>214124.93914773146</v>
      </c>
      <c r="F38" s="178">
        <f t="shared" si="4"/>
        <v>589740.60809390876</v>
      </c>
      <c r="G38" s="178"/>
    </row>
    <row r="39" spans="1:9">
      <c r="A39" s="174">
        <f t="shared" si="1"/>
        <v>29</v>
      </c>
      <c r="B39" s="202" t="str">
        <v>6.3</v>
      </c>
      <c r="C39" s="69" t="str">
        <v>Hydro Decommissioing</v>
      </c>
      <c r="D39" s="178">
        <v>0</v>
      </c>
      <c r="E39" s="178">
        <v>-160400.15021067098</v>
      </c>
      <c r="F39" s="178">
        <f t="shared" si="4"/>
        <v>-18881.560559517176</v>
      </c>
      <c r="G39" s="178"/>
    </row>
    <row r="40" spans="1:9" s="397" customFormat="1" ht="10.5">
      <c r="A40" s="395">
        <f t="shared" si="1"/>
        <v>30</v>
      </c>
      <c r="B40" s="458" t="str">
        <v>6.4</v>
      </c>
      <c r="C40" s="459" t="str">
        <v>Accelerated Depreciation on Jim Bridger &amp; Colstrip - REVISED_BR8.2</v>
      </c>
      <c r="D40" s="460">
        <v>-6607865.356529397</v>
      </c>
      <c r="E40" s="460">
        <v>-8765942.574019501</v>
      </c>
      <c r="F40" s="460">
        <f t="shared" si="4"/>
        <v>9623555.2433740329</v>
      </c>
      <c r="G40" s="401"/>
    </row>
    <row r="41" spans="1:9">
      <c r="A41" s="174">
        <f t="shared" si="1"/>
        <v>31</v>
      </c>
      <c r="B41" s="202">
        <v>6.5</v>
      </c>
      <c r="C41" s="69" t="str">
        <f>'Total Adj'!AA9</f>
        <v>Retired Asset Depreciation Expense Removal - NEW</v>
      </c>
      <c r="D41" s="70">
        <f>'Total Adj'!AA40</f>
        <v>104103.73920951622</v>
      </c>
      <c r="E41" s="70">
        <f>'Total Adj'!AA67</f>
        <v>297695.51752479677</v>
      </c>
      <c r="F41" s="70">
        <f t="shared" si="4"/>
        <v>-132828.01694811825</v>
      </c>
      <c r="G41" s="178"/>
    </row>
    <row r="42" spans="1:9">
      <c r="A42" s="174">
        <f t="shared" si="1"/>
        <v>32</v>
      </c>
      <c r="B42" s="173"/>
      <c r="C42" s="175" t="s">
        <v>207</v>
      </c>
      <c r="D42" s="176">
        <f>SUM(D37:D41)</f>
        <v>-6853852.2374654533</v>
      </c>
      <c r="E42" s="176">
        <f>SUM(E37:E41)</f>
        <v>-23487202.062865209</v>
      </c>
      <c r="F42" s="176">
        <f>SUM(F37:F41)</f>
        <v>8287300.4271233799</v>
      </c>
      <c r="G42" s="455"/>
      <c r="H42" s="201">
        <f>SUM('Total Adj'!W71:AA71)-F42</f>
        <v>0</v>
      </c>
      <c r="I42" s="69" t="s">
        <v>239</v>
      </c>
    </row>
    <row r="43" spans="1:9">
      <c r="A43" s="174">
        <f t="shared" si="1"/>
        <v>33</v>
      </c>
      <c r="D43" s="67"/>
      <c r="E43" s="67"/>
      <c r="F43" s="67"/>
      <c r="G43" s="178"/>
    </row>
    <row r="44" spans="1:9" s="397" customFormat="1" ht="10.5">
      <c r="A44" s="395">
        <f t="shared" si="1"/>
        <v>34</v>
      </c>
      <c r="B44" s="461" t="str">
        <f t="array" ref="B44:B52">TRANSPOSE('Total Adj'!AB8:AJ8)</f>
        <v>7.1</v>
      </c>
      <c r="C44" s="459" t="str">
        <f t="array" ref="C44:C52">TRANSPOSE('Total Adj'!AB9:AJ9)</f>
        <v>Interest True Up - REVISED_BR8.2</v>
      </c>
      <c r="D44" s="462">
        <f t="array" ref="D44:D52">TRANSPOSE('Total Adj'!AB40:AJ40)</f>
        <v>200269.1759471409</v>
      </c>
      <c r="E44" s="462">
        <f t="array" ref="E44:E52">TRANSPOSE('Total Adj'!AB67:AJ67)</f>
        <v>0</v>
      </c>
      <c r="F44" s="462">
        <f t="shared" ref="F44:F52" si="5">-(D44-(E44*Overall_ROR))/gross_up_factor</f>
        <v>-322941.87755529542</v>
      </c>
      <c r="G44" s="401"/>
    </row>
    <row r="45" spans="1:9" s="397" customFormat="1" ht="10.5">
      <c r="A45" s="395">
        <f t="shared" si="1"/>
        <v>35</v>
      </c>
      <c r="B45" s="396" t="str">
        <v>7.2</v>
      </c>
      <c r="C45" s="397" t="str">
        <v>Property Tax Expense - REVISED</v>
      </c>
      <c r="D45" s="398">
        <v>-306725.25</v>
      </c>
      <c r="E45" s="398">
        <v>0</v>
      </c>
      <c r="F45" s="398">
        <f t="shared" si="5"/>
        <v>494606.45983165089</v>
      </c>
      <c r="G45" s="401"/>
    </row>
    <row r="46" spans="1:9" s="397" customFormat="1" ht="10.5">
      <c r="A46" s="395">
        <f t="shared" si="1"/>
        <v>36</v>
      </c>
      <c r="B46" s="396" t="str">
        <v>7.3</v>
      </c>
      <c r="C46" s="397" t="str">
        <v>Production Tax Credit - REVISED</v>
      </c>
      <c r="D46" s="398">
        <v>-108624.83975690289</v>
      </c>
      <c r="E46" s="398">
        <v>0</v>
      </c>
      <c r="F46" s="398">
        <f t="shared" si="5"/>
        <v>175161.80178169912</v>
      </c>
      <c r="G46" s="401"/>
    </row>
    <row r="47" spans="1:9" s="397" customFormat="1" ht="10.5">
      <c r="A47" s="395">
        <f t="shared" si="1"/>
        <v>37</v>
      </c>
      <c r="B47" s="461" t="str">
        <v>7.4</v>
      </c>
      <c r="C47" s="459" t="str">
        <v>PowerTax ADIT Balance - REVISED_BR8.2</v>
      </c>
      <c r="D47" s="462">
        <v>0</v>
      </c>
      <c r="E47" s="462">
        <v>9473628.8687260076</v>
      </c>
      <c r="F47" s="462">
        <f t="shared" si="5"/>
        <v>1115191.5816057641</v>
      </c>
      <c r="G47" s="401"/>
    </row>
    <row r="48" spans="1:9">
      <c r="A48" s="174">
        <f t="shared" si="1"/>
        <v>38</v>
      </c>
      <c r="B48" s="173" t="str">
        <v>7.5</v>
      </c>
      <c r="C48" s="69" t="str">
        <v>WA Low Income Tax Credit</v>
      </c>
      <c r="D48" s="67">
        <v>12288.900000000001</v>
      </c>
      <c r="E48" s="67">
        <v>0</v>
      </c>
      <c r="F48" s="67">
        <f t="shared" si="5"/>
        <v>-19816.331796046055</v>
      </c>
      <c r="G48" s="178"/>
    </row>
    <row r="49" spans="1:11">
      <c r="A49" s="174">
        <f t="shared" si="1"/>
        <v>39</v>
      </c>
      <c r="B49" s="173" t="str">
        <v>7.6</v>
      </c>
      <c r="C49" s="69" t="str">
        <v>Flow-Through Adjustment</v>
      </c>
      <c r="D49" s="67">
        <v>-2123177.948587921</v>
      </c>
      <c r="E49" s="67">
        <v>-2260168.1927129664</v>
      </c>
      <c r="F49" s="67">
        <f t="shared" si="5"/>
        <v>3157650.9667492411</v>
      </c>
      <c r="G49" s="178"/>
    </row>
    <row r="50" spans="1:11" s="397" customFormat="1" ht="10.5">
      <c r="A50" s="395">
        <f t="shared" si="1"/>
        <v>40</v>
      </c>
      <c r="B50" s="395" t="str">
        <v>7.7</v>
      </c>
      <c r="C50" s="397" t="str">
        <v>Remove Deferred State Tax Expense &amp; Balance - REVISED</v>
      </c>
      <c r="D50" s="398">
        <v>139106</v>
      </c>
      <c r="E50" s="398">
        <v>-78</v>
      </c>
      <c r="F50" s="398">
        <f t="shared" si="5"/>
        <v>-224323.04640887538</v>
      </c>
      <c r="G50" s="401"/>
    </row>
    <row r="51" spans="1:11">
      <c r="A51" s="174">
        <f t="shared" si="1"/>
        <v>41</v>
      </c>
      <c r="B51" s="174" t="str">
        <v>7.8</v>
      </c>
      <c r="C51" s="69" t="str">
        <v>WA Public Utility Tax Adjustment</v>
      </c>
      <c r="D51" s="67">
        <v>-182111.8</v>
      </c>
      <c r="E51" s="67">
        <v>0</v>
      </c>
      <c r="F51" s="67">
        <f t="shared" si="5"/>
        <v>293662.3988131712</v>
      </c>
      <c r="G51" s="178"/>
    </row>
    <row r="52" spans="1:11">
      <c r="A52" s="174">
        <f t="shared" si="1"/>
        <v>42</v>
      </c>
      <c r="B52" s="173" t="str">
        <v>7.9</v>
      </c>
      <c r="C52" s="69" t="str">
        <v>AFUDC Equity</v>
      </c>
      <c r="D52" s="70">
        <v>-1353.4772961368917</v>
      </c>
      <c r="E52" s="70">
        <v>0</v>
      </c>
      <c r="F52" s="70">
        <f t="shared" si="5"/>
        <v>2182.5350664961002</v>
      </c>
      <c r="G52" s="178"/>
    </row>
    <row r="53" spans="1:11">
      <c r="A53" s="174">
        <f t="shared" si="1"/>
        <v>43</v>
      </c>
      <c r="B53" s="173"/>
      <c r="C53" s="175" t="s">
        <v>208</v>
      </c>
      <c r="D53" s="176">
        <f>SUM(D44:D52)</f>
        <v>-2370329.2396938195</v>
      </c>
      <c r="E53" s="176">
        <f>SUM(E44:E52)</f>
        <v>7213382.6760130413</v>
      </c>
      <c r="F53" s="176">
        <f>SUM(F44:F52)</f>
        <v>4671374.4880878059</v>
      </c>
      <c r="G53" s="178"/>
      <c r="H53" s="201">
        <f>SUM('Total Adj'!AB71:AJ71)-F53</f>
        <v>0</v>
      </c>
      <c r="I53" s="69" t="s">
        <v>239</v>
      </c>
    </row>
    <row r="54" spans="1:11">
      <c r="A54" s="174">
        <f t="shared" si="1"/>
        <v>44</v>
      </c>
      <c r="B54" s="173"/>
      <c r="C54" s="175"/>
      <c r="D54" s="176"/>
      <c r="E54" s="176"/>
      <c r="F54" s="176"/>
      <c r="G54" s="178"/>
      <c r="H54" s="201"/>
    </row>
    <row r="55" spans="1:11">
      <c r="A55" s="174">
        <f t="shared" si="1"/>
        <v>45</v>
      </c>
      <c r="B55" s="174" t="str">
        <f t="array" ref="B55:B67">TRANSPOSE('Total Adj'!AK8:AW8)</f>
        <v>8.1</v>
      </c>
      <c r="C55" s="69" t="str">
        <f t="array" ref="C55:C67">TRANSPOSE('Total Adj'!AK9:AW9)</f>
        <v>Jim Bridger Mine Rate Base</v>
      </c>
      <c r="D55" s="67">
        <f t="array" ref="D55:D67">TRANSPOSE('Total Adj'!AK40:AW40)</f>
        <v>0</v>
      </c>
      <c r="E55" s="67">
        <f t="array" ref="E55:E67">TRANSPOSE('Total Adj'!AK67:AW67)</f>
        <v>27838518.340090632</v>
      </c>
      <c r="F55" s="67">
        <f t="shared" ref="F55:F67" si="6">-(D55-(E55*Overall_ROR))/gross_up_factor</f>
        <v>3277021.0578685715</v>
      </c>
      <c r="G55" s="178"/>
    </row>
    <row r="56" spans="1:11">
      <c r="A56" s="174">
        <f t="shared" si="1"/>
        <v>46</v>
      </c>
      <c r="B56" s="173" t="str">
        <v>8.2</v>
      </c>
      <c r="C56" s="69" t="str">
        <v>Environmental Remediation</v>
      </c>
      <c r="D56" s="67">
        <v>-434575.00931008649</v>
      </c>
      <c r="E56" s="67">
        <v>-849177.37670514849</v>
      </c>
      <c r="F56" s="67">
        <f t="shared" si="6"/>
        <v>600807.98015062825</v>
      </c>
      <c r="G56" s="178"/>
    </row>
    <row r="57" spans="1:11">
      <c r="A57" s="174">
        <f t="shared" si="1"/>
        <v>47</v>
      </c>
      <c r="B57" s="173" t="str">
        <v>8.3</v>
      </c>
      <c r="C57" s="69" t="str">
        <v>Customer Advances for Construction</v>
      </c>
      <c r="D57" s="67">
        <v>0</v>
      </c>
      <c r="E57" s="67">
        <v>-997744.69040887489</v>
      </c>
      <c r="F57" s="67">
        <f t="shared" si="6"/>
        <v>-117449.87002910287</v>
      </c>
      <c r="G57" s="178"/>
      <c r="K57" s="69" t="s">
        <v>298</v>
      </c>
    </row>
    <row r="58" spans="1:11" s="397" customFormat="1" ht="10.5">
      <c r="A58" s="395">
        <f t="shared" si="1"/>
        <v>48</v>
      </c>
      <c r="B58" s="461" t="str">
        <v>8.4</v>
      </c>
      <c r="C58" s="459" t="str">
        <v>Pro Forma Major Plant Additions - REVISED_BR8.2</v>
      </c>
      <c r="D58" s="462">
        <v>-1209293.0299001893</v>
      </c>
      <c r="E58" s="462">
        <v>19113558.078025408</v>
      </c>
      <c r="F58" s="462">
        <f t="shared" si="6"/>
        <v>4199991.5657690903</v>
      </c>
      <c r="G58" s="401"/>
    </row>
    <row r="59" spans="1:11">
      <c r="A59" s="174">
        <f t="shared" si="1"/>
        <v>49</v>
      </c>
      <c r="B59" s="202" t="str">
        <v>8.5</v>
      </c>
      <c r="C59" s="69" t="str">
        <v>Miscellaneous Rate Base</v>
      </c>
      <c r="D59" s="67">
        <v>0</v>
      </c>
      <c r="E59" s="67">
        <v>-23631671.039700955</v>
      </c>
      <c r="F59" s="67">
        <f t="shared" si="6"/>
        <v>-2781810.5361663005</v>
      </c>
      <c r="G59" s="178"/>
    </row>
    <row r="60" spans="1:11">
      <c r="A60" s="174">
        <f t="shared" si="1"/>
        <v>50</v>
      </c>
      <c r="B60" s="202" t="str">
        <v>8.6</v>
      </c>
      <c r="C60" s="69" t="str">
        <v>Removal of Colstrip #4 AFUDC</v>
      </c>
      <c r="D60" s="67">
        <v>17990.552800000001</v>
      </c>
      <c r="E60" s="67">
        <v>-342058.0861999988</v>
      </c>
      <c r="F60" s="67">
        <f t="shared" si="6"/>
        <v>-69275.958803818343</v>
      </c>
      <c r="G60" s="178"/>
    </row>
    <row r="61" spans="1:11">
      <c r="A61" s="174">
        <f t="shared" si="1"/>
        <v>51</v>
      </c>
      <c r="B61" s="174" t="str">
        <v>8.7</v>
      </c>
      <c r="C61" s="69" t="str">
        <v>Trojan Unrecovered Plant</v>
      </c>
      <c r="D61" s="67">
        <v>2901.1499999999996</v>
      </c>
      <c r="E61" s="67">
        <v>-277123.73666666704</v>
      </c>
      <c r="F61" s="67">
        <f t="shared" si="6"/>
        <v>-37299.936750841247</v>
      </c>
      <c r="G61" s="178"/>
    </row>
    <row r="62" spans="1:11">
      <c r="A62" s="174">
        <f t="shared" si="1"/>
        <v>52</v>
      </c>
      <c r="B62" s="174" t="str">
        <v>8.8</v>
      </c>
      <c r="C62" s="69" t="str">
        <v>Customer Service Deposits</v>
      </c>
      <c r="D62" s="67">
        <v>-2831.0099999999998</v>
      </c>
      <c r="E62" s="67">
        <v>-3272582.9608333334</v>
      </c>
      <c r="F62" s="67">
        <f t="shared" si="6"/>
        <v>-380668.14935471554</v>
      </c>
      <c r="G62" s="178"/>
    </row>
    <row r="63" spans="1:11">
      <c r="A63" s="174">
        <f t="shared" si="1"/>
        <v>53</v>
      </c>
      <c r="B63" s="174" t="str">
        <v>8.9</v>
      </c>
      <c r="C63" s="69" t="str">
        <v>Misc. Asset Sales and Removals</v>
      </c>
      <c r="D63" s="67">
        <v>0</v>
      </c>
      <c r="E63" s="67">
        <v>210870.414652334</v>
      </c>
      <c r="F63" s="67">
        <f t="shared" si="6"/>
        <v>24822.685634889513</v>
      </c>
      <c r="G63" s="178"/>
    </row>
    <row r="64" spans="1:11">
      <c r="A64" s="174">
        <f t="shared" si="1"/>
        <v>54</v>
      </c>
      <c r="B64" s="173" t="str">
        <v>8.10</v>
      </c>
      <c r="C64" s="69" t="str">
        <v>Investor Supplied Working Capital</v>
      </c>
      <c r="D64" s="67">
        <v>0</v>
      </c>
      <c r="E64" s="67">
        <v>23962204.101914421</v>
      </c>
      <c r="F64" s="67">
        <f t="shared" si="6"/>
        <v>2820719.3527909061</v>
      </c>
      <c r="G64" s="178"/>
    </row>
    <row r="65" spans="1:9">
      <c r="A65" s="174">
        <f t="shared" si="1"/>
        <v>55</v>
      </c>
      <c r="B65" s="173" t="str">
        <v>8.11</v>
      </c>
      <c r="C65" s="69" t="str">
        <v>End-of-Period Plant Balances</v>
      </c>
      <c r="D65" s="67">
        <v>0</v>
      </c>
      <c r="E65" s="67">
        <v>27245531.765168123</v>
      </c>
      <c r="F65" s="67">
        <f t="shared" si="6"/>
        <v>3207217.4329301007</v>
      </c>
      <c r="G65" s="178"/>
    </row>
    <row r="66" spans="1:9">
      <c r="A66" s="174">
        <f t="shared" si="1"/>
        <v>56</v>
      </c>
      <c r="B66" s="173" t="str">
        <v>8.12</v>
      </c>
      <c r="C66" s="69" t="str">
        <v>Chehalis Regulatory Asset Adjustment</v>
      </c>
      <c r="D66" s="67">
        <v>0</v>
      </c>
      <c r="E66" s="67">
        <v>-1861470</v>
      </c>
      <c r="F66" s="67">
        <f t="shared" si="6"/>
        <v>-219123.60112232721</v>
      </c>
      <c r="G66" s="178"/>
    </row>
    <row r="67" spans="1:9">
      <c r="A67" s="174">
        <f t="shared" si="1"/>
        <v>57</v>
      </c>
      <c r="B67" s="173" t="str">
        <v>8.13</v>
      </c>
      <c r="C67" s="69" t="str">
        <v>Idaho Asset Exchange</v>
      </c>
      <c r="D67" s="70">
        <v>0</v>
      </c>
      <c r="E67" s="70">
        <v>3411203.0212035105</v>
      </c>
      <c r="F67" s="70">
        <f t="shared" si="6"/>
        <v>401550.97324451938</v>
      </c>
      <c r="G67" s="178"/>
    </row>
    <row r="68" spans="1:9">
      <c r="A68" s="174">
        <f t="shared" si="1"/>
        <v>58</v>
      </c>
      <c r="B68" s="173"/>
      <c r="C68" s="175" t="s">
        <v>209</v>
      </c>
      <c r="D68" s="176">
        <f>SUM(D55:D67)</f>
        <v>-1625807.3464102759</v>
      </c>
      <c r="E68" s="176">
        <f>SUM(E55:E67)</f>
        <v>70550057.830539465</v>
      </c>
      <c r="F68" s="176">
        <f>SUM(F55:F67)</f>
        <v>10926502.996161601</v>
      </c>
      <c r="G68" s="455"/>
      <c r="H68" s="201">
        <f>SUM('Total Adj'!AK71:AW71)-F68</f>
        <v>0</v>
      </c>
      <c r="I68" s="69" t="s">
        <v>239</v>
      </c>
    </row>
    <row r="69" spans="1:9">
      <c r="A69" s="174">
        <f t="shared" si="1"/>
        <v>59</v>
      </c>
      <c r="B69" s="173"/>
      <c r="C69" s="175"/>
      <c r="D69" s="176"/>
      <c r="E69" s="176"/>
      <c r="F69" s="176"/>
      <c r="G69" s="455"/>
      <c r="H69" s="201"/>
    </row>
    <row r="70" spans="1:9">
      <c r="A70" s="174">
        <f t="shared" si="1"/>
        <v>60</v>
      </c>
      <c r="D70" s="67"/>
      <c r="E70" s="67"/>
      <c r="F70" s="67"/>
      <c r="G70" s="455"/>
    </row>
    <row r="71" spans="1:9">
      <c r="A71" s="174">
        <f t="shared" si="1"/>
        <v>61</v>
      </c>
      <c r="D71" s="178"/>
      <c r="E71" s="178"/>
      <c r="F71" s="178"/>
      <c r="G71" s="455"/>
    </row>
    <row r="72" spans="1:9">
      <c r="A72" s="174">
        <f t="shared" si="1"/>
        <v>62</v>
      </c>
      <c r="C72" s="180" t="s">
        <v>217</v>
      </c>
      <c r="D72" s="179">
        <f>D17+D30+D35+D42+D53+D68</f>
        <v>894685.96218506107</v>
      </c>
      <c r="E72" s="179">
        <f>E17+E30+E35+E42+E53+E68</f>
        <v>45238483.216167048</v>
      </c>
      <c r="F72" s="179">
        <f>F17+F30+F35+F42+F53+F68</f>
        <v>3007598.6918768035</v>
      </c>
      <c r="G72" s="455"/>
      <c r="H72" s="201"/>
    </row>
    <row r="73" spans="1:9">
      <c r="A73" s="174">
        <f t="shared" si="1"/>
        <v>63</v>
      </c>
      <c r="C73" s="180"/>
      <c r="D73" s="179"/>
      <c r="E73" s="179"/>
      <c r="F73" s="179"/>
      <c r="G73" s="455"/>
    </row>
    <row r="74" spans="1:9" s="68" customFormat="1">
      <c r="A74" s="174">
        <f t="shared" si="1"/>
        <v>64</v>
      </c>
      <c r="C74" s="190" t="s">
        <v>186</v>
      </c>
      <c r="D74" s="190">
        <f>D8+D72</f>
        <v>54545642.962185062</v>
      </c>
      <c r="E74" s="190">
        <f>E8+E72</f>
        <v>826559549.21616709</v>
      </c>
      <c r="F74" s="190">
        <f>ROUNDUP(F8+F72,0)</f>
        <v>8466819</v>
      </c>
      <c r="G74" s="135"/>
    </row>
    <row r="75" spans="1:9">
      <c r="A75" s="174">
        <f t="shared" si="1"/>
        <v>65</v>
      </c>
      <c r="C75" s="180"/>
      <c r="D75" s="179"/>
      <c r="E75" s="179"/>
      <c r="F75" s="179"/>
      <c r="G75" s="455"/>
    </row>
    <row r="76" spans="1:9">
      <c r="A76" s="174">
        <f t="shared" si="1"/>
        <v>66</v>
      </c>
      <c r="C76" s="180"/>
      <c r="D76" s="179"/>
      <c r="E76" s="179"/>
      <c r="F76" s="179"/>
      <c r="G76" s="455"/>
    </row>
    <row r="77" spans="1:9">
      <c r="A77" s="174">
        <f t="shared" si="1"/>
        <v>67</v>
      </c>
      <c r="B77" s="183" t="s">
        <v>179</v>
      </c>
      <c r="G77" s="457"/>
    </row>
    <row r="78" spans="1:9">
      <c r="A78" s="174">
        <f t="shared" ref="A78:A79" si="7">A77+1</f>
        <v>68</v>
      </c>
      <c r="B78" s="183" t="s">
        <v>270</v>
      </c>
      <c r="G78" s="457"/>
    </row>
    <row r="79" spans="1:9">
      <c r="A79" s="174">
        <f t="shared" si="7"/>
        <v>69</v>
      </c>
      <c r="B79" s="183" t="s">
        <v>288</v>
      </c>
      <c r="G79" s="457"/>
    </row>
    <row r="80" spans="1:9">
      <c r="G80" s="457"/>
    </row>
    <row r="81" spans="7:7">
      <c r="G81" s="457"/>
    </row>
    <row r="82" spans="7:7">
      <c r="G82" s="457"/>
    </row>
    <row r="83" spans="7:7">
      <c r="G83" s="457"/>
    </row>
    <row r="84" spans="7:7">
      <c r="G84" s="457"/>
    </row>
    <row r="85" spans="7:7">
      <c r="G85" s="457"/>
    </row>
    <row r="86" spans="7:7">
      <c r="G86" s="457"/>
    </row>
    <row r="87" spans="7:7">
      <c r="G87" s="457"/>
    </row>
    <row r="88" spans="7:7">
      <c r="G88" s="457"/>
    </row>
    <row r="89" spans="7:7">
      <c r="G89" s="457"/>
    </row>
    <row r="90" spans="7:7">
      <c r="G90" s="457"/>
    </row>
    <row r="91" spans="7:7">
      <c r="G91" s="457"/>
    </row>
    <row r="92" spans="7:7">
      <c r="G92" s="457"/>
    </row>
    <row r="93" spans="7:7">
      <c r="G93" s="457"/>
    </row>
    <row r="94" spans="7:7">
      <c r="G94" s="457"/>
    </row>
    <row r="95" spans="7:7">
      <c r="G95" s="457"/>
    </row>
    <row r="96" spans="7:7">
      <c r="G96" s="457"/>
    </row>
    <row r="97" spans="7:7">
      <c r="G97" s="457"/>
    </row>
    <row r="98" spans="7:7">
      <c r="G98" s="457"/>
    </row>
  </sheetData>
  <mergeCells count="1">
    <mergeCell ref="A3:G4"/>
  </mergeCells>
  <pageMargins left="1" right="0.5" top="0.75" bottom="0.75" header="0.3" footer="0.3"/>
  <pageSetup scale="76" orientation="portrait" r:id="rId1"/>
  <headerFooter>
    <oddHeader>&amp;RExhibit No.__(SEM-7r)
Page &amp;P
Revised per BR No. 8, Q2</oddHead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85"/>
  <sheetViews>
    <sheetView workbookViewId="0">
      <selection activeCell="G12" sqref="G12"/>
    </sheetView>
  </sheetViews>
  <sheetFormatPr defaultRowHeight="11.25"/>
  <cols>
    <col min="1" max="1" width="3.42578125" style="106" customWidth="1"/>
    <col min="2" max="2" width="22.5703125" style="106" customWidth="1"/>
    <col min="3" max="3" width="12.28515625" style="106" customWidth="1"/>
    <col min="4" max="4" width="3.28515625" style="106" customWidth="1"/>
    <col min="5" max="5" width="12.7109375" style="106" customWidth="1"/>
    <col min="6" max="6" width="12.5703125" style="106" customWidth="1"/>
    <col min="7" max="7" width="12.42578125" style="106" customWidth="1"/>
    <col min="8" max="8" width="13" style="106" customWidth="1"/>
    <col min="9" max="9" width="12.85546875" style="106" customWidth="1"/>
    <col min="10" max="10" width="12.42578125" style="106" customWidth="1"/>
    <col min="11" max="11" width="11.85546875" style="106" customWidth="1"/>
    <col min="12" max="12" width="3" style="106" customWidth="1"/>
    <col min="13" max="13" width="12.7109375" style="106" customWidth="1"/>
    <col min="14" max="14" width="3.140625" style="106" customWidth="1"/>
    <col min="15" max="15" width="12.5703125" style="106" bestFit="1" customWidth="1"/>
    <col min="16" max="16" width="12.28515625" style="256" bestFit="1" customWidth="1"/>
    <col min="17" max="17" width="11.28515625" style="256" bestFit="1" customWidth="1"/>
    <col min="18" max="16384" width="9.140625" style="106"/>
  </cols>
  <sheetData>
    <row r="1" spans="1:17" ht="12">
      <c r="A1" s="104" t="s">
        <v>44</v>
      </c>
      <c r="B1" s="105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268"/>
    </row>
    <row r="2" spans="1:17" ht="12" customHeight="1">
      <c r="A2" s="463" t="s">
        <v>305</v>
      </c>
      <c r="B2" s="402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269"/>
    </row>
    <row r="3" spans="1:17" ht="12" customHeight="1">
      <c r="A3" s="468" t="s">
        <v>268</v>
      </c>
      <c r="B3" s="468"/>
      <c r="C3" s="468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7" ht="12">
      <c r="A4" s="108" t="s">
        <v>269</v>
      </c>
      <c r="B4" s="105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1:17" ht="12.75">
      <c r="A5" s="109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6" spans="1:17">
      <c r="A6" s="110"/>
      <c r="C6" s="113"/>
      <c r="D6" s="114"/>
      <c r="E6" s="111" t="s">
        <v>304</v>
      </c>
      <c r="F6" s="112"/>
      <c r="G6" s="112"/>
      <c r="H6" s="112"/>
      <c r="I6" s="112"/>
      <c r="J6" s="112"/>
      <c r="K6" s="112"/>
      <c r="L6" s="241"/>
      <c r="M6" s="112"/>
      <c r="O6" s="245"/>
      <c r="P6" s="257"/>
      <c r="Q6" s="257"/>
    </row>
    <row r="7" spans="1:17">
      <c r="C7" s="242"/>
      <c r="D7" s="243"/>
      <c r="E7" s="244"/>
      <c r="F7" s="241"/>
      <c r="G7" s="241"/>
      <c r="H7" s="241"/>
      <c r="I7" s="241"/>
      <c r="J7" s="241"/>
      <c r="K7" s="241"/>
      <c r="M7" s="115" t="s">
        <v>188</v>
      </c>
      <c r="P7" s="258"/>
    </row>
    <row r="8" spans="1:17">
      <c r="C8" s="115"/>
      <c r="D8" s="114"/>
      <c r="E8" s="115" t="s">
        <v>189</v>
      </c>
      <c r="F8" s="115" t="s">
        <v>190</v>
      </c>
      <c r="G8" s="115" t="s">
        <v>191</v>
      </c>
      <c r="H8" s="115" t="s">
        <v>36</v>
      </c>
      <c r="I8" s="115" t="s">
        <v>192</v>
      </c>
      <c r="J8" s="115" t="s">
        <v>193</v>
      </c>
      <c r="K8" s="115" t="s">
        <v>242</v>
      </c>
      <c r="L8" s="114"/>
      <c r="M8" s="115" t="s">
        <v>247</v>
      </c>
    </row>
    <row r="9" spans="1:17" ht="56.25">
      <c r="C9" s="116" t="s">
        <v>272</v>
      </c>
      <c r="D9" s="117"/>
      <c r="E9" s="116" t="s">
        <v>194</v>
      </c>
      <c r="F9" s="116" t="s">
        <v>195</v>
      </c>
      <c r="G9" s="116" t="s">
        <v>196</v>
      </c>
      <c r="H9" s="116" t="s">
        <v>197</v>
      </c>
      <c r="I9" s="116" t="s">
        <v>198</v>
      </c>
      <c r="J9" s="116" t="s">
        <v>199</v>
      </c>
      <c r="K9" s="116" t="s">
        <v>241</v>
      </c>
      <c r="L9" s="117"/>
      <c r="M9" s="116" t="s">
        <v>200</v>
      </c>
      <c r="O9" s="116" t="s">
        <v>201</v>
      </c>
      <c r="P9" s="259"/>
    </row>
    <row r="10" spans="1:17">
      <c r="A10" s="118">
        <v>1</v>
      </c>
      <c r="B10" s="118" t="s">
        <v>47</v>
      </c>
    </row>
    <row r="11" spans="1:17">
      <c r="A11" s="118">
        <v>2</v>
      </c>
      <c r="B11" s="118" t="s">
        <v>48</v>
      </c>
      <c r="C11" s="64">
        <f>Summary!B9</f>
        <v>336867108.14000005</v>
      </c>
      <c r="D11" s="119"/>
      <c r="E11" s="64">
        <f>'Page 1.4'!D6</f>
        <v>-1194447.3509358577</v>
      </c>
      <c r="F11" s="64">
        <f>'Page 1.4'!E6</f>
        <v>0</v>
      </c>
      <c r="G11" s="64">
        <f>'Page 1.4'!F6</f>
        <v>-129744691.78404559</v>
      </c>
      <c r="H11" s="64">
        <f>'Page 1.4'!G6</f>
        <v>0</v>
      </c>
      <c r="I11" s="64">
        <f>'Page 1.4'!H6</f>
        <v>0</v>
      </c>
      <c r="J11" s="64">
        <f>'Page 1.4'!I6</f>
        <v>0</v>
      </c>
      <c r="K11" s="64">
        <f>'Page 1.4'!J6</f>
        <v>0</v>
      </c>
      <c r="M11" s="64">
        <f>SUM(E11:L11)</f>
        <v>-130939139.13498145</v>
      </c>
      <c r="O11" s="120">
        <f>+C11+M11</f>
        <v>205927969.00501859</v>
      </c>
      <c r="P11" s="260"/>
      <c r="Q11" s="260"/>
    </row>
    <row r="12" spans="1:17">
      <c r="A12" s="118">
        <v>3</v>
      </c>
      <c r="B12" s="118" t="s">
        <v>49</v>
      </c>
      <c r="C12" s="64">
        <f>Summary!B10</f>
        <v>0</v>
      </c>
      <c r="D12" s="119"/>
      <c r="E12" s="64">
        <f>'Page 1.4'!D7</f>
        <v>0</v>
      </c>
      <c r="F12" s="64">
        <f>'Page 1.4'!E7</f>
        <v>0</v>
      </c>
      <c r="G12" s="64">
        <f>'Page 1.4'!F7</f>
        <v>0</v>
      </c>
      <c r="H12" s="64">
        <f>'Page 1.4'!G7</f>
        <v>0</v>
      </c>
      <c r="I12" s="64">
        <f>'Page 1.4'!H7</f>
        <v>0</v>
      </c>
      <c r="J12" s="64">
        <f>'Page 1.4'!I7</f>
        <v>0</v>
      </c>
      <c r="K12" s="64">
        <f>'Page 1.4'!J7</f>
        <v>0</v>
      </c>
      <c r="M12" s="64">
        <f>SUM(E12:L12)</f>
        <v>0</v>
      </c>
      <c r="O12" s="120">
        <f>+C12+M12</f>
        <v>0</v>
      </c>
      <c r="P12" s="260"/>
      <c r="Q12" s="260"/>
    </row>
    <row r="13" spans="1:17">
      <c r="A13" s="118">
        <v>4</v>
      </c>
      <c r="B13" s="118" t="s">
        <v>50</v>
      </c>
      <c r="C13" s="64">
        <f>Summary!B11</f>
        <v>13422783.349006347</v>
      </c>
      <c r="D13" s="119"/>
      <c r="E13" s="64">
        <f>'Page 1.4'!D8</f>
        <v>0</v>
      </c>
      <c r="F13" s="64">
        <f>'Page 1.4'!E8</f>
        <v>0</v>
      </c>
      <c r="G13" s="64">
        <f>'Page 1.4'!F8</f>
        <v>-13422783.349006347</v>
      </c>
      <c r="H13" s="64">
        <f>'Page 1.4'!G8</f>
        <v>0</v>
      </c>
      <c r="I13" s="64">
        <f>'Page 1.4'!H8</f>
        <v>0</v>
      </c>
      <c r="J13" s="64">
        <f>'Page 1.4'!I8</f>
        <v>0</v>
      </c>
      <c r="K13" s="64">
        <f>'Page 1.4'!J8</f>
        <v>0</v>
      </c>
      <c r="M13" s="64">
        <f>SUM(E13:L13)</f>
        <v>-13422783.349006347</v>
      </c>
      <c r="O13" s="120">
        <f>+C13+M13</f>
        <v>0</v>
      </c>
      <c r="P13" s="260"/>
      <c r="Q13" s="260"/>
    </row>
    <row r="14" spans="1:17">
      <c r="A14" s="118">
        <v>5</v>
      </c>
      <c r="B14" s="118" t="s">
        <v>51</v>
      </c>
      <c r="C14" s="64">
        <f>Summary!B12</f>
        <v>9740154.9270746019</v>
      </c>
      <c r="D14" s="119"/>
      <c r="E14" s="64">
        <f>'Page 1.4'!D9</f>
        <v>-419728.77869743854</v>
      </c>
      <c r="F14" s="64">
        <f>'Page 1.4'!E9</f>
        <v>0</v>
      </c>
      <c r="G14" s="64">
        <f>'Page 1.4'!F9</f>
        <v>0</v>
      </c>
      <c r="H14" s="64">
        <f>'Page 1.4'!G9</f>
        <v>0</v>
      </c>
      <c r="I14" s="64">
        <f>'Page 1.4'!H9</f>
        <v>0</v>
      </c>
      <c r="J14" s="64">
        <f>'Page 1.4'!I9</f>
        <v>0</v>
      </c>
      <c r="K14" s="64">
        <f>'Page 1.4'!J9</f>
        <v>0</v>
      </c>
      <c r="M14" s="64">
        <f>SUM(E14:L14)</f>
        <v>-419728.77869743854</v>
      </c>
      <c r="O14" s="120">
        <f>+C14+M14</f>
        <v>9320426.1483771633</v>
      </c>
      <c r="P14" s="260"/>
      <c r="Q14" s="260"/>
    </row>
    <row r="15" spans="1:17">
      <c r="A15" s="118">
        <v>6</v>
      </c>
      <c r="B15" s="118" t="s">
        <v>52</v>
      </c>
      <c r="C15" s="121">
        <f>SUM(C11:C14)</f>
        <v>360030046.41608101</v>
      </c>
      <c r="D15" s="122"/>
      <c r="E15" s="121">
        <f t="shared" ref="E15:O15" si="0">SUM(E11:E14)</f>
        <v>-1614176.1296332963</v>
      </c>
      <c r="F15" s="121">
        <f t="shared" si="0"/>
        <v>0</v>
      </c>
      <c r="G15" s="121">
        <f t="shared" si="0"/>
        <v>-143167475.13305193</v>
      </c>
      <c r="H15" s="121">
        <f t="shared" si="0"/>
        <v>0</v>
      </c>
      <c r="I15" s="121">
        <f t="shared" si="0"/>
        <v>0</v>
      </c>
      <c r="J15" s="121">
        <f t="shared" si="0"/>
        <v>0</v>
      </c>
      <c r="K15" s="121">
        <f t="shared" ref="K15" si="1">SUM(K11:K14)</f>
        <v>0</v>
      </c>
      <c r="M15" s="121">
        <f t="shared" si="0"/>
        <v>-144781651.26268524</v>
      </c>
      <c r="O15" s="121">
        <f t="shared" si="0"/>
        <v>215248395.15339574</v>
      </c>
      <c r="P15" s="261"/>
      <c r="Q15" s="260"/>
    </row>
    <row r="16" spans="1:17" ht="12.75">
      <c r="A16" s="118">
        <v>7</v>
      </c>
      <c r="B16" s="118"/>
      <c r="C16" s="123"/>
      <c r="D16" s="119"/>
      <c r="E16" s="123"/>
      <c r="F16" s="123"/>
      <c r="G16" s="123"/>
      <c r="H16" s="123"/>
      <c r="I16" s="123"/>
      <c r="J16" s="123"/>
      <c r="K16" s="123"/>
      <c r="M16" s="123"/>
      <c r="Q16" s="260"/>
    </row>
    <row r="17" spans="1:17" ht="12.75">
      <c r="A17" s="118">
        <v>8</v>
      </c>
      <c r="B17" s="118" t="s">
        <v>53</v>
      </c>
      <c r="C17" s="123"/>
      <c r="D17" s="119"/>
      <c r="E17" s="123"/>
      <c r="F17" s="123"/>
      <c r="G17" s="123"/>
      <c r="H17" s="123"/>
      <c r="I17" s="123"/>
      <c r="J17" s="123"/>
      <c r="K17" s="123"/>
      <c r="M17" s="123"/>
      <c r="Q17" s="260"/>
    </row>
    <row r="18" spans="1:17">
      <c r="A18" s="118">
        <v>9</v>
      </c>
      <c r="B18" s="118" t="s">
        <v>54</v>
      </c>
      <c r="C18" s="64">
        <f>Summary!B16</f>
        <v>67493069.625004739</v>
      </c>
      <c r="D18" s="119"/>
      <c r="E18" s="64">
        <f>'Page 1.4'!D13</f>
        <v>0</v>
      </c>
      <c r="F18" s="64">
        <f>'Page 1.4'!E13</f>
        <v>-44771.998078540928</v>
      </c>
      <c r="G18" s="64">
        <f>'Page 1.4'!F13</f>
        <v>-54252963.378233701</v>
      </c>
      <c r="H18" s="64">
        <f>'Page 1.4'!G13</f>
        <v>0</v>
      </c>
      <c r="I18" s="64">
        <f>'Page 1.4'!H13</f>
        <v>0</v>
      </c>
      <c r="J18" s="64">
        <f>'Page 1.4'!I13</f>
        <v>0</v>
      </c>
      <c r="K18" s="64">
        <f>'Page 1.4'!J13</f>
        <v>0</v>
      </c>
      <c r="M18" s="64">
        <f t="shared" ref="M18:M27" si="2">SUM(E18:L18)</f>
        <v>-54297735.376312241</v>
      </c>
      <c r="O18" s="120">
        <f t="shared" ref="O18:O27" si="3">+C18+M18</f>
        <v>13195334.248692498</v>
      </c>
      <c r="P18" s="260"/>
      <c r="Q18" s="260"/>
    </row>
    <row r="19" spans="1:17">
      <c r="A19" s="118">
        <v>10</v>
      </c>
      <c r="B19" s="118" t="s">
        <v>55</v>
      </c>
      <c r="C19" s="64">
        <f>Summary!B17</f>
        <v>0</v>
      </c>
      <c r="D19" s="119"/>
      <c r="E19" s="64">
        <f>'Page 1.4'!D14</f>
        <v>0</v>
      </c>
      <c r="F19" s="64">
        <f>'Page 1.4'!E14</f>
        <v>0</v>
      </c>
      <c r="G19" s="64">
        <f>'Page 1.4'!F14</f>
        <v>0</v>
      </c>
      <c r="H19" s="64">
        <f>'Page 1.4'!G14</f>
        <v>0</v>
      </c>
      <c r="I19" s="64">
        <f>'Page 1.4'!H14</f>
        <v>0</v>
      </c>
      <c r="J19" s="64">
        <f>'Page 1.4'!I14</f>
        <v>0</v>
      </c>
      <c r="K19" s="64">
        <f>'Page 1.4'!J14</f>
        <v>0</v>
      </c>
      <c r="M19" s="64">
        <f t="shared" si="2"/>
        <v>0</v>
      </c>
      <c r="O19" s="120">
        <f t="shared" si="3"/>
        <v>0</v>
      </c>
      <c r="P19" s="260"/>
      <c r="Q19" s="260"/>
    </row>
    <row r="20" spans="1:17">
      <c r="A20" s="124">
        <v>11</v>
      </c>
      <c r="B20" s="118" t="s">
        <v>56</v>
      </c>
      <c r="C20" s="64">
        <f>Summary!B18</f>
        <v>6641501.9046256552</v>
      </c>
      <c r="D20" s="119"/>
      <c r="E20" s="64">
        <f>'Page 1.4'!D15</f>
        <v>0</v>
      </c>
      <c r="F20" s="64">
        <f>'Page 1.4'!E15</f>
        <v>-18302.303785975622</v>
      </c>
      <c r="G20" s="64">
        <f>'Page 1.4'!F15</f>
        <v>0</v>
      </c>
      <c r="H20" s="64">
        <f>'Page 1.4'!G15</f>
        <v>0</v>
      </c>
      <c r="I20" s="64">
        <f>'Page 1.4'!H15</f>
        <v>0</v>
      </c>
      <c r="J20" s="64">
        <f>'Page 1.4'!I15</f>
        <v>0</v>
      </c>
      <c r="K20" s="64">
        <f>'Page 1.4'!J15</f>
        <v>0</v>
      </c>
      <c r="M20" s="64">
        <f t="shared" si="2"/>
        <v>-18302.303785975622</v>
      </c>
      <c r="O20" s="120">
        <f t="shared" si="3"/>
        <v>6623199.6008396791</v>
      </c>
      <c r="P20" s="260"/>
      <c r="Q20" s="260"/>
    </row>
    <row r="21" spans="1:17">
      <c r="A21" s="118">
        <v>12</v>
      </c>
      <c r="B21" s="118" t="s">
        <v>57</v>
      </c>
      <c r="C21" s="64">
        <f>Summary!B19</f>
        <v>81408338.64987421</v>
      </c>
      <c r="D21" s="119"/>
      <c r="E21" s="64">
        <f>'Page 1.4'!D16</f>
        <v>0</v>
      </c>
      <c r="F21" s="64">
        <f>'Page 1.4'!E16</f>
        <v>251166.36242632859</v>
      </c>
      <c r="G21" s="64">
        <f>'Page 1.4'!F16</f>
        <v>-71885056.373355865</v>
      </c>
      <c r="H21" s="64">
        <f>'Page 1.4'!G16</f>
        <v>0</v>
      </c>
      <c r="I21" s="64">
        <f>'Page 1.4'!H16</f>
        <v>0</v>
      </c>
      <c r="J21" s="64">
        <f>'Page 1.4'!I16</f>
        <v>0</v>
      </c>
      <c r="K21" s="64">
        <f>'Page 1.4'!J16</f>
        <v>0</v>
      </c>
      <c r="M21" s="64">
        <f t="shared" si="2"/>
        <v>-71633890.01092954</v>
      </c>
      <c r="O21" s="120">
        <f t="shared" si="3"/>
        <v>9774448.6389446706</v>
      </c>
      <c r="P21" s="260"/>
      <c r="Q21" s="260"/>
    </row>
    <row r="22" spans="1:17">
      <c r="A22" s="118">
        <v>13</v>
      </c>
      <c r="B22" s="118" t="s">
        <v>58</v>
      </c>
      <c r="C22" s="64">
        <f>Summary!B20</f>
        <v>31030201.420223527</v>
      </c>
      <c r="D22" s="119"/>
      <c r="E22" s="64">
        <f>'Page 1.4'!D17</f>
        <v>-66703.305534297731</v>
      </c>
      <c r="F22" s="64">
        <f>'Page 1.4'!E17</f>
        <v>-67019.932727201871</v>
      </c>
      <c r="G22" s="64">
        <f>'Page 1.4'!F17</f>
        <v>-25477926.310266562</v>
      </c>
      <c r="H22" s="64">
        <f>'Page 1.4'!G17</f>
        <v>0</v>
      </c>
      <c r="I22" s="64">
        <f>'Page 1.4'!H17</f>
        <v>0</v>
      </c>
      <c r="J22" s="64">
        <f>'Page 1.4'!I17</f>
        <v>0</v>
      </c>
      <c r="K22" s="64">
        <f>'Page 1.4'!J17</f>
        <v>0</v>
      </c>
      <c r="M22" s="64">
        <f t="shared" si="2"/>
        <v>-25611649.54852806</v>
      </c>
      <c r="O22" s="120">
        <f t="shared" si="3"/>
        <v>5418551.8716954663</v>
      </c>
      <c r="P22" s="260"/>
      <c r="Q22" s="260"/>
    </row>
    <row r="23" spans="1:17">
      <c r="A23" s="118">
        <v>14</v>
      </c>
      <c r="B23" s="118" t="s">
        <v>59</v>
      </c>
      <c r="C23" s="64">
        <f>Summary!B21</f>
        <v>11025297.23046569</v>
      </c>
      <c r="D23" s="119"/>
      <c r="E23" s="64">
        <f>'Page 1.4'!D18</f>
        <v>0</v>
      </c>
      <c r="F23" s="64">
        <f>'Page 1.4'!E18</f>
        <v>31613.632301381789</v>
      </c>
      <c r="G23" s="64">
        <f>'Page 1.4'!F18</f>
        <v>-890.46524939686265</v>
      </c>
      <c r="H23" s="64">
        <f>'Page 1.4'!G18</f>
        <v>0</v>
      </c>
      <c r="I23" s="64">
        <f>'Page 1.4'!H18</f>
        <v>0</v>
      </c>
      <c r="J23" s="64">
        <f>'Page 1.4'!I18</f>
        <v>0</v>
      </c>
      <c r="K23" s="64">
        <f>'Page 1.4'!J18</f>
        <v>0</v>
      </c>
      <c r="M23" s="64">
        <f t="shared" si="2"/>
        <v>30723.167051984925</v>
      </c>
      <c r="O23" s="120">
        <f t="shared" si="3"/>
        <v>11056020.397517674</v>
      </c>
      <c r="P23" s="260"/>
      <c r="Q23" s="260"/>
    </row>
    <row r="24" spans="1:17">
      <c r="A24" s="118">
        <v>15</v>
      </c>
      <c r="B24" s="118" t="s">
        <v>60</v>
      </c>
      <c r="C24" s="64">
        <f>Summary!B22</f>
        <v>5916883.6419783672</v>
      </c>
      <c r="D24" s="119"/>
      <c r="E24" s="64">
        <f>'Page 1.4'!D19</f>
        <v>0</v>
      </c>
      <c r="F24" s="64">
        <f>'Page 1.4'!E19</f>
        <v>389101.33251100057</v>
      </c>
      <c r="G24" s="64">
        <f>'Page 1.4'!F19</f>
        <v>0</v>
      </c>
      <c r="H24" s="64">
        <f>'Page 1.4'!G19</f>
        <v>0</v>
      </c>
      <c r="I24" s="64">
        <f>'Page 1.4'!H19</f>
        <v>0</v>
      </c>
      <c r="J24" s="64">
        <f>'Page 1.4'!I19</f>
        <v>0</v>
      </c>
      <c r="K24" s="64">
        <f>'Page 1.4'!J19</f>
        <v>0</v>
      </c>
      <c r="M24" s="64">
        <f t="shared" si="2"/>
        <v>389101.33251100057</v>
      </c>
      <c r="O24" s="120">
        <f t="shared" si="3"/>
        <v>6305984.9744893676</v>
      </c>
      <c r="P24" s="260"/>
      <c r="Q24" s="260"/>
    </row>
    <row r="25" spans="1:17">
      <c r="A25" s="118">
        <v>16</v>
      </c>
      <c r="B25" s="118" t="s">
        <v>61</v>
      </c>
      <c r="C25" s="64">
        <f>Summary!B23</f>
        <v>12294037.056910256</v>
      </c>
      <c r="D25" s="119"/>
      <c r="E25" s="64">
        <f>'Page 1.4'!D20</f>
        <v>0</v>
      </c>
      <c r="F25" s="64">
        <f>'Page 1.4'!E20</f>
        <v>-11538556.356960556</v>
      </c>
      <c r="G25" s="64">
        <f>'Page 1.4'!F20</f>
        <v>0</v>
      </c>
      <c r="H25" s="64">
        <f>'Page 1.4'!G20</f>
        <v>0</v>
      </c>
      <c r="I25" s="64">
        <f>'Page 1.4'!H20</f>
        <v>0</v>
      </c>
      <c r="J25" s="64">
        <f>'Page 1.4'!I20</f>
        <v>0</v>
      </c>
      <c r="K25" s="64">
        <f>'Page 1.4'!J20</f>
        <v>0</v>
      </c>
      <c r="M25" s="64">
        <f t="shared" si="2"/>
        <v>-11538556.356960556</v>
      </c>
      <c r="O25" s="120">
        <f t="shared" si="3"/>
        <v>755480.69994970039</v>
      </c>
      <c r="P25" s="260"/>
      <c r="Q25" s="260"/>
    </row>
    <row r="26" spans="1:17">
      <c r="A26" s="118">
        <v>17</v>
      </c>
      <c r="B26" s="118" t="s">
        <v>62</v>
      </c>
      <c r="C26" s="64">
        <f>Summary!B24</f>
        <v>0</v>
      </c>
      <c r="D26" s="119"/>
      <c r="E26" s="64">
        <f>'Page 1.4'!D21</f>
        <v>0</v>
      </c>
      <c r="F26" s="64">
        <f>'Page 1.4'!E21</f>
        <v>0</v>
      </c>
      <c r="G26" s="64">
        <f>'Page 1.4'!F21</f>
        <v>0</v>
      </c>
      <c r="H26" s="64">
        <f>'Page 1.4'!G21</f>
        <v>0</v>
      </c>
      <c r="I26" s="64">
        <f>'Page 1.4'!H21</f>
        <v>0</v>
      </c>
      <c r="J26" s="64">
        <f>'Page 1.4'!I21</f>
        <v>0</v>
      </c>
      <c r="K26" s="64">
        <f>'Page 1.4'!J21</f>
        <v>0</v>
      </c>
      <c r="M26" s="64">
        <f t="shared" si="2"/>
        <v>0</v>
      </c>
      <c r="O26" s="120">
        <f t="shared" si="3"/>
        <v>0</v>
      </c>
      <c r="P26" s="260"/>
      <c r="Q26" s="260"/>
    </row>
    <row r="27" spans="1:17">
      <c r="A27" s="118">
        <v>18</v>
      </c>
      <c r="B27" s="118" t="s">
        <v>63</v>
      </c>
      <c r="C27" s="64">
        <f>Summary!B25</f>
        <v>9604907.8661111332</v>
      </c>
      <c r="D27" s="119"/>
      <c r="E27" s="64">
        <f>'Page 1.4'!D22</f>
        <v>0</v>
      </c>
      <c r="F27" s="64">
        <f>'Page 1.4'!E22</f>
        <v>14292.365885631632</v>
      </c>
      <c r="G27" s="64">
        <f>'Page 1.4'!F22</f>
        <v>-3743.7869890983466</v>
      </c>
      <c r="H27" s="64">
        <f>'Page 1.4'!G22</f>
        <v>0</v>
      </c>
      <c r="I27" s="64">
        <f>'Page 1.4'!H22</f>
        <v>0</v>
      </c>
      <c r="J27" s="64">
        <f>'Page 1.4'!I22</f>
        <v>456621.70132740506</v>
      </c>
      <c r="K27" s="64">
        <f>'Page 1.4'!J22</f>
        <v>0</v>
      </c>
      <c r="M27" s="125">
        <f t="shared" si="2"/>
        <v>467170.28022393835</v>
      </c>
      <c r="O27" s="120">
        <f t="shared" si="3"/>
        <v>10072078.146335071</v>
      </c>
      <c r="P27" s="260"/>
      <c r="Q27" s="260"/>
    </row>
    <row r="28" spans="1:17">
      <c r="A28" s="118">
        <v>19</v>
      </c>
      <c r="B28" s="118" t="s">
        <v>64</v>
      </c>
      <c r="C28" s="146">
        <f>SUM(C18:C27)</f>
        <v>225414237.39519355</v>
      </c>
      <c r="D28" s="122"/>
      <c r="E28" s="146">
        <f t="shared" ref="E28:J28" si="4">SUM(E18:E27)</f>
        <v>-66703.305534297731</v>
      </c>
      <c r="F28" s="146">
        <f t="shared" si="4"/>
        <v>-10982476.898427932</v>
      </c>
      <c r="G28" s="146">
        <f t="shared" si="4"/>
        <v>-151620580.3140946</v>
      </c>
      <c r="H28" s="146">
        <f t="shared" si="4"/>
        <v>0</v>
      </c>
      <c r="I28" s="146">
        <f t="shared" si="4"/>
        <v>0</v>
      </c>
      <c r="J28" s="146">
        <f t="shared" si="4"/>
        <v>456621.70132740506</v>
      </c>
      <c r="K28" s="146">
        <f t="shared" ref="K28" si="5">SUM(K18:K27)</f>
        <v>0</v>
      </c>
      <c r="M28" s="120">
        <f>SUM(M18:M27)</f>
        <v>-162213138.81672949</v>
      </c>
      <c r="O28" s="146">
        <f>SUM(O18:O27)</f>
        <v>63201098.578464128</v>
      </c>
      <c r="P28" s="262"/>
      <c r="Q28" s="260"/>
    </row>
    <row r="29" spans="1:17">
      <c r="A29" s="118">
        <v>20</v>
      </c>
      <c r="B29" s="118" t="s">
        <v>65</v>
      </c>
      <c r="C29" s="64">
        <f>Summary!B27</f>
        <v>44144438.237186469</v>
      </c>
      <c r="D29" s="119"/>
      <c r="E29" s="64">
        <f>'Page 1.4'!D24</f>
        <v>0</v>
      </c>
      <c r="F29" s="64">
        <f>'Page 1.4'!E24</f>
        <v>-132826.15721941151</v>
      </c>
      <c r="G29" s="64">
        <f>'Page 1.4'!F24</f>
        <v>-626873.45812471223</v>
      </c>
      <c r="H29" s="64">
        <f>'Page 1.4'!G24</f>
        <v>10415430.793129239</v>
      </c>
      <c r="I29" s="64">
        <f>'Page 1.4'!H24</f>
        <v>0</v>
      </c>
      <c r="J29" s="64">
        <f>'Page 1.4'!I24</f>
        <v>1863914.5006556187</v>
      </c>
      <c r="K29" s="64">
        <f>'Page 1.4'!J24</f>
        <v>0</v>
      </c>
      <c r="M29" s="64">
        <f t="shared" ref="M29:M36" si="6">SUM(E29:L29)</f>
        <v>11519645.678440735</v>
      </c>
      <c r="O29" s="120">
        <f t="shared" ref="O29:O36" si="7">+C29+M29</f>
        <v>55664083.915627204</v>
      </c>
      <c r="P29" s="260"/>
      <c r="Q29" s="260"/>
    </row>
    <row r="30" spans="1:17">
      <c r="A30" s="118">
        <v>21</v>
      </c>
      <c r="B30" s="118" t="s">
        <v>66</v>
      </c>
      <c r="C30" s="64">
        <f>Summary!B28</f>
        <v>4714285.0619194498</v>
      </c>
      <c r="D30" s="119"/>
      <c r="E30" s="64">
        <f>'Page 1.4'!D25</f>
        <v>0</v>
      </c>
      <c r="F30" s="64">
        <f>'Page 1.4'!E25</f>
        <v>0</v>
      </c>
      <c r="G30" s="64">
        <f>'Page 1.4'!F25</f>
        <v>-214513.79200075401</v>
      </c>
      <c r="H30" s="64">
        <f>'Page 1.4'!G25</f>
        <v>43669.238392610016</v>
      </c>
      <c r="I30" s="64">
        <f>'Page 1.4'!H25</f>
        <v>0</v>
      </c>
      <c r="J30" s="64">
        <f>'Page 1.4'!I25</f>
        <v>0</v>
      </c>
      <c r="K30" s="64">
        <f>'Page 1.4'!J25</f>
        <v>0</v>
      </c>
      <c r="M30" s="64">
        <f t="shared" si="6"/>
        <v>-170844.55360814399</v>
      </c>
      <c r="O30" s="120">
        <f t="shared" si="7"/>
        <v>4543440.5083113061</v>
      </c>
      <c r="P30" s="260"/>
      <c r="Q30" s="260"/>
    </row>
    <row r="31" spans="1:17">
      <c r="A31" s="118">
        <v>22</v>
      </c>
      <c r="B31" s="118" t="s">
        <v>67</v>
      </c>
      <c r="C31" s="64">
        <f>Summary!B29</f>
        <v>21184678.272723794</v>
      </c>
      <c r="D31" s="119"/>
      <c r="E31" s="64">
        <f>'Page 1.4'!D26</f>
        <v>0</v>
      </c>
      <c r="F31" s="64">
        <f>'Page 1.4'!E26</f>
        <v>0</v>
      </c>
      <c r="G31" s="64">
        <f>'Page 1.4'!F26</f>
        <v>-39453.368790903551</v>
      </c>
      <c r="H31" s="64">
        <f>'Page 1.4'!G26</f>
        <v>0</v>
      </c>
      <c r="I31" s="64">
        <f>'Page 1.4'!H26</f>
        <v>733151</v>
      </c>
      <c r="J31" s="64">
        <f>'Page 1.4'!I26</f>
        <v>0</v>
      </c>
      <c r="K31" s="64">
        <f>'Page 1.4'!J26</f>
        <v>0</v>
      </c>
      <c r="M31" s="64">
        <f t="shared" si="6"/>
        <v>693697.63120909641</v>
      </c>
      <c r="O31" s="120">
        <f t="shared" si="7"/>
        <v>21878375.903932892</v>
      </c>
      <c r="P31" s="260"/>
      <c r="Q31" s="260"/>
    </row>
    <row r="32" spans="1:17">
      <c r="A32" s="118">
        <v>23</v>
      </c>
      <c r="B32" s="118" t="s">
        <v>68</v>
      </c>
      <c r="C32" s="64">
        <f>Summary!B30</f>
        <v>8322674.5350748543</v>
      </c>
      <c r="D32" s="119"/>
      <c r="E32" s="64">
        <f>'Page 1.4'!D27</f>
        <v>-541624.09009727521</v>
      </c>
      <c r="F32" s="64">
        <f>'Page 1.4'!E27</f>
        <v>3886412.1917600613</v>
      </c>
      <c r="G32" s="64">
        <f>'Page 1.4'!F27</f>
        <v>3110031.5428692917</v>
      </c>
      <c r="H32" s="64">
        <f>'Page 1.4'!G27</f>
        <v>-559529.21680439636</v>
      </c>
      <c r="I32" s="64">
        <f>'Page 1.4'!H27</f>
        <v>-346893.70889410109</v>
      </c>
      <c r="J32" s="64">
        <f>'Page 1.4'!I27</f>
        <v>-655026.8131853434</v>
      </c>
      <c r="K32" s="64">
        <f>'Page 1.4'!J27</f>
        <v>0</v>
      </c>
      <c r="M32" s="64">
        <f t="shared" si="6"/>
        <v>4893369.9056482371</v>
      </c>
      <c r="O32" s="120">
        <f t="shared" si="7"/>
        <v>13216044.440723091</v>
      </c>
      <c r="P32" s="260"/>
      <c r="Q32" s="260"/>
    </row>
    <row r="33" spans="1:17">
      <c r="A33" s="118">
        <v>24</v>
      </c>
      <c r="B33" s="118" t="s">
        <v>69</v>
      </c>
      <c r="C33" s="64">
        <f>Summary!B31</f>
        <v>0</v>
      </c>
      <c r="D33" s="119"/>
      <c r="E33" s="64">
        <f>'Page 1.4'!D28</f>
        <v>0</v>
      </c>
      <c r="F33" s="64">
        <f>'Page 1.4'!E28</f>
        <v>0</v>
      </c>
      <c r="G33" s="64">
        <f>'Page 1.4'!F28</f>
        <v>0</v>
      </c>
      <c r="H33" s="64">
        <f>'Page 1.4'!G28</f>
        <v>0</v>
      </c>
      <c r="I33" s="64">
        <f>'Page 1.4'!H28</f>
        <v>0</v>
      </c>
      <c r="J33" s="64">
        <f>'Page 1.4'!I28</f>
        <v>0</v>
      </c>
      <c r="K33" s="64">
        <f>'Page 1.4'!J28</f>
        <v>0</v>
      </c>
      <c r="M33" s="64">
        <f t="shared" si="6"/>
        <v>0</v>
      </c>
      <c r="O33" s="120">
        <f t="shared" si="7"/>
        <v>0</v>
      </c>
      <c r="P33" s="260"/>
      <c r="Q33" s="260"/>
    </row>
    <row r="34" spans="1:17">
      <c r="A34" s="118">
        <v>25</v>
      </c>
      <c r="B34" s="118" t="s">
        <v>70</v>
      </c>
      <c r="C34" s="64">
        <f>Summary!B32</f>
        <v>2604140.9961164803</v>
      </c>
      <c r="D34" s="119"/>
      <c r="E34" s="64">
        <f>'Page 1.4'!D29</f>
        <v>1144.080802423865</v>
      </c>
      <c r="F34" s="64">
        <f>'Page 1.4'!E29</f>
        <v>0</v>
      </c>
      <c r="G34" s="64">
        <f>'Page 1.4'!F29</f>
        <v>150268.27170724195</v>
      </c>
      <c r="H34" s="64">
        <f>'Page 1.4'!G29</f>
        <v>-3045718.5772519996</v>
      </c>
      <c r="I34" s="64">
        <f>'Page 1.4'!H29</f>
        <v>1984071.948587921</v>
      </c>
      <c r="J34" s="64">
        <f>'Page 1.4'!I29</f>
        <v>-44057.442387404648</v>
      </c>
      <c r="K34" s="64">
        <f>'Page 1.4'!J29</f>
        <v>0</v>
      </c>
      <c r="M34" s="64">
        <f t="shared" si="6"/>
        <v>-954291.71854181751</v>
      </c>
      <c r="O34" s="120">
        <f t="shared" si="7"/>
        <v>1649849.2775746628</v>
      </c>
      <c r="P34" s="260"/>
      <c r="Q34" s="260"/>
    </row>
    <row r="35" spans="1:17">
      <c r="A35" s="118">
        <v>26</v>
      </c>
      <c r="B35" s="118" t="s">
        <v>71</v>
      </c>
      <c r="C35" s="64">
        <f>Summary!B33</f>
        <v>0</v>
      </c>
      <c r="D35" s="119"/>
      <c r="E35" s="64">
        <f>'Page 1.4'!D30</f>
        <v>0</v>
      </c>
      <c r="F35" s="64">
        <f>'Page 1.4'!E30</f>
        <v>0</v>
      </c>
      <c r="G35" s="64">
        <f>'Page 1.4'!F30</f>
        <v>0</v>
      </c>
      <c r="H35" s="64">
        <f>'Page 1.4'!G30</f>
        <v>0</v>
      </c>
      <c r="I35" s="64">
        <f>'Page 1.4'!H30</f>
        <v>0</v>
      </c>
      <c r="J35" s="64">
        <f>'Page 1.4'!I30</f>
        <v>0</v>
      </c>
      <c r="K35" s="64">
        <f>'Page 1.4'!J30</f>
        <v>0</v>
      </c>
      <c r="M35" s="64">
        <f t="shared" si="6"/>
        <v>0</v>
      </c>
      <c r="O35" s="120">
        <f t="shared" si="7"/>
        <v>0</v>
      </c>
      <c r="P35" s="260"/>
      <c r="Q35" s="260"/>
    </row>
    <row r="36" spans="1:17">
      <c r="A36" s="118">
        <v>27</v>
      </c>
      <c r="B36" s="118" t="s">
        <v>72</v>
      </c>
      <c r="C36" s="64">
        <f>Summary!B34</f>
        <v>-5364.6304304254782</v>
      </c>
      <c r="D36" s="119"/>
      <c r="E36" s="64">
        <f>'Page 1.4'!D31</f>
        <v>-2990.0331507862261</v>
      </c>
      <c r="F36" s="64">
        <f>'Page 1.4'!E31</f>
        <v>11268.222047166806</v>
      </c>
      <c r="G36" s="64">
        <f>'Page 1.4'!F31</f>
        <v>0</v>
      </c>
      <c r="H36" s="64">
        <f>'Page 1.4'!G31</f>
        <v>0</v>
      </c>
      <c r="I36" s="64">
        <f>'Page 1.4'!H31</f>
        <v>0</v>
      </c>
      <c r="J36" s="64">
        <f>'Page 1.4'!I31</f>
        <v>4355.3999999999996</v>
      </c>
      <c r="K36" s="64">
        <f>'Page 1.4'!J31</f>
        <v>0</v>
      </c>
      <c r="M36" s="64">
        <f t="shared" si="6"/>
        <v>12633.588896380579</v>
      </c>
      <c r="O36" s="120">
        <f t="shared" si="7"/>
        <v>7268.958465955101</v>
      </c>
      <c r="P36" s="260"/>
      <c r="Q36" s="260"/>
    </row>
    <row r="37" spans="1:17">
      <c r="A37" s="118">
        <v>28</v>
      </c>
      <c r="B37" s="118" t="s">
        <v>73</v>
      </c>
      <c r="C37" s="127">
        <f>SUM(C28:C36)</f>
        <v>306379089.86778414</v>
      </c>
      <c r="D37" s="122"/>
      <c r="E37" s="127">
        <f t="shared" ref="E37:J37" si="8">SUM(E28:E36)</f>
        <v>-610173.34797993524</v>
      </c>
      <c r="F37" s="127">
        <f t="shared" si="8"/>
        <v>-7217622.6418401152</v>
      </c>
      <c r="G37" s="127">
        <f t="shared" si="8"/>
        <v>-149241121.11843443</v>
      </c>
      <c r="H37" s="127">
        <f t="shared" si="8"/>
        <v>6853852.2374654533</v>
      </c>
      <c r="I37" s="127">
        <f t="shared" si="8"/>
        <v>2370329.23969382</v>
      </c>
      <c r="J37" s="127">
        <f t="shared" si="8"/>
        <v>1625807.3464102757</v>
      </c>
      <c r="K37" s="127">
        <f t="shared" ref="K37" si="9">SUM(K28:K36)</f>
        <v>0</v>
      </c>
      <c r="M37" s="127">
        <f>SUM(M28:M36)</f>
        <v>-146218928.28468499</v>
      </c>
      <c r="O37" s="127">
        <f>SUM(O28:O36)</f>
        <v>160160161.58309925</v>
      </c>
      <c r="P37" s="262"/>
      <c r="Q37" s="260"/>
    </row>
    <row r="38" spans="1:17" ht="12.75">
      <c r="A38" s="118">
        <v>29</v>
      </c>
      <c r="B38" s="118"/>
      <c r="C38" s="123"/>
      <c r="D38" s="119"/>
      <c r="E38" s="123"/>
      <c r="F38" s="123"/>
      <c r="G38" s="123"/>
      <c r="H38" s="123"/>
      <c r="I38" s="123"/>
      <c r="J38" s="123"/>
      <c r="K38" s="123"/>
      <c r="M38" s="123"/>
      <c r="O38" s="119"/>
      <c r="P38" s="262"/>
      <c r="Q38" s="260"/>
    </row>
    <row r="39" spans="1:17" ht="12" thickBot="1">
      <c r="A39" s="118">
        <v>30</v>
      </c>
      <c r="B39" s="128" t="s">
        <v>74</v>
      </c>
      <c r="C39" s="129">
        <f>C15-C37</f>
        <v>53650956.548296869</v>
      </c>
      <c r="D39" s="130"/>
      <c r="E39" s="129">
        <f t="shared" ref="E39:J39" si="10">E15-E37</f>
        <v>-1004002.781653361</v>
      </c>
      <c r="F39" s="129">
        <f t="shared" si="10"/>
        <v>7217622.6418401152</v>
      </c>
      <c r="G39" s="129">
        <f t="shared" si="10"/>
        <v>6073645.9853824973</v>
      </c>
      <c r="H39" s="129">
        <f t="shared" si="10"/>
        <v>-6853852.2374654533</v>
      </c>
      <c r="I39" s="129">
        <f t="shared" si="10"/>
        <v>-2370329.23969382</v>
      </c>
      <c r="J39" s="129">
        <f t="shared" si="10"/>
        <v>-1625807.3464102757</v>
      </c>
      <c r="K39" s="129">
        <f t="shared" ref="K39" si="11">K15-K37</f>
        <v>0</v>
      </c>
      <c r="M39" s="129">
        <f>M15-M37</f>
        <v>1437277.0219997466</v>
      </c>
      <c r="O39" s="129">
        <f>O15-O37</f>
        <v>55088233.570296496</v>
      </c>
      <c r="P39" s="263"/>
      <c r="Q39" s="260"/>
    </row>
    <row r="40" spans="1:17" ht="13.5" thickTop="1">
      <c r="A40" s="118">
        <v>31</v>
      </c>
      <c r="B40" s="118"/>
      <c r="C40" s="123"/>
      <c r="D40" s="119"/>
      <c r="E40" s="123"/>
      <c r="F40" s="123"/>
      <c r="G40" s="123"/>
      <c r="H40" s="123"/>
      <c r="I40" s="123"/>
      <c r="J40" s="123"/>
      <c r="K40" s="123"/>
      <c r="M40" s="123"/>
      <c r="Q40" s="260"/>
    </row>
    <row r="41" spans="1:17" ht="12.75">
      <c r="A41" s="118">
        <v>32</v>
      </c>
      <c r="B41" s="118" t="s">
        <v>75</v>
      </c>
      <c r="C41" s="123"/>
      <c r="D41" s="119"/>
      <c r="E41" s="123"/>
      <c r="F41" s="123"/>
      <c r="G41" s="123"/>
      <c r="H41" s="123"/>
      <c r="I41" s="123"/>
      <c r="J41" s="123"/>
      <c r="K41" s="123"/>
      <c r="M41" s="123"/>
      <c r="Q41" s="260"/>
    </row>
    <row r="42" spans="1:17">
      <c r="A42" s="118">
        <v>33</v>
      </c>
      <c r="B42" s="118" t="s">
        <v>76</v>
      </c>
      <c r="C42" s="64">
        <f>Summary!B40</f>
        <v>1711240085.3938811</v>
      </c>
      <c r="D42" s="119"/>
      <c r="E42" s="64">
        <f>'Page 1.4'!D37</f>
        <v>0</v>
      </c>
      <c r="F42" s="64">
        <f>'Page 1.4'!E37</f>
        <v>0</v>
      </c>
      <c r="G42" s="64">
        <f>'Page 1.4'!F37</f>
        <v>-29983300.017566085</v>
      </c>
      <c r="H42" s="64">
        <f>'Page 1.4'!G37</f>
        <v>0</v>
      </c>
      <c r="I42" s="64">
        <f>'Page 1.4'!H37</f>
        <v>0</v>
      </c>
      <c r="J42" s="64">
        <f>'Page 1.4'!I37</f>
        <v>126585157.70544939</v>
      </c>
      <c r="K42" s="64">
        <f>'Page 1.4'!J37</f>
        <v>0</v>
      </c>
      <c r="M42" s="64">
        <f t="shared" ref="M42:M52" si="12">SUM(E42:L42)</f>
        <v>96601857.687883303</v>
      </c>
      <c r="O42" s="120">
        <f t="shared" ref="O42:O52" si="13">+C42+M42</f>
        <v>1807841943.0817645</v>
      </c>
      <c r="P42" s="260"/>
      <c r="Q42" s="260"/>
    </row>
    <row r="43" spans="1:17">
      <c r="A43" s="118">
        <v>34</v>
      </c>
      <c r="B43" s="118" t="s">
        <v>77</v>
      </c>
      <c r="C43" s="64">
        <f>Summary!B41</f>
        <v>424723.12068458879</v>
      </c>
      <c r="D43" s="119"/>
      <c r="E43" s="64">
        <f>'Page 1.4'!D38</f>
        <v>0</v>
      </c>
      <c r="F43" s="64">
        <f>'Page 1.4'!E38</f>
        <v>0</v>
      </c>
      <c r="G43" s="64">
        <f>'Page 1.4'!F38</f>
        <v>0</v>
      </c>
      <c r="H43" s="64">
        <f>'Page 1.4'!G38</f>
        <v>0</v>
      </c>
      <c r="I43" s="64">
        <f>'Page 1.4'!H38</f>
        <v>0</v>
      </c>
      <c r="J43" s="64">
        <f>'Page 1.4'!I38</f>
        <v>0</v>
      </c>
      <c r="K43" s="64">
        <f>'Page 1.4'!J38</f>
        <v>0</v>
      </c>
      <c r="M43" s="64">
        <f t="shared" si="12"/>
        <v>0</v>
      </c>
      <c r="O43" s="120">
        <f t="shared" si="13"/>
        <v>424723.12068458879</v>
      </c>
      <c r="P43" s="260"/>
      <c r="Q43" s="260"/>
    </row>
    <row r="44" spans="1:17">
      <c r="A44" s="118">
        <v>35</v>
      </c>
      <c r="B44" s="118" t="s">
        <v>78</v>
      </c>
      <c r="C44" s="64">
        <f>Summary!B42</f>
        <v>10635420.854123365</v>
      </c>
      <c r="D44" s="119"/>
      <c r="E44" s="64">
        <f>'Page 1.4'!D39</f>
        <v>0</v>
      </c>
      <c r="F44" s="64">
        <f>'Page 1.4'!E39</f>
        <v>0</v>
      </c>
      <c r="G44" s="64">
        <f>'Page 1.4'!F39</f>
        <v>0</v>
      </c>
      <c r="H44" s="64">
        <f>'Page 1.4'!G39</f>
        <v>0</v>
      </c>
      <c r="I44" s="64">
        <f>'Page 1.4'!H39</f>
        <v>0</v>
      </c>
      <c r="J44" s="64">
        <f>'Page 1.4'!I39</f>
        <v>-10238299.842597498</v>
      </c>
      <c r="K44" s="64">
        <f>'Page 1.4'!J39</f>
        <v>0</v>
      </c>
      <c r="M44" s="64">
        <f t="shared" si="12"/>
        <v>-10238299.842597498</v>
      </c>
      <c r="O44" s="120">
        <f t="shared" si="13"/>
        <v>397121.01152586751</v>
      </c>
      <c r="P44" s="260"/>
      <c r="Q44" s="260"/>
    </row>
    <row r="45" spans="1:17">
      <c r="A45" s="118">
        <v>36</v>
      </c>
      <c r="B45" s="118" t="s">
        <v>79</v>
      </c>
      <c r="C45" s="64">
        <f>Summary!B43</f>
        <v>0</v>
      </c>
      <c r="D45" s="119"/>
      <c r="E45" s="64">
        <f>'Page 1.4'!D40</f>
        <v>0</v>
      </c>
      <c r="F45" s="64">
        <f>'Page 1.4'!E40</f>
        <v>0</v>
      </c>
      <c r="G45" s="64">
        <f>'Page 1.4'!F40</f>
        <v>0</v>
      </c>
      <c r="H45" s="64">
        <f>'Page 1.4'!G40</f>
        <v>0</v>
      </c>
      <c r="I45" s="64">
        <f>'Page 1.4'!H40</f>
        <v>0</v>
      </c>
      <c r="J45" s="64">
        <f>'Page 1.4'!I40</f>
        <v>0</v>
      </c>
      <c r="K45" s="64">
        <f>'Page 1.4'!J40</f>
        <v>0</v>
      </c>
      <c r="M45" s="64">
        <f t="shared" si="12"/>
        <v>0</v>
      </c>
      <c r="O45" s="120">
        <f t="shared" si="13"/>
        <v>0</v>
      </c>
      <c r="P45" s="260"/>
      <c r="Q45" s="260"/>
    </row>
    <row r="46" spans="1:17">
      <c r="A46" s="118">
        <v>37</v>
      </c>
      <c r="B46" s="118" t="s">
        <v>80</v>
      </c>
      <c r="C46" s="64">
        <f>Summary!B44</f>
        <v>0</v>
      </c>
      <c r="D46" s="119"/>
      <c r="E46" s="64">
        <f>'Page 1.4'!D41</f>
        <v>0</v>
      </c>
      <c r="F46" s="64">
        <f>'Page 1.4'!E41</f>
        <v>0</v>
      </c>
      <c r="G46" s="64">
        <f>'Page 1.4'!F41</f>
        <v>0</v>
      </c>
      <c r="H46" s="64">
        <f>'Page 1.4'!G41</f>
        <v>0</v>
      </c>
      <c r="I46" s="64">
        <f>'Page 1.4'!H41</f>
        <v>0</v>
      </c>
      <c r="J46" s="64">
        <f>'Page 1.4'!I41</f>
        <v>0</v>
      </c>
      <c r="K46" s="64">
        <f>'Page 1.4'!J41</f>
        <v>0</v>
      </c>
      <c r="M46" s="64">
        <f t="shared" si="12"/>
        <v>0</v>
      </c>
      <c r="O46" s="120">
        <f t="shared" si="13"/>
        <v>0</v>
      </c>
      <c r="P46" s="260"/>
      <c r="Q46" s="260"/>
    </row>
    <row r="47" spans="1:17">
      <c r="A47" s="118">
        <v>38</v>
      </c>
      <c r="B47" s="118" t="s">
        <v>81</v>
      </c>
      <c r="C47" s="64">
        <f>Summary!B45</f>
        <v>1753736.5702900267</v>
      </c>
      <c r="D47" s="119"/>
      <c r="E47" s="64">
        <f>'Page 1.4'!D42</f>
        <v>0</v>
      </c>
      <c r="F47" s="64">
        <f>'Page 1.4'!E42</f>
        <v>0</v>
      </c>
      <c r="G47" s="64">
        <f>'Page 1.4'!F42</f>
        <v>0</v>
      </c>
      <c r="H47" s="64">
        <f>'Page 1.4'!G42</f>
        <v>0</v>
      </c>
      <c r="I47" s="64">
        <f>'Page 1.4'!H42</f>
        <v>0</v>
      </c>
      <c r="J47" s="64">
        <f>'Page 1.4'!I42</f>
        <v>-1753736.570290029</v>
      </c>
      <c r="K47" s="64">
        <f>'Page 1.4'!J42</f>
        <v>0</v>
      </c>
      <c r="M47" s="64">
        <f t="shared" si="12"/>
        <v>-1753736.570290029</v>
      </c>
      <c r="O47" s="120">
        <f t="shared" si="13"/>
        <v>-2.3283064365386963E-9</v>
      </c>
      <c r="P47" s="260"/>
      <c r="Q47" s="260"/>
    </row>
    <row r="48" spans="1:17">
      <c r="A48" s="118">
        <v>39</v>
      </c>
      <c r="B48" s="118" t="s">
        <v>82</v>
      </c>
      <c r="C48" s="64">
        <f>Summary!B46</f>
        <v>6572936.1934076017</v>
      </c>
      <c r="D48" s="119"/>
      <c r="E48" s="64">
        <f>'Page 1.4'!D43</f>
        <v>0</v>
      </c>
      <c r="F48" s="64">
        <f>'Page 1.4'!E43</f>
        <v>0</v>
      </c>
      <c r="G48" s="64">
        <f>'Page 1.4'!F43</f>
        <v>0</v>
      </c>
      <c r="H48" s="64">
        <f>'Page 1.4'!G43</f>
        <v>0</v>
      </c>
      <c r="I48" s="64">
        <f>'Page 1.4'!H43</f>
        <v>0</v>
      </c>
      <c r="J48" s="64">
        <f>'Page 1.4'!I43</f>
        <v>-6572936.1934075933</v>
      </c>
      <c r="K48" s="64">
        <f>'Page 1.4'!J43</f>
        <v>0</v>
      </c>
      <c r="M48" s="64">
        <f t="shared" si="12"/>
        <v>-6572936.1934075933</v>
      </c>
      <c r="O48" s="120">
        <f t="shared" si="13"/>
        <v>8.3819031715393066E-9</v>
      </c>
      <c r="P48" s="260"/>
      <c r="Q48" s="260"/>
    </row>
    <row r="49" spans="1:17">
      <c r="A49" s="118">
        <v>40</v>
      </c>
      <c r="B49" s="118" t="s">
        <v>83</v>
      </c>
      <c r="C49" s="64">
        <f>Summary!B47</f>
        <v>7344633.7670999551</v>
      </c>
      <c r="D49" s="119"/>
      <c r="E49" s="64">
        <f>'Page 1.4'!D44</f>
        <v>0</v>
      </c>
      <c r="F49" s="64">
        <f>'Page 1.4'!E44</f>
        <v>0</v>
      </c>
      <c r="G49" s="64">
        <f>'Page 1.4'!F44</f>
        <v>0</v>
      </c>
      <c r="H49" s="64">
        <f>'Page 1.4'!G44</f>
        <v>0</v>
      </c>
      <c r="I49" s="64">
        <f>'Page 1.4'!H44</f>
        <v>0</v>
      </c>
      <c r="J49" s="64">
        <f>'Page 1.4'!I44</f>
        <v>-7344633.7669979073</v>
      </c>
      <c r="K49" s="64">
        <f>'Page 1.4'!J44</f>
        <v>0</v>
      </c>
      <c r="M49" s="64">
        <f t="shared" si="12"/>
        <v>-7344633.7669979073</v>
      </c>
      <c r="O49" s="120">
        <f t="shared" si="13"/>
        <v>1.0204780846834183E-4</v>
      </c>
      <c r="P49" s="260"/>
      <c r="Q49" s="260"/>
    </row>
    <row r="50" spans="1:17">
      <c r="A50" s="118">
        <v>41</v>
      </c>
      <c r="B50" s="118" t="s">
        <v>84</v>
      </c>
      <c r="C50" s="64">
        <f>Summary!B48</f>
        <v>2150960.3261214476</v>
      </c>
      <c r="D50" s="119"/>
      <c r="E50" s="64">
        <f>'Page 1.4'!D45</f>
        <v>0</v>
      </c>
      <c r="F50" s="64">
        <f>'Page 1.4'!E45</f>
        <v>0</v>
      </c>
      <c r="G50" s="64">
        <f>'Page 1.4'!F45</f>
        <v>0</v>
      </c>
      <c r="H50" s="64">
        <f>'Page 1.4'!G45</f>
        <v>0</v>
      </c>
      <c r="I50" s="64">
        <f>'Page 1.4'!H45</f>
        <v>0</v>
      </c>
      <c r="J50" s="64">
        <f>'Page 1.4'!I45</f>
        <v>21811243.775793083</v>
      </c>
      <c r="K50" s="64">
        <f>'Page 1.4'!J45</f>
        <v>0</v>
      </c>
      <c r="M50" s="64">
        <f t="shared" si="12"/>
        <v>21811243.775793083</v>
      </c>
      <c r="O50" s="120">
        <f t="shared" si="13"/>
        <v>23962204.101914532</v>
      </c>
      <c r="P50" s="260"/>
      <c r="Q50" s="260"/>
    </row>
    <row r="51" spans="1:17">
      <c r="A51" s="118">
        <v>42</v>
      </c>
      <c r="B51" s="118" t="s">
        <v>85</v>
      </c>
      <c r="C51" s="64">
        <f>Summary!B49</f>
        <v>1840889.6506300655</v>
      </c>
      <c r="D51" s="119"/>
      <c r="E51" s="64">
        <f>'Page 1.4'!D46</f>
        <v>0</v>
      </c>
      <c r="F51" s="64">
        <f>'Page 1.4'!E46</f>
        <v>0</v>
      </c>
      <c r="G51" s="64">
        <f>'Page 1.4'!F46</f>
        <v>0</v>
      </c>
      <c r="H51" s="64">
        <f>'Page 1.4'!G46</f>
        <v>0</v>
      </c>
      <c r="I51" s="64">
        <f>'Page 1.4'!H46</f>
        <v>0</v>
      </c>
      <c r="J51" s="64">
        <f>'Page 1.4'!I46</f>
        <v>0</v>
      </c>
      <c r="K51" s="64">
        <f>'Page 1.4'!J46</f>
        <v>0</v>
      </c>
      <c r="M51" s="64">
        <f t="shared" si="12"/>
        <v>0</v>
      </c>
      <c r="O51" s="120">
        <f t="shared" si="13"/>
        <v>1840889.6506300655</v>
      </c>
      <c r="P51" s="260"/>
      <c r="Q51" s="260"/>
    </row>
    <row r="52" spans="1:17">
      <c r="A52" s="118">
        <v>43</v>
      </c>
      <c r="B52" s="118" t="s">
        <v>86</v>
      </c>
      <c r="C52" s="64">
        <f>Summary!B50</f>
        <v>0</v>
      </c>
      <c r="D52" s="119"/>
      <c r="E52" s="64">
        <f>'Page 1.4'!D47</f>
        <v>0</v>
      </c>
      <c r="F52" s="64">
        <f>'Page 1.4'!E47</f>
        <v>0</v>
      </c>
      <c r="G52" s="64">
        <f>'Page 1.4'!F47</f>
        <v>0</v>
      </c>
      <c r="H52" s="64">
        <f>'Page 1.4'!G47</f>
        <v>0</v>
      </c>
      <c r="I52" s="64">
        <f>'Page 1.4'!H47</f>
        <v>0</v>
      </c>
      <c r="J52" s="64">
        <f>'Page 1.4'!I47</f>
        <v>0</v>
      </c>
      <c r="K52" s="64">
        <f>'Page 1.4'!J47</f>
        <v>0</v>
      </c>
      <c r="M52" s="64">
        <f t="shared" si="12"/>
        <v>0</v>
      </c>
      <c r="O52" s="120">
        <f t="shared" si="13"/>
        <v>0</v>
      </c>
      <c r="P52" s="260"/>
      <c r="Q52" s="260"/>
    </row>
    <row r="53" spans="1:17">
      <c r="A53" s="118">
        <v>44</v>
      </c>
      <c r="B53" s="118" t="s">
        <v>87</v>
      </c>
      <c r="C53" s="127">
        <f>SUM(C42:C52)</f>
        <v>1741963385.8762379</v>
      </c>
      <c r="D53" s="122"/>
      <c r="E53" s="127">
        <f t="shared" ref="E53:J53" si="14">SUM(E42:E52)</f>
        <v>0</v>
      </c>
      <c r="F53" s="127">
        <f t="shared" si="14"/>
        <v>0</v>
      </c>
      <c r="G53" s="127">
        <f t="shared" si="14"/>
        <v>-29983300.017566085</v>
      </c>
      <c r="H53" s="127">
        <f t="shared" si="14"/>
        <v>0</v>
      </c>
      <c r="I53" s="127">
        <f t="shared" si="14"/>
        <v>0</v>
      </c>
      <c r="J53" s="127">
        <f t="shared" si="14"/>
        <v>122486795.10794944</v>
      </c>
      <c r="K53" s="127">
        <f t="shared" ref="K53" si="15">SUM(K42:K52)</f>
        <v>0</v>
      </c>
      <c r="M53" s="127">
        <f>SUM(M42:M52)</f>
        <v>92503495.090383351</v>
      </c>
      <c r="O53" s="127">
        <f>SUM(O42:O52)</f>
        <v>1834466880.9666216</v>
      </c>
      <c r="P53" s="262"/>
      <c r="Q53" s="260"/>
    </row>
    <row r="54" spans="1:17" ht="12.75">
      <c r="A54" s="118">
        <v>45</v>
      </c>
      <c r="B54" s="118"/>
      <c r="C54" s="123"/>
      <c r="D54" s="119"/>
      <c r="E54" s="123"/>
      <c r="F54" s="123"/>
      <c r="G54" s="123"/>
      <c r="H54" s="123"/>
      <c r="I54" s="123"/>
      <c r="J54" s="123"/>
      <c r="K54" s="123"/>
      <c r="M54" s="123"/>
      <c r="Q54" s="260"/>
    </row>
    <row r="55" spans="1:17" ht="12.75">
      <c r="A55" s="118">
        <v>46</v>
      </c>
      <c r="B55" s="118" t="s">
        <v>88</v>
      </c>
      <c r="C55" s="123"/>
      <c r="D55" s="119"/>
      <c r="E55" s="123"/>
      <c r="F55" s="123"/>
      <c r="G55" s="123"/>
      <c r="H55" s="123"/>
      <c r="I55" s="123"/>
      <c r="J55" s="123"/>
      <c r="K55" s="123"/>
      <c r="M55" s="123"/>
      <c r="Q55" s="260"/>
    </row>
    <row r="56" spans="1:17">
      <c r="A56" s="118">
        <v>47</v>
      </c>
      <c r="B56" s="118" t="s">
        <v>89</v>
      </c>
      <c r="C56" s="64">
        <f>Summary!B54</f>
        <v>-650698308.82029295</v>
      </c>
      <c r="D56" s="119"/>
      <c r="E56" s="64">
        <f>'Page 1.4'!D51</f>
        <v>0</v>
      </c>
      <c r="F56" s="64">
        <f>'Page 1.4'!E51</f>
        <v>0</v>
      </c>
      <c r="G56" s="64">
        <f>'Page 1.4'!F51</f>
        <v>19141690.869982373</v>
      </c>
      <c r="H56" s="64">
        <f>'Page 1.4'!G51</f>
        <v>-23373369.834229156</v>
      </c>
      <c r="I56" s="64">
        <f>'Page 1.4'!H51</f>
        <v>0</v>
      </c>
      <c r="J56" s="64">
        <f>'Page 1.4'!I51</f>
        <v>-45824788.07859429</v>
      </c>
      <c r="K56" s="64">
        <f>'Page 1.4'!J51</f>
        <v>0</v>
      </c>
      <c r="M56" s="64">
        <f t="shared" ref="M56:M62" si="16">SUM(E56:L56)</f>
        <v>-50056467.042841077</v>
      </c>
      <c r="O56" s="120">
        <f t="shared" ref="O56:O63" si="17">+C56+M56</f>
        <v>-700754775.86313403</v>
      </c>
      <c r="P56" s="260"/>
      <c r="Q56" s="260"/>
    </row>
    <row r="57" spans="1:17">
      <c r="A57" s="118">
        <v>48</v>
      </c>
      <c r="B57" s="118" t="s">
        <v>90</v>
      </c>
      <c r="C57" s="64">
        <f>Summary!B55</f>
        <v>-51041926.793432266</v>
      </c>
      <c r="D57" s="119"/>
      <c r="E57" s="64">
        <f>'Page 1.4'!D52</f>
        <v>0</v>
      </c>
      <c r="F57" s="64">
        <f>'Page 1.4'!E52</f>
        <v>0</v>
      </c>
      <c r="G57" s="64">
        <f>'Page 1.4'!F52</f>
        <v>214480.39817537356</v>
      </c>
      <c r="H57" s="64">
        <f>'Page 1.4'!G52</f>
        <v>-1914754.18017217</v>
      </c>
      <c r="I57" s="64">
        <f>'Page 1.4'!H52</f>
        <v>0</v>
      </c>
      <c r="J57" s="64">
        <f>'Page 1.4'!I52</f>
        <v>0</v>
      </c>
      <c r="K57" s="64">
        <f>'Page 1.4'!J52</f>
        <v>0</v>
      </c>
      <c r="M57" s="64">
        <f t="shared" si="16"/>
        <v>-1700273.7819967964</v>
      </c>
      <c r="O57" s="120">
        <f t="shared" si="17"/>
        <v>-52742200.57542906</v>
      </c>
      <c r="P57" s="260"/>
      <c r="Q57" s="260"/>
    </row>
    <row r="58" spans="1:17">
      <c r="A58" s="118">
        <v>49</v>
      </c>
      <c r="B58" s="118" t="s">
        <v>91</v>
      </c>
      <c r="C58" s="64">
        <f>Summary!B56</f>
        <v>-254566534.07067332</v>
      </c>
      <c r="D58" s="119"/>
      <c r="E58" s="64">
        <f>'Page 1.4'!D53</f>
        <v>1006.2492431296201</v>
      </c>
      <c r="F58" s="64">
        <f>'Page 1.4'!E53</f>
        <v>0</v>
      </c>
      <c r="G58" s="64">
        <f>'Page 1.4'!F53</f>
        <v>1590607.3073382801</v>
      </c>
      <c r="H58" s="64">
        <f>'Page 1.4'!G53</f>
        <v>1800921.9515361125</v>
      </c>
      <c r="I58" s="64">
        <f>'Page 1.4'!H53</f>
        <v>7213382.6760130413</v>
      </c>
      <c r="J58" s="64">
        <f>'Page 1.4'!I53</f>
        <v>-2746050.2435169835</v>
      </c>
      <c r="K58" s="64">
        <f>'Page 1.4'!J53</f>
        <v>0</v>
      </c>
      <c r="M58" s="64">
        <f t="shared" si="16"/>
        <v>7859867.9406135809</v>
      </c>
      <c r="O58" s="120">
        <f t="shared" si="17"/>
        <v>-246706666.13005975</v>
      </c>
      <c r="P58" s="260"/>
      <c r="Q58" s="260"/>
    </row>
    <row r="59" spans="1:17">
      <c r="A59" s="118">
        <v>50</v>
      </c>
      <c r="B59" s="118" t="s">
        <v>92</v>
      </c>
      <c r="C59" s="64">
        <f>Summary!B57</f>
        <v>-107191.8185347151</v>
      </c>
      <c r="D59" s="119"/>
      <c r="E59" s="64">
        <f>'Page 1.4'!D54</f>
        <v>0</v>
      </c>
      <c r="F59" s="64">
        <f>'Page 1.4'!E54</f>
        <v>0</v>
      </c>
      <c r="G59" s="64">
        <f>'Page 1.4'!F54</f>
        <v>411.4212</v>
      </c>
      <c r="H59" s="64">
        <f>'Page 1.4'!G54</f>
        <v>0</v>
      </c>
      <c r="I59" s="64">
        <f>'Page 1.4'!H54</f>
        <v>0</v>
      </c>
      <c r="J59" s="64">
        <f>'Page 1.4'!I54</f>
        <v>0</v>
      </c>
      <c r="K59" s="64">
        <f>'Page 1.4'!J54</f>
        <v>0</v>
      </c>
      <c r="M59" s="64">
        <f t="shared" si="16"/>
        <v>411.4212</v>
      </c>
      <c r="O59" s="120">
        <f t="shared" si="17"/>
        <v>-106780.3973347151</v>
      </c>
      <c r="P59" s="260"/>
      <c r="Q59" s="260"/>
    </row>
    <row r="60" spans="1:17">
      <c r="A60" s="118">
        <v>51</v>
      </c>
      <c r="B60" s="118" t="s">
        <v>93</v>
      </c>
      <c r="C60" s="64">
        <f>Summary!B58</f>
        <v>25234.829429069712</v>
      </c>
      <c r="D60" s="119"/>
      <c r="E60" s="64">
        <f>'Page 1.4'!D55</f>
        <v>0</v>
      </c>
      <c r="F60" s="64">
        <f>'Page 1.4'!E55</f>
        <v>0</v>
      </c>
      <c r="G60" s="64">
        <f>'Page 1.4'!F55</f>
        <v>0</v>
      </c>
      <c r="H60" s="64">
        <f>'Page 1.4'!G55</f>
        <v>0</v>
      </c>
      <c r="I60" s="64">
        <f>'Page 1.4'!H55</f>
        <v>0</v>
      </c>
      <c r="J60" s="64">
        <f>'Page 1.4'!I55</f>
        <v>-997744.69040887489</v>
      </c>
      <c r="K60" s="64">
        <f>'Page 1.4'!J55</f>
        <v>0</v>
      </c>
      <c r="M60" s="64">
        <f t="shared" si="16"/>
        <v>-997744.69040887489</v>
      </c>
      <c r="O60" s="120">
        <f t="shared" si="17"/>
        <v>-972509.86097980512</v>
      </c>
      <c r="P60" s="260"/>
      <c r="Q60" s="260"/>
    </row>
    <row r="61" spans="1:17">
      <c r="A61" s="118">
        <v>52</v>
      </c>
      <c r="B61" s="118" t="s">
        <v>94</v>
      </c>
      <c r="C61" s="64">
        <f>Summary!B59</f>
        <v>0</v>
      </c>
      <c r="D61" s="119"/>
      <c r="E61" s="64">
        <f>'Page 1.4'!D56</f>
        <v>0</v>
      </c>
      <c r="F61" s="64">
        <f>'Page 1.4'!E56</f>
        <v>0</v>
      </c>
      <c r="G61" s="64">
        <f>'Page 1.4'!F56</f>
        <v>0</v>
      </c>
      <c r="H61" s="64">
        <f>'Page 1.4'!G56</f>
        <v>0</v>
      </c>
      <c r="I61" s="64">
        <f>'Page 1.4'!H56</f>
        <v>0</v>
      </c>
      <c r="J61" s="64">
        <f>'Page 1.4'!I56</f>
        <v>-3272582.9608333334</v>
      </c>
      <c r="K61" s="64">
        <f>'Page 1.4'!J56</f>
        <v>0</v>
      </c>
      <c r="M61" s="64">
        <f t="shared" si="16"/>
        <v>-3272582.9608333334</v>
      </c>
      <c r="O61" s="120">
        <f t="shared" si="17"/>
        <v>-3272582.9608333334</v>
      </c>
      <c r="P61" s="260"/>
      <c r="Q61" s="260"/>
    </row>
    <row r="62" spans="1:17">
      <c r="A62" s="118">
        <v>53</v>
      </c>
      <c r="B62" s="118" t="s">
        <v>95</v>
      </c>
      <c r="C62" s="64">
        <f>Summary!B60</f>
        <v>-4253592.7154492997</v>
      </c>
      <c r="D62" s="119"/>
      <c r="E62" s="64">
        <f>'Page 1.4'!D57</f>
        <v>-2651.4558933258854</v>
      </c>
      <c r="F62" s="64">
        <f>'Page 1.4'!E57</f>
        <v>0</v>
      </c>
      <c r="G62" s="64">
        <f>'Page 1.4'!F57</f>
        <v>0</v>
      </c>
      <c r="H62" s="64">
        <f>'Page 1.4'!G57</f>
        <v>0</v>
      </c>
      <c r="I62" s="64">
        <f>'Page 1.4'!H57</f>
        <v>0</v>
      </c>
      <c r="J62" s="64">
        <f>'Page 1.4'!I57</f>
        <v>904428.69594348688</v>
      </c>
      <c r="K62" s="64">
        <f>'Page 1.4'!J57</f>
        <v>0</v>
      </c>
      <c r="M62" s="64">
        <f t="shared" si="16"/>
        <v>901777.24005016102</v>
      </c>
      <c r="O62" s="120">
        <f t="shared" si="17"/>
        <v>-3351815.4753991384</v>
      </c>
      <c r="P62" s="260"/>
      <c r="Q62" s="260"/>
    </row>
    <row r="63" spans="1:17" ht="12.75">
      <c r="A63" s="118">
        <v>54</v>
      </c>
      <c r="B63" s="118"/>
      <c r="C63" s="123"/>
      <c r="D63" s="119"/>
      <c r="E63" s="64">
        <f>'Page 1.4'!D58</f>
        <v>0</v>
      </c>
      <c r="F63" s="64">
        <f>'Page 1.4'!E58</f>
        <v>0</v>
      </c>
      <c r="G63" s="64">
        <f>'Page 1.4'!F58</f>
        <v>0</v>
      </c>
      <c r="H63" s="64">
        <f>'Page 1.4'!G58</f>
        <v>0</v>
      </c>
      <c r="I63" s="64">
        <f>'Page 1.4'!H58</f>
        <v>0</v>
      </c>
      <c r="J63" s="64">
        <f>'Page 1.4'!I58</f>
        <v>0</v>
      </c>
      <c r="K63" s="64">
        <f>'Page 1.4'!J58</f>
        <v>0</v>
      </c>
      <c r="M63" s="123"/>
      <c r="O63" s="120">
        <f t="shared" si="17"/>
        <v>0</v>
      </c>
      <c r="P63" s="260"/>
      <c r="Q63" s="260"/>
    </row>
    <row r="64" spans="1:17">
      <c r="A64" s="118">
        <v>55</v>
      </c>
      <c r="B64" s="118" t="s">
        <v>96</v>
      </c>
      <c r="C64" s="127">
        <f>SUM(C56:C63)</f>
        <v>-960642319.38895357</v>
      </c>
      <c r="D64" s="122"/>
      <c r="E64" s="127">
        <f t="shared" ref="E64:J64" si="18">SUM(E56:E63)</f>
        <v>-1645.2066501962654</v>
      </c>
      <c r="F64" s="127">
        <f t="shared" si="18"/>
        <v>0</v>
      </c>
      <c r="G64" s="127">
        <f t="shared" si="18"/>
        <v>20947189.996696025</v>
      </c>
      <c r="H64" s="127">
        <f t="shared" si="18"/>
        <v>-23487202.062865216</v>
      </c>
      <c r="I64" s="127">
        <f t="shared" si="18"/>
        <v>7213382.6760130413</v>
      </c>
      <c r="J64" s="127">
        <f t="shared" si="18"/>
        <v>-51936737.277409993</v>
      </c>
      <c r="K64" s="127">
        <f t="shared" ref="K64" si="19">SUM(K56:K63)</f>
        <v>0</v>
      </c>
      <c r="M64" s="127">
        <f>SUM(M56:M63)</f>
        <v>-47265011.87421634</v>
      </c>
      <c r="O64" s="127">
        <f>SUM(O56:O63)</f>
        <v>-1007907331.2631698</v>
      </c>
      <c r="P64" s="262"/>
      <c r="Q64" s="260"/>
    </row>
    <row r="65" spans="1:17" ht="12.75">
      <c r="A65" s="118">
        <v>56</v>
      </c>
      <c r="B65" s="118"/>
      <c r="C65" s="123"/>
      <c r="D65" s="119"/>
      <c r="E65" s="123"/>
      <c r="F65" s="123"/>
      <c r="G65" s="123"/>
      <c r="H65" s="123"/>
      <c r="I65" s="123"/>
      <c r="J65" s="123"/>
      <c r="K65" s="123"/>
      <c r="M65" s="123"/>
      <c r="O65" s="119"/>
      <c r="P65" s="262"/>
      <c r="Q65" s="260"/>
    </row>
    <row r="66" spans="1:17" ht="12" thickBot="1">
      <c r="A66" s="118">
        <v>57</v>
      </c>
      <c r="B66" s="118" t="s">
        <v>97</v>
      </c>
      <c r="C66" s="129">
        <f>C53+C64</f>
        <v>781321066.4872843</v>
      </c>
      <c r="D66" s="122"/>
      <c r="E66" s="129">
        <f t="shared" ref="E66:J66" si="20">E53+E64</f>
        <v>-1645.2066501962654</v>
      </c>
      <c r="F66" s="129">
        <f t="shared" si="20"/>
        <v>0</v>
      </c>
      <c r="G66" s="129">
        <f t="shared" si="20"/>
        <v>-9036110.0208700597</v>
      </c>
      <c r="H66" s="129">
        <f t="shared" si="20"/>
        <v>-23487202.062865216</v>
      </c>
      <c r="I66" s="129">
        <f t="shared" si="20"/>
        <v>7213382.6760130413</v>
      </c>
      <c r="J66" s="129">
        <f t="shared" si="20"/>
        <v>70550057.830539435</v>
      </c>
      <c r="K66" s="129">
        <f t="shared" ref="K66" si="21">K53+K64</f>
        <v>0</v>
      </c>
      <c r="M66" s="129">
        <f>M53+M64</f>
        <v>45238483.21616701</v>
      </c>
      <c r="O66" s="129">
        <f>O53+O64</f>
        <v>826559549.70345187</v>
      </c>
      <c r="P66" s="262"/>
      <c r="Q66" s="260"/>
    </row>
    <row r="67" spans="1:17" ht="13.5" thickTop="1">
      <c r="A67" s="118">
        <v>58</v>
      </c>
      <c r="B67" s="118"/>
      <c r="C67" s="123"/>
      <c r="D67" s="119"/>
      <c r="E67" s="123"/>
      <c r="F67" s="123"/>
      <c r="G67" s="123"/>
      <c r="H67" s="123"/>
      <c r="I67" s="123"/>
      <c r="J67" s="123"/>
      <c r="K67" s="123"/>
      <c r="M67" s="123"/>
      <c r="Q67" s="260"/>
    </row>
    <row r="68" spans="1:17" s="145" customFormat="1">
      <c r="A68" s="141">
        <v>59</v>
      </c>
      <c r="B68" s="141" t="s">
        <v>98</v>
      </c>
      <c r="C68" s="142">
        <f>Unadj_ROE</f>
        <v>8.6176167175226609E-2</v>
      </c>
      <c r="D68" s="143"/>
      <c r="E68" s="142">
        <f>'Page 1.4'!D63</f>
        <v>-2.6168325561236466E-3</v>
      </c>
      <c r="F68" s="142">
        <f>'Page 1.4'!E63</f>
        <v>1.8814086907739572E-2</v>
      </c>
      <c r="G68" s="142">
        <f>'Page 1.4'!F63</f>
        <v>1.7653668534612907E-2</v>
      </c>
      <c r="H68" s="142">
        <f>'Page 1.4'!G63</f>
        <v>-1.4085211955267032E-2</v>
      </c>
      <c r="I68" s="142">
        <f>'Page 1.4'!H63</f>
        <v>-7.4015222294888938E-3</v>
      </c>
      <c r="J68" s="142">
        <f>'Page 1.4'!I63</f>
        <v>-1.5469162001067113E-2</v>
      </c>
      <c r="K68" s="142">
        <f>'Page 1.4'!J63</f>
        <v>0</v>
      </c>
      <c r="L68" s="144"/>
      <c r="M68" s="142"/>
      <c r="N68" s="144"/>
      <c r="O68" s="142">
        <f>C68+'Page 1.4'!C63</f>
        <v>8.2063438329865929E-2</v>
      </c>
      <c r="P68" s="264"/>
      <c r="Q68" s="265"/>
    </row>
    <row r="69" spans="1:17">
      <c r="A69" s="118">
        <v>60</v>
      </c>
      <c r="B69" s="106" t="s">
        <v>136</v>
      </c>
      <c r="C69" s="64">
        <f>Summary!B68</f>
        <v>5459220.9908647742</v>
      </c>
      <c r="D69" s="131"/>
      <c r="E69" s="64">
        <f>'Page 1.4'!D64</f>
        <v>1618800.0799301718</v>
      </c>
      <c r="F69" s="64">
        <f>'Page 1.4'!E64</f>
        <v>-11638698.748411834</v>
      </c>
      <c r="G69" s="64">
        <f>'Page 1.4'!F64</f>
        <v>-10857680.551014306</v>
      </c>
      <c r="H69" s="64">
        <f>'Page 1.4'!G64</f>
        <v>8287300.427123379</v>
      </c>
      <c r="I69" s="64">
        <f>'Page 1.4'!H64</f>
        <v>4671374.488087805</v>
      </c>
      <c r="J69" s="64">
        <f>'Page 1.4'!I64</f>
        <v>10926502.996161599</v>
      </c>
      <c r="K69" s="64">
        <f>'Page 1.4'!J64</f>
        <v>0</v>
      </c>
      <c r="M69" s="64">
        <f>-(M39-(M66*Overall_ROR))/gross_up_factor</f>
        <v>3007598.6918767453</v>
      </c>
      <c r="O69" s="64">
        <f>-(O39-(O66*Overall_ROR))/gross_up_factor-1</f>
        <v>8466818.6827417836</v>
      </c>
      <c r="P69" s="266"/>
      <c r="Q69" s="267"/>
    </row>
    <row r="70" spans="1:17">
      <c r="A70" s="118">
        <v>61</v>
      </c>
      <c r="B70" s="118"/>
      <c r="C70" s="132"/>
      <c r="D70" s="119"/>
      <c r="E70" s="132"/>
      <c r="F70" s="132"/>
      <c r="G70" s="132"/>
      <c r="H70" s="132"/>
      <c r="I70" s="132"/>
      <c r="J70" s="132"/>
      <c r="K70" s="132"/>
      <c r="M70" s="132"/>
      <c r="Q70" s="260"/>
    </row>
    <row r="71" spans="1:17" ht="12.75">
      <c r="A71" s="118">
        <v>62</v>
      </c>
      <c r="B71" s="118" t="s">
        <v>99</v>
      </c>
      <c r="C71" s="123"/>
      <c r="D71" s="119"/>
      <c r="E71" s="123"/>
      <c r="F71" s="123"/>
      <c r="G71" s="123"/>
      <c r="H71" s="123"/>
      <c r="I71" s="123"/>
      <c r="J71" s="123"/>
      <c r="K71" s="123"/>
      <c r="M71" s="123"/>
      <c r="P71" s="260"/>
      <c r="Q71" s="260"/>
    </row>
    <row r="72" spans="1:17">
      <c r="A72" s="118">
        <v>63</v>
      </c>
      <c r="B72" s="118" t="s">
        <v>100</v>
      </c>
      <c r="C72" s="120">
        <f>Summary!B71</f>
        <v>64577772.079488181</v>
      </c>
      <c r="D72" s="120"/>
      <c r="E72" s="120">
        <f>'Page 1.4'!D67</f>
        <v>-1544482.7909482121</v>
      </c>
      <c r="F72" s="120">
        <f>'Page 1.4'!E67</f>
        <v>11104034.833600176</v>
      </c>
      <c r="G72" s="120">
        <f>'Page 1.4'!F67</f>
        <v>9333945.7999590412</v>
      </c>
      <c r="H72" s="120">
        <f>'Page 1.4'!G67</f>
        <v>-10459100.031521849</v>
      </c>
      <c r="I72" s="120">
        <f>'Page 1.4'!H67</f>
        <v>-733151</v>
      </c>
      <c r="J72" s="120">
        <f>'Page 1.4'!I67</f>
        <v>-2324891.6019830238</v>
      </c>
      <c r="K72" s="120">
        <f>'Page 1.4'!J67</f>
        <v>0</v>
      </c>
      <c r="M72" s="120">
        <f>SUM(E72:L72)</f>
        <v>5376355.2091061343</v>
      </c>
      <c r="O72" s="120">
        <f>+O15-O28-O29-O30-O31-O36</f>
        <v>69954127.288594261</v>
      </c>
      <c r="P72" s="260"/>
      <c r="Q72" s="260"/>
    </row>
    <row r="73" spans="1:17">
      <c r="A73" s="118">
        <v>64</v>
      </c>
      <c r="B73" s="118" t="s">
        <v>101</v>
      </c>
      <c r="C73" s="120">
        <f>Summary!B72</f>
        <v>0</v>
      </c>
      <c r="D73" s="119"/>
      <c r="E73" s="120">
        <f>'Page 1.4'!D68</f>
        <v>0</v>
      </c>
      <c r="F73" s="120">
        <f>'Page 1.4'!E68</f>
        <v>0</v>
      </c>
      <c r="G73" s="120">
        <f>'Page 1.4'!F68</f>
        <v>0</v>
      </c>
      <c r="H73" s="120">
        <f>'Page 1.4'!G68</f>
        <v>0</v>
      </c>
      <c r="I73" s="120">
        <f>'Page 1.4'!H68</f>
        <v>0</v>
      </c>
      <c r="J73" s="120">
        <f>'Page 1.4'!I68</f>
        <v>0</v>
      </c>
      <c r="K73" s="120">
        <f>'Page 1.4'!J68</f>
        <v>0</v>
      </c>
      <c r="Q73" s="260"/>
    </row>
    <row r="74" spans="1:17">
      <c r="A74" s="118">
        <v>65</v>
      </c>
      <c r="B74" s="118" t="s">
        <v>102</v>
      </c>
      <c r="C74" s="120">
        <f>Summary!B73</f>
        <v>-2382085.3672120855</v>
      </c>
      <c r="D74" s="119"/>
      <c r="E74" s="120">
        <f>'Page 1.4'!D69</f>
        <v>0</v>
      </c>
      <c r="F74" s="120">
        <f>'Page 1.4'!E69</f>
        <v>0</v>
      </c>
      <c r="G74" s="120">
        <f>'Page 1.4'!F69</f>
        <v>0</v>
      </c>
      <c r="H74" s="120">
        <f>'Page 1.4'!G69</f>
        <v>0</v>
      </c>
      <c r="I74" s="120">
        <f>'Page 1.4'!H69</f>
        <v>-3867.0779889625478</v>
      </c>
      <c r="J74" s="120">
        <f>'Page 1.4'!I69</f>
        <v>0</v>
      </c>
      <c r="K74" s="120">
        <f>'Page 1.4'!J69</f>
        <v>0</v>
      </c>
      <c r="M74" s="120">
        <f>SUM(E74:L74)</f>
        <v>-3867.0779889625478</v>
      </c>
      <c r="O74" s="120">
        <f>+C74+M74</f>
        <v>-2385952.4452010482</v>
      </c>
      <c r="P74" s="260"/>
      <c r="Q74" s="260"/>
    </row>
    <row r="75" spans="1:17">
      <c r="A75" s="118">
        <v>66</v>
      </c>
      <c r="B75" s="118" t="s">
        <v>103</v>
      </c>
      <c r="C75" s="120">
        <f>Summary!B74</f>
        <v>21200190.921984371</v>
      </c>
      <c r="D75" s="119"/>
      <c r="E75" s="120">
        <f>'Page 1.4'!D70</f>
        <v>0</v>
      </c>
      <c r="F75" s="120">
        <f>'Page 1.4'!E70</f>
        <v>0</v>
      </c>
      <c r="G75" s="120">
        <f>'Page 1.4'!F70</f>
        <v>0</v>
      </c>
      <c r="H75" s="120">
        <f>'Page 1.4'!G70</f>
        <v>0</v>
      </c>
      <c r="I75" s="120">
        <f>'Page 1.4'!H70</f>
        <v>572197.64556325972</v>
      </c>
      <c r="J75" s="120">
        <f>'Page 1.4'!I70</f>
        <v>0</v>
      </c>
      <c r="K75" s="120">
        <f>'Page 1.4'!J70</f>
        <v>0</v>
      </c>
      <c r="M75" s="120">
        <f>SUM(E75:L75)</f>
        <v>572197.64556325972</v>
      </c>
      <c r="O75" s="120">
        <f>+C75+M75</f>
        <v>21772388.567547631</v>
      </c>
      <c r="P75" s="260"/>
      <c r="Q75" s="260"/>
    </row>
    <row r="76" spans="1:17">
      <c r="A76" s="118">
        <v>67</v>
      </c>
      <c r="B76" s="133" t="s">
        <v>104</v>
      </c>
      <c r="C76" s="120">
        <f>Summary!B75</f>
        <v>64495488.864171803</v>
      </c>
      <c r="D76" s="122"/>
      <c r="E76" s="120">
        <f>'Page 1.4'!D71</f>
        <v>0</v>
      </c>
      <c r="F76" s="120">
        <f>'Page 1.4'!E71</f>
        <v>0</v>
      </c>
      <c r="G76" s="120">
        <f>'Page 1.4'!F71</f>
        <v>-52188</v>
      </c>
      <c r="H76" s="120">
        <f>'Page 1.4'!G71</f>
        <v>8860445.1263664309</v>
      </c>
      <c r="I76" s="120">
        <f>'Page 1.4'!H71</f>
        <v>0</v>
      </c>
      <c r="J76" s="120">
        <f>'Page 1.4'!I71</f>
        <v>1392993.5297545225</v>
      </c>
      <c r="K76" s="120">
        <f>'Page 1.4'!J71</f>
        <v>0</v>
      </c>
      <c r="M76" s="120">
        <f>SUM(E76:L76)</f>
        <v>10201250.656120954</v>
      </c>
      <c r="O76" s="120">
        <f>+C76+M76</f>
        <v>74696739.520292759</v>
      </c>
      <c r="P76" s="260"/>
      <c r="Q76" s="260"/>
    </row>
    <row r="77" spans="1:17">
      <c r="A77" s="118">
        <v>68</v>
      </c>
      <c r="B77" s="133" t="s">
        <v>105</v>
      </c>
      <c r="C77" s="120">
        <f>Summary!B76</f>
        <v>72317680.174286529</v>
      </c>
      <c r="D77" s="122"/>
      <c r="E77" s="120">
        <f>'Page 1.4'!D72</f>
        <v>3014.6093297169905</v>
      </c>
      <c r="F77" s="120">
        <f>'Page 1.4'!E72</f>
        <v>0</v>
      </c>
      <c r="G77" s="120">
        <f>'Page 1.4'!F72</f>
        <v>395953.39176106546</v>
      </c>
      <c r="H77" s="120">
        <f>'Page 1.4'!G72</f>
        <v>0</v>
      </c>
      <c r="I77" s="120">
        <f>'Page 1.4'!H72</f>
        <v>0</v>
      </c>
      <c r="J77" s="120">
        <f>'Page 1.4'!I72</f>
        <v>939607.10830105143</v>
      </c>
      <c r="K77" s="120">
        <f>'Page 1.4'!J72</f>
        <v>0</v>
      </c>
      <c r="M77" s="134">
        <f>SUM(E77:L77)</f>
        <v>1338575.1093918339</v>
      </c>
      <c r="O77" s="120">
        <f>+C77+M77</f>
        <v>73656255.283678368</v>
      </c>
      <c r="P77" s="260"/>
      <c r="Q77" s="260"/>
    </row>
    <row r="78" spans="1:17">
      <c r="A78" s="118">
        <v>69</v>
      </c>
      <c r="B78" s="118" t="s">
        <v>106</v>
      </c>
      <c r="C78" s="147">
        <f>Summary!B77</f>
        <v>37937475.214601174</v>
      </c>
      <c r="D78" s="119"/>
      <c r="E78" s="147">
        <f>'Page 1.4'!D73</f>
        <v>-1547497.4002779291</v>
      </c>
      <c r="F78" s="147">
        <f>'Page 1.4'!E73</f>
        <v>11104034.833600176</v>
      </c>
      <c r="G78" s="147">
        <f>'Page 1.4'!F73</f>
        <v>8885804.4081979766</v>
      </c>
      <c r="H78" s="147">
        <f>'Page 1.4'!G73</f>
        <v>-1598654.9051554184</v>
      </c>
      <c r="I78" s="147">
        <f>'Page 1.4'!H73</f>
        <v>-1301481.5675742971</v>
      </c>
      <c r="J78" s="147">
        <f>'Page 1.4'!I73</f>
        <v>-1871505.1805295527</v>
      </c>
      <c r="K78" s="147">
        <f>'Page 1.4'!J73</f>
        <v>0</v>
      </c>
      <c r="M78" s="135">
        <f>SUM(E78:L78)</f>
        <v>13670700.188260958</v>
      </c>
      <c r="O78" s="126">
        <f>+C78+M78</f>
        <v>51608175.402862132</v>
      </c>
      <c r="P78" s="262"/>
      <c r="Q78" s="260"/>
    </row>
    <row r="79" spans="1:17">
      <c r="A79" s="118">
        <v>70</v>
      </c>
      <c r="B79" s="118"/>
      <c r="C79" s="136"/>
      <c r="D79" s="119"/>
      <c r="E79" s="136"/>
      <c r="F79" s="136"/>
      <c r="G79" s="136"/>
      <c r="H79" s="136"/>
      <c r="I79" s="136"/>
      <c r="J79" s="136"/>
      <c r="K79" s="136"/>
      <c r="M79" s="136"/>
      <c r="Q79" s="260"/>
    </row>
    <row r="80" spans="1:17">
      <c r="A80" s="118">
        <v>71</v>
      </c>
      <c r="B80" s="118" t="s">
        <v>107</v>
      </c>
      <c r="C80" s="120">
        <v>0</v>
      </c>
      <c r="D80" s="122"/>
      <c r="E80" s="120">
        <f>'Page 1.4'!D75</f>
        <v>0</v>
      </c>
      <c r="F80" s="120">
        <f>'Page 1.4'!E75</f>
        <v>0</v>
      </c>
      <c r="G80" s="120">
        <f>'Page 1.4'!F75</f>
        <v>0</v>
      </c>
      <c r="H80" s="120">
        <f>'Page 1.4'!G75</f>
        <v>0</v>
      </c>
      <c r="I80" s="120">
        <f>'Page 1.4'!H75</f>
        <v>0</v>
      </c>
      <c r="J80" s="120">
        <f>'Page 1.4'!I75</f>
        <v>0</v>
      </c>
      <c r="K80" s="120">
        <f>'Page 1.4'!J75</f>
        <v>0</v>
      </c>
      <c r="M80" s="120">
        <f>SUM(E80:L80)</f>
        <v>0</v>
      </c>
      <c r="O80" s="137">
        <f>+C80+M80</f>
        <v>0</v>
      </c>
      <c r="P80" s="262"/>
      <c r="Q80" s="260"/>
    </row>
    <row r="81" spans="1:17" ht="12" thickBot="1">
      <c r="A81" s="118">
        <v>72</v>
      </c>
      <c r="B81" s="118" t="s">
        <v>108</v>
      </c>
      <c r="C81" s="138">
        <f>Summary!B80</f>
        <v>37937475.214601174</v>
      </c>
      <c r="D81" s="122"/>
      <c r="E81" s="138">
        <f>'Page 1.4'!D76</f>
        <v>-1547497.4002779291</v>
      </c>
      <c r="F81" s="138">
        <f>'Page 1.4'!E76</f>
        <v>11104034.833600176</v>
      </c>
      <c r="G81" s="138">
        <f>'Page 1.4'!F76</f>
        <v>8885804.4081979766</v>
      </c>
      <c r="H81" s="138">
        <f>'Page 1.4'!G76</f>
        <v>-1598654.9051554184</v>
      </c>
      <c r="I81" s="138">
        <f>'Page 1.4'!H76</f>
        <v>-1301481.5675742971</v>
      </c>
      <c r="J81" s="138">
        <f>'Page 1.4'!I76</f>
        <v>-1871505.1805295527</v>
      </c>
      <c r="K81" s="138">
        <f>'Page 1.4'!J76</f>
        <v>0</v>
      </c>
      <c r="L81" s="139"/>
      <c r="M81" s="138">
        <f>SUM(E81:L81)</f>
        <v>13670700.188260958</v>
      </c>
      <c r="O81" s="140">
        <f>+C81+M81</f>
        <v>51608175.402862132</v>
      </c>
      <c r="P81" s="262"/>
      <c r="Q81" s="260"/>
    </row>
    <row r="82" spans="1:17" ht="13.5" thickTop="1">
      <c r="A82" s="118">
        <v>73</v>
      </c>
      <c r="B82" s="118"/>
      <c r="C82" s="123"/>
      <c r="D82" s="119"/>
      <c r="E82" s="123"/>
      <c r="F82" s="123"/>
      <c r="G82" s="123"/>
      <c r="H82" s="123"/>
      <c r="I82" s="123"/>
      <c r="J82" s="123"/>
      <c r="K82" s="123"/>
      <c r="M82" s="123"/>
      <c r="Q82" s="260"/>
    </row>
    <row r="83" spans="1:17" ht="12" thickBot="1">
      <c r="A83" s="118">
        <v>74</v>
      </c>
      <c r="B83" s="133" t="s">
        <v>202</v>
      </c>
      <c r="C83" s="138">
        <f>Summary!B84</f>
        <v>8322674.5350748543</v>
      </c>
      <c r="D83" s="122"/>
      <c r="E83" s="138">
        <f>'Page 1.4'!D80</f>
        <v>-541624.09009727521</v>
      </c>
      <c r="F83" s="138">
        <f>'Page 1.4'!E80</f>
        <v>3886412.1917600613</v>
      </c>
      <c r="G83" s="138">
        <f>'Page 1.4'!F80</f>
        <v>3110031.5428692917</v>
      </c>
      <c r="H83" s="138">
        <f>'Page 1.4'!G80</f>
        <v>-559529.21680439636</v>
      </c>
      <c r="I83" s="138">
        <f>'Page 1.4'!H80</f>
        <v>-346893.70889410109</v>
      </c>
      <c r="J83" s="138">
        <f>'Page 1.4'!I80</f>
        <v>-655026.8131853434</v>
      </c>
      <c r="K83" s="138">
        <f>'Page 1.4'!J80</f>
        <v>0</v>
      </c>
      <c r="M83" s="138">
        <f>SUM(E83:L83)</f>
        <v>4893369.9056482371</v>
      </c>
      <c r="O83" s="138">
        <f>+C83+M83</f>
        <v>13216044.440723091</v>
      </c>
      <c r="P83" s="260"/>
      <c r="Q83" s="260"/>
    </row>
    <row r="84" spans="1:17" ht="12" thickTop="1"/>
    <row r="85" spans="1:17">
      <c r="O85" s="120"/>
    </row>
  </sheetData>
  <mergeCells count="1">
    <mergeCell ref="A3:C3"/>
  </mergeCells>
  <pageMargins left="0.7" right="0.7" top="0.75" bottom="0.75" header="0.3" footer="0.3"/>
  <pageSetup scale="67" firstPageNumber="2" fitToHeight="0" orientation="portrait" useFirstPageNumber="1" r:id="rId1"/>
  <headerFooter alignWithMargins="0">
    <oddHeader>&amp;R&amp;"Arial,Bold"Exhibit No.__(SEM-7r)&amp;"Arial,Regular"
Page &amp;P</oddHeader>
  </headerFooter>
  <colBreaks count="1" manualBreakCount="1">
    <brk id="11" max="1048575" man="1"/>
  </colBreaks>
  <customProperties>
    <customPr name="_pios_id" r:id="rId2"/>
  </customProperties>
  <ignoredErrors>
    <ignoredError sqref="M28 O2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J81"/>
  <sheetViews>
    <sheetView workbookViewId="0">
      <selection activeCell="G31" sqref="G31"/>
    </sheetView>
  </sheetViews>
  <sheetFormatPr defaultRowHeight="12.75"/>
  <cols>
    <col min="1" max="1" width="5.140625" style="203" customWidth="1"/>
    <col min="2" max="2" width="25.140625" style="203" bestFit="1" customWidth="1"/>
    <col min="3" max="10" width="12.7109375" style="203" customWidth="1"/>
    <col min="11" max="16384" width="9.140625" style="203"/>
  </cols>
  <sheetData>
    <row r="1" spans="1:10">
      <c r="B1" s="469" t="s">
        <v>184</v>
      </c>
      <c r="C1" s="469"/>
      <c r="D1" s="469"/>
      <c r="E1" s="469"/>
      <c r="F1" s="469"/>
      <c r="G1" s="469"/>
      <c r="H1" s="469"/>
      <c r="I1" s="469"/>
      <c r="J1" s="63"/>
    </row>
    <row r="3" spans="1:10" ht="51">
      <c r="C3" s="204" t="s">
        <v>161</v>
      </c>
      <c r="D3" s="204" t="s">
        <v>170</v>
      </c>
      <c r="E3" s="204" t="s">
        <v>171</v>
      </c>
      <c r="F3" s="204" t="s">
        <v>172</v>
      </c>
      <c r="G3" s="204" t="s">
        <v>173</v>
      </c>
      <c r="H3" s="204" t="s">
        <v>174</v>
      </c>
      <c r="I3" s="204" t="s">
        <v>248</v>
      </c>
      <c r="J3" s="204" t="s">
        <v>245</v>
      </c>
    </row>
    <row r="5" spans="1:10">
      <c r="A5" s="205">
        <v>1</v>
      </c>
      <c r="B5" s="205" t="s">
        <v>47</v>
      </c>
    </row>
    <row r="6" spans="1:10">
      <c r="A6" s="205">
        <v>2</v>
      </c>
      <c r="B6" s="205" t="s">
        <v>48</v>
      </c>
      <c r="C6" s="206">
        <f>SUM(D6:J6)</f>
        <v>-130939139.13498145</v>
      </c>
      <c r="D6" s="206">
        <f>'Page 1.5'!D6+'Page 1.6'!D6</f>
        <v>-1194447.3509358577</v>
      </c>
      <c r="E6" s="206">
        <f>'Page 1.5'!E6+'Page 1.6'!E6</f>
        <v>0</v>
      </c>
      <c r="F6" s="206">
        <f>'Page 1.5'!F6+'Page 1.6'!F6</f>
        <v>-129744691.78404559</v>
      </c>
      <c r="G6" s="206">
        <f>'Page 1.5'!G6+'Page 1.6'!G6</f>
        <v>0</v>
      </c>
      <c r="H6" s="206">
        <f>'Page 1.5'!H6+'Page 1.6'!H6</f>
        <v>0</v>
      </c>
      <c r="I6" s="206">
        <f>'Page 1.5'!I6+'Page 1.6'!I6</f>
        <v>0</v>
      </c>
      <c r="J6" s="206">
        <v>0</v>
      </c>
    </row>
    <row r="7" spans="1:10">
      <c r="A7" s="205">
        <v>3</v>
      </c>
      <c r="B7" s="205" t="s">
        <v>49</v>
      </c>
      <c r="C7" s="206">
        <f>SUM(D7:J7)</f>
        <v>0</v>
      </c>
      <c r="D7" s="206">
        <f>'Page 1.5'!D7+'Page 1.6'!D7</f>
        <v>0</v>
      </c>
      <c r="E7" s="206">
        <f>'Page 1.5'!E7+'Page 1.6'!E7</f>
        <v>0</v>
      </c>
      <c r="F7" s="206">
        <f>'Page 1.5'!F7+'Page 1.6'!F7</f>
        <v>0</v>
      </c>
      <c r="G7" s="206">
        <f>'Page 1.5'!G7+'Page 1.6'!G7</f>
        <v>0</v>
      </c>
      <c r="H7" s="206">
        <f>'Page 1.5'!H7+'Page 1.6'!H7</f>
        <v>0</v>
      </c>
      <c r="I7" s="206">
        <f>'Page 1.5'!I7+'Page 1.6'!I7</f>
        <v>0</v>
      </c>
      <c r="J7" s="206">
        <v>0</v>
      </c>
    </row>
    <row r="8" spans="1:10">
      <c r="A8" s="205">
        <v>4</v>
      </c>
      <c r="B8" s="205" t="s">
        <v>50</v>
      </c>
      <c r="C8" s="206">
        <f>SUM(D8:J8)</f>
        <v>-13422783.349006347</v>
      </c>
      <c r="D8" s="206">
        <f>'Page 1.5'!D8+'Page 1.6'!D8</f>
        <v>0</v>
      </c>
      <c r="E8" s="206">
        <f>'Page 1.5'!E8+'Page 1.6'!E8</f>
        <v>0</v>
      </c>
      <c r="F8" s="206">
        <f>'Page 1.5'!F8+'Page 1.6'!F8</f>
        <v>-13422783.349006347</v>
      </c>
      <c r="G8" s="206">
        <f>'Page 1.5'!G8+'Page 1.6'!G8</f>
        <v>0</v>
      </c>
      <c r="H8" s="206">
        <f>'Page 1.5'!H8+'Page 1.6'!H8</f>
        <v>0</v>
      </c>
      <c r="I8" s="206">
        <f>'Page 1.5'!I8+'Page 1.6'!I8</f>
        <v>0</v>
      </c>
      <c r="J8" s="206">
        <v>0</v>
      </c>
    </row>
    <row r="9" spans="1:10">
      <c r="A9" s="205">
        <v>5</v>
      </c>
      <c r="B9" s="205" t="s">
        <v>51</v>
      </c>
      <c r="C9" s="206">
        <f>SUM(D9:J9)</f>
        <v>-419728.77869743854</v>
      </c>
      <c r="D9" s="206">
        <f>'Page 1.5'!D9+'Page 1.6'!D9</f>
        <v>-419728.77869743854</v>
      </c>
      <c r="E9" s="206">
        <f>'Page 1.5'!E9+'Page 1.6'!E9</f>
        <v>0</v>
      </c>
      <c r="F9" s="206">
        <f>'Page 1.5'!F9+'Page 1.6'!F9</f>
        <v>0</v>
      </c>
      <c r="G9" s="206">
        <f>'Page 1.5'!G9+'Page 1.6'!G9</f>
        <v>0</v>
      </c>
      <c r="H9" s="206">
        <f>'Page 1.5'!H9+'Page 1.6'!H9</f>
        <v>0</v>
      </c>
      <c r="I9" s="206">
        <f>'Page 1.5'!I9+'Page 1.6'!I9</f>
        <v>0</v>
      </c>
      <c r="J9" s="206">
        <v>0</v>
      </c>
    </row>
    <row r="10" spans="1:10">
      <c r="A10" s="205">
        <v>6</v>
      </c>
      <c r="B10" s="205" t="s">
        <v>52</v>
      </c>
      <c r="C10" s="207">
        <f>SUM(C6:C9)</f>
        <v>-144781651.26268524</v>
      </c>
      <c r="D10" s="207">
        <f t="shared" ref="D10:I10" si="0">SUM(D6:D9)</f>
        <v>-1614176.1296332963</v>
      </c>
      <c r="E10" s="207">
        <f t="shared" si="0"/>
        <v>0</v>
      </c>
      <c r="F10" s="207">
        <f t="shared" si="0"/>
        <v>-143167475.13305193</v>
      </c>
      <c r="G10" s="207">
        <f t="shared" si="0"/>
        <v>0</v>
      </c>
      <c r="H10" s="207">
        <f t="shared" si="0"/>
        <v>0</v>
      </c>
      <c r="I10" s="207">
        <f t="shared" si="0"/>
        <v>0</v>
      </c>
      <c r="J10" s="207">
        <f t="shared" ref="J10" si="1">SUM(J6:J9)</f>
        <v>0</v>
      </c>
    </row>
    <row r="11" spans="1:10">
      <c r="A11" s="205">
        <v>7</v>
      </c>
      <c r="B11" s="205"/>
    </row>
    <row r="12" spans="1:10">
      <c r="A12" s="205">
        <v>8</v>
      </c>
      <c r="B12" s="205" t="s">
        <v>53</v>
      </c>
    </row>
    <row r="13" spans="1:10">
      <c r="A13" s="205">
        <v>9</v>
      </c>
      <c r="B13" s="205" t="s">
        <v>54</v>
      </c>
      <c r="C13" s="206">
        <f t="shared" ref="C13:C22" si="2">SUM(D13:J13)</f>
        <v>-54297735.376312241</v>
      </c>
      <c r="D13" s="206">
        <f>'Page 1.5'!D13+'Page 1.6'!D13</f>
        <v>0</v>
      </c>
      <c r="E13" s="206">
        <f>'Page 1.5'!E13+'Page 1.6'!E13</f>
        <v>-44771.998078540928</v>
      </c>
      <c r="F13" s="206">
        <f>'Page 1.5'!F13+'Page 1.6'!F13</f>
        <v>-54252963.378233701</v>
      </c>
      <c r="G13" s="206">
        <f>'Page 1.5'!G13+'Page 1.6'!G13</f>
        <v>0</v>
      </c>
      <c r="H13" s="206">
        <f>'Page 1.5'!H13+'Page 1.6'!H13</f>
        <v>0</v>
      </c>
      <c r="I13" s="206">
        <f>'Page 1.5'!I13+'Page 1.6'!I13</f>
        <v>0</v>
      </c>
      <c r="J13" s="206">
        <v>0</v>
      </c>
    </row>
    <row r="14" spans="1:10">
      <c r="A14" s="205">
        <v>10</v>
      </c>
      <c r="B14" s="205" t="s">
        <v>55</v>
      </c>
      <c r="C14" s="206">
        <f t="shared" si="2"/>
        <v>0</v>
      </c>
      <c r="D14" s="206">
        <f>'Page 1.5'!D14+'Page 1.6'!D14</f>
        <v>0</v>
      </c>
      <c r="E14" s="206">
        <f>'Page 1.5'!E14+'Page 1.6'!E14</f>
        <v>0</v>
      </c>
      <c r="F14" s="206">
        <f>'Page 1.5'!F14+'Page 1.6'!F14</f>
        <v>0</v>
      </c>
      <c r="G14" s="206">
        <f>'Page 1.5'!G14+'Page 1.6'!G14</f>
        <v>0</v>
      </c>
      <c r="H14" s="206">
        <f>'Page 1.5'!H14+'Page 1.6'!H14</f>
        <v>0</v>
      </c>
      <c r="I14" s="206">
        <f>'Page 1.5'!I14+'Page 1.6'!I14</f>
        <v>0</v>
      </c>
      <c r="J14" s="206">
        <v>0</v>
      </c>
    </row>
    <row r="15" spans="1:10">
      <c r="A15" s="205">
        <v>11</v>
      </c>
      <c r="B15" s="205" t="s">
        <v>56</v>
      </c>
      <c r="C15" s="206">
        <f t="shared" si="2"/>
        <v>-18302.303785975622</v>
      </c>
      <c r="D15" s="206">
        <f>'Page 1.5'!D15+'Page 1.6'!D15</f>
        <v>0</v>
      </c>
      <c r="E15" s="206">
        <f>'Page 1.5'!E15+'Page 1.6'!E15</f>
        <v>-18302.303785975622</v>
      </c>
      <c r="F15" s="206">
        <f>'Page 1.5'!F15+'Page 1.6'!F15</f>
        <v>0</v>
      </c>
      <c r="G15" s="206">
        <f>'Page 1.5'!G15+'Page 1.6'!G15</f>
        <v>0</v>
      </c>
      <c r="H15" s="206">
        <f>'Page 1.5'!H15+'Page 1.6'!H15</f>
        <v>0</v>
      </c>
      <c r="I15" s="206">
        <f>'Page 1.5'!I15+'Page 1.6'!I15</f>
        <v>0</v>
      </c>
      <c r="J15" s="206">
        <v>0</v>
      </c>
    </row>
    <row r="16" spans="1:10">
      <c r="A16" s="205">
        <v>12</v>
      </c>
      <c r="B16" s="205" t="s">
        <v>57</v>
      </c>
      <c r="C16" s="206">
        <f t="shared" si="2"/>
        <v>-71633890.01092954</v>
      </c>
      <c r="D16" s="206">
        <f>'Page 1.5'!D16+'Page 1.6'!D16</f>
        <v>0</v>
      </c>
      <c r="E16" s="206">
        <f>'Page 1.5'!E16+'Page 1.6'!E16</f>
        <v>251166.36242632859</v>
      </c>
      <c r="F16" s="206">
        <f>'Page 1.5'!F16+'Page 1.6'!F16</f>
        <v>-71885056.373355865</v>
      </c>
      <c r="G16" s="206">
        <f>'Page 1.5'!G16+'Page 1.6'!G16</f>
        <v>0</v>
      </c>
      <c r="H16" s="206">
        <f>'Page 1.5'!H16+'Page 1.6'!H16</f>
        <v>0</v>
      </c>
      <c r="I16" s="206">
        <f>'Page 1.5'!I16+'Page 1.6'!I16</f>
        <v>0</v>
      </c>
      <c r="J16" s="206">
        <v>0</v>
      </c>
    </row>
    <row r="17" spans="1:10">
      <c r="A17" s="205">
        <v>13</v>
      </c>
      <c r="B17" s="205" t="s">
        <v>58</v>
      </c>
      <c r="C17" s="206">
        <f t="shared" si="2"/>
        <v>-25611649.54852806</v>
      </c>
      <c r="D17" s="206">
        <f>'Page 1.5'!D17+'Page 1.6'!D17</f>
        <v>-66703.305534297731</v>
      </c>
      <c r="E17" s="206">
        <f>'Page 1.5'!E17+'Page 1.6'!E17</f>
        <v>-67019.932727201871</v>
      </c>
      <c r="F17" s="206">
        <f>'Page 1.5'!F17+'Page 1.6'!F17</f>
        <v>-25477926.310266562</v>
      </c>
      <c r="G17" s="206">
        <f>'Page 1.5'!G17+'Page 1.6'!G17</f>
        <v>0</v>
      </c>
      <c r="H17" s="206">
        <f>'Page 1.5'!H17+'Page 1.6'!H17</f>
        <v>0</v>
      </c>
      <c r="I17" s="206">
        <f>'Page 1.5'!I17+'Page 1.6'!I17</f>
        <v>0</v>
      </c>
      <c r="J17" s="206">
        <v>0</v>
      </c>
    </row>
    <row r="18" spans="1:10">
      <c r="A18" s="205">
        <v>14</v>
      </c>
      <c r="B18" s="205" t="s">
        <v>59</v>
      </c>
      <c r="C18" s="206">
        <f t="shared" si="2"/>
        <v>30723.167051984925</v>
      </c>
      <c r="D18" s="206">
        <f>'Page 1.5'!D18+'Page 1.6'!D18</f>
        <v>0</v>
      </c>
      <c r="E18" s="206">
        <f>'Page 1.5'!E18+'Page 1.6'!E18</f>
        <v>31613.632301381789</v>
      </c>
      <c r="F18" s="206">
        <f>'Page 1.5'!F18+'Page 1.6'!F18</f>
        <v>-890.46524939686265</v>
      </c>
      <c r="G18" s="206">
        <f>'Page 1.5'!G18+'Page 1.6'!G18</f>
        <v>0</v>
      </c>
      <c r="H18" s="206">
        <f>'Page 1.5'!H18+'Page 1.6'!H18</f>
        <v>0</v>
      </c>
      <c r="I18" s="206">
        <f>'Page 1.5'!I18+'Page 1.6'!I18</f>
        <v>0</v>
      </c>
      <c r="J18" s="206">
        <v>0</v>
      </c>
    </row>
    <row r="19" spans="1:10">
      <c r="A19" s="205">
        <v>15</v>
      </c>
      <c r="B19" s="205" t="s">
        <v>60</v>
      </c>
      <c r="C19" s="206">
        <f t="shared" si="2"/>
        <v>389101.33251100057</v>
      </c>
      <c r="D19" s="206">
        <f>'Page 1.5'!D19+'Page 1.6'!D19</f>
        <v>0</v>
      </c>
      <c r="E19" s="206">
        <f>'Page 1.5'!E19+'Page 1.6'!E19</f>
        <v>389101.33251100057</v>
      </c>
      <c r="F19" s="206">
        <f>'Page 1.5'!F19+'Page 1.6'!F19</f>
        <v>0</v>
      </c>
      <c r="G19" s="206">
        <f>'Page 1.5'!G19+'Page 1.6'!G19</f>
        <v>0</v>
      </c>
      <c r="H19" s="206">
        <f>'Page 1.5'!H19+'Page 1.6'!H19</f>
        <v>0</v>
      </c>
      <c r="I19" s="206">
        <f>'Page 1.5'!I19+'Page 1.6'!I19</f>
        <v>0</v>
      </c>
      <c r="J19" s="206">
        <v>0</v>
      </c>
    </row>
    <row r="20" spans="1:10">
      <c r="A20" s="205">
        <v>16</v>
      </c>
      <c r="B20" s="205" t="s">
        <v>61</v>
      </c>
      <c r="C20" s="206">
        <f t="shared" si="2"/>
        <v>-11538556.356960556</v>
      </c>
      <c r="D20" s="206">
        <f>'Page 1.5'!D20+'Page 1.6'!D20</f>
        <v>0</v>
      </c>
      <c r="E20" s="206">
        <f>'Page 1.5'!E20+'Page 1.6'!E20</f>
        <v>-11538556.356960556</v>
      </c>
      <c r="F20" s="206">
        <f>'Page 1.5'!F20+'Page 1.6'!F20</f>
        <v>0</v>
      </c>
      <c r="G20" s="206">
        <f>'Page 1.5'!G20+'Page 1.6'!G20</f>
        <v>0</v>
      </c>
      <c r="H20" s="206">
        <f>'Page 1.5'!H20+'Page 1.6'!H20</f>
        <v>0</v>
      </c>
      <c r="I20" s="206">
        <f>'Page 1.5'!I20+'Page 1.6'!I20</f>
        <v>0</v>
      </c>
      <c r="J20" s="206">
        <v>0</v>
      </c>
    </row>
    <row r="21" spans="1:10">
      <c r="A21" s="205">
        <v>17</v>
      </c>
      <c r="B21" s="205" t="s">
        <v>62</v>
      </c>
      <c r="C21" s="206">
        <f t="shared" si="2"/>
        <v>0</v>
      </c>
      <c r="D21" s="206">
        <f>'Page 1.5'!D21+'Page 1.6'!D21</f>
        <v>0</v>
      </c>
      <c r="E21" s="206">
        <f>'Page 1.5'!E21+'Page 1.6'!E21</f>
        <v>0</v>
      </c>
      <c r="F21" s="206">
        <f>'Page 1.5'!F21+'Page 1.6'!F21</f>
        <v>0</v>
      </c>
      <c r="G21" s="206">
        <f>'Page 1.5'!G21+'Page 1.6'!G21</f>
        <v>0</v>
      </c>
      <c r="H21" s="206">
        <f>'Page 1.5'!H21+'Page 1.6'!H21</f>
        <v>0</v>
      </c>
      <c r="I21" s="206">
        <f>'Page 1.5'!I21+'Page 1.6'!I21</f>
        <v>0</v>
      </c>
      <c r="J21" s="206">
        <v>0</v>
      </c>
    </row>
    <row r="22" spans="1:10">
      <c r="A22" s="205">
        <v>18</v>
      </c>
      <c r="B22" s="205" t="s">
        <v>63</v>
      </c>
      <c r="C22" s="208">
        <f t="shared" si="2"/>
        <v>467170.28022393835</v>
      </c>
      <c r="D22" s="208">
        <f>'Page 1.5'!D22+'Page 1.6'!D22</f>
        <v>0</v>
      </c>
      <c r="E22" s="208">
        <f>'Page 1.5'!E22+'Page 1.6'!E22</f>
        <v>14292.365885631632</v>
      </c>
      <c r="F22" s="208">
        <f>'Page 1.5'!F22+'Page 1.6'!F22</f>
        <v>-3743.7869890983466</v>
      </c>
      <c r="G22" s="208">
        <f>'Page 1.5'!G22+'Page 1.6'!G22</f>
        <v>0</v>
      </c>
      <c r="H22" s="208">
        <f>'Page 1.5'!H22+'Page 1.6'!H22</f>
        <v>0</v>
      </c>
      <c r="I22" s="208">
        <f>'Page 1.5'!I22+'Page 1.6'!I22</f>
        <v>456621.70132740506</v>
      </c>
      <c r="J22" s="208">
        <v>0</v>
      </c>
    </row>
    <row r="23" spans="1:10">
      <c r="A23" s="205">
        <v>19</v>
      </c>
      <c r="B23" s="205" t="s">
        <v>64</v>
      </c>
      <c r="C23" s="209">
        <f>SUM(C13:C22)</f>
        <v>-162213138.81672949</v>
      </c>
      <c r="D23" s="209">
        <f t="shared" ref="D23:I23" si="3">SUM(D13:D22)</f>
        <v>-66703.305534297731</v>
      </c>
      <c r="E23" s="209">
        <f t="shared" si="3"/>
        <v>-10982476.898427932</v>
      </c>
      <c r="F23" s="209">
        <f t="shared" si="3"/>
        <v>-151620580.3140946</v>
      </c>
      <c r="G23" s="209">
        <f t="shared" si="3"/>
        <v>0</v>
      </c>
      <c r="H23" s="209">
        <f t="shared" si="3"/>
        <v>0</v>
      </c>
      <c r="I23" s="209">
        <f t="shared" si="3"/>
        <v>456621.70132740506</v>
      </c>
      <c r="J23" s="209">
        <f t="shared" ref="J23" si="4">SUM(J13:J22)</f>
        <v>0</v>
      </c>
    </row>
    <row r="24" spans="1:10">
      <c r="A24" s="205">
        <v>20</v>
      </c>
      <c r="B24" s="205" t="s">
        <v>65</v>
      </c>
      <c r="C24" s="206">
        <f>SUM(D24:J24)</f>
        <v>11519645.678440735</v>
      </c>
      <c r="D24" s="206">
        <f>'Page 1.5'!D24+'Page 1.6'!D24</f>
        <v>0</v>
      </c>
      <c r="E24" s="206">
        <f>'Page 1.5'!E24+'Page 1.6'!E24</f>
        <v>-132826.15721941151</v>
      </c>
      <c r="F24" s="206">
        <f>'Page 1.5'!F24+'Page 1.6'!F24</f>
        <v>-626873.45812471223</v>
      </c>
      <c r="G24" s="206">
        <f>'Page 1.5'!G24+'Page 1.6'!G24</f>
        <v>10415430.793129239</v>
      </c>
      <c r="H24" s="206">
        <f>'Page 1.5'!H24+'Page 1.6'!H24</f>
        <v>0</v>
      </c>
      <c r="I24" s="206">
        <f>'Page 1.5'!I24+'Page 1.6'!I24</f>
        <v>1863914.5006556187</v>
      </c>
      <c r="J24" s="206">
        <v>0</v>
      </c>
    </row>
    <row r="25" spans="1:10">
      <c r="A25" s="205">
        <v>21</v>
      </c>
      <c r="B25" s="205" t="s">
        <v>66</v>
      </c>
      <c r="C25" s="206">
        <f>SUM(D25:J25)</f>
        <v>-170844.55360814399</v>
      </c>
      <c r="D25" s="206">
        <f>'Page 1.5'!D25+'Page 1.6'!D25</f>
        <v>0</v>
      </c>
      <c r="E25" s="206">
        <f>'Page 1.5'!E25+'Page 1.6'!E25</f>
        <v>0</v>
      </c>
      <c r="F25" s="206">
        <f>'Page 1.5'!F25+'Page 1.6'!F25</f>
        <v>-214513.79200075401</v>
      </c>
      <c r="G25" s="206">
        <f>'Page 1.5'!G25+'Page 1.6'!G25</f>
        <v>43669.238392610016</v>
      </c>
      <c r="H25" s="206">
        <f>'Page 1.5'!H25+'Page 1.6'!H25</f>
        <v>0</v>
      </c>
      <c r="I25" s="206">
        <f>'Page 1.5'!I25+'Page 1.6'!I25</f>
        <v>0</v>
      </c>
      <c r="J25" s="206">
        <v>0</v>
      </c>
    </row>
    <row r="26" spans="1:10">
      <c r="A26" s="205">
        <v>22</v>
      </c>
      <c r="B26" s="205" t="s">
        <v>67</v>
      </c>
      <c r="C26" s="206">
        <f>SUM(D26:J26)</f>
        <v>693697.63120909641</v>
      </c>
      <c r="D26" s="206">
        <f>'Page 1.5'!D26+'Page 1.6'!D26</f>
        <v>0</v>
      </c>
      <c r="E26" s="206">
        <f>'Page 1.5'!E26+'Page 1.6'!E26</f>
        <v>0</v>
      </c>
      <c r="F26" s="206">
        <f>'Page 1.5'!F26+'Page 1.6'!F26</f>
        <v>-39453.368790903551</v>
      </c>
      <c r="G26" s="206">
        <f>'Page 1.5'!G26+'Page 1.6'!G26</f>
        <v>0</v>
      </c>
      <c r="H26" s="206">
        <f>'Page 1.5'!H26+'Page 1.6'!H26</f>
        <v>733151</v>
      </c>
      <c r="I26" s="206">
        <f>'Page 1.5'!I26+'Page 1.6'!I26</f>
        <v>0</v>
      </c>
      <c r="J26" s="206">
        <v>0</v>
      </c>
    </row>
    <row r="27" spans="1:10">
      <c r="A27" s="205">
        <v>23</v>
      </c>
      <c r="B27" s="205" t="s">
        <v>162</v>
      </c>
      <c r="C27" s="206">
        <f>C80</f>
        <v>4893369.9056482371</v>
      </c>
      <c r="D27" s="206">
        <f>D80</f>
        <v>-541624.09009727521</v>
      </c>
      <c r="E27" s="206">
        <f t="shared" ref="E27:I27" si="5">E80</f>
        <v>3886412.1917600613</v>
      </c>
      <c r="F27" s="206">
        <f t="shared" si="5"/>
        <v>3110031.5428692917</v>
      </c>
      <c r="G27" s="206">
        <f t="shared" si="5"/>
        <v>-559529.21680439636</v>
      </c>
      <c r="H27" s="206">
        <f t="shared" si="5"/>
        <v>-346893.70889410109</v>
      </c>
      <c r="I27" s="206">
        <f t="shared" si="5"/>
        <v>-655026.8131853434</v>
      </c>
      <c r="J27" s="206">
        <v>0</v>
      </c>
    </row>
    <row r="28" spans="1:10">
      <c r="A28" s="205">
        <v>24</v>
      </c>
      <c r="B28" s="205" t="s">
        <v>163</v>
      </c>
      <c r="C28" s="206">
        <f>SUM(D28:J28)</f>
        <v>0</v>
      </c>
      <c r="D28" s="206">
        <v>0</v>
      </c>
      <c r="E28" s="206">
        <f t="shared" ref="E28" si="6">C227</f>
        <v>0</v>
      </c>
      <c r="F28" s="206">
        <f t="shared" ref="F28" si="7">C341</f>
        <v>0</v>
      </c>
      <c r="G28" s="206">
        <f t="shared" ref="G28" si="8">C455</f>
        <v>0</v>
      </c>
      <c r="H28" s="206">
        <f t="shared" ref="H28" si="9">C570</f>
        <v>0</v>
      </c>
      <c r="I28" s="206">
        <f t="shared" ref="I28:J28" si="10">C685</f>
        <v>0</v>
      </c>
      <c r="J28" s="206">
        <f t="shared" si="10"/>
        <v>0</v>
      </c>
    </row>
    <row r="29" spans="1:10">
      <c r="A29" s="205">
        <v>25</v>
      </c>
      <c r="B29" s="205" t="s">
        <v>164</v>
      </c>
      <c r="C29" s="206">
        <f>SUM(D29:J29)</f>
        <v>-954291.71854181751</v>
      </c>
      <c r="D29" s="206">
        <f>'Page 1.5'!D29+'Page 1.6'!D29</f>
        <v>1144.080802423865</v>
      </c>
      <c r="E29" s="206">
        <f>'Page 1.5'!E29+'Page 1.6'!E29</f>
        <v>0</v>
      </c>
      <c r="F29" s="206">
        <f>'Page 1.5'!F29+'Page 1.6'!F29</f>
        <v>150268.27170724195</v>
      </c>
      <c r="G29" s="206">
        <f>'Page 1.5'!G29+'Page 1.6'!G29</f>
        <v>-3045718.5772519996</v>
      </c>
      <c r="H29" s="206">
        <f>'Page 1.5'!H29+'Page 1.6'!H29</f>
        <v>1984071.948587921</v>
      </c>
      <c r="I29" s="206">
        <f>'Page 1.5'!I29+'Page 1.6'!I29</f>
        <v>-44057.442387404648</v>
      </c>
      <c r="J29" s="206">
        <v>0</v>
      </c>
    </row>
    <row r="30" spans="1:10">
      <c r="A30" s="205">
        <v>26</v>
      </c>
      <c r="B30" s="205" t="s">
        <v>71</v>
      </c>
      <c r="C30" s="206">
        <f>SUM(D30:J30)</f>
        <v>0</v>
      </c>
      <c r="D30" s="206">
        <f>'Page 1.5'!D30+'Page 1.6'!D30</f>
        <v>0</v>
      </c>
      <c r="E30" s="206">
        <f>'Page 1.5'!E30+'Page 1.6'!E30</f>
        <v>0</v>
      </c>
      <c r="F30" s="206">
        <f>'Page 1.5'!F30+'Page 1.6'!F30</f>
        <v>0</v>
      </c>
      <c r="G30" s="206">
        <f>'Page 1.5'!G30+'Page 1.6'!G30</f>
        <v>0</v>
      </c>
      <c r="H30" s="206">
        <f>'Page 1.5'!H30+'Page 1.6'!H30</f>
        <v>0</v>
      </c>
      <c r="I30" s="206">
        <f>'Page 1.5'!I30+'Page 1.6'!I30</f>
        <v>0</v>
      </c>
      <c r="J30" s="206">
        <v>0</v>
      </c>
    </row>
    <row r="31" spans="1:10">
      <c r="A31" s="205">
        <v>27</v>
      </c>
      <c r="B31" s="205" t="s">
        <v>72</v>
      </c>
      <c r="C31" s="206">
        <f>SUM(D31:J31)</f>
        <v>12633.588896380579</v>
      </c>
      <c r="D31" s="206">
        <f>'Page 1.5'!D31+'Page 1.6'!D31</f>
        <v>-2990.0331507862261</v>
      </c>
      <c r="E31" s="206">
        <f>'Page 1.5'!E31+'Page 1.6'!E31</f>
        <v>11268.222047166806</v>
      </c>
      <c r="F31" s="206">
        <f>'Page 1.5'!F31+'Page 1.6'!F31</f>
        <v>0</v>
      </c>
      <c r="G31" s="206">
        <f>'Page 1.5'!G31+'Page 1.6'!G31</f>
        <v>0</v>
      </c>
      <c r="H31" s="206">
        <f>'Page 1.5'!H31+'Page 1.6'!H31</f>
        <v>0</v>
      </c>
      <c r="I31" s="206">
        <f>'Page 1.5'!I31+'Page 1.6'!I31</f>
        <v>4355.3999999999996</v>
      </c>
      <c r="J31" s="206">
        <v>0</v>
      </c>
    </row>
    <row r="32" spans="1:10">
      <c r="A32" s="205">
        <v>28</v>
      </c>
      <c r="B32" s="210" t="s">
        <v>73</v>
      </c>
      <c r="C32" s="211">
        <f>SUM(C23:C31)</f>
        <v>-146218928.28468499</v>
      </c>
      <c r="D32" s="211">
        <f t="shared" ref="D32:I32" si="11">SUM(D23:D31)</f>
        <v>-610173.34797993524</v>
      </c>
      <c r="E32" s="211">
        <f t="shared" si="11"/>
        <v>-7217622.6418401152</v>
      </c>
      <c r="F32" s="211">
        <f t="shared" si="11"/>
        <v>-149241121.11843443</v>
      </c>
      <c r="G32" s="211">
        <f t="shared" si="11"/>
        <v>6853852.2374654533</v>
      </c>
      <c r="H32" s="211">
        <f t="shared" si="11"/>
        <v>2370329.23969382</v>
      </c>
      <c r="I32" s="211">
        <f t="shared" si="11"/>
        <v>1625807.3464102757</v>
      </c>
      <c r="J32" s="211">
        <f t="shared" ref="J32" si="12">SUM(J23:J31)</f>
        <v>0</v>
      </c>
    </row>
    <row r="33" spans="1:10">
      <c r="A33" s="205">
        <v>29</v>
      </c>
      <c r="B33" s="205"/>
    </row>
    <row r="34" spans="1:10" ht="13.5" thickBot="1">
      <c r="A34" s="205">
        <v>30</v>
      </c>
      <c r="B34" s="205" t="s">
        <v>74</v>
      </c>
      <c r="C34" s="212">
        <f>C10-C32</f>
        <v>1437277.0219997466</v>
      </c>
      <c r="D34" s="212">
        <f t="shared" ref="D34:I34" si="13">D10-D32</f>
        <v>-1004002.781653361</v>
      </c>
      <c r="E34" s="212">
        <f t="shared" si="13"/>
        <v>7217622.6418401152</v>
      </c>
      <c r="F34" s="212">
        <f t="shared" si="13"/>
        <v>6073645.9853824973</v>
      </c>
      <c r="G34" s="212">
        <f t="shared" si="13"/>
        <v>-6853852.2374654533</v>
      </c>
      <c r="H34" s="212">
        <f t="shared" si="13"/>
        <v>-2370329.23969382</v>
      </c>
      <c r="I34" s="212">
        <f t="shared" si="13"/>
        <v>-1625807.3464102757</v>
      </c>
      <c r="J34" s="212">
        <f t="shared" ref="J34" si="14">J10-J32</f>
        <v>0</v>
      </c>
    </row>
    <row r="35" spans="1:10" ht="13.5" thickTop="1">
      <c r="A35" s="205">
        <v>31</v>
      </c>
      <c r="B35" s="205"/>
    </row>
    <row r="36" spans="1:10">
      <c r="A36" s="205">
        <v>32</v>
      </c>
      <c r="B36" s="205" t="s">
        <v>75</v>
      </c>
    </row>
    <row r="37" spans="1:10">
      <c r="A37" s="205">
        <v>33</v>
      </c>
      <c r="B37" s="205" t="s">
        <v>76</v>
      </c>
      <c r="C37" s="206">
        <f t="shared" ref="C37:C47" si="15">SUM(D37:J37)</f>
        <v>96601857.687883303</v>
      </c>
      <c r="D37" s="206">
        <f>'Page 1.5'!D37+'Page 1.6'!D37</f>
        <v>0</v>
      </c>
      <c r="E37" s="206">
        <f>'Page 1.5'!E37+'Page 1.6'!E37</f>
        <v>0</v>
      </c>
      <c r="F37" s="206">
        <f>'Page 1.5'!F37+'Page 1.6'!F37</f>
        <v>-29983300.017566085</v>
      </c>
      <c r="G37" s="206">
        <f>'Page 1.5'!G37+'Page 1.6'!G37</f>
        <v>0</v>
      </c>
      <c r="H37" s="206">
        <f>'Page 1.5'!H37+'Page 1.6'!H37</f>
        <v>0</v>
      </c>
      <c r="I37" s="206">
        <f>'Page 1.5'!I37+'Page 1.6'!I37</f>
        <v>126585157.70544939</v>
      </c>
      <c r="J37" s="206">
        <v>0</v>
      </c>
    </row>
    <row r="38" spans="1:10">
      <c r="A38" s="205">
        <v>34</v>
      </c>
      <c r="B38" s="205" t="s">
        <v>77</v>
      </c>
      <c r="C38" s="206">
        <f t="shared" si="15"/>
        <v>0</v>
      </c>
      <c r="D38" s="206">
        <f>'Page 1.5'!D38+'Page 1.6'!D38</f>
        <v>0</v>
      </c>
      <c r="E38" s="206">
        <f>'Page 1.5'!E38+'Page 1.6'!E38</f>
        <v>0</v>
      </c>
      <c r="F38" s="206">
        <f>'Page 1.5'!F38+'Page 1.6'!F38</f>
        <v>0</v>
      </c>
      <c r="G38" s="206">
        <f>'Page 1.5'!G38+'Page 1.6'!G38</f>
        <v>0</v>
      </c>
      <c r="H38" s="206">
        <f>'Page 1.5'!H38+'Page 1.6'!H38</f>
        <v>0</v>
      </c>
      <c r="I38" s="206">
        <f>'Page 1.5'!I38+'Page 1.6'!I38</f>
        <v>0</v>
      </c>
      <c r="J38" s="206">
        <v>0</v>
      </c>
    </row>
    <row r="39" spans="1:10">
      <c r="A39" s="205">
        <v>35</v>
      </c>
      <c r="B39" s="205" t="s">
        <v>78</v>
      </c>
      <c r="C39" s="206">
        <f t="shared" si="15"/>
        <v>-10238299.842597498</v>
      </c>
      <c r="D39" s="206">
        <f>'Page 1.5'!D39+'Page 1.6'!D39</f>
        <v>0</v>
      </c>
      <c r="E39" s="206">
        <f>'Page 1.5'!E39+'Page 1.6'!E39</f>
        <v>0</v>
      </c>
      <c r="F39" s="206">
        <f>'Page 1.5'!F39+'Page 1.6'!F39</f>
        <v>0</v>
      </c>
      <c r="G39" s="206">
        <f>'Page 1.5'!G39+'Page 1.6'!G39</f>
        <v>0</v>
      </c>
      <c r="H39" s="206">
        <f>'Page 1.5'!H39+'Page 1.6'!H39</f>
        <v>0</v>
      </c>
      <c r="I39" s="206">
        <f>'Page 1.5'!I39+'Page 1.6'!I39</f>
        <v>-10238299.842597498</v>
      </c>
      <c r="J39" s="206">
        <v>0</v>
      </c>
    </row>
    <row r="40" spans="1:10">
      <c r="A40" s="205">
        <v>36</v>
      </c>
      <c r="B40" s="205" t="s">
        <v>79</v>
      </c>
      <c r="C40" s="206">
        <f t="shared" si="15"/>
        <v>0</v>
      </c>
      <c r="D40" s="206">
        <f>'Page 1.5'!D40+'Page 1.6'!D40</f>
        <v>0</v>
      </c>
      <c r="E40" s="206">
        <f>'Page 1.5'!E40+'Page 1.6'!E40</f>
        <v>0</v>
      </c>
      <c r="F40" s="206">
        <f>'Page 1.5'!F40+'Page 1.6'!F40</f>
        <v>0</v>
      </c>
      <c r="G40" s="206">
        <f>'Page 1.5'!G40+'Page 1.6'!G40</f>
        <v>0</v>
      </c>
      <c r="H40" s="206">
        <f>'Page 1.5'!H40+'Page 1.6'!H40</f>
        <v>0</v>
      </c>
      <c r="I40" s="206">
        <f>'Page 1.5'!I40+'Page 1.6'!I40</f>
        <v>0</v>
      </c>
      <c r="J40" s="206">
        <v>0</v>
      </c>
    </row>
    <row r="41" spans="1:10">
      <c r="A41" s="205">
        <v>37</v>
      </c>
      <c r="B41" s="205" t="s">
        <v>80</v>
      </c>
      <c r="C41" s="206">
        <f t="shared" si="15"/>
        <v>0</v>
      </c>
      <c r="D41" s="206">
        <f>'Page 1.5'!D41+'Page 1.6'!D41</f>
        <v>0</v>
      </c>
      <c r="E41" s="206">
        <f>'Page 1.5'!E41+'Page 1.6'!E41</f>
        <v>0</v>
      </c>
      <c r="F41" s="206">
        <f>'Page 1.5'!F41+'Page 1.6'!F41</f>
        <v>0</v>
      </c>
      <c r="G41" s="206">
        <f>'Page 1.5'!G41+'Page 1.6'!G41</f>
        <v>0</v>
      </c>
      <c r="H41" s="206">
        <f>'Page 1.5'!H41+'Page 1.6'!H41</f>
        <v>0</v>
      </c>
      <c r="I41" s="206">
        <f>'Page 1.5'!I41+'Page 1.6'!I41</f>
        <v>0</v>
      </c>
      <c r="J41" s="206">
        <v>0</v>
      </c>
    </row>
    <row r="42" spans="1:10">
      <c r="A42" s="205">
        <v>38</v>
      </c>
      <c r="B42" s="205" t="s">
        <v>81</v>
      </c>
      <c r="C42" s="206">
        <f t="shared" si="15"/>
        <v>-1753736.570290029</v>
      </c>
      <c r="D42" s="206">
        <f>'Page 1.5'!D42+'Page 1.6'!D42</f>
        <v>0</v>
      </c>
      <c r="E42" s="206">
        <f>'Page 1.5'!E42+'Page 1.6'!E42</f>
        <v>0</v>
      </c>
      <c r="F42" s="206">
        <f>'Page 1.5'!F42+'Page 1.6'!F42</f>
        <v>0</v>
      </c>
      <c r="G42" s="206">
        <f>'Page 1.5'!G42+'Page 1.6'!G42</f>
        <v>0</v>
      </c>
      <c r="H42" s="206">
        <f>'Page 1.5'!H42+'Page 1.6'!H42</f>
        <v>0</v>
      </c>
      <c r="I42" s="206">
        <f>'Page 1.5'!I42+'Page 1.6'!I42</f>
        <v>-1753736.570290029</v>
      </c>
      <c r="J42" s="206">
        <v>0</v>
      </c>
    </row>
    <row r="43" spans="1:10">
      <c r="A43" s="205">
        <v>39</v>
      </c>
      <c r="B43" s="205" t="s">
        <v>82</v>
      </c>
      <c r="C43" s="206">
        <f t="shared" si="15"/>
        <v>-6572936.1934075933</v>
      </c>
      <c r="D43" s="206">
        <f>'Page 1.5'!D43+'Page 1.6'!D43</f>
        <v>0</v>
      </c>
      <c r="E43" s="206">
        <f>'Page 1.5'!E43+'Page 1.6'!E43</f>
        <v>0</v>
      </c>
      <c r="F43" s="206">
        <f>'Page 1.5'!F43+'Page 1.6'!F43</f>
        <v>0</v>
      </c>
      <c r="G43" s="206">
        <f>'Page 1.5'!G43+'Page 1.6'!G43</f>
        <v>0</v>
      </c>
      <c r="H43" s="206">
        <f>'Page 1.5'!H43+'Page 1.6'!H43</f>
        <v>0</v>
      </c>
      <c r="I43" s="206">
        <f>'Page 1.5'!I43+'Page 1.6'!I43</f>
        <v>-6572936.1934075933</v>
      </c>
      <c r="J43" s="206">
        <v>0</v>
      </c>
    </row>
    <row r="44" spans="1:10">
      <c r="A44" s="205">
        <v>40</v>
      </c>
      <c r="B44" s="205" t="s">
        <v>83</v>
      </c>
      <c r="C44" s="206">
        <f t="shared" si="15"/>
        <v>-7344633.7669979073</v>
      </c>
      <c r="D44" s="206">
        <f>'Page 1.5'!D44+'Page 1.6'!D44</f>
        <v>0</v>
      </c>
      <c r="E44" s="206">
        <f>'Page 1.5'!E44+'Page 1.6'!E44</f>
        <v>0</v>
      </c>
      <c r="F44" s="206">
        <f>'Page 1.5'!F44+'Page 1.6'!F44</f>
        <v>0</v>
      </c>
      <c r="G44" s="206">
        <f>'Page 1.5'!G44+'Page 1.6'!G44</f>
        <v>0</v>
      </c>
      <c r="H44" s="206">
        <f>'Page 1.5'!H44+'Page 1.6'!H44</f>
        <v>0</v>
      </c>
      <c r="I44" s="206">
        <f>'Page 1.5'!I44+'Page 1.6'!I44</f>
        <v>-7344633.7669979073</v>
      </c>
      <c r="J44" s="206">
        <v>0</v>
      </c>
    </row>
    <row r="45" spans="1:10">
      <c r="A45" s="205">
        <v>41</v>
      </c>
      <c r="B45" s="205" t="s">
        <v>84</v>
      </c>
      <c r="C45" s="206">
        <f t="shared" si="15"/>
        <v>21811243.775793083</v>
      </c>
      <c r="D45" s="206">
        <f>'Page 1.5'!D45+'Page 1.6'!D45</f>
        <v>0</v>
      </c>
      <c r="E45" s="206">
        <f>'Page 1.5'!E45+'Page 1.6'!E45</f>
        <v>0</v>
      </c>
      <c r="F45" s="206">
        <f>'Page 1.5'!F45+'Page 1.6'!F45</f>
        <v>0</v>
      </c>
      <c r="G45" s="206">
        <f>'Page 1.5'!G45+'Page 1.6'!G45</f>
        <v>0</v>
      </c>
      <c r="H45" s="206">
        <f>'Page 1.5'!H45+'Page 1.6'!H45</f>
        <v>0</v>
      </c>
      <c r="I45" s="206">
        <f>'Page 1.5'!I45+'Page 1.6'!I45</f>
        <v>21811243.775793083</v>
      </c>
      <c r="J45" s="206">
        <v>0</v>
      </c>
    </row>
    <row r="46" spans="1:10">
      <c r="A46" s="205">
        <v>42</v>
      </c>
      <c r="B46" s="205" t="s">
        <v>165</v>
      </c>
      <c r="C46" s="206">
        <f t="shared" si="15"/>
        <v>0</v>
      </c>
      <c r="D46" s="206">
        <f>'Page 1.5'!D46+'Page 1.6'!D46</f>
        <v>0</v>
      </c>
      <c r="E46" s="206">
        <f>'Page 1.5'!E46+'Page 1.6'!E46</f>
        <v>0</v>
      </c>
      <c r="F46" s="206">
        <f>'Page 1.5'!F46+'Page 1.6'!F46</f>
        <v>0</v>
      </c>
      <c r="G46" s="206">
        <f>'Page 1.5'!G46+'Page 1.6'!G46</f>
        <v>0</v>
      </c>
      <c r="H46" s="206">
        <f>'Page 1.5'!H46+'Page 1.6'!H46</f>
        <v>0</v>
      </c>
      <c r="I46" s="206">
        <f>'Page 1.5'!I46+'Page 1.6'!I46</f>
        <v>0</v>
      </c>
      <c r="J46" s="206">
        <v>0</v>
      </c>
    </row>
    <row r="47" spans="1:10">
      <c r="A47" s="205">
        <v>43</v>
      </c>
      <c r="B47" s="205" t="s">
        <v>86</v>
      </c>
      <c r="C47" s="206">
        <f t="shared" si="15"/>
        <v>0</v>
      </c>
      <c r="D47" s="208">
        <f>'Page 1.5'!D47+'Page 1.6'!D47</f>
        <v>0</v>
      </c>
      <c r="E47" s="206">
        <f>'Page 1.5'!E47+'Page 1.6'!E47</f>
        <v>0</v>
      </c>
      <c r="F47" s="206">
        <f>'Page 1.5'!F47+'Page 1.6'!F47</f>
        <v>0</v>
      </c>
      <c r="G47" s="206">
        <f>'Page 1.5'!G47+'Page 1.6'!G47</f>
        <v>0</v>
      </c>
      <c r="H47" s="206">
        <f>'Page 1.5'!H47+'Page 1.6'!H47</f>
        <v>0</v>
      </c>
      <c r="I47" s="206">
        <f>'Page 1.5'!I47+'Page 1.6'!I47</f>
        <v>0</v>
      </c>
      <c r="J47" s="206">
        <v>0</v>
      </c>
    </row>
    <row r="48" spans="1:10">
      <c r="A48" s="205">
        <v>44</v>
      </c>
      <c r="B48" s="205" t="s">
        <v>87</v>
      </c>
      <c r="C48" s="211">
        <f>SUM(C37:C47)</f>
        <v>92503495.090383351</v>
      </c>
      <c r="D48" s="211">
        <f t="shared" ref="D48:I48" si="16">SUM(D37:D47)</f>
        <v>0</v>
      </c>
      <c r="E48" s="211">
        <f t="shared" si="16"/>
        <v>0</v>
      </c>
      <c r="F48" s="211">
        <f t="shared" si="16"/>
        <v>-29983300.017566085</v>
      </c>
      <c r="G48" s="211">
        <f t="shared" si="16"/>
        <v>0</v>
      </c>
      <c r="H48" s="211">
        <f t="shared" si="16"/>
        <v>0</v>
      </c>
      <c r="I48" s="211">
        <f t="shared" si="16"/>
        <v>122486795.10794944</v>
      </c>
      <c r="J48" s="211">
        <f t="shared" ref="J48" si="17">SUM(J37:J47)</f>
        <v>0</v>
      </c>
    </row>
    <row r="49" spans="1:10">
      <c r="A49" s="205">
        <v>45</v>
      </c>
      <c r="B49" s="205"/>
    </row>
    <row r="50" spans="1:10">
      <c r="A50" s="205">
        <v>46</v>
      </c>
      <c r="B50" s="205" t="s">
        <v>166</v>
      </c>
    </row>
    <row r="51" spans="1:10">
      <c r="A51" s="205">
        <v>47</v>
      </c>
      <c r="B51" s="205" t="s">
        <v>89</v>
      </c>
      <c r="C51" s="206">
        <f t="shared" ref="C51:C57" si="18">SUM(D51:J51)</f>
        <v>-50056467.042841077</v>
      </c>
      <c r="D51" s="206">
        <f>'Page 1.5'!D51+'Page 1.6'!D51</f>
        <v>0</v>
      </c>
      <c r="E51" s="206">
        <f>'Page 1.5'!E51+'Page 1.6'!E51</f>
        <v>0</v>
      </c>
      <c r="F51" s="206">
        <f>'Page 1.5'!F51+'Page 1.6'!F51</f>
        <v>19141690.869982373</v>
      </c>
      <c r="G51" s="206">
        <f>'Page 1.5'!G51+'Page 1.6'!G51</f>
        <v>-23373369.834229156</v>
      </c>
      <c r="H51" s="206">
        <f>'Page 1.5'!H51+'Page 1.6'!H51</f>
        <v>0</v>
      </c>
      <c r="I51" s="206">
        <f>'Page 1.5'!I51+'Page 1.6'!I51</f>
        <v>-45824788.07859429</v>
      </c>
      <c r="J51" s="206">
        <v>0</v>
      </c>
    </row>
    <row r="52" spans="1:10">
      <c r="A52" s="205">
        <v>48</v>
      </c>
      <c r="B52" s="205" t="s">
        <v>90</v>
      </c>
      <c r="C52" s="206">
        <f t="shared" si="18"/>
        <v>-1700273.7819967964</v>
      </c>
      <c r="D52" s="206">
        <f>'Page 1.5'!D52+'Page 1.6'!D52</f>
        <v>0</v>
      </c>
      <c r="E52" s="206">
        <f>'Page 1.5'!E52+'Page 1.6'!E52</f>
        <v>0</v>
      </c>
      <c r="F52" s="206">
        <f>'Page 1.5'!F52+'Page 1.6'!F52</f>
        <v>214480.39817537356</v>
      </c>
      <c r="G52" s="206">
        <f>'Page 1.5'!G52+'Page 1.6'!G52</f>
        <v>-1914754.18017217</v>
      </c>
      <c r="H52" s="206">
        <f>'Page 1.5'!H52+'Page 1.6'!H52</f>
        <v>0</v>
      </c>
      <c r="I52" s="206">
        <f>'Page 1.5'!I52+'Page 1.6'!I52</f>
        <v>0</v>
      </c>
      <c r="J52" s="206">
        <v>0</v>
      </c>
    </row>
    <row r="53" spans="1:10">
      <c r="A53" s="205">
        <v>49</v>
      </c>
      <c r="B53" s="205" t="s">
        <v>91</v>
      </c>
      <c r="C53" s="206">
        <f t="shared" si="18"/>
        <v>7859867.9406135809</v>
      </c>
      <c r="D53" s="206">
        <f>'Page 1.5'!D53+'Page 1.6'!D53</f>
        <v>1006.2492431296201</v>
      </c>
      <c r="E53" s="206">
        <f>'Page 1.5'!E53+'Page 1.6'!E53</f>
        <v>0</v>
      </c>
      <c r="F53" s="206">
        <f>'Page 1.5'!F53+'Page 1.6'!F53</f>
        <v>1590607.3073382801</v>
      </c>
      <c r="G53" s="206">
        <f>'Page 1.5'!G53+'Page 1.6'!G53</f>
        <v>1800921.9515361125</v>
      </c>
      <c r="H53" s="206">
        <f>'Page 1.5'!H53+'Page 1.6'!H53</f>
        <v>7213382.6760130413</v>
      </c>
      <c r="I53" s="206">
        <f>'Page 1.5'!I53+'Page 1.6'!I53</f>
        <v>-2746050.2435169835</v>
      </c>
      <c r="J53" s="206">
        <v>0</v>
      </c>
    </row>
    <row r="54" spans="1:10">
      <c r="A54" s="205">
        <v>50</v>
      </c>
      <c r="B54" s="205" t="s">
        <v>92</v>
      </c>
      <c r="C54" s="206">
        <f t="shared" si="18"/>
        <v>411.4212</v>
      </c>
      <c r="D54" s="206">
        <f>'Page 1.5'!D54+'Page 1.6'!D54</f>
        <v>0</v>
      </c>
      <c r="E54" s="206">
        <f>'Page 1.5'!E54+'Page 1.6'!E54</f>
        <v>0</v>
      </c>
      <c r="F54" s="206">
        <f>'Page 1.5'!F54+'Page 1.6'!F54</f>
        <v>411.4212</v>
      </c>
      <c r="G54" s="206">
        <f>'Page 1.5'!G54+'Page 1.6'!G54</f>
        <v>0</v>
      </c>
      <c r="H54" s="206">
        <f>'Page 1.5'!H54+'Page 1.6'!H54</f>
        <v>0</v>
      </c>
      <c r="I54" s="206">
        <f>'Page 1.5'!I54+'Page 1.6'!I54</f>
        <v>0</v>
      </c>
      <c r="J54" s="206">
        <v>0</v>
      </c>
    </row>
    <row r="55" spans="1:10">
      <c r="A55" s="205">
        <v>51</v>
      </c>
      <c r="B55" s="205" t="s">
        <v>93</v>
      </c>
      <c r="C55" s="206">
        <f t="shared" si="18"/>
        <v>-997744.69040887489</v>
      </c>
      <c r="D55" s="206">
        <f>'Page 1.5'!D55+'Page 1.6'!D55</f>
        <v>0</v>
      </c>
      <c r="E55" s="206">
        <f>'Page 1.5'!E55+'Page 1.6'!E55</f>
        <v>0</v>
      </c>
      <c r="F55" s="206">
        <f>'Page 1.5'!F55+'Page 1.6'!F55</f>
        <v>0</v>
      </c>
      <c r="G55" s="206">
        <f>'Page 1.5'!G55+'Page 1.6'!G55</f>
        <v>0</v>
      </c>
      <c r="H55" s="206">
        <f>'Page 1.5'!H55+'Page 1.6'!H55</f>
        <v>0</v>
      </c>
      <c r="I55" s="206">
        <f>'Page 1.5'!I55+'Page 1.6'!I55</f>
        <v>-997744.69040887489</v>
      </c>
      <c r="J55" s="206">
        <v>0</v>
      </c>
    </row>
    <row r="56" spans="1:10">
      <c r="A56" s="205">
        <v>52</v>
      </c>
      <c r="B56" s="205" t="s">
        <v>94</v>
      </c>
      <c r="C56" s="206">
        <f t="shared" si="18"/>
        <v>-3272582.9608333334</v>
      </c>
      <c r="D56" s="206">
        <f>'Page 1.5'!D56+'Page 1.6'!D56</f>
        <v>0</v>
      </c>
      <c r="E56" s="206">
        <f>'Page 1.5'!E56+'Page 1.6'!E56</f>
        <v>0</v>
      </c>
      <c r="F56" s="206">
        <f>'Page 1.5'!F56+'Page 1.6'!F56</f>
        <v>0</v>
      </c>
      <c r="G56" s="206">
        <f>'Page 1.5'!G56+'Page 1.6'!G56</f>
        <v>0</v>
      </c>
      <c r="H56" s="206">
        <f>'Page 1.5'!H56+'Page 1.6'!H56</f>
        <v>0</v>
      </c>
      <c r="I56" s="206">
        <f>'Page 1.5'!I56+'Page 1.6'!I56</f>
        <v>-3272582.9608333334</v>
      </c>
      <c r="J56" s="206">
        <v>0</v>
      </c>
    </row>
    <row r="57" spans="1:10">
      <c r="A57" s="205">
        <v>53</v>
      </c>
      <c r="B57" s="205" t="s">
        <v>167</v>
      </c>
      <c r="C57" s="206">
        <f t="shared" si="18"/>
        <v>901777.24005016102</v>
      </c>
      <c r="D57" s="206">
        <f>'Page 1.5'!D57+'Page 1.6'!D57</f>
        <v>-2651.4558933258854</v>
      </c>
      <c r="E57" s="206">
        <f>'Page 1.5'!E57+'Page 1.6'!E57</f>
        <v>0</v>
      </c>
      <c r="F57" s="206">
        <f>'Page 1.5'!F57+'Page 1.6'!F57</f>
        <v>0</v>
      </c>
      <c r="G57" s="206">
        <f>'Page 1.5'!G57+'Page 1.6'!G57</f>
        <v>0</v>
      </c>
      <c r="H57" s="206">
        <f>'Page 1.5'!H57+'Page 1.6'!H57</f>
        <v>0</v>
      </c>
      <c r="I57" s="206">
        <f>'Page 1.5'!I57+'Page 1.6'!I57</f>
        <v>904428.69594348688</v>
      </c>
      <c r="J57" s="206">
        <v>0</v>
      </c>
    </row>
    <row r="58" spans="1:10">
      <c r="A58" s="205">
        <v>54</v>
      </c>
      <c r="B58" s="205"/>
      <c r="F58" s="206"/>
      <c r="G58" s="206"/>
    </row>
    <row r="59" spans="1:10">
      <c r="A59" s="205">
        <v>55</v>
      </c>
      <c r="B59" s="205" t="s">
        <v>168</v>
      </c>
      <c r="C59" s="211">
        <f>SUM(C51:C58)</f>
        <v>-47265011.87421634</v>
      </c>
      <c r="D59" s="211">
        <f t="shared" ref="D59:I59" si="19">SUM(D51:D58)</f>
        <v>-1645.2066501962654</v>
      </c>
      <c r="E59" s="211">
        <f t="shared" si="19"/>
        <v>0</v>
      </c>
      <c r="F59" s="211">
        <f t="shared" si="19"/>
        <v>20947189.996696025</v>
      </c>
      <c r="G59" s="211">
        <f t="shared" si="19"/>
        <v>-23487202.062865216</v>
      </c>
      <c r="H59" s="211">
        <f t="shared" si="19"/>
        <v>7213382.6760130413</v>
      </c>
      <c r="I59" s="211">
        <f t="shared" si="19"/>
        <v>-51936737.277409993</v>
      </c>
      <c r="J59" s="211">
        <f t="shared" ref="J59" si="20">SUM(J51:J58)</f>
        <v>0</v>
      </c>
    </row>
    <row r="60" spans="1:10">
      <c r="A60" s="205">
        <v>56</v>
      </c>
      <c r="B60" s="205"/>
    </row>
    <row r="61" spans="1:10" ht="13.5" thickBot="1">
      <c r="A61" s="205">
        <v>57</v>
      </c>
      <c r="B61" s="205" t="s">
        <v>97</v>
      </c>
      <c r="C61" s="212">
        <f>C48+C59</f>
        <v>45238483.21616701</v>
      </c>
      <c r="D61" s="212">
        <f t="shared" ref="D61:I61" si="21">D48+D59</f>
        <v>-1645.2066501962654</v>
      </c>
      <c r="E61" s="212">
        <f t="shared" si="21"/>
        <v>0</v>
      </c>
      <c r="F61" s="212">
        <f t="shared" si="21"/>
        <v>-9036110.0208700597</v>
      </c>
      <c r="G61" s="212">
        <f t="shared" si="21"/>
        <v>-23487202.062865216</v>
      </c>
      <c r="H61" s="212">
        <f t="shared" si="21"/>
        <v>7213382.6760130413</v>
      </c>
      <c r="I61" s="212">
        <f t="shared" si="21"/>
        <v>70550057.830539435</v>
      </c>
      <c r="J61" s="212">
        <f t="shared" ref="J61" si="22">J48+J59</f>
        <v>0</v>
      </c>
    </row>
    <row r="62" spans="1:10" ht="13.5" thickTop="1">
      <c r="A62" s="205">
        <v>58</v>
      </c>
      <c r="B62" s="205"/>
    </row>
    <row r="63" spans="1:10">
      <c r="A63" s="205">
        <v>59</v>
      </c>
      <c r="B63" s="213" t="s">
        <v>169</v>
      </c>
      <c r="C63" s="214">
        <f t="shared" ref="C63:I63" si="23">(((C34+Unadj_Op_revenue)/(C61+Unadj_rate_base))-Weighted_cost_debt-Weighted_cost_pref)/Percent_common-Unadj_ROE</f>
        <v>-4.1127288453606803E-3</v>
      </c>
      <c r="D63" s="214">
        <f t="shared" si="23"/>
        <v>-2.6168325561236466E-3</v>
      </c>
      <c r="E63" s="214">
        <f t="shared" si="23"/>
        <v>1.8814086907739572E-2</v>
      </c>
      <c r="F63" s="214">
        <f t="shared" si="23"/>
        <v>1.7653668534612907E-2</v>
      </c>
      <c r="G63" s="214">
        <f t="shared" si="23"/>
        <v>-1.4085211955267032E-2</v>
      </c>
      <c r="H63" s="214">
        <f t="shared" si="23"/>
        <v>-7.4015222294888938E-3</v>
      </c>
      <c r="I63" s="214">
        <f t="shared" si="23"/>
        <v>-1.5469162001067113E-2</v>
      </c>
      <c r="J63" s="214">
        <f t="shared" ref="J63" si="24">(((J34+Unadj_Op_revenue)/(J61+Unadj_rate_base))-Weighted_cost_debt-Weighted_cost_pref)/Percent_common-Unadj_ROE</f>
        <v>0</v>
      </c>
    </row>
    <row r="64" spans="1:10">
      <c r="A64" s="205">
        <v>60</v>
      </c>
      <c r="B64" s="215" t="s">
        <v>45</v>
      </c>
      <c r="C64" s="216">
        <f t="shared" ref="C64:I64" si="25">-(C34-(C61*Overall_ROR))/gross_up_factor</f>
        <v>3007598.6918767453</v>
      </c>
      <c r="D64" s="216">
        <f t="shared" si="25"/>
        <v>1618800.0799301718</v>
      </c>
      <c r="E64" s="216">
        <f t="shared" si="25"/>
        <v>-11638698.748411834</v>
      </c>
      <c r="F64" s="216">
        <f t="shared" si="25"/>
        <v>-10857680.551014306</v>
      </c>
      <c r="G64" s="216">
        <f t="shared" si="25"/>
        <v>8287300.427123379</v>
      </c>
      <c r="H64" s="216">
        <f t="shared" si="25"/>
        <v>4671374.488087805</v>
      </c>
      <c r="I64" s="216">
        <f t="shared" si="25"/>
        <v>10926502.996161599</v>
      </c>
      <c r="J64" s="216">
        <f t="shared" ref="J64" si="26">-(J34-(J61*Overall_ROR))/gross_up_factor</f>
        <v>0</v>
      </c>
    </row>
    <row r="65" spans="1:10">
      <c r="A65" s="205">
        <v>61</v>
      </c>
      <c r="B65" s="205"/>
    </row>
    <row r="66" spans="1:10">
      <c r="A66" s="205">
        <v>62</v>
      </c>
      <c r="B66" s="205" t="s">
        <v>99</v>
      </c>
    </row>
    <row r="67" spans="1:10">
      <c r="A67" s="205">
        <v>63</v>
      </c>
      <c r="B67" s="205" t="s">
        <v>100</v>
      </c>
      <c r="C67" s="209">
        <f>SUM(D67:J67)</f>
        <v>5376355.2091061343</v>
      </c>
      <c r="D67" s="209">
        <f t="shared" ref="D67:I67" si="27">D10-D23-D24-D25-D26-D31</f>
        <v>-1544482.7909482121</v>
      </c>
      <c r="E67" s="209">
        <f t="shared" si="27"/>
        <v>11104034.833600176</v>
      </c>
      <c r="F67" s="209">
        <f t="shared" si="27"/>
        <v>9333945.7999590412</v>
      </c>
      <c r="G67" s="209">
        <f t="shared" si="27"/>
        <v>-10459100.031521849</v>
      </c>
      <c r="H67" s="209">
        <f t="shared" si="27"/>
        <v>-733151</v>
      </c>
      <c r="I67" s="209">
        <f t="shared" si="27"/>
        <v>-2324891.6019830238</v>
      </c>
      <c r="J67" s="209">
        <f t="shared" ref="J67" si="28">J10-J23-J24-J25-J26-J31</f>
        <v>0</v>
      </c>
    </row>
    <row r="68" spans="1:10">
      <c r="A68" s="205">
        <v>64</v>
      </c>
      <c r="B68" s="205" t="s">
        <v>101</v>
      </c>
      <c r="C68" s="209">
        <v>0</v>
      </c>
      <c r="D68" s="3">
        <f>'Page 1.5'!D68+'Page 1.6'!D68</f>
        <v>0</v>
      </c>
      <c r="E68" s="3">
        <f>'Page 1.5'!E68+'Page 1.6'!E68</f>
        <v>0</v>
      </c>
      <c r="F68" s="3">
        <f>'Page 1.5'!F68+'Page 1.6'!F68</f>
        <v>0</v>
      </c>
      <c r="G68" s="3">
        <f>'Page 1.5'!G68+'Page 1.6'!G68</f>
        <v>0</v>
      </c>
      <c r="H68" s="3">
        <f>'Page 1.5'!H68+'Page 1.6'!H68</f>
        <v>0</v>
      </c>
      <c r="I68" s="3">
        <f>'Page 1.5'!I68+'Page 1.6'!I68</f>
        <v>0</v>
      </c>
      <c r="J68" s="3">
        <v>0</v>
      </c>
    </row>
    <row r="69" spans="1:10">
      <c r="A69" s="205">
        <v>65</v>
      </c>
      <c r="B69" s="205" t="s">
        <v>102</v>
      </c>
      <c r="C69" s="209">
        <f>SUM(D69:J69)</f>
        <v>-3867.0779889625478</v>
      </c>
      <c r="D69" s="209">
        <f>'Page 1.5'!D69+'Page 1.6'!D69</f>
        <v>0</v>
      </c>
      <c r="E69" s="209">
        <f>'Page 1.5'!E69+'Page 1.6'!E69</f>
        <v>0</v>
      </c>
      <c r="F69" s="209">
        <f>'Page 1.5'!F69+'Page 1.6'!F69</f>
        <v>0</v>
      </c>
      <c r="G69" s="209">
        <f>'Page 1.5'!G69+'Page 1.6'!G69</f>
        <v>0</v>
      </c>
      <c r="H69" s="209">
        <f>'Page 1.5'!H69+'Page 1.6'!H69</f>
        <v>-3867.0779889625478</v>
      </c>
      <c r="I69" s="209">
        <f>'Page 1.5'!I69+'Page 1.6'!I69</f>
        <v>0</v>
      </c>
      <c r="J69" s="209">
        <v>0</v>
      </c>
    </row>
    <row r="70" spans="1:10">
      <c r="A70" s="205">
        <v>66</v>
      </c>
      <c r="B70" s="205" t="s">
        <v>103</v>
      </c>
      <c r="C70" s="209">
        <f>SUM(D70:J70)</f>
        <v>572197.64556325972</v>
      </c>
      <c r="D70" s="209">
        <f>'Page 1.5'!D70+'Page 1.6'!D70</f>
        <v>0</v>
      </c>
      <c r="E70" s="209">
        <f>'Page 1.5'!E70+'Page 1.6'!E70</f>
        <v>0</v>
      </c>
      <c r="F70" s="209">
        <f>'Page 1.5'!F70+'Page 1.6'!F70</f>
        <v>0</v>
      </c>
      <c r="G70" s="209">
        <f>'Page 1.5'!G70+'Page 1.6'!G70</f>
        <v>0</v>
      </c>
      <c r="H70" s="209">
        <f>'Page 1.5'!H70+'Page 1.6'!H70</f>
        <v>572197.64556325972</v>
      </c>
      <c r="I70" s="209">
        <f>'Page 1.5'!I70+'Page 1.6'!I70</f>
        <v>0</v>
      </c>
      <c r="J70" s="209">
        <v>0</v>
      </c>
    </row>
    <row r="71" spans="1:10">
      <c r="A71" s="205">
        <v>67</v>
      </c>
      <c r="B71" s="210" t="s">
        <v>104</v>
      </c>
      <c r="C71" s="209">
        <f>SUM(D71:J71)</f>
        <v>10201250.656120954</v>
      </c>
      <c r="D71" s="209">
        <f>'Page 1.5'!D71+'Page 1.6'!D71</f>
        <v>0</v>
      </c>
      <c r="E71" s="209">
        <f>'Page 1.5'!E71+'Page 1.6'!E71</f>
        <v>0</v>
      </c>
      <c r="F71" s="209">
        <f>'Page 1.5'!F71+'Page 1.6'!F71</f>
        <v>-52188</v>
      </c>
      <c r="G71" s="209">
        <f>'Page 1.5'!G71+'Page 1.6'!G71</f>
        <v>8860445.1263664309</v>
      </c>
      <c r="H71" s="209">
        <f>'Page 1.5'!H71+'Page 1.6'!H71</f>
        <v>0</v>
      </c>
      <c r="I71" s="209">
        <f>'Page 1.5'!I71+'Page 1.6'!I71</f>
        <v>1392993.5297545225</v>
      </c>
      <c r="J71" s="209">
        <v>0</v>
      </c>
    </row>
    <row r="72" spans="1:10">
      <c r="A72" s="205">
        <v>68</v>
      </c>
      <c r="B72" s="210" t="s">
        <v>105</v>
      </c>
      <c r="C72" s="217">
        <f>SUM(D72:J72)</f>
        <v>1338575.1093918339</v>
      </c>
      <c r="D72" s="217">
        <f>'Page 1.5'!D72+'Page 1.6'!D72</f>
        <v>3014.6093297169905</v>
      </c>
      <c r="E72" s="217">
        <f>'Page 1.5'!E72+'Page 1.6'!E72</f>
        <v>0</v>
      </c>
      <c r="F72" s="217">
        <f>'Page 1.5'!F72+'Page 1.6'!F72</f>
        <v>395953.39176106546</v>
      </c>
      <c r="G72" s="217">
        <f>'Page 1.5'!G72+'Page 1.6'!G72</f>
        <v>0</v>
      </c>
      <c r="H72" s="217">
        <f>'Page 1.5'!H72+'Page 1.6'!H72</f>
        <v>0</v>
      </c>
      <c r="I72" s="217">
        <f>'Page 1.5'!I72+'Page 1.6'!I72</f>
        <v>939607.10830105143</v>
      </c>
      <c r="J72" s="217">
        <v>0</v>
      </c>
    </row>
    <row r="73" spans="1:10">
      <c r="A73" s="205">
        <v>69</v>
      </c>
      <c r="B73" s="210" t="s">
        <v>106</v>
      </c>
      <c r="C73" s="218">
        <f>SUM(D73:J73)</f>
        <v>13670700.188260958</v>
      </c>
      <c r="D73" s="218">
        <f>D67-D69-D70+D71-D72</f>
        <v>-1547497.4002779291</v>
      </c>
      <c r="E73" s="218">
        <f t="shared" ref="E73:I73" si="29">E67-E69-E70+E71-E72</f>
        <v>11104034.833600176</v>
      </c>
      <c r="F73" s="218">
        <f t="shared" si="29"/>
        <v>8885804.4081979766</v>
      </c>
      <c r="G73" s="218">
        <f t="shared" si="29"/>
        <v>-1598654.9051554184</v>
      </c>
      <c r="H73" s="218">
        <f t="shared" si="29"/>
        <v>-1301481.5675742971</v>
      </c>
      <c r="I73" s="218">
        <f t="shared" si="29"/>
        <v>-1871505.1805295527</v>
      </c>
      <c r="J73" s="218">
        <f t="shared" ref="J73" si="30">J67-J69-J70+J71-J72</f>
        <v>0</v>
      </c>
    </row>
    <row r="74" spans="1:10">
      <c r="A74" s="205">
        <v>70</v>
      </c>
      <c r="B74" s="205"/>
      <c r="C74" s="219"/>
      <c r="D74" s="219"/>
      <c r="E74" s="219"/>
      <c r="F74" s="219"/>
      <c r="G74" s="219"/>
      <c r="H74" s="219"/>
      <c r="I74" s="219"/>
      <c r="J74" s="219"/>
    </row>
    <row r="75" spans="1:10">
      <c r="A75" s="205">
        <v>71</v>
      </c>
      <c r="B75" s="205" t="s">
        <v>107</v>
      </c>
      <c r="C75" s="209">
        <f>SUM(D75:J75)</f>
        <v>0</v>
      </c>
      <c r="D75" s="209">
        <f>C162</f>
        <v>0</v>
      </c>
      <c r="E75" s="209">
        <f>C277</f>
        <v>0</v>
      </c>
      <c r="F75" s="209">
        <f>C391</f>
        <v>0</v>
      </c>
      <c r="G75" s="209">
        <f>C505</f>
        <v>0</v>
      </c>
      <c r="H75" s="209">
        <f>C620</f>
        <v>0</v>
      </c>
      <c r="I75" s="209">
        <f>C735</f>
        <v>0</v>
      </c>
      <c r="J75" s="209">
        <f>D735</f>
        <v>0</v>
      </c>
    </row>
    <row r="76" spans="1:10">
      <c r="A76" s="205">
        <v>72</v>
      </c>
      <c r="B76" s="205" t="s">
        <v>108</v>
      </c>
      <c r="C76" s="209">
        <f>SUM(D76:J76)</f>
        <v>13670700.188260958</v>
      </c>
      <c r="D76" s="209">
        <f>D73-D75</f>
        <v>-1547497.4002779291</v>
      </c>
      <c r="E76" s="209">
        <f t="shared" ref="E76:I76" si="31">E73-E75</f>
        <v>11104034.833600176</v>
      </c>
      <c r="F76" s="209">
        <f t="shared" si="31"/>
        <v>8885804.4081979766</v>
      </c>
      <c r="G76" s="209">
        <f t="shared" si="31"/>
        <v>-1598654.9051554184</v>
      </c>
      <c r="H76" s="209">
        <f t="shared" si="31"/>
        <v>-1301481.5675742971</v>
      </c>
      <c r="I76" s="209">
        <f t="shared" si="31"/>
        <v>-1871505.1805295527</v>
      </c>
      <c r="J76" s="209">
        <f t="shared" ref="J76" si="32">J73-J75</f>
        <v>0</v>
      </c>
    </row>
    <row r="77" spans="1:10">
      <c r="A77" s="205">
        <v>73</v>
      </c>
      <c r="B77" s="205"/>
    </row>
    <row r="78" spans="1:10">
      <c r="A78" s="205">
        <v>74</v>
      </c>
      <c r="B78" s="205" t="s">
        <v>135</v>
      </c>
      <c r="C78" s="219">
        <f>SUM(D78:J78)</f>
        <v>4784745.0658913339</v>
      </c>
      <c r="D78" s="219">
        <f>D76*0.35</f>
        <v>-541624.09009727521</v>
      </c>
      <c r="E78" s="219">
        <f t="shared" ref="E78:I78" si="33">E76*0.35</f>
        <v>3886412.1917600613</v>
      </c>
      <c r="F78" s="219">
        <f t="shared" si="33"/>
        <v>3110031.5428692917</v>
      </c>
      <c r="G78" s="219">
        <f t="shared" si="33"/>
        <v>-559529.21680439636</v>
      </c>
      <c r="H78" s="219">
        <f t="shared" si="33"/>
        <v>-455518.54865100398</v>
      </c>
      <c r="I78" s="219">
        <f t="shared" si="33"/>
        <v>-655026.8131853434</v>
      </c>
      <c r="J78" s="219">
        <f t="shared" ref="J78" si="34">J76*0.35</f>
        <v>0</v>
      </c>
    </row>
    <row r="79" spans="1:10">
      <c r="A79" s="205">
        <v>75</v>
      </c>
      <c r="B79" s="205" t="s">
        <v>134</v>
      </c>
      <c r="C79" s="219">
        <f>SUM(D79:J79)</f>
        <v>108624.83975690289</v>
      </c>
      <c r="D79" s="219">
        <f>'Page 1.5'!D79+'Page 1.6'!D79</f>
        <v>0</v>
      </c>
      <c r="E79" s="219">
        <f>'Page 1.5'!E79+'Page 1.6'!E79</f>
        <v>0</v>
      </c>
      <c r="F79" s="219">
        <f>'Page 1.5'!F79+'Page 1.6'!F79</f>
        <v>0</v>
      </c>
      <c r="G79" s="219">
        <f>'Page 1.5'!G79+'Page 1.6'!G79</f>
        <v>0</v>
      </c>
      <c r="H79" s="219">
        <f>'Page 1.5'!H79+'Page 1.6'!H79</f>
        <v>108624.83975690289</v>
      </c>
      <c r="I79" s="219">
        <f>'Page 1.5'!I79+'Page 1.6'!I79</f>
        <v>0</v>
      </c>
      <c r="J79" s="219">
        <v>0</v>
      </c>
    </row>
    <row r="80" spans="1:10" ht="13.5" thickBot="1">
      <c r="A80" s="205">
        <v>76</v>
      </c>
      <c r="B80" s="205" t="s">
        <v>135</v>
      </c>
      <c r="C80" s="220">
        <f>SUM(D80:J80)</f>
        <v>4893369.9056482371</v>
      </c>
      <c r="D80" s="220">
        <f>D78+D79</f>
        <v>-541624.09009727521</v>
      </c>
      <c r="E80" s="220">
        <f t="shared" ref="E80:I80" si="35">E78+E79</f>
        <v>3886412.1917600613</v>
      </c>
      <c r="F80" s="220">
        <f t="shared" si="35"/>
        <v>3110031.5428692917</v>
      </c>
      <c r="G80" s="220">
        <f t="shared" si="35"/>
        <v>-559529.21680439636</v>
      </c>
      <c r="H80" s="220">
        <f t="shared" si="35"/>
        <v>-346893.70889410109</v>
      </c>
      <c r="I80" s="220">
        <f t="shared" si="35"/>
        <v>-655026.8131853434</v>
      </c>
      <c r="J80" s="220">
        <f t="shared" ref="J80" si="36">J78+J79</f>
        <v>0</v>
      </c>
    </row>
    <row r="81" ht="13.5" thickTop="1"/>
  </sheetData>
  <mergeCells count="1">
    <mergeCell ref="B1:I1"/>
  </mergeCells>
  <pageMargins left="0.5" right="0.5" top="0.4" bottom="0.25" header="0.25" footer="0.3"/>
  <pageSetup scale="72" orientation="portrait" r:id="rId1"/>
  <headerFooter>
    <oddHeader>&amp;R&amp;A</oddHead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81"/>
  <sheetViews>
    <sheetView workbookViewId="0">
      <selection activeCell="E23" sqref="E23"/>
    </sheetView>
  </sheetViews>
  <sheetFormatPr defaultRowHeight="12.75"/>
  <cols>
    <col min="1" max="1" width="5.140625" style="221" customWidth="1"/>
    <col min="2" max="2" width="25.140625" style="221" bestFit="1" customWidth="1"/>
    <col min="3" max="10" width="12.7109375" style="221" customWidth="1"/>
    <col min="11" max="16384" width="9.140625" style="221"/>
  </cols>
  <sheetData>
    <row r="1" spans="1:10">
      <c r="B1" s="470" t="s">
        <v>185</v>
      </c>
      <c r="C1" s="470"/>
      <c r="D1" s="470"/>
      <c r="E1" s="470"/>
      <c r="F1" s="470"/>
      <c r="G1" s="470"/>
      <c r="H1" s="470"/>
      <c r="I1" s="470"/>
      <c r="J1" s="172"/>
    </row>
    <row r="3" spans="1:10" ht="51">
      <c r="C3" s="222" t="s">
        <v>161</v>
      </c>
      <c r="D3" s="222" t="s">
        <v>170</v>
      </c>
      <c r="E3" s="222" t="s">
        <v>171</v>
      </c>
      <c r="F3" s="222" t="s">
        <v>172</v>
      </c>
      <c r="G3" s="222" t="s">
        <v>173</v>
      </c>
      <c r="H3" s="222" t="s">
        <v>174</v>
      </c>
      <c r="I3" s="222" t="s">
        <v>248</v>
      </c>
      <c r="J3" s="222" t="s">
        <v>245</v>
      </c>
    </row>
    <row r="5" spans="1:10">
      <c r="A5" s="223">
        <v>1</v>
      </c>
      <c r="B5" s="223" t="s">
        <v>47</v>
      </c>
    </row>
    <row r="6" spans="1:10">
      <c r="A6" s="223">
        <v>2</v>
      </c>
      <c r="B6" s="223" t="s">
        <v>48</v>
      </c>
      <c r="C6" s="224">
        <f>SUM(D6:J6)</f>
        <v>-139051635.61050224</v>
      </c>
      <c r="D6" s="224">
        <f>SUM('Restating Adj'!C12:H12)</f>
        <v>-9306943.826456653</v>
      </c>
      <c r="E6" s="224">
        <f>SUM('Restating Adj'!I12:S12)</f>
        <v>0</v>
      </c>
      <c r="F6" s="224">
        <f>SUM('Restating Adj'!T12:V12)</f>
        <v>-129744691.78404559</v>
      </c>
      <c r="G6" s="224">
        <f>SUM('Restating Adj'!W12:AA12)</f>
        <v>0</v>
      </c>
      <c r="H6" s="224">
        <f>SUM('Restating Adj'!AB12:AJ12)</f>
        <v>0</v>
      </c>
      <c r="I6" s="224">
        <f>SUM('Restating Adj'!AK12:AW12)</f>
        <v>0</v>
      </c>
      <c r="J6" s="224">
        <v>0</v>
      </c>
    </row>
    <row r="7" spans="1:10">
      <c r="A7" s="223">
        <v>3</v>
      </c>
      <c r="B7" s="223" t="s">
        <v>49</v>
      </c>
      <c r="C7" s="224">
        <f>SUM(D7:J7)</f>
        <v>0</v>
      </c>
      <c r="D7" s="224">
        <f>SUM('Restating Adj'!C13:H13)</f>
        <v>0</v>
      </c>
      <c r="E7" s="224">
        <f>SUM('Restating Adj'!I13:S13)</f>
        <v>0</v>
      </c>
      <c r="F7" s="224">
        <f>SUM('Restating Adj'!T13:V13)</f>
        <v>0</v>
      </c>
      <c r="G7" s="224">
        <f>SUM('Restating Adj'!W13:AA13)</f>
        <v>0</v>
      </c>
      <c r="H7" s="224">
        <f>SUM('Restating Adj'!AB13:AJ13)</f>
        <v>0</v>
      </c>
      <c r="I7" s="224">
        <f>SUM('Restating Adj'!AK13:AW13)</f>
        <v>0</v>
      </c>
      <c r="J7" s="224">
        <v>0</v>
      </c>
    </row>
    <row r="8" spans="1:10">
      <c r="A8" s="223">
        <v>4</v>
      </c>
      <c r="B8" s="223" t="s">
        <v>50</v>
      </c>
      <c r="C8" s="224">
        <f>SUM(D8:J8)</f>
        <v>-13422783.349006347</v>
      </c>
      <c r="D8" s="224">
        <f>SUM('Restating Adj'!C14:H14)</f>
        <v>0</v>
      </c>
      <c r="E8" s="224">
        <f>SUM('Restating Adj'!I14:S14)</f>
        <v>0</v>
      </c>
      <c r="F8" s="224">
        <f>SUM('Restating Adj'!T14:V14)</f>
        <v>-13422783.349006347</v>
      </c>
      <c r="G8" s="224">
        <f>SUM('Restating Adj'!W14:AA14)</f>
        <v>0</v>
      </c>
      <c r="H8" s="224">
        <f>SUM('Restating Adj'!AB14:AJ14)</f>
        <v>0</v>
      </c>
      <c r="I8" s="224">
        <f>SUM('Restating Adj'!AK14:AW14)</f>
        <v>0</v>
      </c>
      <c r="J8" s="224">
        <v>0</v>
      </c>
    </row>
    <row r="9" spans="1:10">
      <c r="A9" s="223">
        <v>5</v>
      </c>
      <c r="B9" s="223" t="s">
        <v>51</v>
      </c>
      <c r="C9" s="224">
        <f>SUM(D9:J9)</f>
        <v>-419728.77869743854</v>
      </c>
      <c r="D9" s="224">
        <f>SUM('Restating Adj'!C15:H15)</f>
        <v>-419728.77869743854</v>
      </c>
      <c r="E9" s="224">
        <f>SUM('Restating Adj'!I15:S15)</f>
        <v>0</v>
      </c>
      <c r="F9" s="224">
        <f>SUM('Restating Adj'!T15:V15)</f>
        <v>0</v>
      </c>
      <c r="G9" s="224">
        <f>SUM('Restating Adj'!W15:AA15)</f>
        <v>0</v>
      </c>
      <c r="H9" s="224">
        <f>SUM('Restating Adj'!AB15:AJ15)</f>
        <v>0</v>
      </c>
      <c r="I9" s="224">
        <f>SUM('Restating Adj'!AK15:AW15)</f>
        <v>0</v>
      </c>
      <c r="J9" s="224">
        <v>0</v>
      </c>
    </row>
    <row r="10" spans="1:10">
      <c r="A10" s="223">
        <v>6</v>
      </c>
      <c r="B10" s="223" t="s">
        <v>52</v>
      </c>
      <c r="C10" s="225">
        <f>SUM(C6:C9)</f>
        <v>-152894147.73820603</v>
      </c>
      <c r="D10" s="225">
        <f t="shared" ref="D10:I10" si="0">SUM(D6:D9)</f>
        <v>-9726672.6051540915</v>
      </c>
      <c r="E10" s="225">
        <f t="shared" si="0"/>
        <v>0</v>
      </c>
      <c r="F10" s="225">
        <f t="shared" si="0"/>
        <v>-143167475.13305193</v>
      </c>
      <c r="G10" s="225">
        <f t="shared" si="0"/>
        <v>0</v>
      </c>
      <c r="H10" s="225">
        <f t="shared" si="0"/>
        <v>0</v>
      </c>
      <c r="I10" s="225">
        <f t="shared" si="0"/>
        <v>0</v>
      </c>
      <c r="J10" s="225">
        <f t="shared" ref="J10" si="1">SUM(J6:J9)</f>
        <v>0</v>
      </c>
    </row>
    <row r="11" spans="1:10">
      <c r="A11" s="223">
        <v>7</v>
      </c>
      <c r="B11" s="223"/>
    </row>
    <row r="12" spans="1:10">
      <c r="A12" s="223">
        <v>8</v>
      </c>
      <c r="B12" s="223" t="s">
        <v>53</v>
      </c>
    </row>
    <row r="13" spans="1:10">
      <c r="A13" s="223">
        <v>9</v>
      </c>
      <c r="B13" s="223" t="s">
        <v>54</v>
      </c>
      <c r="C13" s="224">
        <f t="shared" ref="C13:C22" si="2">SUM(D13:J13)</f>
        <v>-54252963.378233701</v>
      </c>
      <c r="D13" s="224">
        <f>SUM('Restating Adj'!C19:H19)</f>
        <v>0</v>
      </c>
      <c r="E13" s="224">
        <f>SUM('Restating Adj'!I19:S19)</f>
        <v>0</v>
      </c>
      <c r="F13" s="224">
        <f>SUM('Restating Adj'!T19:V19)</f>
        <v>-54252963.378233701</v>
      </c>
      <c r="G13" s="224">
        <f>SUM('Restating Adj'!W19:AA19)</f>
        <v>0</v>
      </c>
      <c r="H13" s="224">
        <f>SUM('Restating Adj'!AB19:AJ19)</f>
        <v>0</v>
      </c>
      <c r="I13" s="224">
        <f>SUM('Restating Adj'!AK19:AW19)</f>
        <v>0</v>
      </c>
      <c r="J13" s="224">
        <v>0</v>
      </c>
    </row>
    <row r="14" spans="1:10">
      <c r="A14" s="223">
        <v>10</v>
      </c>
      <c r="B14" s="223" t="s">
        <v>55</v>
      </c>
      <c r="C14" s="224">
        <f t="shared" si="2"/>
        <v>0</v>
      </c>
      <c r="D14" s="224">
        <f>SUM('Restating Adj'!C20:H20)</f>
        <v>0</v>
      </c>
      <c r="E14" s="224">
        <f>SUM('Restating Adj'!I20:S20)</f>
        <v>0</v>
      </c>
      <c r="F14" s="224">
        <f>SUM('Restating Adj'!T20:V20)</f>
        <v>0</v>
      </c>
      <c r="G14" s="224">
        <f>SUM('Restating Adj'!W20:AA20)</f>
        <v>0</v>
      </c>
      <c r="H14" s="224">
        <f>SUM('Restating Adj'!AB20:AJ20)</f>
        <v>0</v>
      </c>
      <c r="I14" s="224">
        <f>SUM('Restating Adj'!AK20:AW20)</f>
        <v>0</v>
      </c>
      <c r="J14" s="224">
        <v>0</v>
      </c>
    </row>
    <row r="15" spans="1:10">
      <c r="A15" s="223">
        <v>11</v>
      </c>
      <c r="B15" s="223" t="s">
        <v>56</v>
      </c>
      <c r="C15" s="224">
        <f t="shared" si="2"/>
        <v>0</v>
      </c>
      <c r="D15" s="224">
        <f>SUM('Restating Adj'!C21:H21)</f>
        <v>0</v>
      </c>
      <c r="E15" s="224">
        <f>SUM('Restating Adj'!I21:S21)</f>
        <v>0</v>
      </c>
      <c r="F15" s="224">
        <f>SUM('Restating Adj'!T21:V21)</f>
        <v>0</v>
      </c>
      <c r="G15" s="224">
        <f>SUM('Restating Adj'!W21:AA21)</f>
        <v>0</v>
      </c>
      <c r="H15" s="224">
        <f>SUM('Restating Adj'!AB21:AJ21)</f>
        <v>0</v>
      </c>
      <c r="I15" s="224">
        <f>SUM('Restating Adj'!AK21:AW21)</f>
        <v>0</v>
      </c>
      <c r="J15" s="224">
        <v>0</v>
      </c>
    </row>
    <row r="16" spans="1:10">
      <c r="A16" s="223">
        <v>12</v>
      </c>
      <c r="B16" s="223" t="s">
        <v>57</v>
      </c>
      <c r="C16" s="224">
        <f t="shared" si="2"/>
        <v>-71608389.118179545</v>
      </c>
      <c r="D16" s="224">
        <f>SUM('Restating Adj'!C22:H22)</f>
        <v>0</v>
      </c>
      <c r="E16" s="224">
        <f>SUM('Restating Adj'!I22:S22)</f>
        <v>276667.25517632393</v>
      </c>
      <c r="F16" s="224">
        <f>SUM('Restating Adj'!T22:V22)</f>
        <v>-71885056.373355865</v>
      </c>
      <c r="G16" s="224">
        <f>SUM('Restating Adj'!W22:AA22)</f>
        <v>0</v>
      </c>
      <c r="H16" s="224">
        <f>SUM('Restating Adj'!AB22:AJ22)</f>
        <v>0</v>
      </c>
      <c r="I16" s="224">
        <f>SUM('Restating Adj'!AK22:AW22)</f>
        <v>0</v>
      </c>
      <c r="J16" s="224">
        <v>0</v>
      </c>
    </row>
    <row r="17" spans="1:10">
      <c r="A17" s="223">
        <v>13</v>
      </c>
      <c r="B17" s="223" t="s">
        <v>58</v>
      </c>
      <c r="C17" s="224">
        <f t="shared" si="2"/>
        <v>-25599221.05113674</v>
      </c>
      <c r="D17" s="224">
        <f>SUM('Restating Adj'!C23:H23)</f>
        <v>-66703.305534297731</v>
      </c>
      <c r="E17" s="224">
        <f>SUM('Restating Adj'!I23:S23)</f>
        <v>-54591.435335881069</v>
      </c>
      <c r="F17" s="224">
        <f>SUM('Restating Adj'!T23:V23)</f>
        <v>-25477926.310266562</v>
      </c>
      <c r="G17" s="224">
        <f>SUM('Restating Adj'!W23:AA23)</f>
        <v>0</v>
      </c>
      <c r="H17" s="224">
        <f>SUM('Restating Adj'!AB23:AJ23)</f>
        <v>0</v>
      </c>
      <c r="I17" s="224">
        <f>SUM('Restating Adj'!AK23:AW23)</f>
        <v>0</v>
      </c>
      <c r="J17" s="224">
        <v>0</v>
      </c>
    </row>
    <row r="18" spans="1:10">
      <c r="A18" s="223">
        <v>14</v>
      </c>
      <c r="B18" s="223" t="s">
        <v>59</v>
      </c>
      <c r="C18" s="224">
        <f t="shared" si="2"/>
        <v>71497.970245233242</v>
      </c>
      <c r="D18" s="224">
        <f>SUM('Restating Adj'!C24:H24)</f>
        <v>0</v>
      </c>
      <c r="E18" s="224">
        <f>SUM('Restating Adj'!I24:S24)</f>
        <v>72388.435494630103</v>
      </c>
      <c r="F18" s="224">
        <f>SUM('Restating Adj'!T24:V24)</f>
        <v>-890.46524939686265</v>
      </c>
      <c r="G18" s="224">
        <f>SUM('Restating Adj'!W24:AA24)</f>
        <v>0</v>
      </c>
      <c r="H18" s="224">
        <f>SUM('Restating Adj'!AB24:AJ24)</f>
        <v>0</v>
      </c>
      <c r="I18" s="224">
        <f>SUM('Restating Adj'!AK24:AW24)</f>
        <v>0</v>
      </c>
      <c r="J18" s="224">
        <v>0</v>
      </c>
    </row>
    <row r="19" spans="1:10">
      <c r="A19" s="223">
        <v>15</v>
      </c>
      <c r="B19" s="223" t="s">
        <v>60</v>
      </c>
      <c r="C19" s="224">
        <f t="shared" si="2"/>
        <v>414741.49021104584</v>
      </c>
      <c r="D19" s="224">
        <f>SUM('Restating Adj'!C25:H25)</f>
        <v>0</v>
      </c>
      <c r="E19" s="224">
        <f>SUM('Restating Adj'!I25:S25)</f>
        <v>414741.49021104584</v>
      </c>
      <c r="F19" s="224">
        <f>SUM('Restating Adj'!T25:V25)</f>
        <v>0</v>
      </c>
      <c r="G19" s="224">
        <f>SUM('Restating Adj'!W25:AA25)</f>
        <v>0</v>
      </c>
      <c r="H19" s="224">
        <f>SUM('Restating Adj'!AB25:AJ25)</f>
        <v>0</v>
      </c>
      <c r="I19" s="224">
        <f>SUM('Restating Adj'!AK25:AW25)</f>
        <v>0</v>
      </c>
      <c r="J19" s="224">
        <v>0</v>
      </c>
    </row>
    <row r="20" spans="1:10">
      <c r="A20" s="223">
        <v>16</v>
      </c>
      <c r="B20" s="223" t="s">
        <v>61</v>
      </c>
      <c r="C20" s="224">
        <f t="shared" si="2"/>
        <v>-11534533.720539114</v>
      </c>
      <c r="D20" s="224">
        <f>SUM('Restating Adj'!C26:H26)</f>
        <v>0</v>
      </c>
      <c r="E20" s="224">
        <f>SUM('Restating Adj'!I26:S26)</f>
        <v>-11534533.720539114</v>
      </c>
      <c r="F20" s="224">
        <f>SUM('Restating Adj'!T26:V26)</f>
        <v>0</v>
      </c>
      <c r="G20" s="224">
        <f>SUM('Restating Adj'!W26:AA26)</f>
        <v>0</v>
      </c>
      <c r="H20" s="224">
        <f>SUM('Restating Adj'!AB26:AJ26)</f>
        <v>0</v>
      </c>
      <c r="I20" s="224">
        <f>SUM('Restating Adj'!AK26:AW26)</f>
        <v>0</v>
      </c>
      <c r="J20" s="224">
        <v>0</v>
      </c>
    </row>
    <row r="21" spans="1:10">
      <c r="A21" s="223">
        <v>17</v>
      </c>
      <c r="B21" s="223" t="s">
        <v>62</v>
      </c>
      <c r="C21" s="224">
        <f t="shared" si="2"/>
        <v>0</v>
      </c>
      <c r="D21" s="224">
        <f>SUM('Restating Adj'!C27:H27)</f>
        <v>0</v>
      </c>
      <c r="E21" s="224">
        <f>SUM('Restating Adj'!I27:S27)</f>
        <v>0</v>
      </c>
      <c r="F21" s="224">
        <f>SUM('Restating Adj'!T27:V27)</f>
        <v>0</v>
      </c>
      <c r="G21" s="224">
        <f>SUM('Restating Adj'!W27:AA27)</f>
        <v>0</v>
      </c>
      <c r="H21" s="224">
        <f>SUM('Restating Adj'!AB27:AJ27)</f>
        <v>0</v>
      </c>
      <c r="I21" s="224">
        <f>SUM('Restating Adj'!AK27:AW27)</f>
        <v>0</v>
      </c>
      <c r="J21" s="224">
        <v>0</v>
      </c>
    </row>
    <row r="22" spans="1:10">
      <c r="A22" s="223">
        <v>18</v>
      </c>
      <c r="B22" s="223" t="s">
        <v>63</v>
      </c>
      <c r="C22" s="226">
        <f t="shared" si="2"/>
        <v>521610.76312888705</v>
      </c>
      <c r="D22" s="226">
        <f>SUM('Restating Adj'!C28:H28)</f>
        <v>0</v>
      </c>
      <c r="E22" s="224">
        <f>SUM('Restating Adj'!I28:S28)</f>
        <v>68732.848790580334</v>
      </c>
      <c r="F22" s="226">
        <f>SUM('Restating Adj'!T28:V28)</f>
        <v>-3743.7869890983466</v>
      </c>
      <c r="G22" s="226">
        <f>SUM('Restating Adj'!W28:AA28)</f>
        <v>0</v>
      </c>
      <c r="H22" s="224">
        <f>SUM('Restating Adj'!AB28:AJ28)</f>
        <v>0</v>
      </c>
      <c r="I22" s="224">
        <f>SUM('Restating Adj'!AK28:AW28)</f>
        <v>456621.70132740506</v>
      </c>
      <c r="J22" s="224">
        <v>0</v>
      </c>
    </row>
    <row r="23" spans="1:10">
      <c r="A23" s="223">
        <v>19</v>
      </c>
      <c r="B23" s="223" t="s">
        <v>64</v>
      </c>
      <c r="C23" s="227">
        <f>SUM(C13:C22)</f>
        <v>-161987257.04450396</v>
      </c>
      <c r="D23" s="227">
        <f t="shared" ref="D23:I23" si="3">SUM(D13:D22)</f>
        <v>-66703.305534297731</v>
      </c>
      <c r="E23" s="227">
        <f t="shared" si="3"/>
        <v>-10756595.126202414</v>
      </c>
      <c r="F23" s="227">
        <f t="shared" si="3"/>
        <v>-151620580.3140946</v>
      </c>
      <c r="G23" s="227">
        <f t="shared" si="3"/>
        <v>0</v>
      </c>
      <c r="H23" s="227">
        <f t="shared" si="3"/>
        <v>0</v>
      </c>
      <c r="I23" s="227">
        <f t="shared" si="3"/>
        <v>456621.70132740506</v>
      </c>
      <c r="J23" s="227">
        <f t="shared" ref="J23" si="4">SUM(J13:J22)</f>
        <v>0</v>
      </c>
    </row>
    <row r="24" spans="1:10">
      <c r="A24" s="223">
        <v>20</v>
      </c>
      <c r="B24" s="223" t="s">
        <v>65</v>
      </c>
      <c r="C24" s="224">
        <f>SUM(D24:J24)</f>
        <v>-417303.44389797095</v>
      </c>
      <c r="D24" s="224">
        <f>SUM('Restating Adj'!C30:H30)</f>
        <v>0</v>
      </c>
      <c r="E24" s="224">
        <f>SUM('Restating Adj'!I30:S30)</f>
        <v>-132826.15721941151</v>
      </c>
      <c r="F24" s="224">
        <f>SUM('Restating Adj'!T30:V30)</f>
        <v>-626873.45812471223</v>
      </c>
      <c r="G24" s="224">
        <f>SUM('Restating Adj'!W30:AA30)</f>
        <v>360386.72424615273</v>
      </c>
      <c r="H24" s="224">
        <f>SUM('Restating Adj'!AB30:AJ30)</f>
        <v>0</v>
      </c>
      <c r="I24" s="224">
        <f>SUM('Restating Adj'!AK30:AW30)</f>
        <v>-17990.552800000001</v>
      </c>
      <c r="J24" s="224">
        <v>0</v>
      </c>
    </row>
    <row r="25" spans="1:10">
      <c r="A25" s="223">
        <v>21</v>
      </c>
      <c r="B25" s="223" t="s">
        <v>66</v>
      </c>
      <c r="C25" s="224">
        <f>SUM(D25:J25)</f>
        <v>-170844.55360814399</v>
      </c>
      <c r="D25" s="224">
        <f>SUM('Restating Adj'!C31:H31)</f>
        <v>0</v>
      </c>
      <c r="E25" s="224">
        <f>SUM('Restating Adj'!I31:S31)</f>
        <v>0</v>
      </c>
      <c r="F25" s="224">
        <f>SUM('Restating Adj'!T31:V31)</f>
        <v>-214513.79200075401</v>
      </c>
      <c r="G25" s="224">
        <f>SUM('Restating Adj'!W31:AA31)</f>
        <v>43669.238392610016</v>
      </c>
      <c r="H25" s="224">
        <f>SUM('Restating Adj'!AB31:AJ31)</f>
        <v>0</v>
      </c>
      <c r="I25" s="224">
        <f>SUM('Restating Adj'!AK31:AW31)</f>
        <v>0</v>
      </c>
      <c r="J25" s="224">
        <v>0</v>
      </c>
    </row>
    <row r="26" spans="1:10">
      <c r="A26" s="223">
        <v>22</v>
      </c>
      <c r="B26" s="223" t="s">
        <v>67</v>
      </c>
      <c r="C26" s="224">
        <f>SUM(D26:J26)</f>
        <v>712603.63120909641</v>
      </c>
      <c r="D26" s="224">
        <f>SUM('Restating Adj'!C32:H32)</f>
        <v>0</v>
      </c>
      <c r="E26" s="224">
        <f>SUM('Restating Adj'!I32:S32)</f>
        <v>0</v>
      </c>
      <c r="F26" s="224">
        <f>SUM('Restating Adj'!T32:V32)</f>
        <v>-39453.368790903551</v>
      </c>
      <c r="G26" s="224">
        <f>SUM('Restating Adj'!W32:AA32)</f>
        <v>0</v>
      </c>
      <c r="H26" s="224">
        <f>SUM('Restating Adj'!AB32:AJ32)</f>
        <v>752057</v>
      </c>
      <c r="I26" s="224">
        <f>SUM('Restating Adj'!AK32:AW32)</f>
        <v>0</v>
      </c>
      <c r="J26" s="224">
        <v>0</v>
      </c>
    </row>
    <row r="27" spans="1:10">
      <c r="A27" s="223">
        <v>23</v>
      </c>
      <c r="B27" s="223" t="s">
        <v>162</v>
      </c>
      <c r="C27" s="224">
        <f>C80</f>
        <v>4034725.5783994719</v>
      </c>
      <c r="D27" s="224">
        <f>SUM('Restating Adj'!C33:H33)</f>
        <v>-3380997.8565295534</v>
      </c>
      <c r="E27" s="224">
        <f t="shared" ref="E27:I27" si="5">E80</f>
        <v>3807353.5714811301</v>
      </c>
      <c r="F27" s="224">
        <f>F80</f>
        <v>3110031.5428692917</v>
      </c>
      <c r="G27" s="224">
        <f>SUM('Restating Adj'!W33:AA33)</f>
        <v>56055.857445024682</v>
      </c>
      <c r="H27" s="224">
        <f t="shared" si="5"/>
        <v>604038.69515089749</v>
      </c>
      <c r="I27" s="224">
        <f t="shared" si="5"/>
        <v>-161756.23201731857</v>
      </c>
      <c r="J27" s="224">
        <v>0</v>
      </c>
    </row>
    <row r="28" spans="1:10">
      <c r="A28" s="223">
        <v>24</v>
      </c>
      <c r="B28" s="223" t="s">
        <v>163</v>
      </c>
      <c r="C28" s="224">
        <f>SUM(D28:J28)</f>
        <v>0</v>
      </c>
      <c r="D28" s="224">
        <f>SUM('Restating Adj'!C34:H34)</f>
        <v>0</v>
      </c>
      <c r="E28" s="224">
        <f>C227</f>
        <v>0</v>
      </c>
      <c r="F28" s="224">
        <f>SUM('Restating Adj'!T34:V34)</f>
        <v>0</v>
      </c>
      <c r="G28" s="224">
        <f>SUM('Restating Adj'!W34:AA34)</f>
        <v>0</v>
      </c>
      <c r="H28" s="224">
        <f>SUM('Restating Adj'!AB34:AJ34)</f>
        <v>0</v>
      </c>
      <c r="I28" s="224">
        <f>C685</f>
        <v>0</v>
      </c>
      <c r="J28" s="224">
        <f>D685</f>
        <v>0</v>
      </c>
    </row>
    <row r="29" spans="1:10">
      <c r="A29" s="223">
        <v>25</v>
      </c>
      <c r="B29" s="223" t="s">
        <v>164</v>
      </c>
      <c r="C29" s="224">
        <f>SUM(D29:J29)</f>
        <v>2056643.3619498555</v>
      </c>
      <c r="D29" s="224">
        <f>SUM('Restating Adj'!C35:H35)</f>
        <v>1144.080802423865</v>
      </c>
      <c r="E29" s="224">
        <f>SUM('Restating Adj'!I35:S35)</f>
        <v>0</v>
      </c>
      <c r="F29" s="224">
        <f>SUM('Restating Adj'!T35:V35)</f>
        <v>150268.27170724195</v>
      </c>
      <c r="G29" s="224">
        <f>SUM('Restating Adj'!W35:AA35)</f>
        <v>-214124.93914773146</v>
      </c>
      <c r="H29" s="224">
        <f>SUM('Restating Adj'!AB35:AJ35)</f>
        <v>1984071.948587921</v>
      </c>
      <c r="I29" s="224">
        <f>SUM('Restating Adj'!AK35:AW35)</f>
        <v>135284</v>
      </c>
      <c r="J29" s="224">
        <v>0</v>
      </c>
    </row>
    <row r="30" spans="1:10">
      <c r="A30" s="223">
        <v>26</v>
      </c>
      <c r="B30" s="223" t="s">
        <v>71</v>
      </c>
      <c r="C30" s="224">
        <f>SUM(D30:J30)</f>
        <v>0</v>
      </c>
      <c r="D30" s="224">
        <f>SUM('Restating Adj'!C36:H36)</f>
        <v>0</v>
      </c>
      <c r="E30" s="224">
        <f>SUM('Restating Adj'!I36:S36)</f>
        <v>0</v>
      </c>
      <c r="F30" s="224">
        <f>SUM('Restating Adj'!T36:V36)</f>
        <v>0</v>
      </c>
      <c r="G30" s="224">
        <f>SUM('Restating Adj'!W36:AA36)</f>
        <v>0</v>
      </c>
      <c r="H30" s="224">
        <f>SUM('Restating Adj'!AB36:AJ36)</f>
        <v>0</v>
      </c>
      <c r="I30" s="224">
        <f>SUM('Restating Adj'!AK36:AW36)</f>
        <v>0</v>
      </c>
      <c r="J30" s="224">
        <v>0</v>
      </c>
    </row>
    <row r="31" spans="1:10">
      <c r="A31" s="223">
        <v>27</v>
      </c>
      <c r="B31" s="223" t="s">
        <v>72</v>
      </c>
      <c r="C31" s="224">
        <f>SUM(D31:J31)</f>
        <v>12633.588896380579</v>
      </c>
      <c r="D31" s="224">
        <f>SUM('Restating Adj'!C37:H37)</f>
        <v>-2990.0331507862261</v>
      </c>
      <c r="E31" s="224">
        <f>SUM('Restating Adj'!I37:S37)</f>
        <v>11268.222047166806</v>
      </c>
      <c r="F31" s="224">
        <f>SUM('Restating Adj'!T37:V37)</f>
        <v>0</v>
      </c>
      <c r="G31" s="224">
        <f>SUM('Restating Adj'!W37:AA37)</f>
        <v>0</v>
      </c>
      <c r="H31" s="224">
        <f>SUM('Restating Adj'!AB37:AJ37)</f>
        <v>0</v>
      </c>
      <c r="I31" s="224">
        <f>SUM('Restating Adj'!AK37:AW37)</f>
        <v>4355.3999999999996</v>
      </c>
      <c r="J31" s="224">
        <v>0</v>
      </c>
    </row>
    <row r="32" spans="1:10">
      <c r="A32" s="223">
        <v>28</v>
      </c>
      <c r="B32" s="228" t="s">
        <v>73</v>
      </c>
      <c r="C32" s="229">
        <f>SUM(C23:C31)</f>
        <v>-155758798.88155523</v>
      </c>
      <c r="D32" s="229">
        <f t="shared" ref="D32:I32" si="6">SUM(D23:D31)</f>
        <v>-3449547.1144122132</v>
      </c>
      <c r="E32" s="229">
        <f t="shared" si="6"/>
        <v>-7070799.4898935286</v>
      </c>
      <c r="F32" s="229">
        <f t="shared" si="6"/>
        <v>-149241121.11843443</v>
      </c>
      <c r="G32" s="229">
        <f t="shared" si="6"/>
        <v>245986.88093605597</v>
      </c>
      <c r="H32" s="229">
        <f t="shared" si="6"/>
        <v>3340167.6437388184</v>
      </c>
      <c r="I32" s="229">
        <f t="shared" si="6"/>
        <v>416514.31651008653</v>
      </c>
      <c r="J32" s="229">
        <f t="shared" ref="J32" si="7">SUM(J23:J31)</f>
        <v>0</v>
      </c>
    </row>
    <row r="33" spans="1:11">
      <c r="A33" s="223">
        <v>29</v>
      </c>
      <c r="B33" s="223"/>
    </row>
    <row r="34" spans="1:11" ht="13.5" thickBot="1">
      <c r="A34" s="223">
        <v>30</v>
      </c>
      <c r="B34" s="223" t="s">
        <v>74</v>
      </c>
      <c r="C34" s="230">
        <f>C10-C32</f>
        <v>2864651.1433492005</v>
      </c>
      <c r="D34" s="230">
        <f t="shared" ref="D34:I34" si="8">D10-D32</f>
        <v>-6277125.4907418787</v>
      </c>
      <c r="E34" s="230">
        <f t="shared" si="8"/>
        <v>7070799.4898935286</v>
      </c>
      <c r="F34" s="230">
        <f t="shared" si="8"/>
        <v>6073645.9853824973</v>
      </c>
      <c r="G34" s="230">
        <f t="shared" si="8"/>
        <v>-245986.88093605597</v>
      </c>
      <c r="H34" s="230">
        <f t="shared" si="8"/>
        <v>-3340167.6437388184</v>
      </c>
      <c r="I34" s="230">
        <f t="shared" si="8"/>
        <v>-416514.31651008653</v>
      </c>
      <c r="J34" s="230">
        <f t="shared" ref="J34" si="9">J10-J32</f>
        <v>0</v>
      </c>
      <c r="K34" s="310">
        <f>F34-[2]AdjSummary!$C$211</f>
        <v>-8.3819031715393066E-9</v>
      </c>
    </row>
    <row r="35" spans="1:11" ht="13.5" thickTop="1">
      <c r="A35" s="223">
        <v>31</v>
      </c>
      <c r="B35" s="223"/>
    </row>
    <row r="36" spans="1:11">
      <c r="A36" s="223">
        <v>32</v>
      </c>
      <c r="B36" s="223" t="s">
        <v>75</v>
      </c>
    </row>
    <row r="37" spans="1:11">
      <c r="A37" s="223">
        <v>33</v>
      </c>
      <c r="B37" s="223" t="s">
        <v>76</v>
      </c>
      <c r="C37" s="224">
        <f t="shared" ref="C37:C47" si="10">SUM(D37:J37)</f>
        <v>69415688.742773741</v>
      </c>
      <c r="D37" s="224">
        <f>SUM('Restating Adj'!C43:H43)</f>
        <v>0</v>
      </c>
      <c r="E37" s="224">
        <f>SUM('Restating Adj'!I43:S43)</f>
        <v>0</v>
      </c>
      <c r="F37" s="224">
        <f>SUM('Restating Adj'!T43:V43)</f>
        <v>-29983300.017566085</v>
      </c>
      <c r="G37" s="224">
        <f>SUM('Restating Adj'!W43:AA43)</f>
        <v>0</v>
      </c>
      <c r="H37" s="224">
        <f>SUM('Restating Adj'!AB43:AJ43)</f>
        <v>0</v>
      </c>
      <c r="I37" s="224">
        <f>SUM('Restating Adj'!AK43:AW43)</f>
        <v>99398988.760339826</v>
      </c>
      <c r="J37" s="224">
        <v>0</v>
      </c>
    </row>
    <row r="38" spans="1:11">
      <c r="A38" s="223">
        <v>34</v>
      </c>
      <c r="B38" s="223" t="s">
        <v>77</v>
      </c>
      <c r="C38" s="224">
        <f t="shared" si="10"/>
        <v>0</v>
      </c>
      <c r="D38" s="224">
        <f>SUM('Restating Adj'!C44:H44)</f>
        <v>0</v>
      </c>
      <c r="E38" s="224">
        <f>SUM('Restating Adj'!I44:S44)</f>
        <v>0</v>
      </c>
      <c r="F38" s="224">
        <f>SUM('Restating Adj'!T44:V44)</f>
        <v>0</v>
      </c>
      <c r="G38" s="224">
        <f>SUM('Restating Adj'!W44:AA44)</f>
        <v>0</v>
      </c>
      <c r="H38" s="224">
        <f>SUM('Restating Adj'!AB44:AJ44)</f>
        <v>0</v>
      </c>
      <c r="I38" s="224">
        <f>SUM('Restating Adj'!AK44:AW44)</f>
        <v>0</v>
      </c>
      <c r="J38" s="224">
        <v>0</v>
      </c>
    </row>
    <row r="39" spans="1:11">
      <c r="A39" s="223">
        <v>35</v>
      </c>
      <c r="B39" s="223" t="s">
        <v>78</v>
      </c>
      <c r="C39" s="224">
        <f t="shared" si="10"/>
        <v>-10238299.842597498</v>
      </c>
      <c r="D39" s="224">
        <f>SUM('Restating Adj'!C45:H45)</f>
        <v>0</v>
      </c>
      <c r="E39" s="224">
        <f>SUM('Restating Adj'!I45:S45)</f>
        <v>0</v>
      </c>
      <c r="F39" s="224">
        <f>SUM('Restating Adj'!T45:V45)</f>
        <v>0</v>
      </c>
      <c r="G39" s="224">
        <f>SUM('Restating Adj'!W45:AA45)</f>
        <v>0</v>
      </c>
      <c r="H39" s="224">
        <f>SUM('Restating Adj'!AB45:AJ45)</f>
        <v>0</v>
      </c>
      <c r="I39" s="224">
        <f>SUM('Restating Adj'!AK45:AW45)</f>
        <v>-10238299.842597498</v>
      </c>
      <c r="J39" s="224">
        <v>0</v>
      </c>
    </row>
    <row r="40" spans="1:11">
      <c r="A40" s="223">
        <v>36</v>
      </c>
      <c r="B40" s="223" t="s">
        <v>79</v>
      </c>
      <c r="C40" s="224">
        <f t="shared" si="10"/>
        <v>0</v>
      </c>
      <c r="D40" s="224">
        <f>SUM('Restating Adj'!C46:H46)</f>
        <v>0</v>
      </c>
      <c r="E40" s="224">
        <f>SUM('Restating Adj'!I46:S46)</f>
        <v>0</v>
      </c>
      <c r="F40" s="224">
        <f>SUM('Restating Adj'!T46:V46)</f>
        <v>0</v>
      </c>
      <c r="G40" s="224">
        <f>SUM('Restating Adj'!W46:AA46)</f>
        <v>0</v>
      </c>
      <c r="H40" s="224">
        <f>SUM('Restating Adj'!AB46:AJ46)</f>
        <v>0</v>
      </c>
      <c r="I40" s="224">
        <f>SUM('Restating Adj'!AK46:AW46)</f>
        <v>0</v>
      </c>
      <c r="J40" s="224">
        <v>0</v>
      </c>
    </row>
    <row r="41" spans="1:11">
      <c r="A41" s="223">
        <v>37</v>
      </c>
      <c r="B41" s="223" t="s">
        <v>80</v>
      </c>
      <c r="C41" s="224">
        <f t="shared" si="10"/>
        <v>0</v>
      </c>
      <c r="D41" s="224">
        <f>SUM('Restating Adj'!C47:H47)</f>
        <v>0</v>
      </c>
      <c r="E41" s="224">
        <f>SUM('Restating Adj'!I47:S47)</f>
        <v>0</v>
      </c>
      <c r="F41" s="224">
        <f>SUM('Restating Adj'!T47:V47)</f>
        <v>0</v>
      </c>
      <c r="G41" s="224">
        <f>SUM('Restating Adj'!W47:AA47)</f>
        <v>0</v>
      </c>
      <c r="H41" s="224">
        <f>SUM('Restating Adj'!AB47:AJ47)</f>
        <v>0</v>
      </c>
      <c r="I41" s="224">
        <f>SUM('Restating Adj'!AK47:AW47)</f>
        <v>0</v>
      </c>
      <c r="J41" s="224">
        <v>0</v>
      </c>
    </row>
    <row r="42" spans="1:11">
      <c r="A42" s="223">
        <v>38</v>
      </c>
      <c r="B42" s="223" t="s">
        <v>81</v>
      </c>
      <c r="C42" s="224">
        <f t="shared" si="10"/>
        <v>-1753736.570290029</v>
      </c>
      <c r="D42" s="224">
        <f>SUM('Restating Adj'!C48:H48)</f>
        <v>0</v>
      </c>
      <c r="E42" s="224">
        <f>SUM('Restating Adj'!I48:S48)</f>
        <v>0</v>
      </c>
      <c r="F42" s="224">
        <f>SUM('Restating Adj'!T48:V48)</f>
        <v>0</v>
      </c>
      <c r="G42" s="224">
        <f>SUM('Restating Adj'!W48:AA48)</f>
        <v>0</v>
      </c>
      <c r="H42" s="224">
        <f>SUM('Restating Adj'!AB48:AJ48)</f>
        <v>0</v>
      </c>
      <c r="I42" s="224">
        <f>SUM('Restating Adj'!AK48:AW48)</f>
        <v>-1753736.570290029</v>
      </c>
      <c r="J42" s="224">
        <v>0</v>
      </c>
    </row>
    <row r="43" spans="1:11">
      <c r="A43" s="223">
        <v>39</v>
      </c>
      <c r="B43" s="223" t="s">
        <v>82</v>
      </c>
      <c r="C43" s="224">
        <f t="shared" si="10"/>
        <v>-6572936.1934075933</v>
      </c>
      <c r="D43" s="224">
        <f>SUM('Restating Adj'!C49:H49)</f>
        <v>0</v>
      </c>
      <c r="E43" s="224">
        <f>SUM('Restating Adj'!I49:S49)</f>
        <v>0</v>
      </c>
      <c r="F43" s="224">
        <f>SUM('Restating Adj'!T49:V49)</f>
        <v>0</v>
      </c>
      <c r="G43" s="224">
        <f>SUM('Restating Adj'!W49:AA49)</f>
        <v>0</v>
      </c>
      <c r="H43" s="224">
        <f>SUM('Restating Adj'!AB49:AJ49)</f>
        <v>0</v>
      </c>
      <c r="I43" s="224">
        <f>SUM('Restating Adj'!AK49:AW49)</f>
        <v>-6572936.1934075933</v>
      </c>
      <c r="J43" s="224">
        <v>0</v>
      </c>
    </row>
    <row r="44" spans="1:11">
      <c r="A44" s="223">
        <v>40</v>
      </c>
      <c r="B44" s="223" t="s">
        <v>83</v>
      </c>
      <c r="C44" s="224">
        <f t="shared" si="10"/>
        <v>-7344633.7669979073</v>
      </c>
      <c r="D44" s="224">
        <f>SUM('Restating Adj'!C50:H50)</f>
        <v>0</v>
      </c>
      <c r="E44" s="224">
        <f>SUM('Restating Adj'!I50:S50)</f>
        <v>0</v>
      </c>
      <c r="F44" s="224">
        <f>SUM('Restating Adj'!T50:V50)</f>
        <v>0</v>
      </c>
      <c r="G44" s="224">
        <f>SUM('Restating Adj'!W50:AA50)</f>
        <v>0</v>
      </c>
      <c r="H44" s="224">
        <f>SUM('Restating Adj'!AB50:AJ50)</f>
        <v>0</v>
      </c>
      <c r="I44" s="224">
        <f>SUM('Restating Adj'!AK50:AW50)</f>
        <v>-7344633.7669979073</v>
      </c>
      <c r="J44" s="224">
        <v>0</v>
      </c>
    </row>
    <row r="45" spans="1:11">
      <c r="A45" s="223">
        <v>41</v>
      </c>
      <c r="B45" s="223" t="s">
        <v>84</v>
      </c>
      <c r="C45" s="224">
        <f t="shared" si="10"/>
        <v>21811243.775793083</v>
      </c>
      <c r="D45" s="224">
        <f>SUM('Restating Adj'!C51:H51)</f>
        <v>0</v>
      </c>
      <c r="E45" s="224">
        <f>SUM('Restating Adj'!I51:S51)</f>
        <v>0</v>
      </c>
      <c r="F45" s="224">
        <f>SUM('Restating Adj'!T51:V51)</f>
        <v>0</v>
      </c>
      <c r="G45" s="224">
        <f>SUM('Restating Adj'!W51:AA51)</f>
        <v>0</v>
      </c>
      <c r="H45" s="224">
        <f>SUM('Restating Adj'!AB51:AJ51)</f>
        <v>0</v>
      </c>
      <c r="I45" s="224">
        <f>SUM('Restating Adj'!AK51:AW51)</f>
        <v>21811243.775793083</v>
      </c>
      <c r="J45" s="224">
        <v>0</v>
      </c>
    </row>
    <row r="46" spans="1:11">
      <c r="A46" s="223">
        <v>42</v>
      </c>
      <c r="B46" s="223" t="s">
        <v>165</v>
      </c>
      <c r="C46" s="224">
        <f t="shared" si="10"/>
        <v>0</v>
      </c>
      <c r="D46" s="224">
        <f>SUM('Restating Adj'!C52:H52)</f>
        <v>0</v>
      </c>
      <c r="E46" s="224">
        <f>SUM('Restating Adj'!I52:S52)</f>
        <v>0</v>
      </c>
      <c r="F46" s="224">
        <f>SUM('Restating Adj'!T52:V52)</f>
        <v>0</v>
      </c>
      <c r="G46" s="224">
        <f>SUM('Restating Adj'!W52:AA52)</f>
        <v>0</v>
      </c>
      <c r="H46" s="224">
        <f>SUM('Restating Adj'!AB52:AJ52)</f>
        <v>0</v>
      </c>
      <c r="I46" s="224">
        <f>SUM('Restating Adj'!AK52:AW52)</f>
        <v>0</v>
      </c>
      <c r="J46" s="224">
        <v>0</v>
      </c>
    </row>
    <row r="47" spans="1:11">
      <c r="A47" s="223">
        <v>43</v>
      </c>
      <c r="B47" s="223" t="s">
        <v>86</v>
      </c>
      <c r="C47" s="224">
        <f t="shared" si="10"/>
        <v>0</v>
      </c>
      <c r="D47" s="231">
        <f>SUM('Restating Adj'!C53:H53)</f>
        <v>0</v>
      </c>
      <c r="E47" s="224">
        <f>SUM('Restating Adj'!I53:S53)</f>
        <v>0</v>
      </c>
      <c r="F47" s="224">
        <f>SUM('Restating Adj'!T53:V53)</f>
        <v>0</v>
      </c>
      <c r="G47" s="224">
        <f>SUM('Restating Adj'!W53:AA53)</f>
        <v>0</v>
      </c>
      <c r="H47" s="224">
        <f>SUM('Restating Adj'!AB53:AJ53)</f>
        <v>0</v>
      </c>
      <c r="I47" s="224">
        <f>SUM('Restating Adj'!AK53:AW53)</f>
        <v>0</v>
      </c>
      <c r="J47" s="224">
        <v>0</v>
      </c>
    </row>
    <row r="48" spans="1:11">
      <c r="A48" s="223">
        <v>44</v>
      </c>
      <c r="B48" s="223" t="s">
        <v>87</v>
      </c>
      <c r="C48" s="229">
        <f>SUM(C37:C47)</f>
        <v>65317326.145273797</v>
      </c>
      <c r="D48" s="229">
        <f t="shared" ref="D48:I48" si="11">SUM(D37:D47)</f>
        <v>0</v>
      </c>
      <c r="E48" s="229">
        <f t="shared" si="11"/>
        <v>0</v>
      </c>
      <c r="F48" s="229">
        <f t="shared" si="11"/>
        <v>-29983300.017566085</v>
      </c>
      <c r="G48" s="229">
        <f t="shared" si="11"/>
        <v>0</v>
      </c>
      <c r="H48" s="229">
        <f t="shared" si="11"/>
        <v>0</v>
      </c>
      <c r="I48" s="229">
        <f t="shared" si="11"/>
        <v>95300626.16283989</v>
      </c>
      <c r="J48" s="229">
        <f t="shared" ref="J48" si="12">SUM(J37:J47)</f>
        <v>0</v>
      </c>
    </row>
    <row r="49" spans="1:10">
      <c r="A49" s="223">
        <v>45</v>
      </c>
      <c r="B49" s="253"/>
    </row>
    <row r="50" spans="1:10">
      <c r="A50" s="223">
        <v>46</v>
      </c>
      <c r="B50" s="223" t="s">
        <v>166</v>
      </c>
    </row>
    <row r="51" spans="1:10">
      <c r="A51" s="223">
        <v>47</v>
      </c>
      <c r="B51" s="223" t="s">
        <v>89</v>
      </c>
      <c r="C51" s="224">
        <f t="shared" ref="C51:C57" si="13">SUM(D51:J51)</f>
        <v>-38913246.494579993</v>
      </c>
      <c r="D51" s="224">
        <f>SUM('Restating Adj'!C57:H57)</f>
        <v>0</v>
      </c>
      <c r="E51" s="224">
        <f>SUM('Restating Adj'!I57:S57)</f>
        <v>0</v>
      </c>
      <c r="F51" s="224">
        <f>SUM('Restating Adj'!T57:V57)</f>
        <v>19141690.869982373</v>
      </c>
      <c r="G51" s="224">
        <f>SUM('Restating Adj'!W57:AA57)</f>
        <v>-13318325.765346069</v>
      </c>
      <c r="H51" s="224">
        <f>SUM('Restating Adj'!AB57:AJ57)</f>
        <v>0</v>
      </c>
      <c r="I51" s="224">
        <f>SUM('Restating Adj'!AK57:AW57)</f>
        <v>-44736611.599216297</v>
      </c>
      <c r="J51" s="224">
        <v>0</v>
      </c>
    </row>
    <row r="52" spans="1:10">
      <c r="A52" s="223">
        <v>48</v>
      </c>
      <c r="B52" s="223" t="s">
        <v>90</v>
      </c>
      <c r="C52" s="224">
        <f t="shared" si="13"/>
        <v>-1700273.7819967964</v>
      </c>
      <c r="D52" s="224">
        <f>SUM('Restating Adj'!C58:H58)</f>
        <v>0</v>
      </c>
      <c r="E52" s="224">
        <f>SUM('Restating Adj'!I58:S58)</f>
        <v>0</v>
      </c>
      <c r="F52" s="224">
        <f>SUM('Restating Adj'!T58:V58)</f>
        <v>214480.39817537356</v>
      </c>
      <c r="G52" s="224">
        <f>SUM('Restating Adj'!W58:AA58)</f>
        <v>-1914754.18017217</v>
      </c>
      <c r="H52" s="224">
        <f>SUM('Restating Adj'!AB58:AJ58)</f>
        <v>0</v>
      </c>
      <c r="I52" s="224">
        <f>SUM('Restating Adj'!AK58:AW58)</f>
        <v>0</v>
      </c>
      <c r="J52" s="224">
        <v>0</v>
      </c>
    </row>
    <row r="53" spans="1:10">
      <c r="A53" s="223">
        <v>49</v>
      </c>
      <c r="B53" s="223" t="s">
        <v>91</v>
      </c>
      <c r="C53" s="224">
        <f t="shared" si="13"/>
        <v>10143997.812252646</v>
      </c>
      <c r="D53" s="224">
        <f>SUM('Restating Adj'!C59:H59)</f>
        <v>1006.2492431296201</v>
      </c>
      <c r="E53" s="224">
        <f>SUM('Restating Adj'!I59:S59)</f>
        <v>0</v>
      </c>
      <c r="F53" s="224">
        <f>SUM('Restating Adj'!T59:V59)</f>
        <v>1590607.3073382801</v>
      </c>
      <c r="G53" s="224">
        <f>SUM('Restating Adj'!W59:AA59)</f>
        <v>511820.45667252823</v>
      </c>
      <c r="H53" s="224">
        <f>SUM('Restating Adj'!AB59:AJ59)</f>
        <v>7213382.6760130413</v>
      </c>
      <c r="I53" s="224">
        <f>SUM('Restating Adj'!AK59:AW59)</f>
        <v>827181.12298566732</v>
      </c>
      <c r="J53" s="224">
        <v>0</v>
      </c>
    </row>
    <row r="54" spans="1:10">
      <c r="A54" s="223">
        <v>50</v>
      </c>
      <c r="B54" s="223" t="s">
        <v>92</v>
      </c>
      <c r="C54" s="224">
        <f t="shared" si="13"/>
        <v>411.4212</v>
      </c>
      <c r="D54" s="224">
        <f>SUM('Restating Adj'!C60:H60)</f>
        <v>0</v>
      </c>
      <c r="E54" s="224">
        <f>SUM('Restating Adj'!I60:S60)</f>
        <v>0</v>
      </c>
      <c r="F54" s="224">
        <f>SUM('Restating Adj'!T60:V60)</f>
        <v>411.4212</v>
      </c>
      <c r="G54" s="224">
        <f>SUM('Restating Adj'!W60:AA60)</f>
        <v>0</v>
      </c>
      <c r="H54" s="224">
        <f>SUM('Restating Adj'!AB60:AJ60)</f>
        <v>0</v>
      </c>
      <c r="I54" s="224">
        <f>SUM('Restating Adj'!AK60:AW60)</f>
        <v>0</v>
      </c>
      <c r="J54" s="224">
        <v>0</v>
      </c>
    </row>
    <row r="55" spans="1:10">
      <c r="A55" s="223">
        <v>51</v>
      </c>
      <c r="B55" s="223" t="s">
        <v>93</v>
      </c>
      <c r="C55" s="224">
        <f t="shared" si="13"/>
        <v>-997744.69040887489</v>
      </c>
      <c r="D55" s="224">
        <f>SUM('Restating Adj'!C61:H61)</f>
        <v>0</v>
      </c>
      <c r="E55" s="224">
        <f>SUM('Restating Adj'!I61:S61)</f>
        <v>0</v>
      </c>
      <c r="F55" s="224">
        <f>SUM('Restating Adj'!T61:V61)</f>
        <v>0</v>
      </c>
      <c r="G55" s="224">
        <f>SUM('Restating Adj'!W61:AA61)</f>
        <v>0</v>
      </c>
      <c r="H55" s="224">
        <f>SUM('Restating Adj'!AB61:AJ61)</f>
        <v>0</v>
      </c>
      <c r="I55" s="224">
        <f>SUM('Restating Adj'!AK61:AW61)</f>
        <v>-997744.69040887489</v>
      </c>
      <c r="J55" s="224">
        <v>0</v>
      </c>
    </row>
    <row r="56" spans="1:10">
      <c r="A56" s="223">
        <v>52</v>
      </c>
      <c r="B56" s="223" t="s">
        <v>94</v>
      </c>
      <c r="C56" s="224">
        <f t="shared" si="13"/>
        <v>-3272582.9608333334</v>
      </c>
      <c r="D56" s="224">
        <f>SUM('Restating Adj'!C62:H62)</f>
        <v>0</v>
      </c>
      <c r="E56" s="224">
        <f>SUM('Restating Adj'!I62:S62)</f>
        <v>0</v>
      </c>
      <c r="F56" s="224">
        <f>SUM('Restating Adj'!T62:V62)</f>
        <v>0</v>
      </c>
      <c r="G56" s="224">
        <f>SUM('Restating Adj'!W62:AA62)</f>
        <v>0</v>
      </c>
      <c r="H56" s="224">
        <f>SUM('Restating Adj'!AB62:AJ62)</f>
        <v>0</v>
      </c>
      <c r="I56" s="224">
        <f>SUM('Restating Adj'!AK62:AW62)</f>
        <v>-3272582.9608333334</v>
      </c>
      <c r="J56" s="224">
        <v>0</v>
      </c>
    </row>
    <row r="57" spans="1:10">
      <c r="A57" s="223">
        <v>53</v>
      </c>
      <c r="B57" s="223" t="s">
        <v>167</v>
      </c>
      <c r="C57" s="224">
        <f t="shared" si="13"/>
        <v>901777.24005016102</v>
      </c>
      <c r="D57" s="224">
        <f>SUM('Restating Adj'!C63:H63)</f>
        <v>-2651.4558933258854</v>
      </c>
      <c r="E57" s="224">
        <f>SUM('Restating Adj'!I63:S63)</f>
        <v>0</v>
      </c>
      <c r="F57" s="224">
        <f>SUM('Restating Adj'!T63:V63)</f>
        <v>0</v>
      </c>
      <c r="G57" s="224">
        <f>SUM('Restating Adj'!W63:AA63)</f>
        <v>0</v>
      </c>
      <c r="H57" s="224">
        <f>SUM('Restating Adj'!AB63:AJ63)</f>
        <v>0</v>
      </c>
      <c r="I57" s="224">
        <f>SUM('Restating Adj'!AK63:AW63)</f>
        <v>904428.69594348688</v>
      </c>
      <c r="J57" s="224">
        <v>0</v>
      </c>
    </row>
    <row r="58" spans="1:10">
      <c r="A58" s="223">
        <v>54</v>
      </c>
      <c r="B58" s="223"/>
      <c r="F58" s="224"/>
      <c r="G58" s="224"/>
      <c r="I58" s="224"/>
      <c r="J58" s="224"/>
    </row>
    <row r="59" spans="1:10">
      <c r="A59" s="223">
        <v>55</v>
      </c>
      <c r="B59" s="223" t="s">
        <v>168</v>
      </c>
      <c r="C59" s="229">
        <f>SUM(C51:C58)</f>
        <v>-33837661.454316191</v>
      </c>
      <c r="D59" s="229">
        <f t="shared" ref="D59:I59" si="14">SUM(D51:D58)</f>
        <v>-1645.2066501962654</v>
      </c>
      <c r="E59" s="229">
        <f t="shared" si="14"/>
        <v>0</v>
      </c>
      <c r="F59" s="229">
        <f>SUM(F51:F58)</f>
        <v>20947189.996696025</v>
      </c>
      <c r="G59" s="229">
        <f t="shared" si="14"/>
        <v>-14721259.48884571</v>
      </c>
      <c r="H59" s="229">
        <f t="shared" si="14"/>
        <v>7213382.6760130413</v>
      </c>
      <c r="I59" s="229">
        <f t="shared" si="14"/>
        <v>-47275329.431529351</v>
      </c>
      <c r="J59" s="229">
        <f t="shared" ref="J59" si="15">SUM(J51:J58)</f>
        <v>0</v>
      </c>
    </row>
    <row r="60" spans="1:10">
      <c r="A60" s="223">
        <v>56</v>
      </c>
      <c r="B60" s="223"/>
    </row>
    <row r="61" spans="1:10" ht="13.5" thickBot="1">
      <c r="A61" s="223">
        <v>57</v>
      </c>
      <c r="B61" s="223" t="s">
        <v>97</v>
      </c>
      <c r="C61" s="230">
        <f>C48+C59</f>
        <v>31479664.690957606</v>
      </c>
      <c r="D61" s="230">
        <f t="shared" ref="D61:I61" si="16">D48+D59</f>
        <v>-1645.2066501962654</v>
      </c>
      <c r="E61" s="230">
        <f t="shared" si="16"/>
        <v>0</v>
      </c>
      <c r="F61" s="230">
        <f t="shared" si="16"/>
        <v>-9036110.0208700597</v>
      </c>
      <c r="G61" s="230">
        <f t="shared" si="16"/>
        <v>-14721259.48884571</v>
      </c>
      <c r="H61" s="230">
        <f t="shared" si="16"/>
        <v>7213382.6760130413</v>
      </c>
      <c r="I61" s="230">
        <f t="shared" si="16"/>
        <v>48025296.731310539</v>
      </c>
      <c r="J61" s="230">
        <f t="shared" ref="J61" si="17">J48+J59</f>
        <v>0</v>
      </c>
    </row>
    <row r="62" spans="1:10" ht="13.5" thickTop="1">
      <c r="A62" s="223">
        <v>58</v>
      </c>
      <c r="B62" s="223"/>
    </row>
    <row r="63" spans="1:10">
      <c r="A63" s="223">
        <v>59</v>
      </c>
      <c r="B63" s="232" t="s">
        <v>169</v>
      </c>
      <c r="C63" s="233">
        <f t="shared" ref="C63" si="18">(((C34+Unadj_Op_revenue)/(C61+Unadj_rate_base))-Weighted_cost_debt-Weighted_cost_pref)/Percent_common-Unadj_ROE</f>
        <v>1.7616232578041707E-3</v>
      </c>
      <c r="D63" s="233">
        <f t="shared" ref="D63:I63" si="19">(((D34+Unadj_Op_revenue)/(D61+Unadj_rate_base))-Weighted_cost_debt-Weighted_cost_pref)/Percent_common-Unadj_ROE</f>
        <v>-1.636224468822696E-2</v>
      </c>
      <c r="E63" s="233">
        <f t="shared" si="19"/>
        <v>1.8431364829034833E-2</v>
      </c>
      <c r="F63" s="233">
        <f t="shared" si="19"/>
        <v>1.7653668534612907E-2</v>
      </c>
      <c r="G63" s="233">
        <f t="shared" si="19"/>
        <v>2.0320842057827554E-3</v>
      </c>
      <c r="H63" s="233">
        <f t="shared" si="19"/>
        <v>-9.9064615730575928E-3</v>
      </c>
      <c r="I63" s="233">
        <f t="shared" si="19"/>
        <v>-9.1212761204304965E-3</v>
      </c>
      <c r="J63" s="233">
        <f t="shared" ref="J63" si="20">(((J34+Unadj_Op_revenue)/(J61+Unadj_rate_base))-Weighted_cost_debt-Weighted_cost_pref)/Percent_common-Unadj_ROE</f>
        <v>0</v>
      </c>
    </row>
    <row r="64" spans="1:10">
      <c r="A64" s="223">
        <v>60</v>
      </c>
      <c r="B64" s="215" t="s">
        <v>45</v>
      </c>
      <c r="C64" s="234">
        <f t="shared" ref="C64" si="21">-(C34-(C61*Overall_ROR))/gross_up_factor</f>
        <v>-913722.09647707851</v>
      </c>
      <c r="D64" s="234">
        <f t="shared" ref="D64:I64" si="22">-(D34-(D61*Overall_ROR))/gross_up_factor</f>
        <v>10121916.648912204</v>
      </c>
      <c r="E64" s="234">
        <f t="shared" si="22"/>
        <v>-11401940.674514672</v>
      </c>
      <c r="F64" s="234">
        <f t="shared" si="22"/>
        <v>-10857680.551014306</v>
      </c>
      <c r="G64" s="234">
        <f t="shared" si="22"/>
        <v>-1336254.8162506544</v>
      </c>
      <c r="H64" s="234">
        <f t="shared" si="22"/>
        <v>6235276.839242381</v>
      </c>
      <c r="I64" s="234">
        <f t="shared" si="22"/>
        <v>6324960.4571479913</v>
      </c>
      <c r="J64" s="234">
        <f t="shared" ref="J64" si="23">-(J34-(J61*Overall_ROR))/gross_up_factor</f>
        <v>0</v>
      </c>
    </row>
    <row r="65" spans="1:11">
      <c r="A65" s="223">
        <v>61</v>
      </c>
      <c r="B65" s="223"/>
    </row>
    <row r="66" spans="1:11">
      <c r="A66" s="223">
        <v>62</v>
      </c>
      <c r="B66" s="223" t="s">
        <v>99</v>
      </c>
    </row>
    <row r="67" spans="1:11">
      <c r="A67" s="223">
        <v>63</v>
      </c>
      <c r="B67" s="223" t="s">
        <v>100</v>
      </c>
      <c r="C67" s="235">
        <f>SUM(D67:J67)</f>
        <v>8956020.083698526</v>
      </c>
      <c r="D67" s="235">
        <f t="shared" ref="D67:I67" si="24">D10-D23-D24-D25-D26-D31</f>
        <v>-9656979.2664690074</v>
      </c>
      <c r="E67" s="235">
        <f t="shared" si="24"/>
        <v>10878153.061374659</v>
      </c>
      <c r="F67" s="235">
        <f t="shared" si="24"/>
        <v>9333945.7999590412</v>
      </c>
      <c r="G67" s="235">
        <f t="shared" si="24"/>
        <v>-404055.96263876278</v>
      </c>
      <c r="H67" s="235">
        <f t="shared" si="24"/>
        <v>-752057</v>
      </c>
      <c r="I67" s="235">
        <f t="shared" si="24"/>
        <v>-442986.54852740507</v>
      </c>
      <c r="J67" s="235">
        <f t="shared" ref="J67" si="25">J10-J23-J24-J25-J26-J31</f>
        <v>0</v>
      </c>
      <c r="K67" s="310">
        <f>F67-[2]AdjSummary!$C$247</f>
        <v>-1.862645149230957E-8</v>
      </c>
    </row>
    <row r="68" spans="1:11">
      <c r="A68" s="223">
        <v>64</v>
      </c>
      <c r="B68" s="223" t="s">
        <v>101</v>
      </c>
      <c r="C68" s="235">
        <v>0</v>
      </c>
      <c r="D68" s="15">
        <f>SUM('Restating Adj'!C75:H75)</f>
        <v>0</v>
      </c>
      <c r="E68" s="15">
        <f>SUM('Restating Adj'!I75:S75)</f>
        <v>0</v>
      </c>
      <c r="F68" s="15">
        <f>SUM('Restating Adj'!T75:V75)</f>
        <v>0</v>
      </c>
      <c r="G68" s="15">
        <f>SUM('Restating Adj'!W75:AA75)</f>
        <v>0</v>
      </c>
      <c r="H68" s="15">
        <f>SUM('Restating Adj'!AB75:AJ75)</f>
        <v>0</v>
      </c>
      <c r="I68" s="15">
        <f>SUM('Restating Adj'!AK75:AW75)</f>
        <v>0</v>
      </c>
      <c r="J68" s="15">
        <v>0</v>
      </c>
    </row>
    <row r="69" spans="1:11">
      <c r="A69" s="223">
        <v>65</v>
      </c>
      <c r="B69" s="223" t="s">
        <v>102</v>
      </c>
      <c r="C69" s="235">
        <f>SUM(D69:J69)</f>
        <v>-3867.0779889625478</v>
      </c>
      <c r="D69" s="235">
        <f>SUM('Restating Adj'!C76:H76)</f>
        <v>0</v>
      </c>
      <c r="E69" s="224">
        <f>SUM('Restating Adj'!I76:S76)</f>
        <v>0</v>
      </c>
      <c r="F69" s="235">
        <f>SUM('Restating Adj'!T76:V76)</f>
        <v>0</v>
      </c>
      <c r="G69" s="235">
        <f>SUM('Restating Adj'!W76:AA76)</f>
        <v>0</v>
      </c>
      <c r="H69" s="224">
        <f>SUM('Restating Adj'!AB76:AJ76)</f>
        <v>-3867.0779889625478</v>
      </c>
      <c r="I69" s="224">
        <f>SUM('Restating Adj'!AK76:AW76)</f>
        <v>0</v>
      </c>
      <c r="J69" s="224">
        <v>0</v>
      </c>
    </row>
    <row r="70" spans="1:11">
      <c r="A70" s="223">
        <v>66</v>
      </c>
      <c r="B70" s="223" t="s">
        <v>103</v>
      </c>
      <c r="C70" s="235">
        <f>SUM(D70:J70)</f>
        <v>209776.88196708634</v>
      </c>
      <c r="D70" s="235">
        <f>SUM('Restating Adj'!C77:H77)</f>
        <v>0</v>
      </c>
      <c r="E70" s="224">
        <f>SUM('Restating Adj'!I77:S77)</f>
        <v>0</v>
      </c>
      <c r="F70" s="235">
        <f>SUM('Restating Adj'!T77:V77)</f>
        <v>0</v>
      </c>
      <c r="G70" s="235">
        <f>SUM('Restating Adj'!W77:AA77)</f>
        <v>0</v>
      </c>
      <c r="H70" s="224">
        <f>SUM('Restating Adj'!AB77:AJ77)</f>
        <v>209776.88196708634</v>
      </c>
      <c r="I70" s="224">
        <f>SUM('Restating Adj'!AK77:AW77)</f>
        <v>0</v>
      </c>
      <c r="J70" s="224">
        <v>0</v>
      </c>
    </row>
    <row r="71" spans="1:11">
      <c r="A71" s="223">
        <v>67</v>
      </c>
      <c r="B71" s="228" t="s">
        <v>104</v>
      </c>
      <c r="C71" s="235">
        <f>SUM(D71:J71)</f>
        <v>23116.031637737062</v>
      </c>
      <c r="D71" s="235">
        <f>SUM('Restating Adj'!C78:H78)</f>
        <v>0</v>
      </c>
      <c r="E71" s="224">
        <f>SUM('Restating Adj'!I78:S78)</f>
        <v>0</v>
      </c>
      <c r="F71" s="235">
        <f>SUM('Restating Adj'!T78:V78)</f>
        <v>-52188</v>
      </c>
      <c r="G71" s="235">
        <f>SUM('Restating Adj'!W78:AA78)</f>
        <v>564215.55533883325</v>
      </c>
      <c r="H71" s="224">
        <f>SUM('Restating Adj'!AB78:AJ78)</f>
        <v>0</v>
      </c>
      <c r="I71" s="224">
        <f>SUM('Restating Adj'!AK78:AW78)</f>
        <v>-488911.52370109619</v>
      </c>
      <c r="J71" s="224">
        <v>0</v>
      </c>
    </row>
    <row r="72" spans="1:11">
      <c r="A72" s="223">
        <v>68</v>
      </c>
      <c r="B72" s="228" t="s">
        <v>105</v>
      </c>
      <c r="C72" s="236">
        <f>SUM(D72:J72)</f>
        <v>-70769.408231094305</v>
      </c>
      <c r="D72" s="236">
        <f>SUM('Restating Adj'!C79:H79)</f>
        <v>3014.6093297169905</v>
      </c>
      <c r="E72" s="224">
        <f>SUM('Restating Adj'!I79:S79)</f>
        <v>0</v>
      </c>
      <c r="F72" s="236">
        <f>SUM('Restating Adj'!T79:V79)</f>
        <v>395953.39176106546</v>
      </c>
      <c r="G72" s="236">
        <f>SUM('Restating Adj'!W79:AA79)</f>
        <v>0</v>
      </c>
      <c r="H72" s="224">
        <f>SUM('Restating Adj'!AB79:AJ79)</f>
        <v>0</v>
      </c>
      <c r="I72" s="224">
        <f>SUM('Restating Adj'!AK79:AW79)</f>
        <v>-469737.40932187677</v>
      </c>
      <c r="J72" s="224">
        <v>0</v>
      </c>
    </row>
    <row r="73" spans="1:11">
      <c r="A73" s="223">
        <v>69</v>
      </c>
      <c r="B73" s="228" t="s">
        <v>106</v>
      </c>
      <c r="C73" s="237">
        <f>SUM(D73:J73)</f>
        <v>8843995.7195892315</v>
      </c>
      <c r="D73" s="237">
        <f>D67-D69-D70+D71-D72</f>
        <v>-9659993.8757987246</v>
      </c>
      <c r="E73" s="237">
        <f t="shared" ref="E73:I73" si="26">E67-E69-E70+E71-E72</f>
        <v>10878153.061374659</v>
      </c>
      <c r="F73" s="237">
        <f t="shared" si="26"/>
        <v>8885804.4081979766</v>
      </c>
      <c r="G73" s="237">
        <f t="shared" si="26"/>
        <v>160159.59270007047</v>
      </c>
      <c r="H73" s="237">
        <f t="shared" si="26"/>
        <v>-957966.80397812382</v>
      </c>
      <c r="I73" s="237">
        <f t="shared" si="26"/>
        <v>-462160.66290662455</v>
      </c>
      <c r="J73" s="237">
        <f t="shared" ref="J73" si="27">J67-J69-J70+J71-J72</f>
        <v>0</v>
      </c>
    </row>
    <row r="74" spans="1:11">
      <c r="A74" s="223">
        <v>70</v>
      </c>
      <c r="B74" s="223"/>
      <c r="C74" s="236"/>
      <c r="D74" s="236"/>
      <c r="E74" s="236"/>
      <c r="F74" s="236"/>
      <c r="G74" s="236"/>
      <c r="H74" s="236"/>
      <c r="I74" s="236"/>
      <c r="J74" s="236"/>
    </row>
    <row r="75" spans="1:11">
      <c r="A75" s="223">
        <v>71</v>
      </c>
      <c r="B75" s="223" t="s">
        <v>107</v>
      </c>
      <c r="C75" s="235">
        <f>SUM(D75:J75)</f>
        <v>0</v>
      </c>
      <c r="D75" s="235">
        <f>C162</f>
        <v>0</v>
      </c>
      <c r="E75" s="235">
        <f>C277</f>
        <v>0</v>
      </c>
      <c r="F75" s="235">
        <f>C391</f>
        <v>0</v>
      </c>
      <c r="G75" s="235">
        <f>C505</f>
        <v>0</v>
      </c>
      <c r="H75" s="235">
        <f>C620</f>
        <v>0</v>
      </c>
      <c r="I75" s="235">
        <f>C735</f>
        <v>0</v>
      </c>
      <c r="J75" s="235">
        <f>D735</f>
        <v>0</v>
      </c>
    </row>
    <row r="76" spans="1:11">
      <c r="A76" s="223">
        <v>72</v>
      </c>
      <c r="B76" s="223" t="s">
        <v>108</v>
      </c>
      <c r="C76" s="235">
        <f>SUM(D76:J76)</f>
        <v>8843995.7195892315</v>
      </c>
      <c r="D76" s="235">
        <f>D73-D75</f>
        <v>-9659993.8757987246</v>
      </c>
      <c r="E76" s="235">
        <f t="shared" ref="E76:I76" si="28">E73-E75</f>
        <v>10878153.061374659</v>
      </c>
      <c r="F76" s="235">
        <f t="shared" si="28"/>
        <v>8885804.4081979766</v>
      </c>
      <c r="G76" s="235">
        <f t="shared" si="28"/>
        <v>160159.59270007047</v>
      </c>
      <c r="H76" s="235">
        <f t="shared" si="28"/>
        <v>-957966.80397812382</v>
      </c>
      <c r="I76" s="235">
        <f t="shared" si="28"/>
        <v>-462160.66290662455</v>
      </c>
      <c r="J76" s="235">
        <f t="shared" ref="J76" si="29">J73-J75</f>
        <v>0</v>
      </c>
    </row>
    <row r="77" spans="1:11">
      <c r="A77" s="223">
        <v>73</v>
      </c>
      <c r="B77" s="223"/>
    </row>
    <row r="78" spans="1:11">
      <c r="A78" s="223">
        <v>74</v>
      </c>
      <c r="B78" s="223" t="s">
        <v>135</v>
      </c>
      <c r="C78" s="236">
        <f>SUM(D78:J78)</f>
        <v>3095398.5018562311</v>
      </c>
      <c r="D78" s="236">
        <f>D76*0.35</f>
        <v>-3380997.8565295534</v>
      </c>
      <c r="E78" s="236">
        <f t="shared" ref="E78:I78" si="30">E76*0.35</f>
        <v>3807353.5714811301</v>
      </c>
      <c r="F78" s="236">
        <f t="shared" si="30"/>
        <v>3110031.5428692917</v>
      </c>
      <c r="G78" s="236">
        <f t="shared" si="30"/>
        <v>56055.85744502466</v>
      </c>
      <c r="H78" s="236">
        <f t="shared" si="30"/>
        <v>-335288.38139234332</v>
      </c>
      <c r="I78" s="236">
        <f t="shared" si="30"/>
        <v>-161756.23201731857</v>
      </c>
      <c r="J78" s="236">
        <f t="shared" ref="J78" si="31">J76*0.35</f>
        <v>0</v>
      </c>
    </row>
    <row r="79" spans="1:11">
      <c r="A79" s="223">
        <v>75</v>
      </c>
      <c r="B79" s="223" t="s">
        <v>134</v>
      </c>
      <c r="C79" s="236">
        <f>SUM(D79:J79)</f>
        <v>939327.07654324081</v>
      </c>
      <c r="D79" s="235">
        <f>SUM('Restating Adj'!C86:H86)</f>
        <v>0</v>
      </c>
      <c r="E79" s="224">
        <f>SUM('Restating Adj'!I86:S86)</f>
        <v>0</v>
      </c>
      <c r="F79" s="235">
        <f>SUM('Restating Adj'!T86:V86)</f>
        <v>0</v>
      </c>
      <c r="G79" s="235">
        <f>SUM('Restating Adj'!W86:Z86)</f>
        <v>0</v>
      </c>
      <c r="H79" s="224">
        <f>SUM('Restating Adj'!AB86:AJ86)</f>
        <v>939327.07654324081</v>
      </c>
      <c r="I79" s="224">
        <f>SUM('Restating Adj'!AK86:AW86)</f>
        <v>0</v>
      </c>
      <c r="J79" s="224">
        <v>0</v>
      </c>
    </row>
    <row r="80" spans="1:11" ht="13.5" thickBot="1">
      <c r="A80" s="223">
        <v>76</v>
      </c>
      <c r="B80" s="223" t="s">
        <v>135</v>
      </c>
      <c r="C80" s="238">
        <f>SUM(D80:J80)</f>
        <v>4034725.5783994719</v>
      </c>
      <c r="D80" s="238">
        <f>D78+D79</f>
        <v>-3380997.8565295534</v>
      </c>
      <c r="E80" s="238">
        <f t="shared" ref="E80:I80" si="32">E78+E79</f>
        <v>3807353.5714811301</v>
      </c>
      <c r="F80" s="238">
        <f t="shared" si="32"/>
        <v>3110031.5428692917</v>
      </c>
      <c r="G80" s="238">
        <f t="shared" si="32"/>
        <v>56055.85744502466</v>
      </c>
      <c r="H80" s="238">
        <f t="shared" si="32"/>
        <v>604038.69515089749</v>
      </c>
      <c r="I80" s="238">
        <f t="shared" si="32"/>
        <v>-161756.23201731857</v>
      </c>
      <c r="J80" s="238">
        <f t="shared" ref="J80" si="33">J78+J79</f>
        <v>0</v>
      </c>
    </row>
    <row r="81" ht="13.5" thickTop="1"/>
  </sheetData>
  <mergeCells count="1">
    <mergeCell ref="B1:I1"/>
  </mergeCells>
  <pageMargins left="0.5" right="0.5" top="0.4" bottom="0.25" header="0.25" footer="0.3"/>
  <pageSetup scale="72" orientation="portrait" r:id="rId1"/>
  <headerFooter>
    <oddHeader>&amp;R&amp;A</oddHead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J81"/>
  <sheetViews>
    <sheetView workbookViewId="0">
      <selection activeCell="I28" sqref="I28"/>
    </sheetView>
  </sheetViews>
  <sheetFormatPr defaultRowHeight="12.75"/>
  <cols>
    <col min="1" max="1" width="5.140625" style="221" customWidth="1"/>
    <col min="2" max="2" width="25.140625" style="221" bestFit="1" customWidth="1"/>
    <col min="3" max="10" width="12.7109375" style="221" customWidth="1"/>
    <col min="11" max="16384" width="9.140625" style="221"/>
  </cols>
  <sheetData>
    <row r="1" spans="1:10">
      <c r="B1" s="470" t="s">
        <v>220</v>
      </c>
      <c r="C1" s="470"/>
      <c r="D1" s="470"/>
      <c r="E1" s="470"/>
      <c r="F1" s="470"/>
      <c r="G1" s="470"/>
      <c r="H1" s="470"/>
      <c r="I1" s="470"/>
      <c r="J1" s="172"/>
    </row>
    <row r="3" spans="1:10" ht="51">
      <c r="C3" s="222" t="s">
        <v>161</v>
      </c>
      <c r="D3" s="222" t="s">
        <v>170</v>
      </c>
      <c r="E3" s="222" t="s">
        <v>171</v>
      </c>
      <c r="F3" s="222" t="s">
        <v>172</v>
      </c>
      <c r="G3" s="222" t="s">
        <v>173</v>
      </c>
      <c r="H3" s="222" t="s">
        <v>174</v>
      </c>
      <c r="I3" s="222" t="s">
        <v>248</v>
      </c>
      <c r="J3" s="222" t="s">
        <v>245</v>
      </c>
    </row>
    <row r="5" spans="1:10">
      <c r="A5" s="223">
        <v>1</v>
      </c>
      <c r="B5" s="223" t="s">
        <v>47</v>
      </c>
    </row>
    <row r="6" spans="1:10">
      <c r="A6" s="223">
        <v>2</v>
      </c>
      <c r="B6" s="223" t="s">
        <v>48</v>
      </c>
      <c r="C6" s="224">
        <f>SUM(D6:J6)</f>
        <v>8112496.4755207952</v>
      </c>
      <c r="D6" s="224">
        <f>SUM('Pro Forma Adj'!C12:H12)</f>
        <v>8112496.4755207952</v>
      </c>
      <c r="E6" s="224">
        <f>SUM('Pro Forma Adj'!I12:S12)</f>
        <v>0</v>
      </c>
      <c r="F6" s="224">
        <f>SUM('Pro Forma Adj'!T12:V12)</f>
        <v>0</v>
      </c>
      <c r="G6" s="224">
        <f>SUM('Pro Forma Adj'!W12:AA12)</f>
        <v>0</v>
      </c>
      <c r="H6" s="224">
        <f>SUM('Pro Forma Adj'!AB12:AJ12)</f>
        <v>0</v>
      </c>
      <c r="I6" s="224">
        <f>SUM('Pro Forma Adj'!AK12:AW12)</f>
        <v>0</v>
      </c>
      <c r="J6" s="224">
        <v>0</v>
      </c>
    </row>
    <row r="7" spans="1:10">
      <c r="A7" s="223">
        <v>3</v>
      </c>
      <c r="B7" s="223" t="s">
        <v>49</v>
      </c>
      <c r="C7" s="224">
        <f>SUM(D7:J7)</f>
        <v>0</v>
      </c>
      <c r="D7" s="224">
        <f>SUM('Pro Forma Adj'!C13:H13)</f>
        <v>0</v>
      </c>
      <c r="E7" s="224">
        <f>SUM('Pro Forma Adj'!I13:S13)</f>
        <v>0</v>
      </c>
      <c r="F7" s="224">
        <f>SUM('Pro Forma Adj'!T13:V13)</f>
        <v>0</v>
      </c>
      <c r="G7" s="224">
        <f>SUM('Pro Forma Adj'!W13:AA13)</f>
        <v>0</v>
      </c>
      <c r="H7" s="224">
        <f>SUM('Pro Forma Adj'!AB13:AJ13)</f>
        <v>0</v>
      </c>
      <c r="I7" s="224">
        <f>SUM('Pro Forma Adj'!AK13:AW13)</f>
        <v>0</v>
      </c>
      <c r="J7" s="224">
        <v>0</v>
      </c>
    </row>
    <row r="8" spans="1:10">
      <c r="A8" s="223">
        <v>4</v>
      </c>
      <c r="B8" s="223" t="s">
        <v>50</v>
      </c>
      <c r="C8" s="224">
        <f>SUM(D8:J8)</f>
        <v>0</v>
      </c>
      <c r="D8" s="224">
        <f>SUM('Pro Forma Adj'!C14:H14)</f>
        <v>0</v>
      </c>
      <c r="E8" s="224">
        <f>SUM('Pro Forma Adj'!I14:S14)</f>
        <v>0</v>
      </c>
      <c r="F8" s="224">
        <f>SUM('Pro Forma Adj'!T14:V14)</f>
        <v>0</v>
      </c>
      <c r="G8" s="224">
        <f>SUM('Pro Forma Adj'!W14:AA14)</f>
        <v>0</v>
      </c>
      <c r="H8" s="224">
        <f>SUM('Pro Forma Adj'!AB14:AJ14)</f>
        <v>0</v>
      </c>
      <c r="I8" s="224">
        <f>SUM('Pro Forma Adj'!AK14:AW14)</f>
        <v>0</v>
      </c>
      <c r="J8" s="224">
        <v>0</v>
      </c>
    </row>
    <row r="9" spans="1:10">
      <c r="A9" s="223">
        <v>5</v>
      </c>
      <c r="B9" s="223" t="s">
        <v>51</v>
      </c>
      <c r="C9" s="224">
        <f>SUM(D9:J9)</f>
        <v>0</v>
      </c>
      <c r="D9" s="224">
        <f>SUM('Pro Forma Adj'!C15:H15)</f>
        <v>0</v>
      </c>
      <c r="E9" s="224">
        <f>SUM('Pro Forma Adj'!I15:S15)</f>
        <v>0</v>
      </c>
      <c r="F9" s="224">
        <f>SUM('Pro Forma Adj'!T15:V15)</f>
        <v>0</v>
      </c>
      <c r="G9" s="224">
        <f>SUM('Pro Forma Adj'!W15:AA15)</f>
        <v>0</v>
      </c>
      <c r="H9" s="224">
        <f>SUM('Pro Forma Adj'!AB15:AJ15)</f>
        <v>0</v>
      </c>
      <c r="I9" s="224">
        <f>SUM('Pro Forma Adj'!AK15:AW15)</f>
        <v>0</v>
      </c>
      <c r="J9" s="224">
        <v>0</v>
      </c>
    </row>
    <row r="10" spans="1:10">
      <c r="A10" s="223">
        <v>6</v>
      </c>
      <c r="B10" s="223" t="s">
        <v>52</v>
      </c>
      <c r="C10" s="225">
        <f>SUM(C6:C9)</f>
        <v>8112496.4755207952</v>
      </c>
      <c r="D10" s="225">
        <f t="shared" ref="D10:I10" si="0">SUM(D6:D9)</f>
        <v>8112496.4755207952</v>
      </c>
      <c r="E10" s="225">
        <f t="shared" si="0"/>
        <v>0</v>
      </c>
      <c r="F10" s="225">
        <f t="shared" si="0"/>
        <v>0</v>
      </c>
      <c r="G10" s="225">
        <f t="shared" si="0"/>
        <v>0</v>
      </c>
      <c r="H10" s="225">
        <f t="shared" si="0"/>
        <v>0</v>
      </c>
      <c r="I10" s="225">
        <f t="shared" si="0"/>
        <v>0</v>
      </c>
      <c r="J10" s="225">
        <f t="shared" ref="J10" si="1">SUM(J6:J9)</f>
        <v>0</v>
      </c>
    </row>
    <row r="11" spans="1:10">
      <c r="A11" s="223">
        <v>7</v>
      </c>
      <c r="B11" s="223"/>
    </row>
    <row r="12" spans="1:10">
      <c r="A12" s="223">
        <v>8</v>
      </c>
      <c r="B12" s="223" t="s">
        <v>53</v>
      </c>
    </row>
    <row r="13" spans="1:10">
      <c r="A13" s="223">
        <v>9</v>
      </c>
      <c r="B13" s="223" t="s">
        <v>54</v>
      </c>
      <c r="C13" s="224">
        <f t="shared" ref="C13:C22" si="2">SUM(D13:J13)</f>
        <v>-44771.998078540928</v>
      </c>
      <c r="D13" s="224">
        <f>SUM('Pro Forma Adj'!C19:H19)</f>
        <v>0</v>
      </c>
      <c r="E13" s="224">
        <f>SUM('Pro Forma Adj'!I19:S19)</f>
        <v>-44771.998078540928</v>
      </c>
      <c r="F13" s="224">
        <f>SUM('Pro Forma Adj'!T19:V19)</f>
        <v>0</v>
      </c>
      <c r="G13" s="224">
        <f>SUM('Pro Forma Adj'!W19:AA19)</f>
        <v>0</v>
      </c>
      <c r="H13" s="224">
        <f>SUM('Pro Forma Adj'!AB19:AJ19)</f>
        <v>0</v>
      </c>
      <c r="I13" s="224">
        <f>SUM('Pro Forma Adj'!AK19:AW19)</f>
        <v>0</v>
      </c>
      <c r="J13" s="224">
        <v>0</v>
      </c>
    </row>
    <row r="14" spans="1:10">
      <c r="A14" s="223">
        <v>10</v>
      </c>
      <c r="B14" s="223" t="s">
        <v>55</v>
      </c>
      <c r="C14" s="224">
        <f t="shared" si="2"/>
        <v>0</v>
      </c>
      <c r="D14" s="224">
        <f>SUM('Pro Forma Adj'!C20:H20)</f>
        <v>0</v>
      </c>
      <c r="E14" s="224">
        <f>SUM('Pro Forma Adj'!I20:S20)</f>
        <v>0</v>
      </c>
      <c r="F14" s="224">
        <f>SUM('Pro Forma Adj'!T20:V20)</f>
        <v>0</v>
      </c>
      <c r="G14" s="224">
        <f>SUM('Pro Forma Adj'!W20:AA20)</f>
        <v>0</v>
      </c>
      <c r="H14" s="224">
        <f>SUM('Pro Forma Adj'!AB20:AJ20)</f>
        <v>0</v>
      </c>
      <c r="I14" s="224">
        <f>SUM('Pro Forma Adj'!AK20:AW20)</f>
        <v>0</v>
      </c>
      <c r="J14" s="224">
        <v>0</v>
      </c>
    </row>
    <row r="15" spans="1:10">
      <c r="A15" s="223">
        <v>11</v>
      </c>
      <c r="B15" s="223" t="s">
        <v>56</v>
      </c>
      <c r="C15" s="224">
        <f t="shared" si="2"/>
        <v>-18302.303785975622</v>
      </c>
      <c r="D15" s="224">
        <f>SUM('Pro Forma Adj'!C21:H21)</f>
        <v>0</v>
      </c>
      <c r="E15" s="224">
        <f>SUM('Pro Forma Adj'!I21:S21)</f>
        <v>-18302.303785975622</v>
      </c>
      <c r="F15" s="224">
        <f>SUM('Pro Forma Adj'!T21:V21)</f>
        <v>0</v>
      </c>
      <c r="G15" s="224">
        <f>SUM('Pro Forma Adj'!W21:AA21)</f>
        <v>0</v>
      </c>
      <c r="H15" s="224">
        <f>SUM('Pro Forma Adj'!AB21:AJ21)</f>
        <v>0</v>
      </c>
      <c r="I15" s="224">
        <f>SUM('Pro Forma Adj'!AK21:AW21)</f>
        <v>0</v>
      </c>
      <c r="J15" s="224">
        <v>0</v>
      </c>
    </row>
    <row r="16" spans="1:10">
      <c r="A16" s="223">
        <v>12</v>
      </c>
      <c r="B16" s="223" t="s">
        <v>57</v>
      </c>
      <c r="C16" s="224">
        <f t="shared" si="2"/>
        <v>-25500.892749995342</v>
      </c>
      <c r="D16" s="224">
        <f>SUM('Pro Forma Adj'!C22:H22)</f>
        <v>0</v>
      </c>
      <c r="E16" s="224">
        <f>SUM('Pro Forma Adj'!I22:S22)</f>
        <v>-25500.892749995342</v>
      </c>
      <c r="F16" s="224">
        <f>SUM('Pro Forma Adj'!T22:V22)</f>
        <v>0</v>
      </c>
      <c r="G16" s="224">
        <f>SUM('Pro Forma Adj'!W22:AA22)</f>
        <v>0</v>
      </c>
      <c r="H16" s="224">
        <f>SUM('Pro Forma Adj'!AB22:AJ22)</f>
        <v>0</v>
      </c>
      <c r="I16" s="224">
        <f>SUM('Pro Forma Adj'!AK22:AW22)</f>
        <v>0</v>
      </c>
      <c r="J16" s="224">
        <v>0</v>
      </c>
    </row>
    <row r="17" spans="1:10">
      <c r="A17" s="223">
        <v>13</v>
      </c>
      <c r="B17" s="223" t="s">
        <v>58</v>
      </c>
      <c r="C17" s="224">
        <f t="shared" si="2"/>
        <v>-12428.497391320801</v>
      </c>
      <c r="D17" s="224">
        <f>SUM('Pro Forma Adj'!C23:H23)</f>
        <v>0</v>
      </c>
      <c r="E17" s="224">
        <f>SUM('Pro Forma Adj'!I23:S23)</f>
        <v>-12428.497391320801</v>
      </c>
      <c r="F17" s="224">
        <f>SUM('Pro Forma Adj'!T23:V23)</f>
        <v>0</v>
      </c>
      <c r="G17" s="224">
        <f>SUM('Pro Forma Adj'!W23:AA23)</f>
        <v>0</v>
      </c>
      <c r="H17" s="224">
        <f>SUM('Pro Forma Adj'!AB23:AJ23)</f>
        <v>0</v>
      </c>
      <c r="I17" s="224">
        <f>SUM('Pro Forma Adj'!AK23:AW23)</f>
        <v>0</v>
      </c>
      <c r="J17" s="224">
        <v>0</v>
      </c>
    </row>
    <row r="18" spans="1:10">
      <c r="A18" s="223">
        <v>14</v>
      </c>
      <c r="B18" s="223" t="s">
        <v>59</v>
      </c>
      <c r="C18" s="224">
        <f t="shared" si="2"/>
        <v>-40774.803193248314</v>
      </c>
      <c r="D18" s="224">
        <f>SUM('Pro Forma Adj'!C24:H24)</f>
        <v>0</v>
      </c>
      <c r="E18" s="224">
        <f>SUM('Pro Forma Adj'!I24:S24)</f>
        <v>-40774.803193248314</v>
      </c>
      <c r="F18" s="224">
        <f>SUM('Pro Forma Adj'!T24:V24)</f>
        <v>0</v>
      </c>
      <c r="G18" s="224">
        <f>SUM('Pro Forma Adj'!W24:AA24)</f>
        <v>0</v>
      </c>
      <c r="H18" s="224">
        <f>SUM('Pro Forma Adj'!AB24:AJ24)</f>
        <v>0</v>
      </c>
      <c r="I18" s="224">
        <f>SUM('Pro Forma Adj'!AK24:AW24)</f>
        <v>0</v>
      </c>
      <c r="J18" s="224">
        <v>0</v>
      </c>
    </row>
    <row r="19" spans="1:10">
      <c r="A19" s="223">
        <v>15</v>
      </c>
      <c r="B19" s="223" t="s">
        <v>60</v>
      </c>
      <c r="C19" s="224">
        <f t="shared" si="2"/>
        <v>-25640.157700045253</v>
      </c>
      <c r="D19" s="224">
        <f>SUM('Pro Forma Adj'!C25:H25)</f>
        <v>0</v>
      </c>
      <c r="E19" s="224">
        <f>SUM('Pro Forma Adj'!I25:S25)</f>
        <v>-25640.157700045253</v>
      </c>
      <c r="F19" s="224">
        <f>SUM('Pro Forma Adj'!T25:V25)</f>
        <v>0</v>
      </c>
      <c r="G19" s="224">
        <f>SUM('Pro Forma Adj'!W25:AA25)</f>
        <v>0</v>
      </c>
      <c r="H19" s="224">
        <f>SUM('Pro Forma Adj'!AB25:AJ25)</f>
        <v>0</v>
      </c>
      <c r="I19" s="224">
        <f>SUM('Pro Forma Adj'!AK25:AW25)</f>
        <v>0</v>
      </c>
      <c r="J19" s="224">
        <v>0</v>
      </c>
    </row>
    <row r="20" spans="1:10">
      <c r="A20" s="223">
        <v>16</v>
      </c>
      <c r="B20" s="223" t="s">
        <v>61</v>
      </c>
      <c r="C20" s="224">
        <f t="shared" si="2"/>
        <v>-4022.6364214425084</v>
      </c>
      <c r="D20" s="224">
        <f>SUM('Pro Forma Adj'!C26:H26)</f>
        <v>0</v>
      </c>
      <c r="E20" s="224">
        <f>SUM('Pro Forma Adj'!I26:S26)</f>
        <v>-4022.6364214425084</v>
      </c>
      <c r="F20" s="224">
        <f>SUM('Pro Forma Adj'!T26:V26)</f>
        <v>0</v>
      </c>
      <c r="G20" s="224">
        <f>SUM('Pro Forma Adj'!W26:AA26)</f>
        <v>0</v>
      </c>
      <c r="H20" s="224">
        <f>SUM('Pro Forma Adj'!AB26:AJ26)</f>
        <v>0</v>
      </c>
      <c r="I20" s="224">
        <f>SUM('Pro Forma Adj'!AK26:AW26)</f>
        <v>0</v>
      </c>
      <c r="J20" s="224">
        <v>0</v>
      </c>
    </row>
    <row r="21" spans="1:10">
      <c r="A21" s="223">
        <v>17</v>
      </c>
      <c r="B21" s="223" t="s">
        <v>62</v>
      </c>
      <c r="C21" s="224">
        <f t="shared" si="2"/>
        <v>0</v>
      </c>
      <c r="D21" s="224">
        <f>SUM('Pro Forma Adj'!C27:H27)</f>
        <v>0</v>
      </c>
      <c r="E21" s="224">
        <f>SUM('Pro Forma Adj'!I27:S27)</f>
        <v>0</v>
      </c>
      <c r="F21" s="224">
        <f>SUM('Pro Forma Adj'!T27:V27)</f>
        <v>0</v>
      </c>
      <c r="G21" s="224">
        <f>SUM('Pro Forma Adj'!W27:AA27)</f>
        <v>0</v>
      </c>
      <c r="H21" s="224">
        <f>SUM('Pro Forma Adj'!AB27:AJ27)</f>
        <v>0</v>
      </c>
      <c r="I21" s="224">
        <f>SUM('Pro Forma Adj'!AK27:AW27)</f>
        <v>0</v>
      </c>
      <c r="J21" s="224">
        <v>0</v>
      </c>
    </row>
    <row r="22" spans="1:10">
      <c r="A22" s="223">
        <v>18</v>
      </c>
      <c r="B22" s="223" t="s">
        <v>63</v>
      </c>
      <c r="C22" s="231">
        <f t="shared" si="2"/>
        <v>-54440.482904948702</v>
      </c>
      <c r="D22" s="224">
        <f>SUM('Pro Forma Adj'!C28:H28)</f>
        <v>0</v>
      </c>
      <c r="E22" s="224">
        <f>SUM('Pro Forma Adj'!I28:S28)</f>
        <v>-54440.482904948702</v>
      </c>
      <c r="F22" s="226">
        <f>SUM('Pro Forma Adj'!T28:V28)</f>
        <v>0</v>
      </c>
      <c r="G22" s="226">
        <f>SUM('Pro Forma Adj'!W28:AA28)</f>
        <v>0</v>
      </c>
      <c r="H22" s="226">
        <f>SUM('Pro Forma Adj'!AB28:AJ28)</f>
        <v>0</v>
      </c>
      <c r="I22" s="224">
        <f>SUM('Pro Forma Adj'!AK28:AW28)</f>
        <v>0</v>
      </c>
      <c r="J22" s="224">
        <v>0</v>
      </c>
    </row>
    <row r="23" spans="1:10">
      <c r="A23" s="223">
        <v>19</v>
      </c>
      <c r="B23" s="223" t="s">
        <v>64</v>
      </c>
      <c r="C23" s="235">
        <f>SUM(C13:C22)</f>
        <v>-225881.77222551743</v>
      </c>
      <c r="D23" s="227">
        <f t="shared" ref="D23:I23" si="3">SUM(D13:D22)</f>
        <v>0</v>
      </c>
      <c r="E23" s="227">
        <f t="shared" si="3"/>
        <v>-225881.77222551743</v>
      </c>
      <c r="F23" s="227">
        <f t="shared" si="3"/>
        <v>0</v>
      </c>
      <c r="G23" s="227">
        <f t="shared" si="3"/>
        <v>0</v>
      </c>
      <c r="H23" s="227">
        <f t="shared" si="3"/>
        <v>0</v>
      </c>
      <c r="I23" s="227">
        <f t="shared" si="3"/>
        <v>0</v>
      </c>
      <c r="J23" s="227">
        <f>SUM(J13:J22)</f>
        <v>0</v>
      </c>
    </row>
    <row r="24" spans="1:10">
      <c r="A24" s="223">
        <v>20</v>
      </c>
      <c r="B24" s="223" t="s">
        <v>65</v>
      </c>
      <c r="C24" s="224">
        <f>SUM(D24:J24)</f>
        <v>11936949.122338705</v>
      </c>
      <c r="D24" s="224">
        <f>SUM('Pro Forma Adj'!C30:H30)</f>
        <v>0</v>
      </c>
      <c r="E24" s="224">
        <f>SUM('Pro Forma Adj'!I30:S30)</f>
        <v>0</v>
      </c>
      <c r="F24" s="224">
        <f>SUM('Pro Forma Adj'!T30:V30)</f>
        <v>0</v>
      </c>
      <c r="G24" s="224">
        <f>SUM('Pro Forma Adj'!W30:AA30)</f>
        <v>10055044.068883086</v>
      </c>
      <c r="H24" s="224">
        <f>SUM('Pro Forma Adj'!AB30:AJ30)</f>
        <v>0</v>
      </c>
      <c r="I24" s="224">
        <f>SUM('Pro Forma Adj'!AK30:AW30)</f>
        <v>1881905.0534556187</v>
      </c>
      <c r="J24" s="224">
        <v>0</v>
      </c>
    </row>
    <row r="25" spans="1:10">
      <c r="A25" s="223">
        <v>21</v>
      </c>
      <c r="B25" s="223" t="s">
        <v>66</v>
      </c>
      <c r="C25" s="224">
        <f>SUM(D25:J25)</f>
        <v>0</v>
      </c>
      <c r="D25" s="224">
        <f>SUM('Pro Forma Adj'!C31:H31)</f>
        <v>0</v>
      </c>
      <c r="E25" s="224">
        <f>SUM('Pro Forma Adj'!I31:S31)</f>
        <v>0</v>
      </c>
      <c r="F25" s="224">
        <f>SUM('Pro Forma Adj'!T31:V31)</f>
        <v>0</v>
      </c>
      <c r="G25" s="224">
        <f>SUM('Pro Forma Adj'!W31:AA31)</f>
        <v>0</v>
      </c>
      <c r="H25" s="224">
        <f>SUM('Pro Forma Adj'!AB31:AJ31)</f>
        <v>0</v>
      </c>
      <c r="I25" s="224">
        <f>SUM('Pro Forma Adj'!AK31:AW31)</f>
        <v>0</v>
      </c>
      <c r="J25" s="224">
        <v>0</v>
      </c>
    </row>
    <row r="26" spans="1:10">
      <c r="A26" s="223">
        <v>22</v>
      </c>
      <c r="B26" s="223" t="s">
        <v>67</v>
      </c>
      <c r="C26" s="224">
        <f>SUM(D26:J26)</f>
        <v>-18906</v>
      </c>
      <c r="D26" s="224">
        <f>SUM('Pro Forma Adj'!C32:H32)</f>
        <v>0</v>
      </c>
      <c r="E26" s="224">
        <f>SUM('Pro Forma Adj'!I32:S32)</f>
        <v>0</v>
      </c>
      <c r="F26" s="224">
        <f>SUM('Pro Forma Adj'!T32:V32)</f>
        <v>0</v>
      </c>
      <c r="G26" s="224">
        <f>SUM('Pro Forma Adj'!W32:AA32)</f>
        <v>0</v>
      </c>
      <c r="H26" s="224">
        <f>ROUNDUP(SUM('Pro Forma Adj'!AB32:AJ32),0)</f>
        <v>-18906</v>
      </c>
      <c r="I26" s="224">
        <f>SUM('Pro Forma Adj'!AK32:AW32)</f>
        <v>0</v>
      </c>
      <c r="J26" s="224">
        <v>0</v>
      </c>
    </row>
    <row r="27" spans="1:10">
      <c r="A27" s="223">
        <v>23</v>
      </c>
      <c r="B27" s="223" t="s">
        <v>162</v>
      </c>
      <c r="C27" s="224">
        <f>C80</f>
        <v>858644.32724876539</v>
      </c>
      <c r="D27" s="224">
        <f>D80</f>
        <v>2839373.7664322783</v>
      </c>
      <c r="E27" s="224">
        <f t="shared" ref="E27:I27" si="4">E80</f>
        <v>79058.620278931092</v>
      </c>
      <c r="F27" s="224">
        <f>SUM('Pro Forma Adj'!T33:V33)</f>
        <v>0</v>
      </c>
      <c r="G27" s="224">
        <f>SUM('Pro Forma Adj'!W33:AA33)</f>
        <v>-615585.07424942078</v>
      </c>
      <c r="H27" s="224">
        <f t="shared" si="4"/>
        <v>-950932.40404499858</v>
      </c>
      <c r="I27" s="224">
        <f t="shared" si="4"/>
        <v>-493270.5811680248</v>
      </c>
      <c r="J27" s="224">
        <v>0</v>
      </c>
    </row>
    <row r="28" spans="1:10">
      <c r="A28" s="223">
        <v>24</v>
      </c>
      <c r="B28" s="223" t="s">
        <v>163</v>
      </c>
      <c r="C28" s="224">
        <f>SUM(D28:J28)</f>
        <v>0</v>
      </c>
      <c r="D28" s="224">
        <f>D75</f>
        <v>0</v>
      </c>
      <c r="E28" s="224">
        <f t="shared" ref="E28:J28" si="5">E75</f>
        <v>0</v>
      </c>
      <c r="F28" s="224">
        <f>SUM('Pro Forma Adj'!T34:V34)</f>
        <v>0</v>
      </c>
      <c r="G28" s="224">
        <f>SUM('Pro Forma Adj'!W34:AA34)</f>
        <v>0</v>
      </c>
      <c r="H28" s="224">
        <f t="shared" si="5"/>
        <v>0</v>
      </c>
      <c r="I28" s="224">
        <f t="shared" si="5"/>
        <v>0</v>
      </c>
      <c r="J28" s="224">
        <f t="shared" si="5"/>
        <v>0</v>
      </c>
    </row>
    <row r="29" spans="1:10">
      <c r="A29" s="223">
        <v>25</v>
      </c>
      <c r="B29" s="223" t="s">
        <v>164</v>
      </c>
      <c r="C29" s="224">
        <f>SUM(D29:J29)</f>
        <v>-3010935.0804916732</v>
      </c>
      <c r="D29" s="224">
        <f>SUM('Pro Forma Adj'!C35:H35)</f>
        <v>0</v>
      </c>
      <c r="E29" s="224">
        <f>SUM('Pro Forma Adj'!I35:S35)</f>
        <v>0</v>
      </c>
      <c r="F29" s="224">
        <f>SUM('Pro Forma Adj'!T35:V35)</f>
        <v>0</v>
      </c>
      <c r="G29" s="224">
        <f>SUM('Pro Forma Adj'!W35:AA35)</f>
        <v>-2831593.6381042683</v>
      </c>
      <c r="H29" s="224">
        <f>SUM('Pro Forma Adj'!AB35:AJ35)</f>
        <v>0</v>
      </c>
      <c r="I29" s="224">
        <f>SUM('Pro Forma Adj'!AK35:AW35)</f>
        <v>-179341.44238740465</v>
      </c>
      <c r="J29" s="224">
        <v>0</v>
      </c>
    </row>
    <row r="30" spans="1:10">
      <c r="A30" s="223">
        <v>26</v>
      </c>
      <c r="B30" s="223" t="s">
        <v>71</v>
      </c>
      <c r="C30" s="224">
        <f>SUM(D30:J30)</f>
        <v>0</v>
      </c>
      <c r="D30" s="224">
        <f>SUM('Pro Forma Adj'!C36:H36)</f>
        <v>0</v>
      </c>
      <c r="E30" s="224">
        <f>SUM('Pro Forma Adj'!I36:S36)</f>
        <v>0</v>
      </c>
      <c r="F30" s="224">
        <f>SUM('Pro Forma Adj'!T36:V36)</f>
        <v>0</v>
      </c>
      <c r="G30" s="224">
        <f>SUM('Pro Forma Adj'!W36:AA36)</f>
        <v>0</v>
      </c>
      <c r="H30" s="224">
        <f>SUM('Pro Forma Adj'!AB36:AJ36)</f>
        <v>0</v>
      </c>
      <c r="I30" s="224">
        <f>SUM('Pro Forma Adj'!AK36:AW36)</f>
        <v>0</v>
      </c>
      <c r="J30" s="224">
        <v>0</v>
      </c>
    </row>
    <row r="31" spans="1:10">
      <c r="A31" s="223">
        <v>27</v>
      </c>
      <c r="B31" s="223" t="s">
        <v>72</v>
      </c>
      <c r="C31" s="224">
        <f>SUM(D31:J31)</f>
        <v>0</v>
      </c>
      <c r="D31" s="224">
        <f>SUM('Pro Forma Adj'!C37:H37)</f>
        <v>0</v>
      </c>
      <c r="E31" s="224">
        <f>SUM('Pro Forma Adj'!I37:S37)</f>
        <v>0</v>
      </c>
      <c r="F31" s="224">
        <f>SUM('Pro Forma Adj'!T37:V37)</f>
        <v>0</v>
      </c>
      <c r="G31" s="224">
        <f>SUM('Pro Forma Adj'!W37:AA37)</f>
        <v>0</v>
      </c>
      <c r="H31" s="224">
        <f>SUM('Pro Forma Adj'!AB37:AJ37)</f>
        <v>0</v>
      </c>
      <c r="I31" s="224">
        <f>SUM('Pro Forma Adj'!AK37:AW37)</f>
        <v>0</v>
      </c>
      <c r="J31" s="224">
        <v>0</v>
      </c>
    </row>
    <row r="32" spans="1:10">
      <c r="A32" s="223">
        <v>28</v>
      </c>
      <c r="B32" s="228" t="s">
        <v>73</v>
      </c>
      <c r="C32" s="229">
        <f>SUM(C23:C31)</f>
        <v>9539870.5968702789</v>
      </c>
      <c r="D32" s="229">
        <f t="shared" ref="D32:I32" si="6">SUM(D23:D31)</f>
        <v>2839373.7664322783</v>
      </c>
      <c r="E32" s="229">
        <f t="shared" si="6"/>
        <v>-146823.15194658632</v>
      </c>
      <c r="F32" s="229">
        <f t="shared" si="6"/>
        <v>0</v>
      </c>
      <c r="G32" s="229">
        <f t="shared" si="6"/>
        <v>6607865.356529397</v>
      </c>
      <c r="H32" s="229">
        <f t="shared" si="6"/>
        <v>-969838.40404499858</v>
      </c>
      <c r="I32" s="229">
        <f t="shared" si="6"/>
        <v>1209293.0299001893</v>
      </c>
      <c r="J32" s="229">
        <f t="shared" ref="J32" si="7">SUM(J23:J31)</f>
        <v>0</v>
      </c>
    </row>
    <row r="33" spans="1:10">
      <c r="A33" s="223">
        <v>29</v>
      </c>
      <c r="B33" s="223"/>
    </row>
    <row r="34" spans="1:10" ht="13.5" thickBot="1">
      <c r="A34" s="223">
        <v>30</v>
      </c>
      <c r="B34" s="223" t="s">
        <v>74</v>
      </c>
      <c r="C34" s="230">
        <f>C10-C32</f>
        <v>-1427374.1213494837</v>
      </c>
      <c r="D34" s="230">
        <f t="shared" ref="D34:I34" si="8">D10-D32</f>
        <v>5273122.7090885174</v>
      </c>
      <c r="E34" s="230">
        <f t="shared" si="8"/>
        <v>146823.15194658632</v>
      </c>
      <c r="F34" s="230">
        <f t="shared" si="8"/>
        <v>0</v>
      </c>
      <c r="G34" s="230">
        <f t="shared" si="8"/>
        <v>-6607865.356529397</v>
      </c>
      <c r="H34" s="230">
        <f t="shared" si="8"/>
        <v>969838.40404499858</v>
      </c>
      <c r="I34" s="230">
        <f t="shared" si="8"/>
        <v>-1209293.0299001893</v>
      </c>
      <c r="J34" s="230">
        <f t="shared" ref="J34" si="9">J10-J32</f>
        <v>0</v>
      </c>
    </row>
    <row r="35" spans="1:10" ht="13.5" thickTop="1">
      <c r="A35" s="223">
        <v>31</v>
      </c>
      <c r="B35" s="223"/>
    </row>
    <row r="36" spans="1:10">
      <c r="A36" s="223">
        <v>32</v>
      </c>
      <c r="B36" s="223" t="s">
        <v>75</v>
      </c>
    </row>
    <row r="37" spans="1:10">
      <c r="A37" s="223">
        <v>33</v>
      </c>
      <c r="B37" s="223" t="s">
        <v>76</v>
      </c>
      <c r="C37" s="224">
        <f t="shared" ref="C37:C47" si="10">SUM(D37:J37)</f>
        <v>27186168.945109561</v>
      </c>
      <c r="D37" s="224">
        <f>SUM('Pro Forma Adj'!C43:H43)</f>
        <v>0</v>
      </c>
      <c r="E37" s="224">
        <f>SUM('Pro Forma Adj'!I43:S43)</f>
        <v>0</v>
      </c>
      <c r="F37" s="224">
        <f>SUM('Pro Forma Adj'!T43:V43)</f>
        <v>0</v>
      </c>
      <c r="G37" s="224">
        <f>SUM('Pro Forma Adj'!W43:AA43)</f>
        <v>0</v>
      </c>
      <c r="H37" s="224">
        <f>SUM('Pro Forma Adj'!AB43:AJ43)</f>
        <v>0</v>
      </c>
      <c r="I37" s="224">
        <f>SUM('Pro Forma Adj'!AK43:AW43)</f>
        <v>27186168.945109561</v>
      </c>
      <c r="J37" s="224">
        <v>0</v>
      </c>
    </row>
    <row r="38" spans="1:10">
      <c r="A38" s="223">
        <v>34</v>
      </c>
      <c r="B38" s="223" t="s">
        <v>77</v>
      </c>
      <c r="C38" s="224">
        <f t="shared" si="10"/>
        <v>0</v>
      </c>
      <c r="D38" s="224">
        <f>SUM('Pro Forma Adj'!C44:H44)</f>
        <v>0</v>
      </c>
      <c r="E38" s="224">
        <f>SUM('Pro Forma Adj'!I44:S44)</f>
        <v>0</v>
      </c>
      <c r="F38" s="224">
        <f>SUM('Pro Forma Adj'!T44:V44)</f>
        <v>0</v>
      </c>
      <c r="G38" s="224">
        <f>SUM('Pro Forma Adj'!W44:AA44)</f>
        <v>0</v>
      </c>
      <c r="H38" s="224">
        <f>SUM('Pro Forma Adj'!AB44:AJ44)</f>
        <v>0</v>
      </c>
      <c r="I38" s="224">
        <f>SUM('Pro Forma Adj'!AK44:AW44)</f>
        <v>0</v>
      </c>
      <c r="J38" s="224">
        <v>0</v>
      </c>
    </row>
    <row r="39" spans="1:10">
      <c r="A39" s="223">
        <v>35</v>
      </c>
      <c r="B39" s="223" t="s">
        <v>78</v>
      </c>
      <c r="C39" s="224">
        <f t="shared" si="10"/>
        <v>0</v>
      </c>
      <c r="D39" s="224">
        <f>SUM('Pro Forma Adj'!C45:H45)</f>
        <v>0</v>
      </c>
      <c r="E39" s="224">
        <f>SUM('Pro Forma Adj'!I45:S45)</f>
        <v>0</v>
      </c>
      <c r="F39" s="224">
        <f>SUM('Pro Forma Adj'!T45:V45)</f>
        <v>0</v>
      </c>
      <c r="G39" s="224">
        <f>SUM('Pro Forma Adj'!W45:AA45)</f>
        <v>0</v>
      </c>
      <c r="H39" s="224">
        <f>SUM('Pro Forma Adj'!AB45:AJ45)</f>
        <v>0</v>
      </c>
      <c r="I39" s="224">
        <f>SUM('Pro Forma Adj'!AK45:AW45)</f>
        <v>0</v>
      </c>
      <c r="J39" s="224">
        <v>0</v>
      </c>
    </row>
    <row r="40" spans="1:10">
      <c r="A40" s="223">
        <v>36</v>
      </c>
      <c r="B40" s="223" t="s">
        <v>79</v>
      </c>
      <c r="C40" s="224">
        <f t="shared" si="10"/>
        <v>0</v>
      </c>
      <c r="D40" s="224">
        <f>SUM('Pro Forma Adj'!C46:H46)</f>
        <v>0</v>
      </c>
      <c r="E40" s="224">
        <f>SUM('Pro Forma Adj'!I46:S46)</f>
        <v>0</v>
      </c>
      <c r="F40" s="224">
        <f>SUM('Pro Forma Adj'!T46:V46)</f>
        <v>0</v>
      </c>
      <c r="G40" s="224">
        <f>SUM('Pro Forma Adj'!W46:AA46)</f>
        <v>0</v>
      </c>
      <c r="H40" s="224">
        <f>SUM('Pro Forma Adj'!AB46:AJ46)</f>
        <v>0</v>
      </c>
      <c r="I40" s="224">
        <f>SUM('Pro Forma Adj'!AK46:AW46)</f>
        <v>0</v>
      </c>
      <c r="J40" s="224">
        <v>0</v>
      </c>
    </row>
    <row r="41" spans="1:10">
      <c r="A41" s="223">
        <v>37</v>
      </c>
      <c r="B41" s="223" t="s">
        <v>80</v>
      </c>
      <c r="C41" s="224">
        <f t="shared" si="10"/>
        <v>0</v>
      </c>
      <c r="D41" s="224">
        <f>SUM('Pro Forma Adj'!C47:H47)</f>
        <v>0</v>
      </c>
      <c r="E41" s="224">
        <f>SUM('Pro Forma Adj'!I47:S47)</f>
        <v>0</v>
      </c>
      <c r="F41" s="224">
        <f>SUM('Pro Forma Adj'!T47:V47)</f>
        <v>0</v>
      </c>
      <c r="G41" s="224">
        <f>SUM('Pro Forma Adj'!W47:AA47)</f>
        <v>0</v>
      </c>
      <c r="H41" s="224">
        <f>SUM('Pro Forma Adj'!AB47:AJ47)</f>
        <v>0</v>
      </c>
      <c r="I41" s="224">
        <f>SUM('Pro Forma Adj'!AK47:AW47)</f>
        <v>0</v>
      </c>
      <c r="J41" s="224">
        <v>0</v>
      </c>
    </row>
    <row r="42" spans="1:10">
      <c r="A42" s="223">
        <v>38</v>
      </c>
      <c r="B42" s="223" t="s">
        <v>81</v>
      </c>
      <c r="C42" s="224">
        <f t="shared" si="10"/>
        <v>0</v>
      </c>
      <c r="D42" s="224">
        <f>SUM('Pro Forma Adj'!C48:H48)</f>
        <v>0</v>
      </c>
      <c r="E42" s="224">
        <f>SUM('Pro Forma Adj'!I48:S48)</f>
        <v>0</v>
      </c>
      <c r="F42" s="224">
        <f>SUM('Pro Forma Adj'!T48:V48)</f>
        <v>0</v>
      </c>
      <c r="G42" s="224">
        <f>SUM('Pro Forma Adj'!W48:AA48)</f>
        <v>0</v>
      </c>
      <c r="H42" s="224">
        <f>SUM('Pro Forma Adj'!AB48:AJ48)</f>
        <v>0</v>
      </c>
      <c r="I42" s="224">
        <f>SUM('Pro Forma Adj'!AK48:AW48)</f>
        <v>0</v>
      </c>
      <c r="J42" s="224">
        <v>0</v>
      </c>
    </row>
    <row r="43" spans="1:10">
      <c r="A43" s="223">
        <v>39</v>
      </c>
      <c r="B43" s="223" t="s">
        <v>82</v>
      </c>
      <c r="C43" s="224">
        <f t="shared" si="10"/>
        <v>0</v>
      </c>
      <c r="D43" s="224">
        <f>SUM('Pro Forma Adj'!C49:H49)</f>
        <v>0</v>
      </c>
      <c r="E43" s="224">
        <f>SUM('Pro Forma Adj'!I49:S49)</f>
        <v>0</v>
      </c>
      <c r="F43" s="224">
        <f>SUM('Pro Forma Adj'!T49:V49)</f>
        <v>0</v>
      </c>
      <c r="G43" s="224">
        <f>SUM('Pro Forma Adj'!W49:AA49)</f>
        <v>0</v>
      </c>
      <c r="H43" s="224">
        <f>SUM('Pro Forma Adj'!AB49:AJ49)</f>
        <v>0</v>
      </c>
      <c r="I43" s="224">
        <f>SUM('Pro Forma Adj'!AK49:AW49)</f>
        <v>0</v>
      </c>
      <c r="J43" s="224">
        <v>0</v>
      </c>
    </row>
    <row r="44" spans="1:10">
      <c r="A44" s="223">
        <v>40</v>
      </c>
      <c r="B44" s="223" t="s">
        <v>83</v>
      </c>
      <c r="C44" s="224">
        <f t="shared" si="10"/>
        <v>0</v>
      </c>
      <c r="D44" s="224">
        <f>SUM('Pro Forma Adj'!C50:H50)</f>
        <v>0</v>
      </c>
      <c r="E44" s="224">
        <f>SUM('Pro Forma Adj'!I50:S50)</f>
        <v>0</v>
      </c>
      <c r="F44" s="224">
        <f>SUM('Pro Forma Adj'!T50:V50)</f>
        <v>0</v>
      </c>
      <c r="G44" s="224">
        <f>SUM('Pro Forma Adj'!W50:AA50)</f>
        <v>0</v>
      </c>
      <c r="H44" s="224">
        <f>SUM('Pro Forma Adj'!AB50:AJ50)</f>
        <v>0</v>
      </c>
      <c r="I44" s="224">
        <f>SUM('Pro Forma Adj'!AK50:AW50)</f>
        <v>0</v>
      </c>
      <c r="J44" s="224">
        <v>0</v>
      </c>
    </row>
    <row r="45" spans="1:10">
      <c r="A45" s="223">
        <v>41</v>
      </c>
      <c r="B45" s="223" t="s">
        <v>84</v>
      </c>
      <c r="C45" s="224">
        <f t="shared" si="10"/>
        <v>0</v>
      </c>
      <c r="D45" s="224">
        <f>SUM('Pro Forma Adj'!C51:H51)</f>
        <v>0</v>
      </c>
      <c r="E45" s="224">
        <f>SUM('Pro Forma Adj'!I51:S51)</f>
        <v>0</v>
      </c>
      <c r="F45" s="224">
        <f>SUM('Pro Forma Adj'!T51:V51)</f>
        <v>0</v>
      </c>
      <c r="G45" s="224">
        <f>SUM('Pro Forma Adj'!W51:AA51)</f>
        <v>0</v>
      </c>
      <c r="H45" s="224">
        <f>SUM('Pro Forma Adj'!AB51:AJ51)</f>
        <v>0</v>
      </c>
      <c r="I45" s="224">
        <f>SUM('Pro Forma Adj'!AK51:AW51)</f>
        <v>0</v>
      </c>
      <c r="J45" s="224">
        <v>0</v>
      </c>
    </row>
    <row r="46" spans="1:10">
      <c r="A46" s="223">
        <v>42</v>
      </c>
      <c r="B46" s="223" t="s">
        <v>165</v>
      </c>
      <c r="C46" s="224">
        <f t="shared" si="10"/>
        <v>0</v>
      </c>
      <c r="D46" s="224">
        <f>SUM('Pro Forma Adj'!C52:H52)</f>
        <v>0</v>
      </c>
      <c r="E46" s="224">
        <f>SUM('Pro Forma Adj'!I52:S52)</f>
        <v>0</v>
      </c>
      <c r="F46" s="224">
        <f>SUM('Pro Forma Adj'!T52:V52)</f>
        <v>0</v>
      </c>
      <c r="G46" s="224">
        <f>SUM('Pro Forma Adj'!W52:AA52)</f>
        <v>0</v>
      </c>
      <c r="H46" s="224">
        <f>SUM('Pro Forma Adj'!AB52:AJ52)</f>
        <v>0</v>
      </c>
      <c r="I46" s="224">
        <f>SUM('Pro Forma Adj'!AK52:AW52)</f>
        <v>0</v>
      </c>
      <c r="J46" s="224">
        <v>0</v>
      </c>
    </row>
    <row r="47" spans="1:10">
      <c r="A47" s="223">
        <v>43</v>
      </c>
      <c r="B47" s="223" t="s">
        <v>86</v>
      </c>
      <c r="C47" s="224">
        <f t="shared" si="10"/>
        <v>0</v>
      </c>
      <c r="D47" s="224">
        <f>SUM('Pro Forma Adj'!C53:H53)</f>
        <v>0</v>
      </c>
      <c r="E47" s="224">
        <f>SUM('Pro Forma Adj'!I53:S53)</f>
        <v>0</v>
      </c>
      <c r="F47" s="224">
        <f>SUM('Pro Forma Adj'!T53:V53)</f>
        <v>0</v>
      </c>
      <c r="G47" s="224">
        <f>SUM('Pro Forma Adj'!W53:AA53)</f>
        <v>0</v>
      </c>
      <c r="H47" s="224">
        <f>SUM('Pro Forma Adj'!AB53:AJ53)</f>
        <v>0</v>
      </c>
      <c r="I47" s="224">
        <f>SUM('Pro Forma Adj'!AK53:AW53)</f>
        <v>0</v>
      </c>
      <c r="J47" s="224">
        <v>0</v>
      </c>
    </row>
    <row r="48" spans="1:10">
      <c r="A48" s="223">
        <v>44</v>
      </c>
      <c r="B48" s="223" t="s">
        <v>87</v>
      </c>
      <c r="C48" s="229">
        <f>SUM(C37:C47)</f>
        <v>27186168.945109561</v>
      </c>
      <c r="D48" s="229">
        <f t="shared" ref="D48:I48" si="11">SUM(D37:D47)</f>
        <v>0</v>
      </c>
      <c r="E48" s="229">
        <f t="shared" si="11"/>
        <v>0</v>
      </c>
      <c r="F48" s="229">
        <f t="shared" si="11"/>
        <v>0</v>
      </c>
      <c r="G48" s="229">
        <f t="shared" si="11"/>
        <v>0</v>
      </c>
      <c r="H48" s="229">
        <f t="shared" si="11"/>
        <v>0</v>
      </c>
      <c r="I48" s="229">
        <f t="shared" si="11"/>
        <v>27186168.945109561</v>
      </c>
      <c r="J48" s="229">
        <f t="shared" ref="J48" si="12">SUM(J37:J47)</f>
        <v>0</v>
      </c>
    </row>
    <row r="49" spans="1:10">
      <c r="A49" s="223">
        <v>45</v>
      </c>
      <c r="B49" s="223"/>
    </row>
    <row r="50" spans="1:10">
      <c r="A50" s="223">
        <v>46</v>
      </c>
      <c r="B50" s="223" t="s">
        <v>166</v>
      </c>
    </row>
    <row r="51" spans="1:10">
      <c r="A51" s="223">
        <v>47</v>
      </c>
      <c r="B51" s="223" t="s">
        <v>89</v>
      </c>
      <c r="C51" s="224">
        <f t="shared" ref="C51:C57" si="13">SUM(D51:J51)</f>
        <v>-11143220.548261076</v>
      </c>
      <c r="D51" s="224">
        <f>SUM('Pro Forma Adj'!C57:H57)</f>
        <v>0</v>
      </c>
      <c r="E51" s="224">
        <f>SUM('Pro Forma Adj'!I57:S57)</f>
        <v>0</v>
      </c>
      <c r="F51" s="224">
        <f>SUM('Pro Forma Adj'!T57:V57)</f>
        <v>0</v>
      </c>
      <c r="G51" s="224">
        <f>SUM('Pro Forma Adj'!W57:AA57)</f>
        <v>-10055044.068883086</v>
      </c>
      <c r="H51" s="224">
        <f>SUM('Pro Forma Adj'!AB57:AJ57)</f>
        <v>0</v>
      </c>
      <c r="I51" s="224">
        <f>SUM('Pro Forma Adj'!AK57:AW57)</f>
        <v>-1088176.4793779911</v>
      </c>
      <c r="J51" s="224">
        <v>0</v>
      </c>
    </row>
    <row r="52" spans="1:10">
      <c r="A52" s="223">
        <v>48</v>
      </c>
      <c r="B52" s="223" t="s">
        <v>90</v>
      </c>
      <c r="C52" s="224">
        <f t="shared" si="13"/>
        <v>0</v>
      </c>
      <c r="D52" s="224">
        <f>SUM('Pro Forma Adj'!C58:H58)</f>
        <v>0</v>
      </c>
      <c r="E52" s="224">
        <f>SUM('Pro Forma Adj'!I58:S58)</f>
        <v>0</v>
      </c>
      <c r="F52" s="224">
        <f>SUM('Pro Forma Adj'!T58:V58)</f>
        <v>0</v>
      </c>
      <c r="G52" s="224">
        <f>SUM('Pro Forma Adj'!W58:AA58)</f>
        <v>0</v>
      </c>
      <c r="H52" s="224">
        <f>SUM('Pro Forma Adj'!AB58:AJ58)</f>
        <v>0</v>
      </c>
      <c r="I52" s="224">
        <f>SUM('Pro Forma Adj'!AK58:AW58)</f>
        <v>0</v>
      </c>
      <c r="J52" s="224">
        <v>0</v>
      </c>
    </row>
    <row r="53" spans="1:10">
      <c r="A53" s="223">
        <v>49</v>
      </c>
      <c r="B53" s="223" t="s">
        <v>91</v>
      </c>
      <c r="C53" s="224">
        <f t="shared" si="13"/>
        <v>-2284129.8716390668</v>
      </c>
      <c r="D53" s="224">
        <f>SUM('Pro Forma Adj'!C59:H59)</f>
        <v>0</v>
      </c>
      <c r="E53" s="224">
        <f>SUM('Pro Forma Adj'!I59:S59)</f>
        <v>0</v>
      </c>
      <c r="F53" s="224">
        <f>SUM('Pro Forma Adj'!T59:V59)</f>
        <v>0</v>
      </c>
      <c r="G53" s="224">
        <f>SUM('Pro Forma Adj'!W59:AA59)</f>
        <v>1289101.4948635842</v>
      </c>
      <c r="H53" s="224">
        <f>SUM('Pro Forma Adj'!AB59:AJ59)</f>
        <v>0</v>
      </c>
      <c r="I53" s="224">
        <f>SUM('Pro Forma Adj'!AK59:AW59)</f>
        <v>-3573231.366502651</v>
      </c>
      <c r="J53" s="224">
        <v>0</v>
      </c>
    </row>
    <row r="54" spans="1:10">
      <c r="A54" s="223">
        <v>50</v>
      </c>
      <c r="B54" s="223" t="s">
        <v>92</v>
      </c>
      <c r="C54" s="224">
        <f t="shared" si="13"/>
        <v>0</v>
      </c>
      <c r="D54" s="224">
        <f>SUM('Pro Forma Adj'!C60:H60)</f>
        <v>0</v>
      </c>
      <c r="E54" s="224">
        <f>SUM('Pro Forma Adj'!I60:S60)</f>
        <v>0</v>
      </c>
      <c r="F54" s="224">
        <f>SUM('Pro Forma Adj'!T60:V60)</f>
        <v>0</v>
      </c>
      <c r="G54" s="224">
        <f>SUM('Pro Forma Adj'!W60:AA60)</f>
        <v>0</v>
      </c>
      <c r="H54" s="224">
        <f>SUM('Pro Forma Adj'!AB60:AJ60)</f>
        <v>0</v>
      </c>
      <c r="I54" s="224">
        <f>SUM('Pro Forma Adj'!AK60:AW60)</f>
        <v>0</v>
      </c>
      <c r="J54" s="224">
        <v>0</v>
      </c>
    </row>
    <row r="55" spans="1:10">
      <c r="A55" s="223">
        <v>51</v>
      </c>
      <c r="B55" s="223" t="s">
        <v>93</v>
      </c>
      <c r="C55" s="224">
        <f t="shared" si="13"/>
        <v>0</v>
      </c>
      <c r="D55" s="224">
        <f>SUM('Pro Forma Adj'!C61:H61)</f>
        <v>0</v>
      </c>
      <c r="E55" s="224">
        <f>SUM('Pro Forma Adj'!I61:S61)</f>
        <v>0</v>
      </c>
      <c r="F55" s="224">
        <f>SUM('Pro Forma Adj'!T61:V61)</f>
        <v>0</v>
      </c>
      <c r="G55" s="224">
        <f>SUM('Pro Forma Adj'!W61:AA61)</f>
        <v>0</v>
      </c>
      <c r="H55" s="224">
        <f>SUM('Pro Forma Adj'!AB61:AJ61)</f>
        <v>0</v>
      </c>
      <c r="I55" s="224">
        <f>SUM('Pro Forma Adj'!AK61:AW61)</f>
        <v>0</v>
      </c>
      <c r="J55" s="224">
        <v>0</v>
      </c>
    </row>
    <row r="56" spans="1:10">
      <c r="A56" s="223">
        <v>52</v>
      </c>
      <c r="B56" s="223" t="s">
        <v>94</v>
      </c>
      <c r="C56" s="224">
        <f t="shared" si="13"/>
        <v>0</v>
      </c>
      <c r="D56" s="224">
        <f>SUM('Pro Forma Adj'!C62:H62)</f>
        <v>0</v>
      </c>
      <c r="E56" s="224">
        <f>SUM('Pro Forma Adj'!I62:S62)</f>
        <v>0</v>
      </c>
      <c r="F56" s="224">
        <f>SUM('Pro Forma Adj'!T62:V62)</f>
        <v>0</v>
      </c>
      <c r="G56" s="224">
        <f>SUM('Pro Forma Adj'!W62:AA62)</f>
        <v>0</v>
      </c>
      <c r="H56" s="224">
        <f>SUM('Pro Forma Adj'!AB62:AJ62)</f>
        <v>0</v>
      </c>
      <c r="I56" s="224">
        <f>SUM('Pro Forma Adj'!AK62:AW62)</f>
        <v>0</v>
      </c>
      <c r="J56" s="224">
        <v>0</v>
      </c>
    </row>
    <row r="57" spans="1:10">
      <c r="A57" s="223">
        <v>53</v>
      </c>
      <c r="B57" s="223" t="s">
        <v>167</v>
      </c>
      <c r="C57" s="224">
        <f t="shared" si="13"/>
        <v>0</v>
      </c>
      <c r="D57" s="224">
        <f>SUM('Pro Forma Adj'!C63:H63)</f>
        <v>0</v>
      </c>
      <c r="E57" s="224">
        <f>SUM('Pro Forma Adj'!I63:S63)</f>
        <v>0</v>
      </c>
      <c r="F57" s="224">
        <f>SUM('Pro Forma Adj'!T63:V63)</f>
        <v>0</v>
      </c>
      <c r="G57" s="224">
        <f>SUM('Pro Forma Adj'!W63:AA63)</f>
        <v>0</v>
      </c>
      <c r="H57" s="224">
        <f>SUM('Pro Forma Adj'!AB63:AJ63)</f>
        <v>0</v>
      </c>
      <c r="I57" s="224">
        <f>SUM('Pro Forma Adj'!AK63:AW63)</f>
        <v>0</v>
      </c>
      <c r="J57" s="224">
        <v>0</v>
      </c>
    </row>
    <row r="58" spans="1:10">
      <c r="A58" s="223">
        <v>54</v>
      </c>
      <c r="B58" s="223"/>
      <c r="E58" s="224"/>
      <c r="F58" s="224">
        <f>SUM('Pro Forma Adj'!T64:V64)</f>
        <v>0</v>
      </c>
      <c r="G58" s="224">
        <f>SUM('Pro Forma Adj'!W64:AA64)</f>
        <v>0</v>
      </c>
    </row>
    <row r="59" spans="1:10">
      <c r="A59" s="223">
        <v>55</v>
      </c>
      <c r="B59" s="223" t="s">
        <v>168</v>
      </c>
      <c r="C59" s="229">
        <f>SUM(C51:C58)</f>
        <v>-13427350.419900144</v>
      </c>
      <c r="D59" s="229">
        <f t="shared" ref="D59:I59" si="14">SUM(D51:D58)</f>
        <v>0</v>
      </c>
      <c r="E59" s="229">
        <f t="shared" si="14"/>
        <v>0</v>
      </c>
      <c r="F59" s="229">
        <f t="shared" si="14"/>
        <v>0</v>
      </c>
      <c r="G59" s="229">
        <f t="shared" si="14"/>
        <v>-8765942.574019501</v>
      </c>
      <c r="H59" s="229">
        <f t="shared" si="14"/>
        <v>0</v>
      </c>
      <c r="I59" s="229">
        <f t="shared" si="14"/>
        <v>-4661407.8458806425</v>
      </c>
      <c r="J59" s="229">
        <f t="shared" ref="J59" si="15">SUM(J51:J58)</f>
        <v>0</v>
      </c>
    </row>
    <row r="60" spans="1:10">
      <c r="A60" s="223">
        <v>56</v>
      </c>
      <c r="B60" s="223"/>
    </row>
    <row r="61" spans="1:10" ht="13.5" thickBot="1">
      <c r="A61" s="223">
        <v>57</v>
      </c>
      <c r="B61" s="223" t="s">
        <v>97</v>
      </c>
      <c r="C61" s="230">
        <f>C48+C59</f>
        <v>13758818.525209418</v>
      </c>
      <c r="D61" s="230">
        <f t="shared" ref="D61:I61" si="16">D48+D59</f>
        <v>0</v>
      </c>
      <c r="E61" s="230">
        <f t="shared" si="16"/>
        <v>0</v>
      </c>
      <c r="F61" s="230">
        <f t="shared" si="16"/>
        <v>0</v>
      </c>
      <c r="G61" s="230">
        <f t="shared" si="16"/>
        <v>-8765942.574019501</v>
      </c>
      <c r="H61" s="230">
        <f t="shared" si="16"/>
        <v>0</v>
      </c>
      <c r="I61" s="230">
        <f t="shared" si="16"/>
        <v>22524761.099228919</v>
      </c>
      <c r="J61" s="230">
        <f t="shared" ref="J61" si="17">J48+J59</f>
        <v>0</v>
      </c>
    </row>
    <row r="62" spans="1:10" ht="13.5" thickTop="1">
      <c r="A62" s="223">
        <v>58</v>
      </c>
      <c r="B62" s="223"/>
    </row>
    <row r="63" spans="1:10">
      <c r="A63" s="223">
        <v>59</v>
      </c>
      <c r="B63" s="232" t="s">
        <v>169</v>
      </c>
      <c r="C63" s="233">
        <f t="shared" ref="C63:I63" si="18">(((C34+Restated_Op_revenue)/(C61+Restated_rate_base))-Weighted_cost_debt-Weighted_cost_pref)/Percent_common-Restated_ROE</f>
        <v>-5.8743521031649343E-3</v>
      </c>
      <c r="D63" s="233">
        <f t="shared" si="18"/>
        <v>1.3213026317964338E-2</v>
      </c>
      <c r="E63" s="233">
        <f t="shared" si="18"/>
        <v>3.6789930327491005E-4</v>
      </c>
      <c r="F63" s="233">
        <f t="shared" si="18"/>
        <v>0</v>
      </c>
      <c r="G63" s="233">
        <f t="shared" si="18"/>
        <v>-1.5194123254476749E-2</v>
      </c>
      <c r="H63" s="233">
        <f t="shared" si="18"/>
        <v>2.430154021398484E-3</v>
      </c>
      <c r="I63" s="233">
        <f t="shared" si="18"/>
        <v>-6.7670811474088016E-3</v>
      </c>
      <c r="J63" s="233">
        <f t="shared" ref="J63" si="19">(((J34+Restated_Op_revenue)/(J61+Restated_rate_base))-Weighted_cost_debt-Weighted_cost_pref)/Percent_common-Restated_ROE</f>
        <v>0</v>
      </c>
    </row>
    <row r="64" spans="1:10">
      <c r="A64" s="223">
        <v>60</v>
      </c>
      <c r="B64" s="215" t="s">
        <v>45</v>
      </c>
      <c r="C64" s="234">
        <f t="shared" ref="C64:I64" si="20">-(C34-(C61*Overall_ROR))/gross_up_factor</f>
        <v>3921320.7883538734</v>
      </c>
      <c r="D64" s="234">
        <f t="shared" si="20"/>
        <v>-8503116.5689820312</v>
      </c>
      <c r="E64" s="234">
        <f t="shared" si="20"/>
        <v>-236758.07389716245</v>
      </c>
      <c r="F64" s="234">
        <f t="shared" si="20"/>
        <v>0</v>
      </c>
      <c r="G64" s="234">
        <f t="shared" si="20"/>
        <v>9623555.2433740329</v>
      </c>
      <c r="H64" s="234">
        <f t="shared" si="20"/>
        <v>-1563902.3511545756</v>
      </c>
      <c r="I64" s="234">
        <f t="shared" si="20"/>
        <v>4601542.5390136102</v>
      </c>
      <c r="J64" s="234">
        <f t="shared" ref="J64" si="21">-(J34-(J61*Overall_ROR))/gross_up_factor</f>
        <v>0</v>
      </c>
    </row>
    <row r="65" spans="1:10">
      <c r="A65" s="223">
        <v>61</v>
      </c>
      <c r="B65" s="223"/>
    </row>
    <row r="66" spans="1:10">
      <c r="A66" s="223">
        <v>62</v>
      </c>
      <c r="B66" s="223" t="s">
        <v>99</v>
      </c>
    </row>
    <row r="67" spans="1:10">
      <c r="A67" s="223">
        <v>63</v>
      </c>
      <c r="B67" s="223" t="s">
        <v>100</v>
      </c>
      <c r="C67" s="235">
        <f>SUM(D67:J67)</f>
        <v>-3579664.8745923913</v>
      </c>
      <c r="D67" s="235">
        <f t="shared" ref="D67:I67" si="22">D10-D23-D24-D25-D26-D31</f>
        <v>8112496.4755207952</v>
      </c>
      <c r="E67" s="235">
        <f t="shared" si="22"/>
        <v>225881.77222551743</v>
      </c>
      <c r="F67" s="235">
        <f t="shared" si="22"/>
        <v>0</v>
      </c>
      <c r="G67" s="235">
        <f t="shared" si="22"/>
        <v>-10055044.068883086</v>
      </c>
      <c r="H67" s="235">
        <f t="shared" si="22"/>
        <v>18906</v>
      </c>
      <c r="I67" s="235">
        <f t="shared" si="22"/>
        <v>-1881905.0534556187</v>
      </c>
      <c r="J67" s="235">
        <f t="shared" ref="J67" si="23">J10-J23-J24-J25-J26-J31</f>
        <v>0</v>
      </c>
    </row>
    <row r="68" spans="1:10">
      <c r="A68" s="223">
        <v>64</v>
      </c>
      <c r="B68" s="223" t="s">
        <v>101</v>
      </c>
      <c r="C68" s="235">
        <v>0</v>
      </c>
      <c r="D68" s="224">
        <f>SUM('Pro Forma Adj'!C75:H75)</f>
        <v>0</v>
      </c>
      <c r="E68" s="224">
        <f>SUM('Pro Forma Adj'!I75:S75)</f>
        <v>0</v>
      </c>
      <c r="F68" s="224">
        <f>SUM('Pro Forma Adj'!T74:V74)</f>
        <v>0</v>
      </c>
      <c r="G68" s="224">
        <f>SUM('Pro Forma Adj'!W75:AA75)</f>
        <v>0</v>
      </c>
      <c r="H68" s="224">
        <f>SUM('Pro Forma Adj'!AB75:AJ75)</f>
        <v>0</v>
      </c>
      <c r="I68" s="224">
        <f>SUM('Pro Forma Adj'!AK75:AW75)</f>
        <v>0</v>
      </c>
      <c r="J68" s="224">
        <v>0</v>
      </c>
    </row>
    <row r="69" spans="1:10">
      <c r="A69" s="223">
        <v>65</v>
      </c>
      <c r="B69" s="223" t="s">
        <v>102</v>
      </c>
      <c r="C69" s="235">
        <f>SUM(D69:J69)</f>
        <v>0</v>
      </c>
      <c r="D69" s="224">
        <f>SUM('Pro Forma Adj'!C76:H76)</f>
        <v>0</v>
      </c>
      <c r="E69" s="224">
        <f>SUM('Pro Forma Adj'!I76:S76)</f>
        <v>0</v>
      </c>
      <c r="F69" s="235">
        <f>SUM('Pro Forma Adj'!T75:V75)</f>
        <v>0</v>
      </c>
      <c r="G69" s="235">
        <f>SUM('Pro Forma Adj'!W76:AA76)</f>
        <v>0</v>
      </c>
      <c r="H69" s="235">
        <f>SUM('Pro Forma Adj'!AB76:AJ76)</f>
        <v>0</v>
      </c>
      <c r="I69" s="224">
        <f>SUM('Pro Forma Adj'!AK76:AW76)</f>
        <v>0</v>
      </c>
      <c r="J69" s="224">
        <v>0</v>
      </c>
    </row>
    <row r="70" spans="1:10">
      <c r="A70" s="223">
        <v>66</v>
      </c>
      <c r="B70" s="223" t="s">
        <v>103</v>
      </c>
      <c r="C70" s="235">
        <f>SUM(D70:J70)</f>
        <v>362420.76359617338</v>
      </c>
      <c r="D70" s="224">
        <f>SUM('Pro Forma Adj'!C77:H77)</f>
        <v>0</v>
      </c>
      <c r="E70" s="224">
        <f>SUM('Pro Forma Adj'!I77:S77)</f>
        <v>0</v>
      </c>
      <c r="F70" s="235">
        <f>SUM('Pro Forma Adj'!T76:V76)</f>
        <v>0</v>
      </c>
      <c r="G70" s="235">
        <f>SUM('Pro Forma Adj'!W77:AA77)</f>
        <v>0</v>
      </c>
      <c r="H70" s="235">
        <f>SUM('Pro Forma Adj'!AB77:AJ77)</f>
        <v>362420.76359617338</v>
      </c>
      <c r="I70" s="224">
        <f>SUM('Pro Forma Adj'!AK77:AW77)</f>
        <v>0</v>
      </c>
      <c r="J70" s="224">
        <v>0</v>
      </c>
    </row>
    <row r="71" spans="1:10">
      <c r="A71" s="223">
        <v>67</v>
      </c>
      <c r="B71" s="228" t="s">
        <v>104</v>
      </c>
      <c r="C71" s="235">
        <f>SUM(D71:J71)</f>
        <v>10178134.624483217</v>
      </c>
      <c r="D71" s="224">
        <f>SUM('Pro Forma Adj'!C78:H78)</f>
        <v>0</v>
      </c>
      <c r="E71" s="224">
        <f>SUM('Pro Forma Adj'!I78:S78)</f>
        <v>0</v>
      </c>
      <c r="F71" s="235">
        <f>SUM('Pro Forma Adj'!T77:V77)</f>
        <v>0</v>
      </c>
      <c r="G71" s="235">
        <f>SUM('Pro Forma Adj'!W78:AA78)</f>
        <v>8296229.5710275974</v>
      </c>
      <c r="H71" s="235">
        <f>SUM('Pro Forma Adj'!AB78:AJ78)</f>
        <v>0</v>
      </c>
      <c r="I71" s="224">
        <f>SUM('Pro Forma Adj'!AK78:AW78)</f>
        <v>1881905.0534556187</v>
      </c>
      <c r="J71" s="224">
        <v>0</v>
      </c>
    </row>
    <row r="72" spans="1:10">
      <c r="A72" s="223">
        <v>68</v>
      </c>
      <c r="B72" s="228" t="s">
        <v>105</v>
      </c>
      <c r="C72" s="239">
        <f>SUM(D72:J72)</f>
        <v>1409344.5176229281</v>
      </c>
      <c r="D72" s="224">
        <f>SUM('Pro Forma Adj'!C79:H79)</f>
        <v>0</v>
      </c>
      <c r="E72" s="224">
        <f>SUM('Pro Forma Adj'!I79:S79)</f>
        <v>0</v>
      </c>
      <c r="F72" s="239">
        <f>SUM('Pro Forma Adj'!T78:V78)</f>
        <v>0</v>
      </c>
      <c r="G72" s="239">
        <f>SUM('Pro Forma Adj'!W79:AA79)</f>
        <v>0</v>
      </c>
      <c r="H72" s="239">
        <f>SUM('Pro Forma Adj'!AB79:AJ79)</f>
        <v>0</v>
      </c>
      <c r="I72" s="224">
        <f>SUM('Pro Forma Adj'!AK79:AW79)</f>
        <v>1409344.5176229281</v>
      </c>
      <c r="J72" s="224">
        <v>0</v>
      </c>
    </row>
    <row r="73" spans="1:10">
      <c r="A73" s="223">
        <v>69</v>
      </c>
      <c r="B73" s="228" t="s">
        <v>106</v>
      </c>
      <c r="C73" s="226">
        <f>SUM(D73:J73)</f>
        <v>4826704.4686717233</v>
      </c>
      <c r="D73" s="237">
        <f>D67-D69-D70+D71-D72</f>
        <v>8112496.4755207952</v>
      </c>
      <c r="E73" s="237">
        <f>E67-E69-E70+E71-E72</f>
        <v>225881.77222551743</v>
      </c>
      <c r="F73" s="226">
        <f t="shared" ref="F73:I73" si="24">F67-F69-F70+F71-F72</f>
        <v>0</v>
      </c>
      <c r="G73" s="226">
        <f t="shared" si="24"/>
        <v>-1758814.4978554882</v>
      </c>
      <c r="H73" s="226">
        <f t="shared" si="24"/>
        <v>-343514.76359617338</v>
      </c>
      <c r="I73" s="237">
        <f t="shared" si="24"/>
        <v>-1409344.5176229281</v>
      </c>
      <c r="J73" s="237">
        <f t="shared" ref="J73" si="25">J67-J69-J70+J71-J72</f>
        <v>0</v>
      </c>
    </row>
    <row r="74" spans="1:10">
      <c r="A74" s="223">
        <v>70</v>
      </c>
      <c r="B74" s="223"/>
      <c r="C74" s="236"/>
      <c r="D74" s="236"/>
      <c r="E74" s="236"/>
      <c r="F74" s="236"/>
      <c r="G74" s="236"/>
      <c r="H74" s="236"/>
      <c r="I74" s="236"/>
      <c r="J74" s="236"/>
    </row>
    <row r="75" spans="1:10">
      <c r="A75" s="223">
        <v>71</v>
      </c>
      <c r="B75" s="223" t="s">
        <v>107</v>
      </c>
      <c r="C75" s="235">
        <f>SUM(D75:J75)</f>
        <v>0</v>
      </c>
      <c r="D75" s="235">
        <f>C162</f>
        <v>0</v>
      </c>
      <c r="E75" s="235">
        <f>C277</f>
        <v>0</v>
      </c>
      <c r="F75" s="235">
        <f>C391</f>
        <v>0</v>
      </c>
      <c r="G75" s="235">
        <f>C505</f>
        <v>0</v>
      </c>
      <c r="H75" s="235">
        <f>C620</f>
        <v>0</v>
      </c>
      <c r="I75" s="235">
        <f>C735</f>
        <v>0</v>
      </c>
      <c r="J75" s="235">
        <f>D735</f>
        <v>0</v>
      </c>
    </row>
    <row r="76" spans="1:10">
      <c r="A76" s="223">
        <v>72</v>
      </c>
      <c r="B76" s="223" t="s">
        <v>108</v>
      </c>
      <c r="C76" s="235">
        <f>SUM(D76:J76)</f>
        <v>4826704.4686717233</v>
      </c>
      <c r="D76" s="235">
        <f>D73-D75</f>
        <v>8112496.4755207952</v>
      </c>
      <c r="E76" s="235">
        <f t="shared" ref="E76:I76" si="26">E73-E75</f>
        <v>225881.77222551743</v>
      </c>
      <c r="F76" s="235">
        <f t="shared" si="26"/>
        <v>0</v>
      </c>
      <c r="G76" s="235">
        <f t="shared" si="26"/>
        <v>-1758814.4978554882</v>
      </c>
      <c r="H76" s="235">
        <f t="shared" si="26"/>
        <v>-343514.76359617338</v>
      </c>
      <c r="I76" s="235">
        <f t="shared" si="26"/>
        <v>-1409344.5176229281</v>
      </c>
      <c r="J76" s="235">
        <f t="shared" ref="J76" si="27">J73-J75</f>
        <v>0</v>
      </c>
    </row>
    <row r="77" spans="1:10">
      <c r="A77" s="223">
        <v>73</v>
      </c>
      <c r="B77" s="223"/>
      <c r="D77" s="240"/>
      <c r="E77" s="240"/>
      <c r="F77" s="240"/>
      <c r="G77" s="240"/>
      <c r="H77" s="240"/>
      <c r="I77" s="240"/>
      <c r="J77" s="240"/>
    </row>
    <row r="78" spans="1:10">
      <c r="A78" s="223">
        <v>74</v>
      </c>
      <c r="B78" s="223" t="s">
        <v>135</v>
      </c>
      <c r="C78" s="236">
        <f>SUM(D78:J78)</f>
        <v>1689346.5640351032</v>
      </c>
      <c r="D78" s="236">
        <f>D76*0.35</f>
        <v>2839373.7664322783</v>
      </c>
      <c r="E78" s="236">
        <f t="shared" ref="E78:I78" si="28">E76*0.35</f>
        <v>79058.620278931092</v>
      </c>
      <c r="F78" s="236">
        <f t="shared" si="28"/>
        <v>0</v>
      </c>
      <c r="G78" s="236">
        <f t="shared" si="28"/>
        <v>-615585.07424942078</v>
      </c>
      <c r="H78" s="236">
        <f t="shared" si="28"/>
        <v>-120230.16725866067</v>
      </c>
      <c r="I78" s="236">
        <f t="shared" si="28"/>
        <v>-493270.5811680248</v>
      </c>
      <c r="J78" s="236">
        <f t="shared" ref="J78" si="29">J76*0.35</f>
        <v>0</v>
      </c>
    </row>
    <row r="79" spans="1:10">
      <c r="A79" s="223">
        <v>75</v>
      </c>
      <c r="B79" s="223" t="s">
        <v>134</v>
      </c>
      <c r="C79" s="236">
        <f>SUM(D79:J79)</f>
        <v>-830702.23678633792</v>
      </c>
      <c r="D79" s="224">
        <f>SUM('Pro Forma Adj'!C86:H86)</f>
        <v>0</v>
      </c>
      <c r="E79" s="224">
        <f>SUM('Pro Forma Adj'!I86:S86)</f>
        <v>0</v>
      </c>
      <c r="F79" s="235">
        <f>SUM('Pro Forma Adj'!T86:V86)</f>
        <v>0</v>
      </c>
      <c r="G79" s="235">
        <f>SUM('Pro Forma Adj'!W86:AA86)</f>
        <v>0</v>
      </c>
      <c r="H79" s="235">
        <f>SUM('Pro Forma Adj'!AB86:AJ86)</f>
        <v>-830702.23678633792</v>
      </c>
      <c r="I79" s="224">
        <f>SUM('Pro Forma Adj'!AK86:AW86)</f>
        <v>0</v>
      </c>
      <c r="J79" s="224">
        <v>0</v>
      </c>
    </row>
    <row r="80" spans="1:10" ht="13.5" thickBot="1">
      <c r="A80" s="223">
        <v>76</v>
      </c>
      <c r="B80" s="223" t="s">
        <v>135</v>
      </c>
      <c r="C80" s="238">
        <f>SUM(D80:J80)</f>
        <v>858644.32724876539</v>
      </c>
      <c r="D80" s="238">
        <f>D78+D79</f>
        <v>2839373.7664322783</v>
      </c>
      <c r="E80" s="238">
        <f t="shared" ref="E80:I80" si="30">E78+E79</f>
        <v>79058.620278931092</v>
      </c>
      <c r="F80" s="238">
        <f t="shared" si="30"/>
        <v>0</v>
      </c>
      <c r="G80" s="238">
        <f t="shared" si="30"/>
        <v>-615585.07424942078</v>
      </c>
      <c r="H80" s="238">
        <f t="shared" si="30"/>
        <v>-950932.40404499858</v>
      </c>
      <c r="I80" s="238">
        <f t="shared" si="30"/>
        <v>-493270.5811680248</v>
      </c>
      <c r="J80" s="238">
        <f>J78+J79</f>
        <v>0</v>
      </c>
    </row>
    <row r="81" ht="13.5" thickTop="1"/>
  </sheetData>
  <mergeCells count="1">
    <mergeCell ref="B1:I1"/>
  </mergeCells>
  <pageMargins left="0.5" right="0.5" top="0.4" bottom="0.25" header="0.25" footer="0.3"/>
  <pageSetup scale="72" orientation="portrait" r:id="rId1"/>
  <headerFooter>
    <oddHeader>&amp;R&amp;A</oddHeader>
  </headerFooter>
  <customProperties>
    <customPr name="_pios_id" r:id="rId2"/>
  </customProperties>
  <ignoredErrors>
    <ignoredError sqref="C2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Date1 xmlns="dc463f71-b30c-4ab2-9473-d307f9d35888">2016-05-20T07:00:00+00:00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152253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02DE7E5-11AA-4CD8-92AD-F9147C6D61DE}"/>
</file>

<file path=customXml/itemProps2.xml><?xml version="1.0" encoding="utf-8"?>
<ds:datastoreItem xmlns:ds="http://schemas.openxmlformats.org/officeDocument/2006/customXml" ds:itemID="{CF2E14D0-C465-41EA-8E78-7412A0901A8E}"/>
</file>

<file path=customXml/itemProps3.xml><?xml version="1.0" encoding="utf-8"?>
<ds:datastoreItem xmlns:ds="http://schemas.openxmlformats.org/officeDocument/2006/customXml" ds:itemID="{BAC22E28-3809-477D-BEA4-FC455A23B833}"/>
</file>

<file path=customXml/itemProps4.xml><?xml version="1.0" encoding="utf-8"?>
<ds:datastoreItem xmlns:ds="http://schemas.openxmlformats.org/officeDocument/2006/customXml" ds:itemID="{629ED30C-AFF9-4FF5-8D81-DDBDE5C1D3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Summary</vt:lpstr>
      <vt:lpstr>Total Adj</vt:lpstr>
      <vt:lpstr>Restating Adj</vt:lpstr>
      <vt:lpstr>Pro Forma Adj</vt:lpstr>
      <vt:lpstr>Interest Calc</vt:lpstr>
      <vt:lpstr>Variables</vt:lpstr>
      <vt:lpstr>Check Sheet</vt:lpstr>
      <vt:lpstr>Exhibit No.__(SEM-7r) pg 1</vt:lpstr>
      <vt:lpstr>Exhibit No.__(SEM-7r) pg 2 - 3</vt:lpstr>
      <vt:lpstr>Page 1.4</vt:lpstr>
      <vt:lpstr>Page 1.5</vt:lpstr>
      <vt:lpstr>Page 1.6</vt:lpstr>
      <vt:lpstr>Cost_Debt</vt:lpstr>
      <vt:lpstr>Cost_equity</vt:lpstr>
      <vt:lpstr>Cost_pref</vt:lpstr>
      <vt:lpstr>gross_up_factor</vt:lpstr>
      <vt:lpstr>Overall_ROR</vt:lpstr>
      <vt:lpstr>Percent_common</vt:lpstr>
      <vt:lpstr>Percent_debt</vt:lpstr>
      <vt:lpstr>Percent_pref</vt:lpstr>
      <vt:lpstr>'Exhibit No.__(SEM-7r) pg 1'!Print_Area</vt:lpstr>
      <vt:lpstr>'Exhibit No.__(SEM-7r) pg 2 - 3'!Print_Area</vt:lpstr>
      <vt:lpstr>'Page 1.4'!Print_Area</vt:lpstr>
      <vt:lpstr>'Page 1.5'!Print_Area</vt:lpstr>
      <vt:lpstr>'Page 1.6'!Print_Area</vt:lpstr>
      <vt:lpstr>'Pro Forma Adj'!Print_Area</vt:lpstr>
      <vt:lpstr>'Restating Adj'!Print_Area</vt:lpstr>
      <vt:lpstr>'Total Adj'!Print_Area</vt:lpstr>
      <vt:lpstr>'Exhibit No.__(SEM-7r) pg 2 - 3'!Print_Titles</vt:lpstr>
      <vt:lpstr>'Pro Forma Adj'!Print_Titles</vt:lpstr>
      <vt:lpstr>'Restating Adj'!Print_Titles</vt:lpstr>
      <vt:lpstr>'Total Adj'!Print_Titles</vt:lpstr>
      <vt:lpstr>Restated_Op_revenue</vt:lpstr>
      <vt:lpstr>Restated_rate_base</vt:lpstr>
      <vt:lpstr>Restated_ROE</vt:lpstr>
      <vt:lpstr>Unadj_Op_revenue</vt:lpstr>
      <vt:lpstr>Unadj_rate_base</vt:lpstr>
      <vt:lpstr>Unadj_ROE</vt:lpstr>
      <vt:lpstr>uncollectible_perc</vt:lpstr>
      <vt:lpstr>WA_rev_tax_perc</vt:lpstr>
      <vt:lpstr>Weighted_cost_debt</vt:lpstr>
      <vt:lpstr>Weighted_cost_equity</vt:lpstr>
      <vt:lpstr>Weighted_cost_pref</vt:lpstr>
      <vt:lpstr>WUTC_reg_fee_perc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 SUNDARAM</dc:creator>
  <cp:lastModifiedBy>Cheung, Sherona</cp:lastModifiedBy>
  <cp:lastPrinted>2016-05-09T21:54:15Z</cp:lastPrinted>
  <dcterms:created xsi:type="dcterms:W3CDTF">2009-02-17T19:17:29Z</dcterms:created>
  <dcterms:modified xsi:type="dcterms:W3CDTF">2016-05-20T18:51:19Z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</Properties>
</file>