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01m107\c01m107\2016\2016_WA_Elec_and_Gas_GRC\Bench Request\"/>
    </mc:Choice>
  </mc:AlternateContent>
  <bookViews>
    <workbookView xWindow="0" yWindow="0" windowWidth="16800" windowHeight="70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2" i="1" l="1"/>
  <c r="S59" i="1" l="1"/>
  <c r="Q55" i="1"/>
  <c r="Q54" i="1"/>
  <c r="K54" i="1"/>
  <c r="S54" i="1" s="1"/>
  <c r="K52" i="1"/>
  <c r="Q52" i="1"/>
  <c r="S58" i="1" l="1"/>
  <c r="Q56" i="1" l="1"/>
  <c r="S49" i="1"/>
  <c r="S46" i="1"/>
  <c r="Q46" i="1"/>
  <c r="S36" i="1"/>
  <c r="S29" i="1"/>
  <c r="S28" i="1"/>
  <c r="S27" i="1"/>
  <c r="S24" i="1"/>
  <c r="S23" i="1"/>
  <c r="S22" i="1"/>
  <c r="S19" i="1"/>
  <c r="S18" i="1"/>
  <c r="S17" i="1"/>
  <c r="S16" i="1"/>
  <c r="S15" i="1"/>
  <c r="S14" i="1"/>
  <c r="S13" i="1"/>
  <c r="Q13" i="1"/>
  <c r="Q31" i="1"/>
  <c r="S31" i="1" l="1"/>
  <c r="Q49" i="1"/>
  <c r="K49" i="1"/>
  <c r="K46" i="1"/>
  <c r="K56" i="1"/>
  <c r="Q19" i="1" l="1"/>
  <c r="K19" i="1"/>
  <c r="Q14" i="1" l="1"/>
  <c r="Q15" i="1"/>
  <c r="Q16" i="1"/>
  <c r="Q17" i="1"/>
  <c r="Q18" i="1"/>
  <c r="Q22" i="1"/>
  <c r="Q23" i="1"/>
  <c r="Q24" i="1"/>
  <c r="Q27" i="1"/>
  <c r="Q28" i="1"/>
  <c r="Q29" i="1"/>
  <c r="K14" i="1" l="1"/>
  <c r="K15" i="1"/>
  <c r="K16" i="1"/>
  <c r="K17" i="1"/>
  <c r="K18" i="1"/>
  <c r="K22" i="1"/>
  <c r="K23" i="1"/>
  <c r="K24" i="1"/>
  <c r="K27" i="1"/>
  <c r="K28" i="1"/>
  <c r="K29" i="1"/>
  <c r="K13" i="1"/>
  <c r="K31" i="1" l="1"/>
</calcChain>
</file>

<file path=xl/sharedStrings.xml><?xml version="1.0" encoding="utf-8"?>
<sst xmlns="http://schemas.openxmlformats.org/spreadsheetml/2006/main" count="73" uniqueCount="47">
  <si>
    <t>Lancaster Capacity Payment</t>
  </si>
  <si>
    <t>Lancaster Energy Payment</t>
  </si>
  <si>
    <t>BPA PTP Transmission</t>
  </si>
  <si>
    <t>BPA Townsend-Garrison Transmission</t>
  </si>
  <si>
    <t>BPA Borderline Transmission</t>
  </si>
  <si>
    <t>Coyote Springs 2 Gas Transportation</t>
  </si>
  <si>
    <t>Lancaster Gas Transportation</t>
  </si>
  <si>
    <t>Priest Rapids Power Purchase</t>
  </si>
  <si>
    <t>Stimson PURPA Power Purchase</t>
  </si>
  <si>
    <t>Wells Power Purchase</t>
  </si>
  <si>
    <t>Douglas Settlement Power Purchase</t>
  </si>
  <si>
    <t>WNP-3 Power Purchase</t>
  </si>
  <si>
    <t>Contracts Identified in Rebuttal Testimony</t>
  </si>
  <si>
    <t>Contracts Identified in Staff Data Request 146</t>
  </si>
  <si>
    <t>Other Contract Changes</t>
  </si>
  <si>
    <t xml:space="preserve">Filed </t>
  </si>
  <si>
    <t>Expense</t>
  </si>
  <si>
    <t>Nov 1 Update</t>
  </si>
  <si>
    <t>Change in</t>
  </si>
  <si>
    <t>Gas Prices (Stanfield)</t>
  </si>
  <si>
    <t>Mid C Flat Power Price</t>
  </si>
  <si>
    <t>Modeling Changes</t>
  </si>
  <si>
    <t>Allow spill at Noxon when prices are negative</t>
  </si>
  <si>
    <t>Total Change in Power Supply Expense (System)</t>
  </si>
  <si>
    <t>Jul 17 - Jun 18</t>
  </si>
  <si>
    <t>vs 2017</t>
  </si>
  <si>
    <t>November 1 Power Supply Update</t>
  </si>
  <si>
    <t>Change in Gas Prices, Short-Term Contracts, Modeling Changes</t>
  </si>
  <si>
    <t>WNP-3 Transmission</t>
  </si>
  <si>
    <t>Revenue</t>
  </si>
  <si>
    <t>Changes to Other Electric Transmission Revenue</t>
  </si>
  <si>
    <t>Borderline Wheeling Low Voltage</t>
  </si>
  <si>
    <t>Borderline Wheeling Ancillary Revenues</t>
  </si>
  <si>
    <t>Total Change (increase) in Transmission Revenues  (System)</t>
  </si>
  <si>
    <t>Net change (decrease) in overall net power supply expense  - Washington share (65.63%)</t>
  </si>
  <si>
    <t>Revenue Requirement reduction for 2017 rate period - Washington Electric, grossed down          per 2017 Electric Attrition model</t>
  </si>
  <si>
    <t>($000's)</t>
  </si>
  <si>
    <t>Washington 2016 General Rate Case Net Power Supply Expense</t>
  </si>
  <si>
    <t>2017 and Jul 17 - Jun 18 Pro Formas, Test Year Loads, System Net Expense</t>
  </si>
  <si>
    <t>Revenue Requirement reduction for rate period - Washington Electric</t>
  </si>
  <si>
    <t>Revenue Requirement reduction (Incremental) for 2018 (6-month) rate period - Washington Electric, grossed down          per 2017 Electric Attrition model</t>
  </si>
  <si>
    <t>Incremental</t>
  </si>
  <si>
    <t>2018 Change</t>
  </si>
  <si>
    <t>Less 2017</t>
  </si>
  <si>
    <t>Total</t>
  </si>
  <si>
    <r>
      <rPr>
        <b/>
        <u/>
        <sz val="11"/>
        <color theme="1"/>
        <rFont val="Calibri"/>
        <family val="2"/>
        <scheme val="minor"/>
      </rPr>
      <t>Net change</t>
    </r>
    <r>
      <rPr>
        <b/>
        <sz val="11"/>
        <color theme="1"/>
        <rFont val="Calibri"/>
        <family val="2"/>
        <scheme val="minor"/>
      </rPr>
      <t xml:space="preserve"> (decrease) in overall net power supply expense (System)</t>
    </r>
  </si>
  <si>
    <t>Total Change (-$611 + -$1498)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</si>
</sst>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3" formatCode="_(* #,##0.00_);_(* \(#,##0.00\);_(* &quot;-&quot;??_);_(@_)"/>
    <numFmt numFmtId="164" formatCode="&quot;$&quot;#,##0.00"/>
    <numFmt numFmtId="165" formatCode="&quot;$&quot;#,##0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165" fontId="1" fillId="0" borderId="2" xfId="0" applyNumberFormat="1" applyFont="1" applyBorder="1"/>
    <xf numFmtId="165" fontId="1" fillId="0" borderId="3" xfId="0" applyNumberFormat="1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5" fontId="1" fillId="0" borderId="0" xfId="0" applyNumberFormat="1" applyFont="1" applyBorder="1"/>
    <xf numFmtId="0" fontId="0" fillId="0" borderId="0" xfId="0" applyBorder="1"/>
    <xf numFmtId="0" fontId="0" fillId="0" borderId="2" xfId="0" applyBorder="1"/>
    <xf numFmtId="0" fontId="0" fillId="0" borderId="8" xfId="0" applyBorder="1"/>
    <xf numFmtId="0" fontId="0" fillId="0" borderId="9" xfId="0" applyBorder="1"/>
    <xf numFmtId="165" fontId="0" fillId="0" borderId="8" xfId="0" applyNumberFormat="1" applyBorder="1"/>
    <xf numFmtId="165" fontId="0" fillId="0" borderId="0" xfId="0" applyNumberFormat="1" applyBorder="1"/>
    <xf numFmtId="165" fontId="0" fillId="0" borderId="9" xfId="0" applyNumberFormat="1" applyBorder="1"/>
    <xf numFmtId="164" fontId="0" fillId="0" borderId="8" xfId="0" applyNumberFormat="1" applyBorder="1"/>
    <xf numFmtId="164" fontId="0" fillId="0" borderId="0" xfId="0" applyNumberFormat="1" applyBorder="1"/>
    <xf numFmtId="165" fontId="1" fillId="0" borderId="1" xfId="0" applyNumberFormat="1" applyFont="1" applyBorder="1"/>
    <xf numFmtId="0" fontId="0" fillId="0" borderId="11" xfId="0" applyBorder="1"/>
    <xf numFmtId="165" fontId="0" fillId="0" borderId="11" xfId="0" applyNumberFormat="1" applyBorder="1"/>
    <xf numFmtId="165" fontId="1" fillId="0" borderId="4" xfId="0" applyNumberFormat="1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16" fontId="0" fillId="0" borderId="0" xfId="0" applyNumberFormat="1" applyAlignment="1">
      <alignment horizontal="center"/>
    </xf>
    <xf numFmtId="6" fontId="0" fillId="0" borderId="0" xfId="0" applyNumberFormat="1"/>
    <xf numFmtId="0" fontId="1" fillId="2" borderId="1" xfId="0" applyFont="1" applyFill="1" applyBorder="1"/>
    <xf numFmtId="0" fontId="1" fillId="2" borderId="2" xfId="0" applyFont="1" applyFill="1" applyBorder="1"/>
    <xf numFmtId="165" fontId="1" fillId="2" borderId="2" xfId="0" applyNumberFormat="1" applyFont="1" applyFill="1" applyBorder="1"/>
    <xf numFmtId="165" fontId="1" fillId="2" borderId="3" xfId="0" applyNumberFormat="1" applyFont="1" applyFill="1" applyBorder="1"/>
    <xf numFmtId="0" fontId="1" fillId="0" borderId="0" xfId="0" applyFont="1" applyBorder="1"/>
    <xf numFmtId="0" fontId="1" fillId="2" borderId="2" xfId="0" applyFont="1" applyFill="1" applyBorder="1" applyAlignment="1">
      <alignment vertical="top" wrapText="1"/>
    </xf>
    <xf numFmtId="16" fontId="1" fillId="0" borderId="11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" fontId="1" fillId="0" borderId="6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/>
    <xf numFmtId="0" fontId="1" fillId="0" borderId="1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65" fontId="1" fillId="2" borderId="4" xfId="0" applyNumberFormat="1" applyFont="1" applyFill="1" applyBorder="1"/>
    <xf numFmtId="0" fontId="0" fillId="2" borderId="2" xfId="0" applyFill="1" applyBorder="1"/>
    <xf numFmtId="166" fontId="0" fillId="0" borderId="0" xfId="1" applyNumberFormat="1" applyFont="1"/>
    <xf numFmtId="166" fontId="0" fillId="0" borderId="0" xfId="0" applyNumberFormat="1"/>
    <xf numFmtId="0" fontId="1" fillId="0" borderId="13" xfId="0" applyFont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right"/>
    </xf>
    <xf numFmtId="165" fontId="4" fillId="0" borderId="0" xfId="0" applyNumberFormat="1" applyFont="1" applyBorder="1"/>
    <xf numFmtId="165" fontId="1" fillId="0" borderId="14" xfId="0" applyNumberFormat="1" applyFont="1" applyBorder="1"/>
    <xf numFmtId="165" fontId="1" fillId="0" borderId="14" xfId="0" applyNumberFormat="1" applyFont="1" applyFill="1" applyBorder="1"/>
    <xf numFmtId="0" fontId="1" fillId="0" borderId="1" xfId="0" applyFont="1" applyFill="1" applyBorder="1"/>
    <xf numFmtId="0" fontId="1" fillId="0" borderId="2" xfId="0" applyFont="1" applyFill="1" applyBorder="1"/>
    <xf numFmtId="165" fontId="1" fillId="0" borderId="2" xfId="0" applyNumberFormat="1" applyFont="1" applyFill="1" applyBorder="1"/>
    <xf numFmtId="165" fontId="1" fillId="0" borderId="3" xfId="0" applyNumberFormat="1" applyFont="1" applyFill="1" applyBorder="1"/>
    <xf numFmtId="165" fontId="4" fillId="0" borderId="0" xfId="0" applyNumberFormat="1" applyFont="1" applyFill="1" applyBorder="1" applyAlignment="1">
      <alignment vertical="top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3" borderId="0" xfId="0" applyFont="1" applyFill="1"/>
    <xf numFmtId="0" fontId="0" fillId="3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28575</xdr:colOff>
      <xdr:row>54</xdr:row>
      <xdr:rowOff>38100</xdr:rowOff>
    </xdr:from>
    <xdr:to>
      <xdr:col>18</xdr:col>
      <xdr:colOff>95250</xdr:colOff>
      <xdr:row>55</xdr:row>
      <xdr:rowOff>85726</xdr:rowOff>
    </xdr:to>
    <xdr:cxnSp macro="">
      <xdr:nvCxnSpPr>
        <xdr:cNvPr id="3" name="Straight Arrow Connector 2"/>
        <xdr:cNvCxnSpPr/>
      </xdr:nvCxnSpPr>
      <xdr:spPr>
        <a:xfrm flipV="1">
          <a:off x="9839325" y="10553700"/>
          <a:ext cx="314325" cy="247651"/>
        </a:xfrm>
        <a:prstGeom prst="straightConnector1">
          <a:avLst/>
        </a:prstGeom>
        <a:ln w="31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0"/>
  <sheetViews>
    <sheetView tabSelected="1" view="pageBreakPreview" zoomScaleNormal="100" zoomScaleSheetLayoutView="100" workbookViewId="0">
      <selection activeCell="W62" sqref="W62"/>
    </sheetView>
  </sheetViews>
  <sheetFormatPr defaultRowHeight="15" x14ac:dyDescent="0.25"/>
  <cols>
    <col min="1" max="1" width="3.5703125" customWidth="1"/>
    <col min="6" max="6" width="12.85546875" customWidth="1"/>
    <col min="7" max="7" width="9.140625" customWidth="1"/>
    <col min="8" max="8" width="2.28515625" customWidth="1"/>
    <col min="9" max="9" width="13.140625" bestFit="1" customWidth="1"/>
    <col min="10" max="10" width="3" customWidth="1"/>
    <col min="11" max="11" width="9.7109375" bestFit="1" customWidth="1"/>
    <col min="12" max="12" width="3.28515625" customWidth="1"/>
    <col min="13" max="13" width="12.85546875" bestFit="1" customWidth="1"/>
    <col min="14" max="14" width="2.140625" customWidth="1"/>
    <col min="15" max="15" width="13.140625" bestFit="1" customWidth="1"/>
    <col min="16" max="16" width="2.140625" customWidth="1"/>
    <col min="17" max="17" width="12.85546875" bestFit="1" customWidth="1"/>
    <col min="18" max="18" width="1.7109375" customWidth="1"/>
    <col min="19" max="19" width="15.42578125" customWidth="1"/>
  </cols>
  <sheetData>
    <row r="1" spans="1:19" ht="18.75" x14ac:dyDescent="0.3">
      <c r="J1" s="8" t="s">
        <v>37</v>
      </c>
    </row>
    <row r="2" spans="1:19" ht="18.75" x14ac:dyDescent="0.3">
      <c r="J2" s="8" t="s">
        <v>26</v>
      </c>
    </row>
    <row r="3" spans="1:19" ht="15.75" x14ac:dyDescent="0.25">
      <c r="J3" s="9" t="s">
        <v>38</v>
      </c>
    </row>
    <row r="4" spans="1:19" ht="18.75" customHeight="1" x14ac:dyDescent="0.25">
      <c r="A4" s="70" t="s">
        <v>36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</row>
    <row r="5" spans="1:19" ht="3.75" customHeight="1" thickBot="1" x14ac:dyDescent="0.3">
      <c r="J5" s="9"/>
    </row>
    <row r="6" spans="1:19" ht="15.75" x14ac:dyDescent="0.25">
      <c r="H6" s="9"/>
      <c r="S6" s="51" t="s">
        <v>18</v>
      </c>
    </row>
    <row r="7" spans="1:19" ht="15.75" thickBot="1" x14ac:dyDescent="0.3"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5" t="s">
        <v>17</v>
      </c>
    </row>
    <row r="8" spans="1:19" x14ac:dyDescent="0.25">
      <c r="G8" s="36" t="s">
        <v>15</v>
      </c>
      <c r="H8" s="37"/>
      <c r="I8" s="38" t="s">
        <v>17</v>
      </c>
      <c r="J8" s="37"/>
      <c r="K8" s="39" t="s">
        <v>18</v>
      </c>
      <c r="L8" s="40"/>
      <c r="M8" s="36" t="s">
        <v>15</v>
      </c>
      <c r="N8" s="41"/>
      <c r="O8" s="38" t="s">
        <v>17</v>
      </c>
      <c r="P8" s="41"/>
      <c r="Q8" s="39" t="s">
        <v>18</v>
      </c>
      <c r="R8" s="3"/>
      <c r="S8" s="42" t="s">
        <v>24</v>
      </c>
    </row>
    <row r="9" spans="1:19" x14ac:dyDescent="0.25">
      <c r="G9" s="43">
        <v>2017</v>
      </c>
      <c r="H9" s="44"/>
      <c r="I9" s="44">
        <v>2017</v>
      </c>
      <c r="J9" s="44"/>
      <c r="K9" s="45">
        <v>2017</v>
      </c>
      <c r="L9" s="40"/>
      <c r="M9" s="43" t="s">
        <v>24</v>
      </c>
      <c r="N9" s="33"/>
      <c r="O9" s="44" t="s">
        <v>24</v>
      </c>
      <c r="P9" s="33"/>
      <c r="Q9" s="45" t="s">
        <v>24</v>
      </c>
      <c r="R9" s="3"/>
      <c r="S9" s="42" t="s">
        <v>25</v>
      </c>
    </row>
    <row r="10" spans="1:19" x14ac:dyDescent="0.25">
      <c r="G10" s="46" t="s">
        <v>16</v>
      </c>
      <c r="H10" s="47"/>
      <c r="I10" s="47" t="s">
        <v>16</v>
      </c>
      <c r="J10" s="47"/>
      <c r="K10" s="48" t="s">
        <v>16</v>
      </c>
      <c r="L10" s="49"/>
      <c r="M10" s="46" t="s">
        <v>16</v>
      </c>
      <c r="N10" s="33"/>
      <c r="O10" s="47" t="s">
        <v>16</v>
      </c>
      <c r="P10" s="33"/>
      <c r="Q10" s="48" t="s">
        <v>16</v>
      </c>
      <c r="R10" s="3"/>
      <c r="S10" s="50" t="s">
        <v>16</v>
      </c>
    </row>
    <row r="11" spans="1:19" ht="9" customHeight="1" x14ac:dyDescent="0.25">
      <c r="G11" s="14"/>
      <c r="H11" s="12"/>
      <c r="I11" s="12"/>
      <c r="J11" s="12"/>
      <c r="K11" s="15"/>
      <c r="M11" s="14"/>
      <c r="N11" s="12"/>
      <c r="O11" s="12"/>
      <c r="P11" s="12"/>
      <c r="Q11" s="15"/>
      <c r="S11" s="22"/>
    </row>
    <row r="12" spans="1:19" x14ac:dyDescent="0.25">
      <c r="A12" s="3" t="s">
        <v>12</v>
      </c>
      <c r="G12" s="14"/>
      <c r="H12" s="12"/>
      <c r="I12" s="12"/>
      <c r="J12" s="12"/>
      <c r="K12" s="15"/>
      <c r="M12" s="14"/>
      <c r="N12" s="12"/>
      <c r="O12" s="12"/>
      <c r="P12" s="12"/>
      <c r="Q12" s="15"/>
      <c r="S12" s="22"/>
    </row>
    <row r="13" spans="1:19" x14ac:dyDescent="0.25">
      <c r="B13" t="s">
        <v>0</v>
      </c>
      <c r="G13" s="16">
        <v>23586</v>
      </c>
      <c r="H13" s="17"/>
      <c r="I13" s="17">
        <v>23270</v>
      </c>
      <c r="J13" s="17"/>
      <c r="K13" s="18">
        <f>I13-G13</f>
        <v>-316</v>
      </c>
      <c r="L13" s="2"/>
      <c r="M13" s="16">
        <v>23765</v>
      </c>
      <c r="N13" s="12"/>
      <c r="O13" s="17">
        <v>23416</v>
      </c>
      <c r="P13" s="12"/>
      <c r="Q13" s="18">
        <f>O13-M13</f>
        <v>-349</v>
      </c>
      <c r="S13" s="23">
        <f>O13-G13</f>
        <v>-170</v>
      </c>
    </row>
    <row r="14" spans="1:19" x14ac:dyDescent="0.25">
      <c r="B14" t="s">
        <v>1</v>
      </c>
      <c r="G14" s="16">
        <v>3427</v>
      </c>
      <c r="H14" s="17"/>
      <c r="I14" s="17">
        <v>3166</v>
      </c>
      <c r="J14" s="17"/>
      <c r="K14" s="18">
        <f t="shared" ref="K14:K29" si="0">I14-G14</f>
        <v>-261</v>
      </c>
      <c r="L14" s="2"/>
      <c r="M14" s="16">
        <v>3507</v>
      </c>
      <c r="N14" s="12"/>
      <c r="O14" s="17">
        <v>3257</v>
      </c>
      <c r="P14" s="12"/>
      <c r="Q14" s="18">
        <f t="shared" ref="Q14:Q29" si="1">O14-M14</f>
        <v>-250</v>
      </c>
      <c r="S14" s="23">
        <f t="shared" ref="S14:S19" si="2">O14-G14</f>
        <v>-170</v>
      </c>
    </row>
    <row r="15" spans="1:19" x14ac:dyDescent="0.25">
      <c r="B15" t="s">
        <v>11</v>
      </c>
      <c r="G15" s="16">
        <v>17858</v>
      </c>
      <c r="H15" s="17"/>
      <c r="I15" s="17">
        <v>17760</v>
      </c>
      <c r="J15" s="17"/>
      <c r="K15" s="18">
        <f t="shared" si="0"/>
        <v>-98</v>
      </c>
      <c r="L15" s="2"/>
      <c r="M15" s="16">
        <v>18151</v>
      </c>
      <c r="N15" s="12"/>
      <c r="O15" s="17">
        <v>17968</v>
      </c>
      <c r="P15" s="12"/>
      <c r="Q15" s="18">
        <f t="shared" si="1"/>
        <v>-183</v>
      </c>
      <c r="S15" s="23">
        <f t="shared" si="2"/>
        <v>110</v>
      </c>
    </row>
    <row r="16" spans="1:19" x14ac:dyDescent="0.25">
      <c r="B16" t="s">
        <v>2</v>
      </c>
      <c r="G16" s="16">
        <v>12354</v>
      </c>
      <c r="H16" s="17"/>
      <c r="I16" s="17">
        <v>12218</v>
      </c>
      <c r="J16" s="17"/>
      <c r="K16" s="18">
        <f t="shared" si="0"/>
        <v>-136</v>
      </c>
      <c r="L16" s="2"/>
      <c r="M16" s="16">
        <v>12659</v>
      </c>
      <c r="N16" s="12"/>
      <c r="O16" s="17">
        <v>12218</v>
      </c>
      <c r="P16" s="12"/>
      <c r="Q16" s="18">
        <f t="shared" si="1"/>
        <v>-441</v>
      </c>
      <c r="S16" s="23">
        <f t="shared" si="2"/>
        <v>-136</v>
      </c>
    </row>
    <row r="17" spans="1:19" x14ac:dyDescent="0.25">
      <c r="B17" t="s">
        <v>3</v>
      </c>
      <c r="G17" s="16">
        <v>1527</v>
      </c>
      <c r="H17" s="17"/>
      <c r="I17" s="17">
        <v>1508</v>
      </c>
      <c r="J17" s="17"/>
      <c r="K17" s="18">
        <f t="shared" si="0"/>
        <v>-19</v>
      </c>
      <c r="L17" s="2"/>
      <c r="M17" s="16">
        <v>1564</v>
      </c>
      <c r="N17" s="12"/>
      <c r="O17" s="17">
        <v>1508</v>
      </c>
      <c r="P17" s="12"/>
      <c r="Q17" s="18">
        <f t="shared" si="1"/>
        <v>-56</v>
      </c>
      <c r="S17" s="23">
        <f t="shared" si="2"/>
        <v>-19</v>
      </c>
    </row>
    <row r="18" spans="1:19" x14ac:dyDescent="0.25">
      <c r="B18" t="s">
        <v>4</v>
      </c>
      <c r="G18" s="16">
        <v>1418</v>
      </c>
      <c r="H18" s="17"/>
      <c r="I18" s="17">
        <v>1403</v>
      </c>
      <c r="J18" s="17"/>
      <c r="K18" s="18">
        <f t="shared" si="0"/>
        <v>-15</v>
      </c>
      <c r="L18" s="2"/>
      <c r="M18" s="16">
        <v>1455</v>
      </c>
      <c r="N18" s="12"/>
      <c r="O18" s="17">
        <v>1403</v>
      </c>
      <c r="P18" s="12"/>
      <c r="Q18" s="18">
        <f t="shared" si="1"/>
        <v>-52</v>
      </c>
      <c r="S18" s="23">
        <f t="shared" si="2"/>
        <v>-15</v>
      </c>
    </row>
    <row r="19" spans="1:19" x14ac:dyDescent="0.25">
      <c r="B19" t="s">
        <v>28</v>
      </c>
      <c r="G19" s="16">
        <v>943</v>
      </c>
      <c r="H19" s="17"/>
      <c r="I19" s="17">
        <v>943</v>
      </c>
      <c r="J19" s="17"/>
      <c r="K19" s="18">
        <f t="shared" si="0"/>
        <v>0</v>
      </c>
      <c r="L19" s="2"/>
      <c r="M19" s="16">
        <v>967</v>
      </c>
      <c r="N19" s="12"/>
      <c r="O19" s="17">
        <v>943</v>
      </c>
      <c r="P19" s="12"/>
      <c r="Q19" s="18">
        <f t="shared" si="1"/>
        <v>-24</v>
      </c>
      <c r="S19" s="23">
        <f t="shared" si="2"/>
        <v>0</v>
      </c>
    </row>
    <row r="20" spans="1:19" x14ac:dyDescent="0.25">
      <c r="G20" s="16"/>
      <c r="H20" s="17"/>
      <c r="I20" s="17"/>
      <c r="J20" s="17"/>
      <c r="K20" s="18"/>
      <c r="L20" s="2"/>
      <c r="M20" s="16"/>
      <c r="N20" s="12"/>
      <c r="O20" s="17"/>
      <c r="P20" s="12"/>
      <c r="Q20" s="18"/>
      <c r="S20" s="22"/>
    </row>
    <row r="21" spans="1:19" x14ac:dyDescent="0.25">
      <c r="A21" s="71" t="s">
        <v>13</v>
      </c>
      <c r="B21" s="72"/>
      <c r="C21" s="72"/>
      <c r="D21" s="72"/>
      <c r="E21" s="72"/>
      <c r="F21" s="72"/>
      <c r="G21" s="16"/>
      <c r="H21" s="17"/>
      <c r="I21" s="17"/>
      <c r="J21" s="17"/>
      <c r="K21" s="18"/>
      <c r="L21" s="2"/>
      <c r="M21" s="16"/>
      <c r="N21" s="12"/>
      <c r="O21" s="17"/>
      <c r="P21" s="12"/>
      <c r="Q21" s="18"/>
      <c r="S21" s="22"/>
    </row>
    <row r="22" spans="1:19" x14ac:dyDescent="0.25">
      <c r="A22" s="72"/>
      <c r="B22" s="72" t="s">
        <v>5</v>
      </c>
      <c r="C22" s="72"/>
      <c r="D22" s="72"/>
      <c r="E22" s="72"/>
      <c r="F22" s="72"/>
      <c r="G22" s="16">
        <v>7136</v>
      </c>
      <c r="H22" s="17"/>
      <c r="I22" s="17">
        <v>6395</v>
      </c>
      <c r="J22" s="17"/>
      <c r="K22" s="18">
        <f t="shared" si="0"/>
        <v>-741</v>
      </c>
      <c r="L22" s="2"/>
      <c r="M22" s="16">
        <v>7136</v>
      </c>
      <c r="N22" s="12"/>
      <c r="O22" s="17">
        <v>6395</v>
      </c>
      <c r="P22" s="12"/>
      <c r="Q22" s="18">
        <f t="shared" si="1"/>
        <v>-741</v>
      </c>
      <c r="S22" s="23">
        <f t="shared" ref="S22:S24" si="3">O22-G22</f>
        <v>-741</v>
      </c>
    </row>
    <row r="23" spans="1:19" x14ac:dyDescent="0.25">
      <c r="A23" s="72"/>
      <c r="B23" s="72" t="s">
        <v>6</v>
      </c>
      <c r="C23" s="72"/>
      <c r="D23" s="72"/>
      <c r="E23" s="72"/>
      <c r="F23" s="72"/>
      <c r="G23" s="16">
        <v>5795</v>
      </c>
      <c r="H23" s="17"/>
      <c r="I23" s="17">
        <v>5429</v>
      </c>
      <c r="J23" s="17"/>
      <c r="K23" s="18">
        <f t="shared" si="0"/>
        <v>-366</v>
      </c>
      <c r="L23" s="2"/>
      <c r="M23" s="16">
        <v>5795</v>
      </c>
      <c r="N23" s="12"/>
      <c r="O23" s="17">
        <v>5429</v>
      </c>
      <c r="P23" s="12"/>
      <c r="Q23" s="18">
        <f t="shared" si="1"/>
        <v>-366</v>
      </c>
      <c r="S23" s="23">
        <f t="shared" si="3"/>
        <v>-366</v>
      </c>
    </row>
    <row r="24" spans="1:19" x14ac:dyDescent="0.25">
      <c r="A24" s="72"/>
      <c r="B24" s="72" t="s">
        <v>8</v>
      </c>
      <c r="C24" s="72"/>
      <c r="D24" s="72"/>
      <c r="E24" s="72"/>
      <c r="F24" s="72"/>
      <c r="G24" s="16">
        <v>2043</v>
      </c>
      <c r="H24" s="17"/>
      <c r="I24" s="17">
        <v>1734</v>
      </c>
      <c r="J24" s="17"/>
      <c r="K24" s="18">
        <f t="shared" si="0"/>
        <v>-309</v>
      </c>
      <c r="L24" s="2"/>
      <c r="M24" s="16">
        <v>2043</v>
      </c>
      <c r="N24" s="12"/>
      <c r="O24" s="17">
        <v>1768</v>
      </c>
      <c r="P24" s="12"/>
      <c r="Q24" s="18">
        <f t="shared" si="1"/>
        <v>-275</v>
      </c>
      <c r="S24" s="23">
        <f t="shared" si="3"/>
        <v>-275</v>
      </c>
    </row>
    <row r="25" spans="1:19" x14ac:dyDescent="0.25">
      <c r="G25" s="16"/>
      <c r="H25" s="17"/>
      <c r="I25" s="17"/>
      <c r="J25" s="17"/>
      <c r="K25" s="18"/>
      <c r="L25" s="2"/>
      <c r="M25" s="16"/>
      <c r="N25" s="12"/>
      <c r="O25" s="17"/>
      <c r="P25" s="12"/>
      <c r="Q25" s="18"/>
      <c r="S25" s="22"/>
    </row>
    <row r="26" spans="1:19" x14ac:dyDescent="0.25">
      <c r="A26" s="3" t="s">
        <v>14</v>
      </c>
      <c r="G26" s="16"/>
      <c r="H26" s="17"/>
      <c r="I26" s="17"/>
      <c r="J26" s="17"/>
      <c r="K26" s="18"/>
      <c r="L26" s="2"/>
      <c r="M26" s="16"/>
      <c r="N26" s="12"/>
      <c r="O26" s="17"/>
      <c r="P26" s="12"/>
      <c r="Q26" s="18"/>
      <c r="S26" s="22"/>
    </row>
    <row r="27" spans="1:19" x14ac:dyDescent="0.25">
      <c r="B27" t="s">
        <v>7</v>
      </c>
      <c r="G27" s="16">
        <v>8135</v>
      </c>
      <c r="H27" s="17"/>
      <c r="I27" s="17">
        <v>7994</v>
      </c>
      <c r="J27" s="17"/>
      <c r="K27" s="18">
        <f t="shared" si="0"/>
        <v>-141</v>
      </c>
      <c r="L27" s="2"/>
      <c r="M27" s="16">
        <v>8390</v>
      </c>
      <c r="N27" s="12"/>
      <c r="O27" s="17">
        <v>8219</v>
      </c>
      <c r="P27" s="12"/>
      <c r="Q27" s="18">
        <f t="shared" si="1"/>
        <v>-171</v>
      </c>
      <c r="S27" s="23">
        <f t="shared" ref="S27:S29" si="4">O27-G27</f>
        <v>84</v>
      </c>
    </row>
    <row r="28" spans="1:19" x14ac:dyDescent="0.25">
      <c r="B28" t="s">
        <v>9</v>
      </c>
      <c r="G28" s="16">
        <v>1858</v>
      </c>
      <c r="H28" s="17"/>
      <c r="I28" s="17">
        <v>1888</v>
      </c>
      <c r="J28" s="17"/>
      <c r="K28" s="18">
        <f t="shared" si="0"/>
        <v>30</v>
      </c>
      <c r="L28" s="2"/>
      <c r="M28" s="16">
        <v>1867</v>
      </c>
      <c r="N28" s="12"/>
      <c r="O28" s="17">
        <v>1898</v>
      </c>
      <c r="P28" s="12"/>
      <c r="Q28" s="18">
        <f t="shared" si="1"/>
        <v>31</v>
      </c>
      <c r="S28" s="23">
        <f t="shared" si="4"/>
        <v>40</v>
      </c>
    </row>
    <row r="29" spans="1:19" x14ac:dyDescent="0.25">
      <c r="B29" t="s">
        <v>10</v>
      </c>
      <c r="G29" s="16">
        <v>1235</v>
      </c>
      <c r="H29" s="17"/>
      <c r="I29" s="17">
        <v>1331</v>
      </c>
      <c r="J29" s="17"/>
      <c r="K29" s="18">
        <f t="shared" si="0"/>
        <v>96</v>
      </c>
      <c r="L29" s="2"/>
      <c r="M29" s="16">
        <v>1235</v>
      </c>
      <c r="N29" s="12"/>
      <c r="O29" s="17">
        <v>1331</v>
      </c>
      <c r="P29" s="12"/>
      <c r="Q29" s="18">
        <f t="shared" si="1"/>
        <v>96</v>
      </c>
      <c r="S29" s="23">
        <f t="shared" si="4"/>
        <v>96</v>
      </c>
    </row>
    <row r="30" spans="1:19" x14ac:dyDescent="0.25">
      <c r="G30" s="16"/>
      <c r="H30" s="17"/>
      <c r="I30" s="17"/>
      <c r="J30" s="17"/>
      <c r="K30" s="18"/>
      <c r="L30" s="2"/>
      <c r="M30" s="16"/>
      <c r="N30" s="12"/>
      <c r="O30" s="12"/>
      <c r="P30" s="12"/>
      <c r="Q30" s="15"/>
      <c r="S30" s="22"/>
    </row>
    <row r="31" spans="1:19" x14ac:dyDescent="0.25">
      <c r="A31" s="3" t="s">
        <v>27</v>
      </c>
      <c r="G31" s="16"/>
      <c r="H31" s="17"/>
      <c r="I31" s="17"/>
      <c r="J31" s="17"/>
      <c r="K31" s="18">
        <f>K36-SUM(K13:K29)</f>
        <v>2769</v>
      </c>
      <c r="L31" s="2"/>
      <c r="M31" s="16"/>
      <c r="N31" s="12"/>
      <c r="O31" s="12"/>
      <c r="P31" s="12"/>
      <c r="Q31" s="18">
        <f>Q36-SUM(Q13:Q29)</f>
        <v>1058</v>
      </c>
      <c r="S31" s="23">
        <f>S36-SUM(S13:S29)</f>
        <v>-654</v>
      </c>
    </row>
    <row r="32" spans="1:19" x14ac:dyDescent="0.25">
      <c r="B32" t="s">
        <v>19</v>
      </c>
      <c r="G32" s="19">
        <v>2.72</v>
      </c>
      <c r="H32" s="20"/>
      <c r="I32" s="20">
        <v>2.93</v>
      </c>
      <c r="J32" s="17"/>
      <c r="K32" s="18"/>
      <c r="L32" s="2"/>
      <c r="M32" s="19">
        <v>2.8</v>
      </c>
      <c r="N32" s="12"/>
      <c r="O32" s="20">
        <v>2.88</v>
      </c>
      <c r="P32" s="12"/>
      <c r="Q32" s="15"/>
      <c r="S32" s="22"/>
    </row>
    <row r="33" spans="1:19" x14ac:dyDescent="0.25">
      <c r="B33" t="s">
        <v>20</v>
      </c>
      <c r="G33" s="19">
        <v>24.43</v>
      </c>
      <c r="H33" s="20"/>
      <c r="I33" s="20">
        <v>25.21</v>
      </c>
      <c r="J33" s="17"/>
      <c r="K33" s="18"/>
      <c r="L33" s="2"/>
      <c r="M33" s="19">
        <v>25.35</v>
      </c>
      <c r="N33" s="12"/>
      <c r="O33" s="20">
        <v>25.33</v>
      </c>
      <c r="P33" s="12"/>
      <c r="Q33" s="15"/>
      <c r="S33" s="22"/>
    </row>
    <row r="34" spans="1:19" x14ac:dyDescent="0.25">
      <c r="B34" t="s">
        <v>21</v>
      </c>
      <c r="G34" s="16" t="s">
        <v>22</v>
      </c>
      <c r="H34" s="17"/>
      <c r="I34" s="17"/>
      <c r="J34" s="17"/>
      <c r="K34" s="18"/>
      <c r="L34" s="2"/>
      <c r="M34" s="16"/>
      <c r="N34" s="12"/>
      <c r="O34" s="12"/>
      <c r="P34" s="12"/>
      <c r="Q34" s="15"/>
      <c r="S34" s="22"/>
    </row>
    <row r="35" spans="1:19" ht="15.75" thickBot="1" x14ac:dyDescent="0.3">
      <c r="G35" s="16"/>
      <c r="H35" s="17"/>
      <c r="I35" s="17"/>
      <c r="J35" s="17"/>
      <c r="K35" s="18"/>
      <c r="L35" s="2"/>
      <c r="M35" s="16"/>
      <c r="N35" s="12"/>
      <c r="O35" s="12"/>
      <c r="P35" s="12"/>
      <c r="Q35" s="15"/>
      <c r="S35" s="22"/>
    </row>
    <row r="36" spans="1:19" ht="15.75" thickBot="1" x14ac:dyDescent="0.3">
      <c r="A36" s="4" t="s">
        <v>23</v>
      </c>
      <c r="B36" s="5"/>
      <c r="C36" s="5"/>
      <c r="D36" s="5"/>
      <c r="E36" s="5"/>
      <c r="F36" s="5"/>
      <c r="G36" s="21"/>
      <c r="H36" s="6"/>
      <c r="I36" s="6"/>
      <c r="J36" s="6"/>
      <c r="K36" s="7">
        <v>493</v>
      </c>
      <c r="L36" s="11"/>
      <c r="M36" s="21"/>
      <c r="N36" s="13"/>
      <c r="O36" s="13"/>
      <c r="P36" s="13"/>
      <c r="Q36" s="7">
        <v>-1723</v>
      </c>
      <c r="R36" s="12"/>
      <c r="S36" s="24">
        <f>Q36-K36</f>
        <v>-2216</v>
      </c>
    </row>
    <row r="38" spans="1:19" x14ac:dyDescent="0.25">
      <c r="G38" s="25"/>
      <c r="H38" s="25"/>
      <c r="I38" s="26">
        <v>2017</v>
      </c>
      <c r="J38" s="25"/>
      <c r="K38" s="26" t="s">
        <v>44</v>
      </c>
      <c r="M38" s="25"/>
      <c r="N38" s="25"/>
      <c r="O38" s="26">
        <v>2018</v>
      </c>
      <c r="P38" s="25"/>
      <c r="Q38" s="26" t="s">
        <v>44</v>
      </c>
    </row>
    <row r="39" spans="1:19" x14ac:dyDescent="0.25">
      <c r="G39" s="1" t="s">
        <v>15</v>
      </c>
      <c r="H39" s="1"/>
      <c r="I39" s="27" t="s">
        <v>17</v>
      </c>
      <c r="J39" s="1"/>
      <c r="K39" s="1" t="s">
        <v>18</v>
      </c>
      <c r="M39" s="1" t="s">
        <v>15</v>
      </c>
      <c r="N39" s="1"/>
      <c r="O39" s="27" t="s">
        <v>17</v>
      </c>
      <c r="P39" s="1"/>
      <c r="Q39" s="1" t="s">
        <v>18</v>
      </c>
    </row>
    <row r="40" spans="1:19" x14ac:dyDescent="0.25">
      <c r="G40" s="10" t="s">
        <v>29</v>
      </c>
      <c r="H40" s="10"/>
      <c r="I40" s="10" t="s">
        <v>29</v>
      </c>
      <c r="J40" s="10"/>
      <c r="K40" s="10" t="s">
        <v>29</v>
      </c>
      <c r="M40" s="10" t="s">
        <v>29</v>
      </c>
      <c r="N40" s="10"/>
      <c r="O40" s="10" t="s">
        <v>29</v>
      </c>
      <c r="P40" s="10"/>
      <c r="Q40" s="10" t="s">
        <v>29</v>
      </c>
    </row>
    <row r="42" spans="1:19" ht="15.75" thickBot="1" x14ac:dyDescent="0.3">
      <c r="A42" s="3" t="s">
        <v>30</v>
      </c>
    </row>
    <row r="43" spans="1:19" x14ac:dyDescent="0.25">
      <c r="B43" t="s">
        <v>31</v>
      </c>
      <c r="G43" s="28">
        <v>1079</v>
      </c>
      <c r="I43" s="28">
        <v>1815</v>
      </c>
      <c r="K43" s="2">
        <v>736</v>
      </c>
      <c r="M43" s="28">
        <v>1079</v>
      </c>
      <c r="O43" s="28">
        <v>1815</v>
      </c>
      <c r="Q43" s="2">
        <v>736</v>
      </c>
      <c r="S43" s="51" t="s">
        <v>41</v>
      </c>
    </row>
    <row r="44" spans="1:19" ht="15.75" thickBot="1" x14ac:dyDescent="0.3">
      <c r="B44" t="s">
        <v>32</v>
      </c>
      <c r="G44" s="28">
        <v>1710</v>
      </c>
      <c r="I44" s="28">
        <v>2368</v>
      </c>
      <c r="K44" s="2">
        <v>658</v>
      </c>
      <c r="M44" s="28">
        <v>1710</v>
      </c>
      <c r="O44" s="28">
        <v>2368</v>
      </c>
      <c r="Q44" s="2">
        <v>658</v>
      </c>
      <c r="S44" s="56" t="s">
        <v>42</v>
      </c>
    </row>
    <row r="45" spans="1:19" ht="15.75" thickBot="1" x14ac:dyDescent="0.3"/>
    <row r="46" spans="1:19" ht="15.75" thickBot="1" x14ac:dyDescent="0.3">
      <c r="A46" s="4" t="s">
        <v>33</v>
      </c>
      <c r="B46" s="5"/>
      <c r="C46" s="5"/>
      <c r="D46" s="5"/>
      <c r="E46" s="5"/>
      <c r="F46" s="5"/>
      <c r="G46" s="6"/>
      <c r="H46" s="6"/>
      <c r="I46" s="6"/>
      <c r="J46" s="6"/>
      <c r="K46" s="7">
        <f>SUM(K43:K45)</f>
        <v>1394</v>
      </c>
      <c r="Q46" s="60">
        <f>SUM(Q43:Q45)</f>
        <v>1394</v>
      </c>
      <c r="S46" s="24">
        <f>Q46-K46</f>
        <v>0</v>
      </c>
    </row>
    <row r="48" spans="1:19" ht="15.75" thickBot="1" x14ac:dyDescent="0.3"/>
    <row r="49" spans="1:19" ht="15.75" thickBot="1" x14ac:dyDescent="0.3">
      <c r="A49" s="62" t="s">
        <v>45</v>
      </c>
      <c r="B49" s="63"/>
      <c r="C49" s="63"/>
      <c r="D49" s="63"/>
      <c r="E49" s="63"/>
      <c r="F49" s="63"/>
      <c r="G49" s="64"/>
      <c r="H49" s="64"/>
      <c r="I49" s="64"/>
      <c r="J49" s="64"/>
      <c r="K49" s="65">
        <f>K36-K46</f>
        <v>-901</v>
      </c>
      <c r="Q49" s="60">
        <f>Q36-Q46</f>
        <v>-3117</v>
      </c>
      <c r="S49" s="24">
        <f>Q49-K49</f>
        <v>-2216</v>
      </c>
    </row>
    <row r="50" spans="1:19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Q50" s="12"/>
    </row>
    <row r="51" spans="1:19" ht="15.75" thickBot="1" x14ac:dyDescent="0.3"/>
    <row r="52" spans="1:19" ht="15.75" thickBot="1" x14ac:dyDescent="0.3">
      <c r="A52" s="29" t="s">
        <v>34</v>
      </c>
      <c r="B52" s="30"/>
      <c r="C52" s="30"/>
      <c r="D52" s="30"/>
      <c r="E52" s="30"/>
      <c r="F52" s="30"/>
      <c r="G52" s="31"/>
      <c r="H52" s="31"/>
      <c r="I52" s="31"/>
      <c r="J52" s="31"/>
      <c r="K52" s="32">
        <f>K49*0.6563</f>
        <v>-591.32629999999995</v>
      </c>
      <c r="Q52" s="61">
        <f>Q49*0.6563</f>
        <v>-2045.6870999999999</v>
      </c>
      <c r="S52" s="52">
        <f>Q52-K52-1</f>
        <v>-1455.3607999999999</v>
      </c>
    </row>
    <row r="53" spans="1:19" ht="15.75" thickBot="1" x14ac:dyDescent="0.3">
      <c r="A53" s="33"/>
      <c r="B53" s="33"/>
      <c r="C53" s="33"/>
      <c r="D53" s="33"/>
      <c r="E53" s="33"/>
      <c r="F53" s="33"/>
      <c r="G53" s="11"/>
      <c r="H53" s="11"/>
      <c r="I53" s="11"/>
      <c r="J53" s="11"/>
      <c r="K53" s="11"/>
      <c r="Q53" s="11"/>
    </row>
    <row r="54" spans="1:19" ht="15.75" thickBot="1" x14ac:dyDescent="0.3">
      <c r="A54" s="33" t="s">
        <v>39</v>
      </c>
      <c r="B54" s="33"/>
      <c r="C54" s="33"/>
      <c r="D54" s="33"/>
      <c r="E54" s="33"/>
      <c r="F54" s="33"/>
      <c r="G54" s="11"/>
      <c r="H54" s="11"/>
      <c r="I54" s="11"/>
      <c r="J54" s="11"/>
      <c r="K54" s="11">
        <f>K52*0.65/0.61931-0.05</f>
        <v>-620.67956354652745</v>
      </c>
      <c r="Q54" s="11">
        <f>Q52*0.65/0.61931</f>
        <v>-2147.0614312702846</v>
      </c>
      <c r="S54" s="24">
        <f>Q54-K54</f>
        <v>-1526.3818677237573</v>
      </c>
    </row>
    <row r="55" spans="1:19" ht="15.75" thickBot="1" x14ac:dyDescent="0.3">
      <c r="A55" s="33"/>
      <c r="B55" s="33"/>
      <c r="C55" s="33"/>
      <c r="D55" s="33"/>
      <c r="E55" s="33"/>
      <c r="F55" s="33"/>
      <c r="G55" s="11"/>
      <c r="H55" s="11"/>
      <c r="I55" s="11"/>
      <c r="J55" s="11"/>
      <c r="K55" s="11"/>
      <c r="O55" s="57" t="s">
        <v>43</v>
      </c>
      <c r="P55" s="57"/>
      <c r="Q55" s="59">
        <f>K54</f>
        <v>-620.67956354652745</v>
      </c>
    </row>
    <row r="56" spans="1:19" ht="30" customHeight="1" thickBot="1" x14ac:dyDescent="0.3">
      <c r="A56" s="68" t="s">
        <v>35</v>
      </c>
      <c r="B56" s="69"/>
      <c r="C56" s="69"/>
      <c r="D56" s="69"/>
      <c r="E56" s="69"/>
      <c r="F56" s="69"/>
      <c r="G56" s="69"/>
      <c r="H56" s="69"/>
      <c r="I56" s="69"/>
      <c r="J56" s="34"/>
      <c r="K56" s="32">
        <f>K54/1.015632</f>
        <v>-611.12643511284341</v>
      </c>
      <c r="O56" s="58"/>
      <c r="P56" s="57"/>
      <c r="Q56" s="66">
        <f>Q54-Q55</f>
        <v>-1526.3818677237573</v>
      </c>
    </row>
    <row r="57" spans="1:19" ht="15.75" thickBot="1" x14ac:dyDescent="0.3"/>
    <row r="58" spans="1:19" ht="34.5" customHeight="1" thickBot="1" x14ac:dyDescent="0.3">
      <c r="A58" s="68" t="s">
        <v>40</v>
      </c>
      <c r="B58" s="69"/>
      <c r="C58" s="69"/>
      <c r="D58" s="69"/>
      <c r="E58" s="69"/>
      <c r="F58" s="69"/>
      <c r="G58" s="69"/>
      <c r="H58" s="69"/>
      <c r="I58" s="69"/>
      <c r="J58" s="53"/>
      <c r="K58" s="53"/>
      <c r="L58" s="53"/>
      <c r="M58" s="53"/>
      <c r="N58" s="53"/>
      <c r="O58" s="53"/>
      <c r="P58" s="53"/>
      <c r="Q58" s="31"/>
      <c r="R58" s="53"/>
      <c r="S58" s="32">
        <f>S54/1.018986</f>
        <v>-1497.9419420127042</v>
      </c>
    </row>
    <row r="59" spans="1:19" x14ac:dyDescent="0.25">
      <c r="R59" s="67" t="s">
        <v>46</v>
      </c>
      <c r="S59" s="54">
        <f>S58+K56</f>
        <v>-2109.0683771255476</v>
      </c>
    </row>
    <row r="60" spans="1:19" x14ac:dyDescent="0.25">
      <c r="S60" s="55"/>
    </row>
  </sheetData>
  <mergeCells count="3">
    <mergeCell ref="A56:I56"/>
    <mergeCell ref="A4:S4"/>
    <mergeCell ref="A58:I58"/>
  </mergeCells>
  <pageMargins left="0.7" right="0.45" top="0.75" bottom="0.5" header="0.3" footer="0.3"/>
  <pageSetup scale="58" orientation="landscape" r:id="rId1"/>
  <headerFooter scaleWithDoc="0">
    <oddHeader xml:space="preserve">&amp;CBench Request 10.3 - Attachment A&amp;R
</oddHeader>
    <oddFooter>&amp;L(See also Avista's November 1, 2016 Power Supply updated filed with the WUTC,  Attachment D)&amp;RPage 1 of 1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83ED465A26668459AA6DC672056AAD1" ma:contentTypeVersion="104" ma:contentTypeDescription="" ma:contentTypeScope="" ma:versionID="492f3f74aa671fbc9e82ae37d22169a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2016-02-19T08:00:00+00:00</OpenedDate>
    <Date1 xmlns="dc463f71-b30c-4ab2-9473-d307f9d35888">2016-11-04T07:00:00+00:00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160228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2E1A848E-CE12-4005-8A0F-9C59551EACE9}"/>
</file>

<file path=customXml/itemProps2.xml><?xml version="1.0" encoding="utf-8"?>
<ds:datastoreItem xmlns:ds="http://schemas.openxmlformats.org/officeDocument/2006/customXml" ds:itemID="{E377EE09-FDF8-4A93-BF8E-0475B84E5FBF}"/>
</file>

<file path=customXml/itemProps3.xml><?xml version="1.0" encoding="utf-8"?>
<ds:datastoreItem xmlns:ds="http://schemas.openxmlformats.org/officeDocument/2006/customXml" ds:itemID="{5886C4B0-3D06-44B8-95FA-D7301EB97D8F}"/>
</file>

<file path=customXml/itemProps4.xml><?xml version="1.0" encoding="utf-8"?>
<ds:datastoreItem xmlns:ds="http://schemas.openxmlformats.org/officeDocument/2006/customXml" ds:itemID="{0E18F1EA-AD1B-4B3C-8270-41BCC3EE7C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bj4046</dc:creator>
  <cp:lastModifiedBy>Liz Andrews</cp:lastModifiedBy>
  <cp:lastPrinted>2016-11-02T16:14:38Z</cp:lastPrinted>
  <dcterms:created xsi:type="dcterms:W3CDTF">2016-10-07T17:12:03Z</dcterms:created>
  <dcterms:modified xsi:type="dcterms:W3CDTF">2016-11-02T16:35:39Z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0x0101006E56B4D1795A2E4DB2F0B01679ED314A00D83ED465A26668459AA6DC672056AAD1</vt:lpwstr>
  </property>
  <property fmtid="{D5CDD505-2E9C-101B-9397-08002B2CF9AE}" pid="3" name="_docset_NoMedatataSyncRequired">
    <vt:lpwstr>False</vt:lpwstr>
  </property>
</Properties>
</file>