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9B97F663-9C73-4972-AED3-1566AB2D358C}" xr6:coauthVersionLast="47" xr6:coauthVersionMax="47" xr10:uidLastSave="{00000000-0000-0000-0000-000000000000}"/>
  <bookViews>
    <workbookView xWindow="-120" yWindow="-120" windowWidth="11760" windowHeight="20130" xr2:uid="{0DB9E684-2F5C-784F-8CE7-646556132864}"/>
  </bookViews>
  <sheets>
    <sheet name="WG-3" sheetId="3" r:id="rId1"/>
    <sheet name="WG-3 5-Year Scenario" sheetId="1" r:id="rId2"/>
    <sheet name="WG-3 10-Year Scenario" sheetId="2" r:id="rId3"/>
  </sheets>
  <definedNames>
    <definedName name="_xlnm._FilterDatabase" localSheetId="2" hidden="1">'WG-3 10-Year Scenario'!$A$12:$U$116</definedName>
    <definedName name="_xlnm._FilterDatabase" localSheetId="1" hidden="1">'WG-3 5-Year Scenario'!$A$12:$U$116</definedName>
    <definedName name="_xlnm.Print_Area" localSheetId="2">'WG-3 10-Year Scenario'!$A$1:$U$125</definedName>
    <definedName name="_xlnm.Print_Area" localSheetId="1">'WG-3 5-Year Scenario'!$A$1:$U$125</definedName>
    <definedName name="_xlnm.Print_Titles" localSheetId="2">'WG-3 10-Year Scenario'!$1:$13</definedName>
    <definedName name="_xlnm.Print_Titles" localSheetId="1">'WG-3 5-Year Scenario'!$1:$13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8" i="2" l="1"/>
  <c r="K118" i="2"/>
  <c r="Q95" i="2"/>
  <c r="S95" i="2" s="1"/>
  <c r="O95" i="2"/>
  <c r="M95" i="2"/>
  <c r="K95" i="2"/>
  <c r="V93" i="2"/>
  <c r="V92" i="2"/>
  <c r="W91" i="2"/>
  <c r="V91" i="2"/>
  <c r="V90" i="2"/>
  <c r="V89" i="2"/>
  <c r="W88" i="2"/>
  <c r="V88" i="2"/>
  <c r="V87" i="2"/>
  <c r="V86" i="2"/>
  <c r="W85" i="2"/>
  <c r="V85" i="2"/>
  <c r="Q81" i="2"/>
  <c r="S81" i="2" s="1"/>
  <c r="O81" i="2"/>
  <c r="M81" i="2"/>
  <c r="K81" i="2"/>
  <c r="W79" i="2"/>
  <c r="V79" i="2"/>
  <c r="W78" i="2"/>
  <c r="V78" i="2"/>
  <c r="W77" i="2"/>
  <c r="V77" i="2"/>
  <c r="W76" i="2"/>
  <c r="V76" i="2"/>
  <c r="W75" i="2"/>
  <c r="V75" i="2"/>
  <c r="W74" i="2"/>
  <c r="V74" i="2"/>
  <c r="W73" i="2"/>
  <c r="V73" i="2"/>
  <c r="W72" i="2"/>
  <c r="V72" i="2"/>
  <c r="W71" i="2"/>
  <c r="V71" i="2"/>
  <c r="W70" i="2"/>
  <c r="V70" i="2"/>
  <c r="W69" i="2"/>
  <c r="V69" i="2"/>
  <c r="W68" i="2"/>
  <c r="V68" i="2"/>
  <c r="W67" i="2"/>
  <c r="V67" i="2"/>
  <c r="W66" i="2"/>
  <c r="V66" i="2"/>
  <c r="W65" i="2"/>
  <c r="V65" i="2"/>
  <c r="W64" i="2"/>
  <c r="V64" i="2"/>
  <c r="W63" i="2"/>
  <c r="V63" i="2"/>
  <c r="W62" i="2"/>
  <c r="V62" i="2"/>
  <c r="W61" i="2"/>
  <c r="V61" i="2"/>
  <c r="W60" i="2"/>
  <c r="V60" i="2"/>
  <c r="Q54" i="2"/>
  <c r="O54" i="2"/>
  <c r="M54" i="2"/>
  <c r="K54" i="2"/>
  <c r="W53" i="2"/>
  <c r="V53" i="2"/>
  <c r="W52" i="2"/>
  <c r="V52" i="2"/>
  <c r="W51" i="2"/>
  <c r="V51" i="2"/>
  <c r="W50" i="2"/>
  <c r="V50" i="2"/>
  <c r="W49" i="2"/>
  <c r="V49" i="2"/>
  <c r="W48" i="2"/>
  <c r="V48" i="2"/>
  <c r="W47" i="2"/>
  <c r="V47" i="2"/>
  <c r="W46" i="2"/>
  <c r="V46" i="2"/>
  <c r="W45" i="2"/>
  <c r="V45" i="2"/>
  <c r="W44" i="2"/>
  <c r="V44" i="2"/>
  <c r="Q41" i="2"/>
  <c r="Q56" i="2" s="1"/>
  <c r="E12" i="3" s="1"/>
  <c r="O41" i="2"/>
  <c r="O56" i="2" s="1"/>
  <c r="M41" i="2"/>
  <c r="M56" i="2" s="1"/>
  <c r="K41" i="2"/>
  <c r="K56" i="2" s="1"/>
  <c r="W40" i="2"/>
  <c r="V40" i="2"/>
  <c r="W39" i="2"/>
  <c r="V39" i="2"/>
  <c r="W38" i="2"/>
  <c r="V38" i="2"/>
  <c r="W37" i="2"/>
  <c r="V37" i="2"/>
  <c r="Q32" i="2"/>
  <c r="E11" i="3" s="1"/>
  <c r="O32" i="2"/>
  <c r="M32" i="2"/>
  <c r="K32" i="2"/>
  <c r="W30" i="2"/>
  <c r="V30" i="2"/>
  <c r="W29" i="2"/>
  <c r="V29" i="2"/>
  <c r="W28" i="2"/>
  <c r="V28" i="2"/>
  <c r="W27" i="2"/>
  <c r="V27" i="2"/>
  <c r="W26" i="2"/>
  <c r="V26" i="2"/>
  <c r="W25" i="2"/>
  <c r="V25" i="2"/>
  <c r="W24" i="2"/>
  <c r="V24" i="2"/>
  <c r="W23" i="2"/>
  <c r="V23" i="2"/>
  <c r="W22" i="2"/>
  <c r="V22" i="2"/>
  <c r="W21" i="2"/>
  <c r="V21" i="2"/>
  <c r="W20" i="2"/>
  <c r="V20" i="2"/>
  <c r="W19" i="2"/>
  <c r="V19" i="2"/>
  <c r="W18" i="2"/>
  <c r="V18" i="2"/>
  <c r="M118" i="1"/>
  <c r="K118" i="1"/>
  <c r="Q95" i="1"/>
  <c r="D14" i="3" s="1"/>
  <c r="O95" i="1"/>
  <c r="M95" i="1"/>
  <c r="K95" i="1"/>
  <c r="V93" i="1"/>
  <c r="V92" i="1"/>
  <c r="W91" i="1"/>
  <c r="V91" i="1"/>
  <c r="V90" i="1"/>
  <c r="V89" i="1"/>
  <c r="W88" i="1"/>
  <c r="V88" i="1"/>
  <c r="V87" i="1"/>
  <c r="V86" i="1"/>
  <c r="W85" i="1"/>
  <c r="V85" i="1"/>
  <c r="Q81" i="1"/>
  <c r="D13" i="3" s="1"/>
  <c r="O81" i="1"/>
  <c r="M81" i="1"/>
  <c r="K81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Q54" i="1"/>
  <c r="S54" i="1" s="1"/>
  <c r="O54" i="1"/>
  <c r="M54" i="1"/>
  <c r="K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Q41" i="1"/>
  <c r="Q56" i="1" s="1"/>
  <c r="D12" i="3" s="1"/>
  <c r="O41" i="1"/>
  <c r="O56" i="1" s="1"/>
  <c r="M41" i="1"/>
  <c r="K41" i="1"/>
  <c r="K56" i="1" s="1"/>
  <c r="W40" i="1"/>
  <c r="V40" i="1"/>
  <c r="W39" i="1"/>
  <c r="V39" i="1"/>
  <c r="W38" i="1"/>
  <c r="V38" i="1"/>
  <c r="W37" i="1"/>
  <c r="V37" i="1"/>
  <c r="Q32" i="1"/>
  <c r="S32" i="1" s="1"/>
  <c r="O32" i="1"/>
  <c r="M32" i="1"/>
  <c r="K32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M56" i="1" l="1"/>
  <c r="K97" i="2"/>
  <c r="O97" i="2"/>
  <c r="E13" i="3"/>
  <c r="K97" i="1"/>
  <c r="S81" i="1"/>
  <c r="S95" i="1"/>
  <c r="S32" i="2"/>
  <c r="S56" i="2"/>
  <c r="S54" i="2"/>
  <c r="D11" i="3"/>
  <c r="E14" i="3"/>
  <c r="E15" i="3"/>
  <c r="M97" i="2"/>
  <c r="M120" i="2" s="1"/>
  <c r="S41" i="2"/>
  <c r="Q97" i="2"/>
  <c r="S97" i="2" s="1"/>
  <c r="K120" i="2"/>
  <c r="Q97" i="1"/>
  <c r="S56" i="1"/>
  <c r="O97" i="1"/>
  <c r="S41" i="1"/>
  <c r="M97" i="1"/>
  <c r="M120" i="1" s="1"/>
  <c r="K120" i="1"/>
  <c r="S97" i="1" l="1"/>
  <c r="D15" i="3"/>
</calcChain>
</file>

<file path=xl/sharedStrings.xml><?xml version="1.0" encoding="utf-8"?>
<sst xmlns="http://schemas.openxmlformats.org/spreadsheetml/2006/main" count="523" uniqueCount="158">
  <si>
    <t xml:space="preserve">PUGET SOUND ENERGY </t>
  </si>
  <si>
    <t>GAS PLANT</t>
  </si>
  <si>
    <t>SUMMARY OF ESTIMATED SURVIVOR CURVE, NET SALVAGE PERCENT, ORIGINAL COST, BOOK DEPRECIATION RESERVE</t>
  </si>
  <si>
    <t>AND CALCULATED ANNUAL DEPRECIATION ACCRUALS RELATED TO GAS PLANT AS OF JUNE 30, 2023</t>
  </si>
  <si>
    <t>5-YEAR SHORTER SERVICE LIVES</t>
  </si>
  <si>
    <t>PROBABLE</t>
  </si>
  <si>
    <t>NET</t>
  </si>
  <si>
    <t>ORIGINAL COST</t>
  </si>
  <si>
    <t>BOOK</t>
  </si>
  <si>
    <t>CALCULATED ANNUAL</t>
  </si>
  <si>
    <t>COMPOSITE</t>
  </si>
  <si>
    <t>RETIREMENT</t>
  </si>
  <si>
    <t>SURVIVOR</t>
  </si>
  <si>
    <t>SALVAGE</t>
  </si>
  <si>
    <t>AS OF</t>
  </si>
  <si>
    <t>DEPRECIATION</t>
  </si>
  <si>
    <t>FUTURE</t>
  </si>
  <si>
    <t>ACCRUAL</t>
  </si>
  <si>
    <t>REMAINING</t>
  </si>
  <si>
    <t>ACCOUNT</t>
  </si>
  <si>
    <t>DATE</t>
  </si>
  <si>
    <t>CURVE</t>
  </si>
  <si>
    <t>PERCENT</t>
  </si>
  <si>
    <t>JUNE 30, 2023</t>
  </si>
  <si>
    <t>RESERVE</t>
  </si>
  <si>
    <t>ACCRUALS</t>
  </si>
  <si>
    <t>AMOUNT</t>
  </si>
  <si>
    <t>RATE</t>
  </si>
  <si>
    <t>LIFE</t>
  </si>
  <si>
    <t>check (9)</t>
  </si>
  <si>
    <t>check (10)</t>
  </si>
  <si>
    <t>(9)=(8)/(5)</t>
  </si>
  <si>
    <t>(10)=(8)/(7)</t>
  </si>
  <si>
    <t xml:space="preserve">GAS PLANT </t>
  </si>
  <si>
    <t>UNDERGROUND STORAGE PLANT</t>
  </si>
  <si>
    <t>EASEMENTS</t>
  </si>
  <si>
    <t>SQUARE</t>
  </si>
  <si>
    <t>*</t>
  </si>
  <si>
    <t>STRUCTURES AND IMPROVEMENTS - WELLS</t>
  </si>
  <si>
    <t>55-R4</t>
  </si>
  <si>
    <t>STRUCTURES AND IMPROVEMENTS - COMPRESSOR STATIONS</t>
  </si>
  <si>
    <t>STRUCTURES AND IMPROVEMENTS - MEASURING AND REGULATING STATIONS</t>
  </si>
  <si>
    <t>STRUCTURES AND IMPROVEMENTS - OTHER</t>
  </si>
  <si>
    <t>50-S1.5</t>
  </si>
  <si>
    <t>WELLS</t>
  </si>
  <si>
    <t>60-R4</t>
  </si>
  <si>
    <t>RESERVOIRS</t>
  </si>
  <si>
    <t>NON-RECOVERABLE NATURAL GAS</t>
  </si>
  <si>
    <t>LINES</t>
  </si>
  <si>
    <t>COMPRESSOR STATION EQUIPMENT</t>
  </si>
  <si>
    <t>45-R3</t>
  </si>
  <si>
    <t>MEASURING AND REGULATING EQUIPMENT</t>
  </si>
  <si>
    <t>25-L2</t>
  </si>
  <si>
    <t>PURIFICATION EQUIPMENT</t>
  </si>
  <si>
    <t>OTHER EQUIPMENT</t>
  </si>
  <si>
    <t>25-S0</t>
  </si>
  <si>
    <t>TOTAL UNDERGROUND STORAGE PLANT</t>
  </si>
  <si>
    <t>OTHER STORAGE PLANT</t>
  </si>
  <si>
    <t>GIG HARBOR LNG PLANT</t>
  </si>
  <si>
    <t>STRUCTURES AND IMPROVEMENTS</t>
  </si>
  <si>
    <t>50-R3</t>
  </si>
  <si>
    <t>GAS HOLDERS</t>
  </si>
  <si>
    <t>40-R2.5</t>
  </si>
  <si>
    <t>TRANSPORTATION EQUIPMENT</t>
  </si>
  <si>
    <t>25-L3</t>
  </si>
  <si>
    <t>TOTAL GIG HARBOR LNG PLANT</t>
  </si>
  <si>
    <t>TACOMA LNG PLANT</t>
  </si>
  <si>
    <t>LIQUEFACTION EQUIPMENT</t>
  </si>
  <si>
    <t>35-R2</t>
  </si>
  <si>
    <t>COMPRESSOR EQUIPMENT</t>
  </si>
  <si>
    <t>35-S1</t>
  </si>
  <si>
    <t>40-R2</t>
  </si>
  <si>
    <t>LNG PROCESSING TERMINAL EQUIPMENT</t>
  </si>
  <si>
    <t>TOTAL TACOMA LNG PLANT</t>
  </si>
  <si>
    <t xml:space="preserve">TOTAL OTHER STORAGE PLANT </t>
  </si>
  <si>
    <t xml:space="preserve">DISTRIBUTION PLANT </t>
  </si>
  <si>
    <t xml:space="preserve">          </t>
  </si>
  <si>
    <t>70-R4</t>
  </si>
  <si>
    <t>EASEMENTS - FROM TRANSMISSION</t>
  </si>
  <si>
    <t>MAINS - PLASTIC</t>
  </si>
  <si>
    <t>MAINS - WRAPPED STEEL</t>
  </si>
  <si>
    <t>55-R2.5</t>
  </si>
  <si>
    <t>MAINS - CATHODIC PROTECTION</t>
  </si>
  <si>
    <t>30-SQ</t>
  </si>
  <si>
    <t>MEASURING AND REGULATING STATION EQUIPMENT</t>
  </si>
  <si>
    <t>SERVICES - CATHODIC PROTECTION</t>
  </si>
  <si>
    <t>SERVICES - PLASTIC</t>
  </si>
  <si>
    <t>45-R2.5</t>
  </si>
  <si>
    <t>SERVICES - WRAPPED STEEL</t>
  </si>
  <si>
    <t>METERS</t>
  </si>
  <si>
    <t>35-R2.5</t>
  </si>
  <si>
    <t>METER MODULES - AMI</t>
  </si>
  <si>
    <t>20-S2.5</t>
  </si>
  <si>
    <t>METER MODULES - AMR</t>
  </si>
  <si>
    <t>15-S2.5</t>
  </si>
  <si>
    <t>METER INSTALLATIONS</t>
  </si>
  <si>
    <t>40-R3</t>
  </si>
  <si>
    <t>METER MODULE INSTALLATIONS - AMI</t>
  </si>
  <si>
    <t>20-R3</t>
  </si>
  <si>
    <t>METER MODULE INSTALLATIONS - AMR</t>
  </si>
  <si>
    <t>HOUSE REGULATORS</t>
  </si>
  <si>
    <t>HOUSE REGULATOR INSTALLATIONS</t>
  </si>
  <si>
    <t>INDUSTRIAL MEASURING AND REGULATING STATION EQUIPMENT</t>
  </si>
  <si>
    <t>25-R0.5</t>
  </si>
  <si>
    <t>12-L1</t>
  </si>
  <si>
    <t xml:space="preserve"> </t>
  </si>
  <si>
    <t xml:space="preserve">TOTAL DISTRIBUTION PLANT </t>
  </si>
  <si>
    <t xml:space="preserve">GENERAL PLANT </t>
  </si>
  <si>
    <t>45-R2</t>
  </si>
  <si>
    <t>OFFICE FURNITURE AND EQUIPMENT</t>
  </si>
  <si>
    <t>20-SQ</t>
  </si>
  <si>
    <t>**</t>
  </si>
  <si>
    <t>n/a</t>
  </si>
  <si>
    <t>OFFICE FURNITURE AND EQUIPMENT - COMPUTERS</t>
  </si>
  <si>
    <t>5-SQ</t>
  </si>
  <si>
    <t>12-L3</t>
  </si>
  <si>
    <t>TOOLS, SHOP AND GARAGE EQUIPMENT</t>
  </si>
  <si>
    <t>LABORATORY EQUIPMENT</t>
  </si>
  <si>
    <t>POWER OPERATED EQUIPMENT</t>
  </si>
  <si>
    <t>14-L3</t>
  </si>
  <si>
    <t>COMMUNICATION EQUIPMENT</t>
  </si>
  <si>
    <t>15-SQ</t>
  </si>
  <si>
    <t>MISCELLANEOUS EQUIPMENT</t>
  </si>
  <si>
    <t xml:space="preserve">TOTAL GENERAL PLANT </t>
  </si>
  <si>
    <t>TOTAL DEPRECIABLE PLANT</t>
  </si>
  <si>
    <t>NONDEPRECIABLE PLANT AND ACCOUNTS NOT STUDIED</t>
  </si>
  <si>
    <t xml:space="preserve">STRUCTURES AND IMPROVEMENTS    </t>
  </si>
  <si>
    <t>FRANCHISES AND CONSENTS</t>
  </si>
  <si>
    <t>MISCELLANEOUS INTANGIBLE PLANT</t>
  </si>
  <si>
    <t>LAND AND LAND RIGHTS</t>
  </si>
  <si>
    <t>LIQUIFIED GAS EQUIPMENT</t>
  </si>
  <si>
    <t>RIGHT OF WAY</t>
  </si>
  <si>
    <t>ARO</t>
  </si>
  <si>
    <t>RESIDENTIAL AND COMMERCIAL WATER HEATERS AND CONVERSION BURNERS</t>
  </si>
  <si>
    <t>TOTAL NONDEPRECIABLE PLANT</t>
  </si>
  <si>
    <t xml:space="preserve">TOTAL GAS PLANT </t>
  </si>
  <si>
    <t>LIFE SPAN PROCEDURE IS USED.  CURVE SHOWN IS INTERIM SURVIVOR CURVE</t>
  </si>
  <si>
    <t>ANNUAL ACCRUAL CALCULATED USING THE ACCRUAL RATE CONSISTENT WITH AMORTIZATION PERIOD.</t>
  </si>
  <si>
    <r>
      <rPr>
        <u/>
        <sz val="10"/>
        <rFont val="Arial"/>
        <family val="2"/>
      </rPr>
      <t>NOTE</t>
    </r>
    <r>
      <rPr>
        <sz val="10"/>
        <rFont val="Arial"/>
        <family val="2"/>
      </rPr>
      <t>: NEW ADDITIONS FOR RNG ASSETS SHOULD USE A 30-S3 SURVIVOR CURVE, (5) NET SALVAGE PERCENT AND A 3.50% DEPRECIATION RATE.</t>
    </r>
  </si>
  <si>
    <t>10-YEAR SHORTER SERVICE LIVES</t>
  </si>
  <si>
    <t>50-R2.5</t>
  </si>
  <si>
    <t>35-R3</t>
  </si>
  <si>
    <t>30-R3</t>
  </si>
  <si>
    <t>Function</t>
  </si>
  <si>
    <t>Underground Storage</t>
  </si>
  <si>
    <t>Other Storage</t>
  </si>
  <si>
    <t>Distribution</t>
  </si>
  <si>
    <t>General</t>
  </si>
  <si>
    <t>Total</t>
  </si>
  <si>
    <t>5-Year Shorter</t>
  </si>
  <si>
    <t>10-Year Shorter</t>
  </si>
  <si>
    <t>Joint Enviromental Advocates</t>
  </si>
  <si>
    <t xml:space="preserve">Comparison of Annual Deprecation Expense </t>
  </si>
  <si>
    <t>5-Year Shorter Service Life vs 10-Year Shorter Service Life</t>
  </si>
  <si>
    <t>(a)</t>
  </si>
  <si>
    <t>(b)</t>
  </si>
  <si>
    <t>(c)</t>
  </si>
  <si>
    <t>PSE 2024 GRC - UE-240004 and UG-240005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</si>
</sst>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;\(0\)"/>
    <numFmt numFmtId="165" formatCode="[$-409]mmmm\ d\,\ yyyy;@"/>
    <numFmt numFmtId="166" formatCode="0.0"/>
    <numFmt numFmtId="167" formatCode="mm\-yyyy"/>
    <numFmt numFmtId="168" formatCode="_(* #,##0_);_(* \(#,##0\);_(* &quot;-&quot;??_);_(@_)"/>
  </numFmts>
  <fonts count="10" x14ac:knownFonts="1"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0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37" fontId="3" fillId="0" borderId="0" xfId="0" applyNumberFormat="1" applyFont="1" applyAlignment="1">
      <alignment horizontal="centerContinuous"/>
    </xf>
    <xf numFmtId="37" fontId="3" fillId="0" borderId="0" xfId="0" applyNumberFormat="1" applyFont="1"/>
    <xf numFmtId="0" fontId="2" fillId="0" borderId="0" xfId="0" applyFont="1"/>
    <xf numFmtId="164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Continuous"/>
    </xf>
    <xf numFmtId="3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0" xfId="0" quotePrefix="1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37" fontId="2" fillId="0" borderId="1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37" fontId="2" fillId="0" borderId="0" xfId="0" applyNumberFormat="1" applyFont="1" applyAlignment="1">
      <alignment horizontal="center" vertical="top"/>
    </xf>
    <xf numFmtId="37" fontId="3" fillId="0" borderId="0" xfId="0" applyNumberFormat="1" applyFont="1" applyAlignment="1">
      <alignment vertical="top"/>
    </xf>
    <xf numFmtId="3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37" fontId="2" fillId="0" borderId="3" xfId="0" applyNumberFormat="1" applyFont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3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39" fontId="3" fillId="0" borderId="0" xfId="2" applyNumberFormat="1"/>
    <xf numFmtId="2" fontId="3" fillId="0" borderId="0" xfId="0" applyNumberFormat="1" applyFont="1"/>
    <xf numFmtId="166" fontId="3" fillId="0" borderId="0" xfId="0" applyNumberFormat="1" applyFont="1"/>
    <xf numFmtId="0" fontId="3" fillId="0" borderId="0" xfId="0" applyFont="1" applyAlignment="1">
      <alignment horizontal="left"/>
    </xf>
    <xf numFmtId="3" fontId="3" fillId="0" borderId="0" xfId="0" applyNumberFormat="1" applyFont="1"/>
    <xf numFmtId="167" fontId="3" fillId="0" borderId="0" xfId="0" applyNumberFormat="1" applyFont="1" applyAlignment="1">
      <alignment horizontal="center"/>
    </xf>
    <xf numFmtId="43" fontId="3" fillId="0" borderId="0" xfId="1" applyFont="1" applyFill="1" applyAlignment="1">
      <alignment horizontal="center"/>
    </xf>
    <xf numFmtId="168" fontId="3" fillId="0" borderId="0" xfId="1" applyNumberFormat="1" applyFont="1" applyFill="1" applyAlignment="1">
      <alignment horizontal="center"/>
    </xf>
    <xf numFmtId="2" fontId="4" fillId="0" borderId="0" xfId="1" applyNumberFormat="1" applyFont="1" applyFill="1" applyAlignment="1">
      <alignment horizontal="right"/>
    </xf>
    <xf numFmtId="166" fontId="4" fillId="0" borderId="0" xfId="1" applyNumberFormat="1" applyFont="1" applyFill="1" applyAlignment="1">
      <alignment horizontal="right"/>
    </xf>
    <xf numFmtId="43" fontId="3" fillId="0" borderId="2" xfId="1" applyFont="1" applyFill="1" applyBorder="1" applyAlignment="1">
      <alignment horizontal="center"/>
    </xf>
    <xf numFmtId="168" fontId="3" fillId="0" borderId="2" xfId="1" applyNumberFormat="1" applyFont="1" applyFill="1" applyBorder="1" applyAlignment="1">
      <alignment horizontal="center"/>
    </xf>
    <xf numFmtId="37" fontId="3" fillId="0" borderId="2" xfId="0" applyNumberFormat="1" applyFont="1" applyBorder="1"/>
    <xf numFmtId="2" fontId="2" fillId="0" borderId="0" xfId="0" applyNumberFormat="1" applyFont="1"/>
    <xf numFmtId="0" fontId="2" fillId="0" borderId="0" xfId="0" applyFont="1" applyAlignment="1">
      <alignment horizontal="left"/>
    </xf>
    <xf numFmtId="39" fontId="2" fillId="0" borderId="0" xfId="2" applyNumberFormat="1" applyFont="1"/>
    <xf numFmtId="3" fontId="2" fillId="0" borderId="0" xfId="0" applyNumberFormat="1" applyFont="1"/>
    <xf numFmtId="37" fontId="2" fillId="0" borderId="0" xfId="0" applyNumberFormat="1" applyFont="1"/>
    <xf numFmtId="0" fontId="5" fillId="0" borderId="0" xfId="0" applyFont="1" applyAlignment="1">
      <alignment horizontal="left"/>
    </xf>
    <xf numFmtId="2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39" fontId="5" fillId="0" borderId="3" xfId="2" applyNumberFormat="1" applyFont="1" applyBorder="1"/>
    <xf numFmtId="3" fontId="5" fillId="0" borderId="0" xfId="0" applyNumberFormat="1" applyFont="1"/>
    <xf numFmtId="37" fontId="5" fillId="0" borderId="3" xfId="2" applyNumberFormat="1" applyFont="1" applyBorder="1"/>
    <xf numFmtId="37" fontId="5" fillId="0" borderId="0" xfId="0" applyNumberFormat="1" applyFont="1"/>
    <xf numFmtId="39" fontId="5" fillId="0" borderId="0" xfId="2" applyNumberFormat="1" applyFont="1"/>
    <xf numFmtId="37" fontId="5" fillId="0" borderId="0" xfId="2" applyNumberFormat="1" applyFont="1"/>
    <xf numFmtId="39" fontId="3" fillId="0" borderId="3" xfId="2" applyNumberFormat="1" applyBorder="1"/>
    <xf numFmtId="37" fontId="3" fillId="0" borderId="3" xfId="0" applyNumberFormat="1" applyFont="1" applyBorder="1"/>
    <xf numFmtId="37" fontId="2" fillId="0" borderId="0" xfId="2" applyNumberFormat="1" applyFont="1"/>
    <xf numFmtId="39" fontId="3" fillId="0" borderId="2" xfId="2" applyNumberFormat="1" applyBorder="1"/>
    <xf numFmtId="37" fontId="3" fillId="0" borderId="1" xfId="0" applyNumberFormat="1" applyFont="1" applyBorder="1"/>
    <xf numFmtId="3" fontId="3" fillId="0" borderId="0" xfId="0" applyNumberFormat="1" applyFont="1" applyAlignment="1">
      <alignment horizontal="center"/>
    </xf>
    <xf numFmtId="39" fontId="2" fillId="0" borderId="2" xfId="2" applyNumberFormat="1" applyFont="1" applyBorder="1"/>
    <xf numFmtId="37" fontId="2" fillId="0" borderId="2" xfId="2" applyNumberFormat="1" applyFont="1" applyBorder="1"/>
    <xf numFmtId="0" fontId="2" fillId="0" borderId="0" xfId="0" applyFont="1" applyAlignment="1">
      <alignment horizontal="right"/>
    </xf>
    <xf numFmtId="39" fontId="2" fillId="0" borderId="4" xfId="2" applyNumberFormat="1" applyFont="1" applyBorder="1"/>
    <xf numFmtId="37" fontId="2" fillId="0" borderId="4" xfId="0" applyNumberFormat="1" applyFont="1" applyBorder="1"/>
    <xf numFmtId="43" fontId="3" fillId="0" borderId="0" xfId="1" applyFont="1" applyFill="1" applyAlignment="1"/>
    <xf numFmtId="168" fontId="3" fillId="0" borderId="0" xfId="1" applyNumberFormat="1" applyFont="1" applyFill="1"/>
    <xf numFmtId="168" fontId="3" fillId="0" borderId="0" xfId="1" applyNumberFormat="1" applyFont="1" applyFill="1" applyAlignment="1"/>
    <xf numFmtId="43" fontId="3" fillId="0" borderId="2" xfId="1" applyFont="1" applyFill="1" applyBorder="1" applyAlignment="1"/>
    <xf numFmtId="37" fontId="2" fillId="0" borderId="2" xfId="0" applyNumberFormat="1" applyFont="1" applyBorder="1"/>
    <xf numFmtId="4" fontId="2" fillId="0" borderId="5" xfId="0" applyNumberFormat="1" applyFont="1" applyBorder="1"/>
    <xf numFmtId="37" fontId="2" fillId="0" borderId="5" xfId="0" applyNumberFormat="1" applyFont="1" applyBorder="1"/>
    <xf numFmtId="4" fontId="2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8" fillId="0" borderId="9" xfId="0" applyFont="1" applyBorder="1"/>
    <xf numFmtId="0" fontId="8" fillId="0" borderId="0" xfId="0" applyFont="1"/>
    <xf numFmtId="0" fontId="8" fillId="0" borderId="10" xfId="0" applyFont="1" applyBorder="1"/>
    <xf numFmtId="0" fontId="9" fillId="0" borderId="0" xfId="0" applyFont="1"/>
    <xf numFmtId="37" fontId="8" fillId="0" borderId="0" xfId="0" applyNumberFormat="1" applyFont="1"/>
    <xf numFmtId="0" fontId="8" fillId="0" borderId="6" xfId="0" applyFont="1" applyBorder="1"/>
    <xf numFmtId="37" fontId="8" fillId="0" borderId="6" xfId="0" applyNumberFormat="1" applyFont="1" applyBorder="1"/>
    <xf numFmtId="0" fontId="8" fillId="0" borderId="11" xfId="0" applyFont="1" applyBorder="1"/>
    <xf numFmtId="0" fontId="8" fillId="0" borderId="2" xfId="0" applyFont="1" applyBorder="1"/>
    <xf numFmtId="0" fontId="8" fillId="0" borderId="12" xfId="0" applyFont="1" applyBorder="1"/>
    <xf numFmtId="0" fontId="8" fillId="2" borderId="0" xfId="0" applyFont="1" applyFill="1"/>
    <xf numFmtId="37" fontId="8" fillId="2" borderId="0" xfId="0" applyNumberFormat="1" applyFont="1" applyFill="1"/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Iowa ASL GPAMORT" xfId="2" xr:uid="{D4283D70-EBFD-E046-AC75-B762633AC6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BDF5-F738-634E-BC33-2FA672C9798C}">
  <sheetPr>
    <tabColor theme="0"/>
  </sheetPr>
  <dimension ref="B3:F16"/>
  <sheetViews>
    <sheetView tabSelected="1" workbookViewId="0">
      <selection activeCell="H18" sqref="H18"/>
    </sheetView>
  </sheetViews>
  <sheetFormatPr defaultColWidth="11.5546875" defaultRowHeight="15" x14ac:dyDescent="0.2"/>
  <cols>
    <col min="1" max="1" width="4.6640625" customWidth="1"/>
    <col min="2" max="2" width="4.88671875" customWidth="1"/>
    <col min="3" max="3" width="20.88671875" bestFit="1" customWidth="1"/>
    <col min="4" max="4" width="14.88671875" customWidth="1"/>
    <col min="5" max="5" width="16.109375" bestFit="1" customWidth="1"/>
    <col min="6" max="7" width="4.6640625" customWidth="1"/>
  </cols>
  <sheetData>
    <row r="3" spans="2:6" ht="18" x14ac:dyDescent="0.25">
      <c r="B3" s="96" t="s">
        <v>151</v>
      </c>
      <c r="C3" s="97"/>
      <c r="D3" s="97"/>
      <c r="E3" s="97"/>
      <c r="F3" s="98"/>
    </row>
    <row r="4" spans="2:6" ht="18" x14ac:dyDescent="0.25">
      <c r="B4" s="102" t="s">
        <v>157</v>
      </c>
      <c r="C4" s="103"/>
      <c r="D4" s="103"/>
      <c r="E4" s="103"/>
      <c r="F4" s="104"/>
    </row>
    <row r="5" spans="2:6" ht="18" x14ac:dyDescent="0.25">
      <c r="B5" s="102" t="s">
        <v>152</v>
      </c>
      <c r="C5" s="103"/>
      <c r="D5" s="103"/>
      <c r="E5" s="103"/>
      <c r="F5" s="104"/>
    </row>
    <row r="6" spans="2:6" ht="18" x14ac:dyDescent="0.25">
      <c r="B6" s="99" t="s">
        <v>153</v>
      </c>
      <c r="C6" s="100"/>
      <c r="D6" s="100"/>
      <c r="E6" s="100"/>
      <c r="F6" s="101"/>
    </row>
    <row r="7" spans="2:6" ht="18" x14ac:dyDescent="0.25">
      <c r="B7" s="84"/>
      <c r="C7" s="85"/>
      <c r="D7" s="85"/>
      <c r="E7" s="85"/>
      <c r="F7" s="86"/>
    </row>
    <row r="8" spans="2:6" ht="18" x14ac:dyDescent="0.25">
      <c r="B8" s="84"/>
      <c r="C8" s="85" t="s">
        <v>154</v>
      </c>
      <c r="D8" s="85" t="s">
        <v>155</v>
      </c>
      <c r="E8" s="85" t="s">
        <v>156</v>
      </c>
      <c r="F8" s="86"/>
    </row>
    <row r="9" spans="2:6" ht="18" x14ac:dyDescent="0.25">
      <c r="B9" s="84"/>
      <c r="C9" s="85"/>
      <c r="D9" s="87" t="s">
        <v>149</v>
      </c>
      <c r="E9" s="87" t="s">
        <v>150</v>
      </c>
      <c r="F9" s="86"/>
    </row>
    <row r="10" spans="2:6" ht="18" x14ac:dyDescent="0.25">
      <c r="B10" s="84"/>
      <c r="C10" s="85" t="s">
        <v>143</v>
      </c>
      <c r="D10" s="85"/>
      <c r="E10" s="85"/>
      <c r="F10" s="86"/>
    </row>
    <row r="11" spans="2:6" ht="18" x14ac:dyDescent="0.25">
      <c r="B11" s="84">
        <v>1</v>
      </c>
      <c r="C11" s="94" t="s">
        <v>144</v>
      </c>
      <c r="D11" s="95">
        <f>'WG-3 5-Year Scenario'!Q32</f>
        <v>2170143</v>
      </c>
      <c r="E11" s="95">
        <f>'WG-3 10-Year Scenario'!Q32</f>
        <v>2170143</v>
      </c>
      <c r="F11" s="86"/>
    </row>
    <row r="12" spans="2:6" ht="18" x14ac:dyDescent="0.25">
      <c r="B12" s="84">
        <v>2</v>
      </c>
      <c r="C12" s="85" t="s">
        <v>145</v>
      </c>
      <c r="D12" s="88">
        <f>'WG-3 5-Year Scenario'!Q56</f>
        <v>6494392</v>
      </c>
      <c r="E12" s="88">
        <f>'WG-3 10-Year Scenario'!Q56</f>
        <v>6494392</v>
      </c>
      <c r="F12" s="86"/>
    </row>
    <row r="13" spans="2:6" ht="18" x14ac:dyDescent="0.25">
      <c r="B13" s="84">
        <v>3</v>
      </c>
      <c r="C13" s="94" t="s">
        <v>146</v>
      </c>
      <c r="D13" s="95">
        <f>'WG-3 5-Year Scenario'!Q81</f>
        <v>185685347</v>
      </c>
      <c r="E13" s="95">
        <f>'WG-3 10-Year Scenario'!Q81</f>
        <v>229447489</v>
      </c>
      <c r="F13" s="86"/>
    </row>
    <row r="14" spans="2:6" ht="18.75" thickBot="1" x14ac:dyDescent="0.3">
      <c r="B14" s="84">
        <v>4</v>
      </c>
      <c r="C14" s="89" t="s">
        <v>147</v>
      </c>
      <c r="D14" s="90">
        <f>'WG-3 5-Year Scenario'!Q95</f>
        <v>2095665</v>
      </c>
      <c r="E14" s="90">
        <f>'WG-3 10-Year Scenario'!Q95</f>
        <v>2095665</v>
      </c>
      <c r="F14" s="86"/>
    </row>
    <row r="15" spans="2:6" ht="18" x14ac:dyDescent="0.25">
      <c r="B15" s="84">
        <v>5</v>
      </c>
      <c r="C15" s="85" t="s">
        <v>148</v>
      </c>
      <c r="D15" s="88">
        <f>'WG-3 5-Year Scenario'!Q97</f>
        <v>196445547</v>
      </c>
      <c r="E15" s="88">
        <f>SUM(E11:E14)</f>
        <v>240207689</v>
      </c>
      <c r="F15" s="86"/>
    </row>
    <row r="16" spans="2:6" ht="18" x14ac:dyDescent="0.25">
      <c r="B16" s="91"/>
      <c r="C16" s="92"/>
      <c r="D16" s="92"/>
      <c r="E16" s="92"/>
      <c r="F16" s="93"/>
    </row>
  </sheetData>
  <mergeCells count="4">
    <mergeCell ref="B3:F3"/>
    <mergeCell ref="B6:F6"/>
    <mergeCell ref="B5:F5"/>
    <mergeCell ref="B4:F4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8B9C4-75ED-294D-A15D-2EF26F544756}">
  <sheetPr transitionEvaluation="1">
    <tabColor theme="0"/>
    <pageSetUpPr autoPageBreaks="0" fitToPage="1"/>
  </sheetPr>
  <dimension ref="A1:W125"/>
  <sheetViews>
    <sheetView zoomScale="80" zoomScaleNormal="80" workbookViewId="0">
      <pane xSplit="4" ySplit="11" topLeftCell="E46" activePane="bottomRight" state="frozen"/>
      <selection pane="topRight" activeCell="E1" sqref="E1"/>
      <selection pane="bottomLeft" activeCell="A12" sqref="A12"/>
      <selection pane="bottomRight" activeCell="C22" sqref="C22"/>
    </sheetView>
  </sheetViews>
  <sheetFormatPr defaultColWidth="9.6640625" defaultRowHeight="12.75" x14ac:dyDescent="0.2"/>
  <cols>
    <col min="1" max="1" width="8.44140625" style="2" customWidth="1"/>
    <col min="2" max="2" width="1.44140625" style="2" customWidth="1"/>
    <col min="3" max="3" width="59.5546875" style="2" customWidth="1"/>
    <col min="4" max="4" width="1.44140625" style="2" customWidth="1"/>
    <col min="5" max="5" width="10.5546875" style="5" customWidth="1"/>
    <col min="6" max="6" width="1.44140625" style="2" customWidth="1"/>
    <col min="7" max="7" width="10.5546875" style="2" customWidth="1"/>
    <col min="8" max="8" width="1.44140625" style="2" customWidth="1"/>
    <col min="9" max="9" width="10.5546875" style="83" customWidth="1"/>
    <col min="10" max="10" width="1.44140625" style="2" customWidth="1"/>
    <col min="11" max="11" width="14.109375" style="2" customWidth="1"/>
    <col min="12" max="12" width="1.44140625" style="2" customWidth="1"/>
    <col min="13" max="13" width="14.109375" style="8" customWidth="1"/>
    <col min="14" max="14" width="1.44140625" style="8" customWidth="1"/>
    <col min="15" max="15" width="14.109375" style="8" customWidth="1"/>
    <col min="16" max="16" width="1.44140625" style="8" customWidth="1"/>
    <col min="17" max="17" width="14.109375" style="8" customWidth="1"/>
    <col min="18" max="18" width="1.44140625" style="2" customWidth="1"/>
    <col min="19" max="19" width="8.44140625" style="2" customWidth="1"/>
    <col min="20" max="20" width="1.44140625" style="5" customWidth="1"/>
    <col min="21" max="21" width="10.33203125" style="2" customWidth="1"/>
    <col min="22" max="22" width="6.33203125" style="2" bestFit="1" customWidth="1"/>
    <col min="23" max="23" width="6.6640625" style="2" bestFit="1" customWidth="1"/>
    <col min="24" max="16384" width="9.6640625" style="2"/>
  </cols>
  <sheetData>
    <row r="1" spans="1:2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3" ht="15" customHeight="1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3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3"/>
      <c r="U6" s="1"/>
    </row>
    <row r="7" spans="1:23" ht="15" customHeight="1" x14ac:dyDescent="0.2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3" x14ac:dyDescent="0.2">
      <c r="A8" s="1"/>
      <c r="B8" s="4"/>
      <c r="C8" s="4"/>
      <c r="D8" s="4"/>
      <c r="F8" s="4"/>
      <c r="G8" s="4"/>
      <c r="H8" s="4"/>
      <c r="I8" s="6"/>
      <c r="J8" s="4"/>
      <c r="K8" s="4"/>
      <c r="L8" s="4"/>
      <c r="M8" s="7"/>
      <c r="N8" s="7"/>
      <c r="O8" s="7"/>
      <c r="P8" s="7"/>
    </row>
    <row r="9" spans="1:23" x14ac:dyDescent="0.2">
      <c r="B9" s="9"/>
      <c r="C9" s="3"/>
      <c r="D9" s="3"/>
      <c r="E9" s="3" t="s">
        <v>5</v>
      </c>
      <c r="F9" s="3"/>
      <c r="G9" s="3"/>
      <c r="H9" s="3"/>
      <c r="I9" s="10" t="s">
        <v>6</v>
      </c>
      <c r="J9" s="3"/>
      <c r="K9" s="3" t="s">
        <v>7</v>
      </c>
      <c r="L9" s="3"/>
      <c r="M9" s="11" t="s">
        <v>8</v>
      </c>
      <c r="N9" s="11"/>
      <c r="O9" s="11"/>
      <c r="P9" s="11"/>
      <c r="Q9" s="12" t="s">
        <v>9</v>
      </c>
      <c r="R9" s="4"/>
      <c r="S9" s="4"/>
      <c r="U9" s="3" t="s">
        <v>10</v>
      </c>
    </row>
    <row r="10" spans="1:23" x14ac:dyDescent="0.2">
      <c r="B10" s="9"/>
      <c r="C10" s="3"/>
      <c r="D10" s="3"/>
      <c r="E10" s="3" t="s">
        <v>11</v>
      </c>
      <c r="F10" s="3"/>
      <c r="G10" s="3" t="s">
        <v>12</v>
      </c>
      <c r="H10" s="3"/>
      <c r="I10" s="10" t="s">
        <v>13</v>
      </c>
      <c r="J10" s="3"/>
      <c r="K10" s="3" t="s">
        <v>14</v>
      </c>
      <c r="L10" s="3"/>
      <c r="M10" s="11" t="s">
        <v>15</v>
      </c>
      <c r="N10" s="11"/>
      <c r="O10" s="11" t="s">
        <v>16</v>
      </c>
      <c r="P10" s="11"/>
      <c r="Q10" s="13" t="s">
        <v>17</v>
      </c>
      <c r="R10" s="14"/>
      <c r="S10" s="14" t="s">
        <v>17</v>
      </c>
      <c r="U10" s="3" t="s">
        <v>18</v>
      </c>
    </row>
    <row r="11" spans="1:23" x14ac:dyDescent="0.2">
      <c r="B11" s="9"/>
      <c r="C11" s="3" t="s">
        <v>19</v>
      </c>
      <c r="D11" s="3"/>
      <c r="E11" s="15" t="s">
        <v>20</v>
      </c>
      <c r="F11" s="3"/>
      <c r="G11" s="3" t="s">
        <v>21</v>
      </c>
      <c r="H11" s="3"/>
      <c r="I11" s="10" t="s">
        <v>22</v>
      </c>
      <c r="J11" s="3"/>
      <c r="K11" s="16" t="s">
        <v>23</v>
      </c>
      <c r="L11" s="3"/>
      <c r="M11" s="11" t="s">
        <v>24</v>
      </c>
      <c r="N11" s="11"/>
      <c r="O11" s="11" t="s">
        <v>25</v>
      </c>
      <c r="P11" s="11"/>
      <c r="Q11" s="17" t="s">
        <v>26</v>
      </c>
      <c r="R11" s="3"/>
      <c r="S11" s="3" t="s">
        <v>27</v>
      </c>
      <c r="U11" s="3" t="s">
        <v>28</v>
      </c>
      <c r="V11" s="18" t="s">
        <v>29</v>
      </c>
      <c r="W11" s="18" t="s">
        <v>30</v>
      </c>
    </row>
    <row r="12" spans="1:23" s="19" customFormat="1" x14ac:dyDescent="0.2">
      <c r="B12" s="20"/>
      <c r="C12" s="21">
        <v>-1</v>
      </c>
      <c r="D12" s="22"/>
      <c r="E12" s="21">
        <v>-2</v>
      </c>
      <c r="F12" s="22"/>
      <c r="G12" s="23">
        <v>-3</v>
      </c>
      <c r="H12" s="22"/>
      <c r="I12" s="21">
        <v>-4</v>
      </c>
      <c r="J12" s="22"/>
      <c r="K12" s="21">
        <v>-5</v>
      </c>
      <c r="L12" s="24"/>
      <c r="M12" s="21">
        <v>-6</v>
      </c>
      <c r="N12" s="24"/>
      <c r="O12" s="21">
        <v>-7</v>
      </c>
      <c r="P12" s="25"/>
      <c r="Q12" s="24">
        <v>-8</v>
      </c>
      <c r="R12" s="22"/>
      <c r="S12" s="26" t="s">
        <v>31</v>
      </c>
      <c r="T12" s="27"/>
      <c r="U12" s="28" t="s">
        <v>32</v>
      </c>
      <c r="V12" s="29"/>
      <c r="W12" s="29"/>
    </row>
    <row r="13" spans="1:23" x14ac:dyDescent="0.2">
      <c r="B13" s="9"/>
      <c r="C13" s="30"/>
      <c r="D13" s="30"/>
      <c r="E13" s="30"/>
      <c r="F13" s="30"/>
      <c r="G13" s="30"/>
      <c r="H13" s="30"/>
      <c r="I13" s="10"/>
      <c r="J13" s="30"/>
      <c r="K13" s="30"/>
      <c r="L13" s="30"/>
      <c r="M13" s="11"/>
      <c r="N13" s="11"/>
      <c r="O13" s="11"/>
      <c r="P13" s="11"/>
      <c r="Q13" s="11"/>
      <c r="R13" s="30"/>
      <c r="S13" s="30"/>
      <c r="U13" s="30"/>
      <c r="V13" s="18"/>
      <c r="W13" s="18"/>
    </row>
    <row r="14" spans="1:23" x14ac:dyDescent="0.2">
      <c r="C14" s="9" t="s">
        <v>33</v>
      </c>
      <c r="G14" s="5"/>
      <c r="I14" s="31"/>
      <c r="K14" s="32"/>
      <c r="S14" s="33"/>
      <c r="U14" s="34"/>
      <c r="V14" s="18"/>
      <c r="W14" s="18"/>
    </row>
    <row r="15" spans="1:23" x14ac:dyDescent="0.2">
      <c r="A15" s="33"/>
      <c r="C15" s="35"/>
      <c r="G15" s="5"/>
      <c r="I15" s="31"/>
      <c r="K15" s="32"/>
      <c r="L15" s="36"/>
      <c r="R15" s="36"/>
      <c r="S15" s="36"/>
      <c r="U15" s="36"/>
      <c r="V15" s="18"/>
      <c r="W15" s="18"/>
    </row>
    <row r="16" spans="1:23" x14ac:dyDescent="0.2">
      <c r="A16" s="33"/>
      <c r="C16" s="15" t="s">
        <v>34</v>
      </c>
      <c r="G16" s="5"/>
      <c r="I16" s="31"/>
      <c r="K16" s="32"/>
      <c r="L16" s="36"/>
      <c r="R16" s="36"/>
      <c r="S16" s="36"/>
      <c r="U16" s="36"/>
      <c r="V16" s="18"/>
      <c r="W16" s="18"/>
    </row>
    <row r="17" spans="1:23" x14ac:dyDescent="0.2">
      <c r="A17" s="33"/>
      <c r="C17" s="35"/>
      <c r="G17" s="5"/>
      <c r="I17" s="31"/>
      <c r="K17" s="32"/>
      <c r="L17" s="36"/>
      <c r="R17" s="36"/>
      <c r="S17" s="36"/>
      <c r="U17" s="36"/>
      <c r="V17" s="18"/>
      <c r="W17" s="18"/>
    </row>
    <row r="18" spans="1:23" x14ac:dyDescent="0.2">
      <c r="A18" s="33">
        <v>350.3</v>
      </c>
      <c r="C18" s="35" t="s">
        <v>35</v>
      </c>
      <c r="E18" s="37">
        <v>52412</v>
      </c>
      <c r="G18" s="5" t="s">
        <v>36</v>
      </c>
      <c r="H18" s="2" t="s">
        <v>37</v>
      </c>
      <c r="I18" s="31">
        <v>0</v>
      </c>
      <c r="K18" s="38">
        <v>33641.1</v>
      </c>
      <c r="L18" s="36"/>
      <c r="M18" s="39">
        <v>11068.55</v>
      </c>
      <c r="O18" s="8">
        <v>22573</v>
      </c>
      <c r="Q18" s="8">
        <v>1128</v>
      </c>
      <c r="R18" s="36"/>
      <c r="S18" s="33">
        <v>3.35</v>
      </c>
      <c r="U18" s="34">
        <v>20</v>
      </c>
      <c r="V18" s="40">
        <f>ROUND(Q18/K18*100,2)-S18</f>
        <v>0</v>
      </c>
      <c r="W18" s="41">
        <f>ROUND(1/(Q18/O18),1)-U18</f>
        <v>0</v>
      </c>
    </row>
    <row r="19" spans="1:23" x14ac:dyDescent="0.2">
      <c r="A19" s="33">
        <v>351.1</v>
      </c>
      <c r="C19" s="35" t="s">
        <v>38</v>
      </c>
      <c r="E19" s="37">
        <v>52412</v>
      </c>
      <c r="G19" s="5" t="s">
        <v>39</v>
      </c>
      <c r="H19" s="2" t="s">
        <v>37</v>
      </c>
      <c r="I19" s="31">
        <v>-5</v>
      </c>
      <c r="K19" s="38">
        <v>300408.21999999997</v>
      </c>
      <c r="L19" s="36"/>
      <c r="M19" s="39">
        <v>207791.25</v>
      </c>
      <c r="O19" s="8">
        <v>107637</v>
      </c>
      <c r="Q19" s="8">
        <v>6973</v>
      </c>
      <c r="R19" s="36"/>
      <c r="S19" s="33">
        <v>2.3199999999999998</v>
      </c>
      <c r="U19" s="34">
        <v>15.4</v>
      </c>
      <c r="V19" s="40">
        <f t="shared" ref="V19:V30" si="0">ROUND(Q19/K19*100,2)-S19</f>
        <v>0</v>
      </c>
      <c r="W19" s="41">
        <f t="shared" ref="W19:W30" si="1">ROUND(1/(Q19/O19),1)-U19</f>
        <v>0</v>
      </c>
    </row>
    <row r="20" spans="1:23" x14ac:dyDescent="0.2">
      <c r="A20" s="33">
        <v>351.2</v>
      </c>
      <c r="C20" s="35" t="s">
        <v>40</v>
      </c>
      <c r="E20" s="37">
        <v>52412</v>
      </c>
      <c r="G20" s="5" t="s">
        <v>39</v>
      </c>
      <c r="H20" s="2" t="s">
        <v>37</v>
      </c>
      <c r="I20" s="31">
        <v>-5</v>
      </c>
      <c r="K20" s="38">
        <v>615519.47</v>
      </c>
      <c r="L20" s="36"/>
      <c r="M20" s="39">
        <v>288057.26</v>
      </c>
      <c r="O20" s="8">
        <v>358238</v>
      </c>
      <c r="Q20" s="8">
        <v>19636</v>
      </c>
      <c r="R20" s="36"/>
      <c r="S20" s="33">
        <v>3.19</v>
      </c>
      <c r="U20" s="34">
        <v>18.2</v>
      </c>
      <c r="V20" s="40">
        <f t="shared" si="0"/>
        <v>0</v>
      </c>
      <c r="W20" s="41">
        <f t="shared" si="1"/>
        <v>0</v>
      </c>
    </row>
    <row r="21" spans="1:23" x14ac:dyDescent="0.2">
      <c r="A21" s="33">
        <v>351.3</v>
      </c>
      <c r="C21" s="35" t="s">
        <v>41</v>
      </c>
      <c r="E21" s="37">
        <v>52412</v>
      </c>
      <c r="G21" s="5" t="s">
        <v>39</v>
      </c>
      <c r="H21" s="2" t="s">
        <v>37</v>
      </c>
      <c r="I21" s="31">
        <v>-5</v>
      </c>
      <c r="K21" s="38">
        <v>2244.87</v>
      </c>
      <c r="L21" s="36"/>
      <c r="M21" s="39">
        <v>1969.69</v>
      </c>
      <c r="O21" s="8">
        <v>387</v>
      </c>
      <c r="Q21" s="8">
        <v>37</v>
      </c>
      <c r="R21" s="36"/>
      <c r="S21" s="33">
        <v>1.65</v>
      </c>
      <c r="T21" s="38"/>
      <c r="U21" s="34">
        <v>10.5</v>
      </c>
      <c r="V21" s="40">
        <f t="shared" si="0"/>
        <v>0</v>
      </c>
      <c r="W21" s="41">
        <f t="shared" si="1"/>
        <v>0</v>
      </c>
    </row>
    <row r="22" spans="1:23" x14ac:dyDescent="0.2">
      <c r="A22" s="33">
        <v>351.4</v>
      </c>
      <c r="C22" s="35" t="s">
        <v>42</v>
      </c>
      <c r="E22" s="37">
        <v>52412</v>
      </c>
      <c r="G22" s="5" t="s">
        <v>43</v>
      </c>
      <c r="H22" s="2" t="s">
        <v>37</v>
      </c>
      <c r="I22" s="31">
        <v>-5</v>
      </c>
      <c r="K22" s="38">
        <v>251067.8</v>
      </c>
      <c r="L22" s="36"/>
      <c r="M22" s="39">
        <v>97252.18</v>
      </c>
      <c r="O22" s="8">
        <v>166369</v>
      </c>
      <c r="Q22" s="8">
        <v>9111</v>
      </c>
      <c r="R22" s="36"/>
      <c r="S22" s="33">
        <v>3.63</v>
      </c>
      <c r="U22" s="34">
        <v>18.3</v>
      </c>
      <c r="V22" s="40">
        <f t="shared" si="0"/>
        <v>0</v>
      </c>
      <c r="W22" s="41">
        <f t="shared" si="1"/>
        <v>0</v>
      </c>
    </row>
    <row r="23" spans="1:23" x14ac:dyDescent="0.2">
      <c r="A23" s="33">
        <v>352</v>
      </c>
      <c r="C23" s="35" t="s">
        <v>44</v>
      </c>
      <c r="E23" s="37">
        <v>52412</v>
      </c>
      <c r="G23" s="5" t="s">
        <v>45</v>
      </c>
      <c r="H23" s="2" t="s">
        <v>37</v>
      </c>
      <c r="I23" s="31">
        <v>-35</v>
      </c>
      <c r="K23" s="38">
        <v>18615816.489999998</v>
      </c>
      <c r="L23" s="36"/>
      <c r="M23" s="39">
        <v>8067752.5999999996</v>
      </c>
      <c r="O23" s="8">
        <v>17063600</v>
      </c>
      <c r="Q23" s="8">
        <v>912151</v>
      </c>
      <c r="R23" s="36"/>
      <c r="S23" s="33">
        <v>4.9000000000000004</v>
      </c>
      <c r="U23" s="34">
        <v>18.7</v>
      </c>
      <c r="V23" s="40">
        <f t="shared" si="0"/>
        <v>0</v>
      </c>
      <c r="W23" s="41">
        <f t="shared" si="1"/>
        <v>0</v>
      </c>
    </row>
    <row r="24" spans="1:23" x14ac:dyDescent="0.2">
      <c r="A24" s="33">
        <v>352.2</v>
      </c>
      <c r="C24" s="35" t="s">
        <v>46</v>
      </c>
      <c r="E24" s="37">
        <v>52412</v>
      </c>
      <c r="G24" s="5" t="s">
        <v>45</v>
      </c>
      <c r="H24" s="2" t="s">
        <v>37</v>
      </c>
      <c r="I24" s="31">
        <v>-5</v>
      </c>
      <c r="K24" s="38">
        <v>1757701.36</v>
      </c>
      <c r="L24" s="36"/>
      <c r="M24" s="39">
        <v>1343666.21</v>
      </c>
      <c r="O24" s="8">
        <v>501920</v>
      </c>
      <c r="Q24" s="8">
        <v>25584</v>
      </c>
      <c r="R24" s="36"/>
      <c r="S24" s="33">
        <v>1.46</v>
      </c>
      <c r="U24" s="34">
        <v>19.600000000000001</v>
      </c>
      <c r="V24" s="40">
        <f t="shared" si="0"/>
        <v>0</v>
      </c>
      <c r="W24" s="41">
        <f t="shared" si="1"/>
        <v>0</v>
      </c>
    </row>
    <row r="25" spans="1:23" x14ac:dyDescent="0.2">
      <c r="A25" s="33">
        <v>352.3</v>
      </c>
      <c r="C25" s="35" t="s">
        <v>47</v>
      </c>
      <c r="E25" s="37">
        <v>52412</v>
      </c>
      <c r="G25" s="5" t="s">
        <v>36</v>
      </c>
      <c r="H25" s="2" t="s">
        <v>37</v>
      </c>
      <c r="I25" s="31">
        <v>0</v>
      </c>
      <c r="K25" s="38">
        <v>4185430.83</v>
      </c>
      <c r="L25" s="36"/>
      <c r="M25" s="39">
        <v>2617504.29</v>
      </c>
      <c r="O25" s="8">
        <v>1567927</v>
      </c>
      <c r="Q25" s="8">
        <v>78397</v>
      </c>
      <c r="R25" s="36"/>
      <c r="S25" s="33">
        <v>1.87</v>
      </c>
      <c r="U25" s="34">
        <v>20</v>
      </c>
      <c r="V25" s="40">
        <f t="shared" si="0"/>
        <v>0</v>
      </c>
      <c r="W25" s="41">
        <f t="shared" si="1"/>
        <v>0</v>
      </c>
    </row>
    <row r="26" spans="1:23" x14ac:dyDescent="0.2">
      <c r="A26" s="33">
        <v>353</v>
      </c>
      <c r="C26" s="35" t="s">
        <v>48</v>
      </c>
      <c r="E26" s="37">
        <v>52412</v>
      </c>
      <c r="G26" s="5" t="s">
        <v>39</v>
      </c>
      <c r="H26" s="2" t="s">
        <v>37</v>
      </c>
      <c r="I26" s="31">
        <v>-20</v>
      </c>
      <c r="K26" s="38">
        <v>3330266.9</v>
      </c>
      <c r="L26" s="36"/>
      <c r="M26" s="39">
        <v>2184802.73</v>
      </c>
      <c r="O26" s="8">
        <v>1811518</v>
      </c>
      <c r="Q26" s="8">
        <v>96110</v>
      </c>
      <c r="R26" s="36"/>
      <c r="S26" s="33">
        <v>2.89</v>
      </c>
      <c r="U26" s="34">
        <v>18.8</v>
      </c>
      <c r="V26" s="40">
        <f t="shared" si="0"/>
        <v>0</v>
      </c>
      <c r="W26" s="41">
        <f t="shared" si="1"/>
        <v>0</v>
      </c>
    </row>
    <row r="27" spans="1:23" x14ac:dyDescent="0.2">
      <c r="A27" s="33">
        <v>354</v>
      </c>
      <c r="C27" s="35" t="s">
        <v>49</v>
      </c>
      <c r="E27" s="37">
        <v>52412</v>
      </c>
      <c r="G27" s="5" t="s">
        <v>50</v>
      </c>
      <c r="H27" s="2" t="s">
        <v>37</v>
      </c>
      <c r="I27" s="31">
        <v>-10</v>
      </c>
      <c r="K27" s="38">
        <v>23850530.100000001</v>
      </c>
      <c r="L27" s="36"/>
      <c r="M27" s="39">
        <v>10576356</v>
      </c>
      <c r="O27" s="8">
        <v>15659227</v>
      </c>
      <c r="Q27" s="8">
        <v>846303</v>
      </c>
      <c r="R27" s="36"/>
      <c r="S27" s="33">
        <v>3.55</v>
      </c>
      <c r="U27" s="34">
        <v>18.5</v>
      </c>
      <c r="V27" s="40">
        <f t="shared" si="0"/>
        <v>0</v>
      </c>
      <c r="W27" s="41">
        <f t="shared" si="1"/>
        <v>0</v>
      </c>
    </row>
    <row r="28" spans="1:23" x14ac:dyDescent="0.2">
      <c r="A28" s="33">
        <v>355</v>
      </c>
      <c r="C28" s="35" t="s">
        <v>51</v>
      </c>
      <c r="E28" s="37">
        <v>52412</v>
      </c>
      <c r="G28" s="5" t="s">
        <v>52</v>
      </c>
      <c r="H28" s="2" t="s">
        <v>37</v>
      </c>
      <c r="I28" s="31">
        <v>-5</v>
      </c>
      <c r="K28" s="38">
        <v>1336293.67</v>
      </c>
      <c r="L28" s="36"/>
      <c r="M28" s="39">
        <v>547702.98</v>
      </c>
      <c r="O28" s="8">
        <v>855405</v>
      </c>
      <c r="Q28" s="8">
        <v>59184</v>
      </c>
      <c r="R28" s="36"/>
      <c r="S28" s="33">
        <v>4.43</v>
      </c>
      <c r="U28" s="34">
        <v>14.5</v>
      </c>
      <c r="V28" s="40">
        <f t="shared" si="0"/>
        <v>0</v>
      </c>
      <c r="W28" s="41">
        <f t="shared" si="1"/>
        <v>0</v>
      </c>
    </row>
    <row r="29" spans="1:23" x14ac:dyDescent="0.2">
      <c r="A29" s="33">
        <v>356</v>
      </c>
      <c r="C29" s="35" t="s">
        <v>53</v>
      </c>
      <c r="E29" s="37">
        <v>52412</v>
      </c>
      <c r="G29" s="5" t="s">
        <v>50</v>
      </c>
      <c r="H29" s="2" t="s">
        <v>37</v>
      </c>
      <c r="I29" s="31">
        <v>-5</v>
      </c>
      <c r="K29" s="38">
        <v>2873067.76</v>
      </c>
      <c r="L29" s="36"/>
      <c r="M29" s="39">
        <v>1528686.47</v>
      </c>
      <c r="O29" s="8">
        <v>1488035</v>
      </c>
      <c r="Q29" s="8">
        <v>83547</v>
      </c>
      <c r="R29" s="36"/>
      <c r="S29" s="33">
        <v>2.91</v>
      </c>
      <c r="U29" s="34">
        <v>17.8</v>
      </c>
      <c r="V29" s="40">
        <f t="shared" si="0"/>
        <v>0</v>
      </c>
      <c r="W29" s="41">
        <f t="shared" si="1"/>
        <v>0</v>
      </c>
    </row>
    <row r="30" spans="1:23" x14ac:dyDescent="0.2">
      <c r="A30" s="33">
        <v>357</v>
      </c>
      <c r="C30" s="35" t="s">
        <v>54</v>
      </c>
      <c r="E30" s="37">
        <v>52412</v>
      </c>
      <c r="G30" s="5" t="s">
        <v>55</v>
      </c>
      <c r="H30" s="2" t="s">
        <v>37</v>
      </c>
      <c r="I30" s="31">
        <v>0</v>
      </c>
      <c r="K30" s="42">
        <v>495594.33</v>
      </c>
      <c r="L30" s="36"/>
      <c r="M30" s="43">
        <v>118109.04</v>
      </c>
      <c r="O30" s="44">
        <v>377485</v>
      </c>
      <c r="Q30" s="44">
        <v>31982</v>
      </c>
      <c r="R30" s="36"/>
      <c r="S30" s="33">
        <v>6.45</v>
      </c>
      <c r="U30" s="34">
        <v>11.8</v>
      </c>
      <c r="V30" s="40">
        <f t="shared" si="0"/>
        <v>0</v>
      </c>
      <c r="W30" s="41">
        <f t="shared" si="1"/>
        <v>0</v>
      </c>
    </row>
    <row r="31" spans="1:23" x14ac:dyDescent="0.2">
      <c r="A31" s="33"/>
      <c r="C31" s="35"/>
      <c r="G31" s="5"/>
      <c r="I31" s="31"/>
      <c r="K31" s="32"/>
      <c r="L31" s="36"/>
      <c r="R31" s="36"/>
      <c r="S31" s="36"/>
      <c r="U31" s="36"/>
    </row>
    <row r="32" spans="1:23" s="9" customFormat="1" x14ac:dyDescent="0.2">
      <c r="A32" s="45"/>
      <c r="C32" s="46" t="s">
        <v>56</v>
      </c>
      <c r="E32" s="3"/>
      <c r="G32" s="3"/>
      <c r="I32" s="10"/>
      <c r="K32" s="47">
        <f>+SUBTOTAL(9,K18:K30)</f>
        <v>57647582.899999999</v>
      </c>
      <c r="L32" s="48"/>
      <c r="M32" s="49">
        <f>+SUBTOTAL(9,M18:M30)</f>
        <v>27590719.249999996</v>
      </c>
      <c r="N32" s="49"/>
      <c r="O32" s="49">
        <f>+SUBTOTAL(9,O18:O30)</f>
        <v>39980321</v>
      </c>
      <c r="P32" s="49"/>
      <c r="Q32" s="49">
        <f>+SUBTOTAL(9,Q18:Q30)</f>
        <v>2170143</v>
      </c>
      <c r="R32" s="48"/>
      <c r="S32" s="45">
        <f>ROUND(Q32/K32*100,2)</f>
        <v>3.76</v>
      </c>
      <c r="T32" s="3"/>
      <c r="U32" s="48"/>
    </row>
    <row r="33" spans="1:23" x14ac:dyDescent="0.2">
      <c r="A33" s="33"/>
      <c r="C33" s="35"/>
      <c r="G33" s="5"/>
      <c r="I33" s="31"/>
      <c r="K33" s="32"/>
      <c r="L33" s="36"/>
      <c r="R33" s="36"/>
      <c r="S33" s="36"/>
      <c r="U33" s="36"/>
    </row>
    <row r="34" spans="1:23" x14ac:dyDescent="0.2">
      <c r="A34" s="33"/>
      <c r="C34" s="15" t="s">
        <v>57</v>
      </c>
      <c r="G34" s="5"/>
      <c r="I34" s="31"/>
      <c r="K34" s="32"/>
      <c r="L34" s="36"/>
      <c r="R34" s="36"/>
      <c r="S34" s="36"/>
      <c r="U34" s="36"/>
    </row>
    <row r="35" spans="1:23" x14ac:dyDescent="0.2">
      <c r="A35" s="33"/>
      <c r="C35" s="35"/>
      <c r="G35" s="5"/>
      <c r="I35" s="31"/>
      <c r="K35" s="32"/>
      <c r="L35" s="36"/>
      <c r="R35" s="36"/>
      <c r="S35" s="36"/>
      <c r="U35" s="36"/>
    </row>
    <row r="36" spans="1:23" x14ac:dyDescent="0.2">
      <c r="A36" s="33"/>
      <c r="C36" s="50" t="s">
        <v>58</v>
      </c>
      <c r="G36" s="5"/>
      <c r="I36" s="31"/>
      <c r="K36" s="32"/>
      <c r="L36" s="36"/>
      <c r="R36" s="36"/>
      <c r="S36" s="36"/>
      <c r="U36" s="36"/>
    </row>
    <row r="37" spans="1:23" x14ac:dyDescent="0.2">
      <c r="A37" s="33">
        <v>361</v>
      </c>
      <c r="C37" s="35" t="s">
        <v>59</v>
      </c>
      <c r="E37" s="37">
        <v>52778</v>
      </c>
      <c r="G37" s="5" t="s">
        <v>60</v>
      </c>
      <c r="H37" s="2" t="s">
        <v>37</v>
      </c>
      <c r="I37" s="31">
        <v>-5</v>
      </c>
      <c r="K37" s="38">
        <v>4155602.12</v>
      </c>
      <c r="L37" s="36"/>
      <c r="M37" s="8">
        <v>2193878.89</v>
      </c>
      <c r="O37" s="8">
        <v>2169503</v>
      </c>
      <c r="Q37" s="8">
        <v>111414</v>
      </c>
      <c r="R37" s="36"/>
      <c r="S37" s="33">
        <v>2.68</v>
      </c>
      <c r="U37" s="34">
        <v>19.5</v>
      </c>
      <c r="V37" s="40">
        <f t="shared" ref="V37:V40" si="2">ROUND(Q37/K37*100,2)-S37</f>
        <v>0</v>
      </c>
      <c r="W37" s="41">
        <f t="shared" ref="W37:W40" si="3">ROUND(1/(Q37/O37),1)-U37</f>
        <v>0</v>
      </c>
    </row>
    <row r="38" spans="1:23" x14ac:dyDescent="0.2">
      <c r="A38" s="33">
        <v>362</v>
      </c>
      <c r="C38" s="35" t="s">
        <v>61</v>
      </c>
      <c r="E38" s="37">
        <v>52778</v>
      </c>
      <c r="G38" s="5" t="s">
        <v>60</v>
      </c>
      <c r="H38" s="2" t="s">
        <v>37</v>
      </c>
      <c r="I38" s="31">
        <v>-5</v>
      </c>
      <c r="K38" s="38">
        <v>3683221.39</v>
      </c>
      <c r="L38" s="36"/>
      <c r="M38" s="8">
        <v>2169133.87</v>
      </c>
      <c r="O38" s="8">
        <v>1698249</v>
      </c>
      <c r="Q38" s="8">
        <v>86850</v>
      </c>
      <c r="R38" s="36"/>
      <c r="S38" s="33">
        <v>2.36</v>
      </c>
      <c r="U38" s="34">
        <v>19.600000000000001</v>
      </c>
      <c r="V38" s="40">
        <f t="shared" si="2"/>
        <v>0</v>
      </c>
      <c r="W38" s="41">
        <f t="shared" si="3"/>
        <v>0</v>
      </c>
    </row>
    <row r="39" spans="1:23" x14ac:dyDescent="0.2">
      <c r="A39" s="33">
        <v>363</v>
      </c>
      <c r="C39" s="35" t="s">
        <v>53</v>
      </c>
      <c r="E39" s="37">
        <v>52778</v>
      </c>
      <c r="G39" s="5" t="s">
        <v>62</v>
      </c>
      <c r="H39" s="2" t="s">
        <v>37</v>
      </c>
      <c r="I39" s="31">
        <v>-5</v>
      </c>
      <c r="K39" s="38">
        <v>3984038.93</v>
      </c>
      <c r="L39" s="36"/>
      <c r="M39" s="8">
        <v>2456522.62</v>
      </c>
      <c r="O39" s="8">
        <v>1726718</v>
      </c>
      <c r="Q39" s="8">
        <v>98081</v>
      </c>
      <c r="R39" s="36"/>
      <c r="S39" s="33">
        <v>2.46</v>
      </c>
      <c r="U39" s="34">
        <v>17.600000000000001</v>
      </c>
      <c r="V39" s="40">
        <f t="shared" si="2"/>
        <v>0</v>
      </c>
      <c r="W39" s="41">
        <f t="shared" si="3"/>
        <v>0</v>
      </c>
    </row>
    <row r="40" spans="1:23" x14ac:dyDescent="0.2">
      <c r="A40" s="33">
        <v>364</v>
      </c>
      <c r="C40" s="35" t="s">
        <v>63</v>
      </c>
      <c r="E40" s="37">
        <v>52778</v>
      </c>
      <c r="G40" s="5" t="s">
        <v>64</v>
      </c>
      <c r="H40" s="2" t="s">
        <v>37</v>
      </c>
      <c r="I40" s="31">
        <v>-5</v>
      </c>
      <c r="K40" s="38">
        <v>2382938.3199999998</v>
      </c>
      <c r="L40" s="36"/>
      <c r="M40" s="8">
        <v>776353.46</v>
      </c>
      <c r="O40" s="8">
        <v>1725732</v>
      </c>
      <c r="Q40" s="8">
        <v>110528</v>
      </c>
      <c r="R40" s="36"/>
      <c r="S40" s="33">
        <v>4.6399999999999997</v>
      </c>
      <c r="U40" s="34">
        <v>15.6</v>
      </c>
      <c r="V40" s="40">
        <f t="shared" si="2"/>
        <v>0</v>
      </c>
      <c r="W40" s="41">
        <f t="shared" si="3"/>
        <v>0</v>
      </c>
    </row>
    <row r="41" spans="1:23" s="52" customFormat="1" x14ac:dyDescent="0.2">
      <c r="A41" s="51"/>
      <c r="C41" s="50" t="s">
        <v>65</v>
      </c>
      <c r="E41" s="53"/>
      <c r="G41" s="53"/>
      <c r="I41" s="54"/>
      <c r="K41" s="55">
        <f>+SUBTOTAL(9,K37:K40)</f>
        <v>14205800.76</v>
      </c>
      <c r="L41" s="56"/>
      <c r="M41" s="57">
        <f>+SUBTOTAL(9,M37:M40)</f>
        <v>7595888.8399999999</v>
      </c>
      <c r="N41" s="58"/>
      <c r="O41" s="57">
        <f>+SUBTOTAL(9,O37:O40)</f>
        <v>7320202</v>
      </c>
      <c r="P41" s="58"/>
      <c r="Q41" s="57">
        <f>+SUBTOTAL(9,Q37:Q40)</f>
        <v>406873</v>
      </c>
      <c r="R41" s="56"/>
      <c r="S41" s="51">
        <f>ROUND(Q41/K41*100,2)</f>
        <v>2.86</v>
      </c>
      <c r="T41" s="53"/>
      <c r="U41" s="56"/>
    </row>
    <row r="42" spans="1:23" x14ac:dyDescent="0.2">
      <c r="A42" s="33"/>
      <c r="C42" s="35"/>
      <c r="G42" s="5"/>
      <c r="I42" s="31"/>
      <c r="K42" s="32"/>
      <c r="L42" s="36"/>
      <c r="R42" s="36"/>
      <c r="S42" s="36"/>
      <c r="U42" s="36"/>
    </row>
    <row r="43" spans="1:23" x14ac:dyDescent="0.2">
      <c r="A43" s="33"/>
      <c r="C43" s="50" t="s">
        <v>66</v>
      </c>
      <c r="G43" s="5"/>
      <c r="I43" s="31"/>
      <c r="K43" s="32"/>
      <c r="L43" s="36"/>
      <c r="R43" s="36"/>
      <c r="S43" s="36"/>
      <c r="U43" s="36"/>
    </row>
    <row r="44" spans="1:23" x14ac:dyDescent="0.2">
      <c r="A44" s="33">
        <v>361</v>
      </c>
      <c r="C44" s="35" t="s">
        <v>59</v>
      </c>
      <c r="E44" s="37">
        <v>61971</v>
      </c>
      <c r="G44" s="5" t="s">
        <v>60</v>
      </c>
      <c r="H44" s="2" t="s">
        <v>37</v>
      </c>
      <c r="I44" s="31">
        <v>-5</v>
      </c>
      <c r="K44" s="38">
        <v>80879739.170000002</v>
      </c>
      <c r="L44" s="36"/>
      <c r="M44" s="8">
        <v>2693927.57</v>
      </c>
      <c r="O44" s="8">
        <v>82229799</v>
      </c>
      <c r="Q44" s="8">
        <v>1965809</v>
      </c>
      <c r="R44" s="36"/>
      <c r="S44" s="33">
        <v>2.4300000000000002</v>
      </c>
      <c r="U44" s="34">
        <v>41.8</v>
      </c>
      <c r="V44" s="40">
        <f t="shared" ref="V44:V53" si="4">ROUND(Q44/K44*100,2)-S44</f>
        <v>0</v>
      </c>
      <c r="W44" s="41">
        <f t="shared" ref="W44:W53" si="5">ROUND(1/(Q44/O44),1)-U44</f>
        <v>0</v>
      </c>
    </row>
    <row r="45" spans="1:23" x14ac:dyDescent="0.2">
      <c r="A45" s="33">
        <v>362</v>
      </c>
      <c r="C45" s="35" t="s">
        <v>61</v>
      </c>
      <c r="E45" s="37">
        <v>61971</v>
      </c>
      <c r="G45" s="5" t="s">
        <v>60</v>
      </c>
      <c r="H45" s="2" t="s">
        <v>37</v>
      </c>
      <c r="I45" s="31">
        <v>-5</v>
      </c>
      <c r="K45" s="38">
        <v>110724966.70999999</v>
      </c>
      <c r="L45" s="36"/>
      <c r="M45" s="8">
        <v>3698032.66</v>
      </c>
      <c r="O45" s="8">
        <v>112563182</v>
      </c>
      <c r="Q45" s="8">
        <v>2690968</v>
      </c>
      <c r="R45" s="36"/>
      <c r="S45" s="33">
        <v>2.4300000000000002</v>
      </c>
      <c r="U45" s="34">
        <v>41.8</v>
      </c>
      <c r="V45" s="40">
        <f t="shared" si="4"/>
        <v>0</v>
      </c>
      <c r="W45" s="41">
        <f t="shared" si="5"/>
        <v>0</v>
      </c>
    </row>
    <row r="46" spans="1:23" x14ac:dyDescent="0.2">
      <c r="A46" s="33">
        <v>363</v>
      </c>
      <c r="C46" s="35" t="s">
        <v>53</v>
      </c>
      <c r="E46" s="37">
        <v>61971</v>
      </c>
      <c r="G46" s="5" t="s">
        <v>62</v>
      </c>
      <c r="H46" s="2" t="s">
        <v>37</v>
      </c>
      <c r="I46" s="31">
        <v>-5</v>
      </c>
      <c r="K46" s="38">
        <v>5830358.6399999997</v>
      </c>
      <c r="L46" s="36"/>
      <c r="M46" s="8">
        <v>221184.75</v>
      </c>
      <c r="O46" s="8">
        <v>5900692</v>
      </c>
      <c r="Q46" s="8">
        <v>159780</v>
      </c>
      <c r="R46" s="36"/>
      <c r="S46" s="33">
        <v>2.74</v>
      </c>
      <c r="U46" s="34">
        <v>36.9</v>
      </c>
      <c r="V46" s="40">
        <f t="shared" si="4"/>
        <v>0</v>
      </c>
      <c r="W46" s="41">
        <f t="shared" si="5"/>
        <v>0</v>
      </c>
    </row>
    <row r="47" spans="1:23" x14ac:dyDescent="0.2">
      <c r="A47" s="33">
        <v>363.1</v>
      </c>
      <c r="C47" s="35" t="s">
        <v>67</v>
      </c>
      <c r="E47" s="37">
        <v>61971</v>
      </c>
      <c r="G47" s="5" t="s">
        <v>68</v>
      </c>
      <c r="H47" s="2" t="s">
        <v>37</v>
      </c>
      <c r="I47" s="31">
        <v>-5</v>
      </c>
      <c r="K47" s="38">
        <v>6788564.25</v>
      </c>
      <c r="L47" s="36"/>
      <c r="M47" s="8">
        <v>286433.44</v>
      </c>
      <c r="O47" s="8">
        <v>6841559</v>
      </c>
      <c r="Q47" s="8">
        <v>206133</v>
      </c>
      <c r="R47" s="36"/>
      <c r="S47" s="33">
        <v>3.04</v>
      </c>
      <c r="U47" s="34">
        <v>33.200000000000003</v>
      </c>
      <c r="V47" s="40">
        <f t="shared" si="4"/>
        <v>0</v>
      </c>
      <c r="W47" s="41">
        <f t="shared" si="5"/>
        <v>0</v>
      </c>
    </row>
    <row r="48" spans="1:23" x14ac:dyDescent="0.2">
      <c r="A48" s="33">
        <v>363.2</v>
      </c>
      <c r="C48" s="35" t="s">
        <v>69</v>
      </c>
      <c r="E48" s="37">
        <v>61971</v>
      </c>
      <c r="G48" s="5" t="s">
        <v>62</v>
      </c>
      <c r="H48" s="2" t="s">
        <v>37</v>
      </c>
      <c r="I48" s="31">
        <v>-5</v>
      </c>
      <c r="K48" s="38">
        <v>21328302.489999998</v>
      </c>
      <c r="L48" s="36"/>
      <c r="M48" s="8">
        <v>809061.27</v>
      </c>
      <c r="O48" s="8">
        <v>21585656</v>
      </c>
      <c r="Q48" s="8">
        <v>584502</v>
      </c>
      <c r="R48" s="36"/>
      <c r="S48" s="33">
        <v>2.74</v>
      </c>
      <c r="U48" s="34">
        <v>36.9</v>
      </c>
      <c r="V48" s="40">
        <f t="shared" si="4"/>
        <v>0</v>
      </c>
      <c r="W48" s="41">
        <f t="shared" si="5"/>
        <v>0</v>
      </c>
    </row>
    <row r="49" spans="1:23" x14ac:dyDescent="0.2">
      <c r="A49" s="33">
        <v>363.3</v>
      </c>
      <c r="C49" s="35" t="s">
        <v>69</v>
      </c>
      <c r="E49" s="37">
        <v>61971</v>
      </c>
      <c r="G49" s="5" t="s">
        <v>70</v>
      </c>
      <c r="H49" s="2" t="s">
        <v>37</v>
      </c>
      <c r="I49" s="31">
        <v>-5</v>
      </c>
      <c r="K49" s="38">
        <v>3011907.23</v>
      </c>
      <c r="L49" s="36"/>
      <c r="M49" s="8">
        <v>128753.09</v>
      </c>
      <c r="O49" s="8">
        <v>3033750</v>
      </c>
      <c r="Q49" s="8">
        <v>93003</v>
      </c>
      <c r="R49" s="36"/>
      <c r="S49" s="33">
        <v>3.09</v>
      </c>
      <c r="U49" s="34">
        <v>32.6</v>
      </c>
      <c r="V49" s="40">
        <f t="shared" si="4"/>
        <v>0</v>
      </c>
      <c r="W49" s="41">
        <f t="shared" si="5"/>
        <v>0</v>
      </c>
    </row>
    <row r="50" spans="1:23" x14ac:dyDescent="0.2">
      <c r="A50" s="33">
        <v>363.5</v>
      </c>
      <c r="C50" s="35" t="s">
        <v>54</v>
      </c>
      <c r="E50" s="37">
        <v>61971</v>
      </c>
      <c r="G50" s="5" t="s">
        <v>71</v>
      </c>
      <c r="H50" s="2" t="s">
        <v>37</v>
      </c>
      <c r="I50" s="31">
        <v>-5</v>
      </c>
      <c r="K50" s="38">
        <v>6965184.0700000003</v>
      </c>
      <c r="L50" s="36"/>
      <c r="M50" s="8">
        <v>267263.90999999997</v>
      </c>
      <c r="O50" s="8">
        <v>7046179</v>
      </c>
      <c r="Q50" s="8">
        <v>194110</v>
      </c>
      <c r="R50" s="36"/>
      <c r="S50" s="33">
        <v>2.79</v>
      </c>
      <c r="U50" s="34">
        <v>36.299999999999997</v>
      </c>
      <c r="V50" s="40">
        <f t="shared" si="4"/>
        <v>0</v>
      </c>
      <c r="W50" s="41">
        <f t="shared" si="5"/>
        <v>0</v>
      </c>
    </row>
    <row r="51" spans="1:23" x14ac:dyDescent="0.2">
      <c r="A51" s="33">
        <v>364.3</v>
      </c>
      <c r="C51" s="35" t="s">
        <v>72</v>
      </c>
      <c r="E51" s="37">
        <v>61971</v>
      </c>
      <c r="G51" s="5" t="s">
        <v>71</v>
      </c>
      <c r="H51" s="2" t="s">
        <v>37</v>
      </c>
      <c r="I51" s="31">
        <v>-5</v>
      </c>
      <c r="K51" s="38">
        <v>4092119.37</v>
      </c>
      <c r="L51" s="36"/>
      <c r="M51" s="8">
        <v>141899.38</v>
      </c>
      <c r="O51" s="8">
        <v>4154826</v>
      </c>
      <c r="Q51" s="8">
        <v>114317</v>
      </c>
      <c r="R51" s="36"/>
      <c r="S51" s="33">
        <v>2.79</v>
      </c>
      <c r="U51" s="34">
        <v>36.299999999999997</v>
      </c>
      <c r="V51" s="40">
        <f t="shared" si="4"/>
        <v>0</v>
      </c>
      <c r="W51" s="41">
        <f t="shared" si="5"/>
        <v>0</v>
      </c>
    </row>
    <row r="52" spans="1:23" x14ac:dyDescent="0.2">
      <c r="A52" s="33">
        <v>364.5</v>
      </c>
      <c r="C52" s="35" t="s">
        <v>51</v>
      </c>
      <c r="E52" s="37">
        <v>61971</v>
      </c>
      <c r="G52" s="5" t="s">
        <v>71</v>
      </c>
      <c r="H52" s="2" t="s">
        <v>37</v>
      </c>
      <c r="I52" s="31">
        <v>-5</v>
      </c>
      <c r="K52" s="38">
        <v>1882998.79</v>
      </c>
      <c r="L52" s="36"/>
      <c r="M52" s="8">
        <v>72261.77</v>
      </c>
      <c r="O52" s="8">
        <v>1904887</v>
      </c>
      <c r="Q52" s="8">
        <v>52476</v>
      </c>
      <c r="R52" s="36"/>
      <c r="S52" s="33">
        <v>2.79</v>
      </c>
      <c r="U52" s="34">
        <v>36.299999999999997</v>
      </c>
      <c r="V52" s="40">
        <f t="shared" si="4"/>
        <v>0</v>
      </c>
      <c r="W52" s="41">
        <f t="shared" si="5"/>
        <v>0</v>
      </c>
    </row>
    <row r="53" spans="1:23" x14ac:dyDescent="0.2">
      <c r="A53" s="33">
        <v>364.6</v>
      </c>
      <c r="C53" s="35" t="s">
        <v>49</v>
      </c>
      <c r="E53" s="37">
        <v>61971</v>
      </c>
      <c r="G53" s="5" t="s">
        <v>62</v>
      </c>
      <c r="H53" s="2" t="s">
        <v>37</v>
      </c>
      <c r="I53" s="31">
        <v>-5</v>
      </c>
      <c r="K53" s="42">
        <v>963974.98</v>
      </c>
      <c r="L53" s="36"/>
      <c r="M53" s="44">
        <v>36448.5</v>
      </c>
      <c r="O53" s="44">
        <v>975725</v>
      </c>
      <c r="Q53" s="44">
        <v>26421</v>
      </c>
      <c r="R53" s="36"/>
      <c r="S53" s="33">
        <v>2.74</v>
      </c>
      <c r="U53" s="34">
        <v>36.9</v>
      </c>
      <c r="V53" s="40">
        <f t="shared" si="4"/>
        <v>0</v>
      </c>
      <c r="W53" s="41">
        <f t="shared" si="5"/>
        <v>0</v>
      </c>
    </row>
    <row r="54" spans="1:23" s="52" customFormat="1" x14ac:dyDescent="0.2">
      <c r="A54" s="51"/>
      <c r="C54" s="50" t="s">
        <v>73</v>
      </c>
      <c r="E54" s="53"/>
      <c r="G54" s="53"/>
      <c r="I54" s="54"/>
      <c r="K54" s="59">
        <f>+SUBTOTAL(9,K44:K53)</f>
        <v>242468115.69999996</v>
      </c>
      <c r="L54" s="56"/>
      <c r="M54" s="60">
        <f>+SUBTOTAL(9,M44:M53)</f>
        <v>8355266.3400000008</v>
      </c>
      <c r="N54" s="58"/>
      <c r="O54" s="60">
        <f>+SUBTOTAL(9,O44:O53)</f>
        <v>246236255</v>
      </c>
      <c r="P54" s="58"/>
      <c r="Q54" s="60">
        <f>+SUBTOTAL(9,Q44:Q53)</f>
        <v>6087519</v>
      </c>
      <c r="R54" s="56"/>
      <c r="S54" s="51">
        <f>ROUND(Q54/K54*100,2)</f>
        <v>2.5099999999999998</v>
      </c>
      <c r="T54" s="53"/>
      <c r="U54" s="56"/>
    </row>
    <row r="55" spans="1:23" x14ac:dyDescent="0.2">
      <c r="A55" s="33"/>
      <c r="C55" s="35"/>
      <c r="G55" s="5"/>
      <c r="I55" s="31"/>
      <c r="K55" s="61"/>
      <c r="L55" s="36"/>
      <c r="M55" s="62"/>
      <c r="O55" s="62"/>
      <c r="Q55" s="62"/>
      <c r="R55" s="36"/>
      <c r="S55" s="36"/>
      <c r="U55" s="36"/>
    </row>
    <row r="56" spans="1:23" s="9" customFormat="1" x14ac:dyDescent="0.2">
      <c r="A56" s="45"/>
      <c r="C56" s="46" t="s">
        <v>74</v>
      </c>
      <c r="E56" s="3"/>
      <c r="G56" s="3"/>
      <c r="I56" s="10"/>
      <c r="K56" s="47">
        <f>+SUBTOTAL(9,K37:K55)</f>
        <v>256673916.45999995</v>
      </c>
      <c r="L56" s="48"/>
      <c r="M56" s="63">
        <f>+SUBTOTAL(9,M37:M55)</f>
        <v>15951155.18</v>
      </c>
      <c r="N56" s="49"/>
      <c r="O56" s="63">
        <f>+SUBTOTAL(9,O37:O55)</f>
        <v>253556457</v>
      </c>
      <c r="P56" s="49"/>
      <c r="Q56" s="63">
        <f>+SUBTOTAL(9,Q37:Q55)</f>
        <v>6494392</v>
      </c>
      <c r="R56" s="48"/>
      <c r="S56" s="45">
        <f>ROUND(Q56/K56*100,2)</f>
        <v>2.5299999999999998</v>
      </c>
      <c r="T56" s="3"/>
      <c r="U56" s="48"/>
    </row>
    <row r="57" spans="1:23" x14ac:dyDescent="0.2">
      <c r="A57" s="33"/>
      <c r="C57" s="35"/>
      <c r="G57" s="5"/>
      <c r="I57" s="31"/>
      <c r="K57" s="32"/>
      <c r="L57" s="36"/>
      <c r="R57" s="36"/>
      <c r="S57" s="36"/>
      <c r="U57" s="36"/>
    </row>
    <row r="58" spans="1:23" x14ac:dyDescent="0.2">
      <c r="A58" s="33"/>
      <c r="C58" s="3" t="s">
        <v>75</v>
      </c>
      <c r="G58" s="5"/>
      <c r="I58" s="31"/>
      <c r="K58" s="32"/>
      <c r="L58" s="36"/>
      <c r="R58" s="36"/>
      <c r="S58" s="36"/>
      <c r="U58" s="36"/>
    </row>
    <row r="59" spans="1:23" x14ac:dyDescent="0.2">
      <c r="A59" s="33"/>
      <c r="C59" s="14"/>
      <c r="G59" s="5"/>
      <c r="I59" s="31"/>
      <c r="K59" s="32"/>
      <c r="L59" s="36"/>
      <c r="R59" s="36"/>
      <c r="S59" s="36"/>
      <c r="U59" s="36"/>
    </row>
    <row r="60" spans="1:23" x14ac:dyDescent="0.2">
      <c r="A60" s="33">
        <v>374.2</v>
      </c>
      <c r="C60" s="2" t="s">
        <v>35</v>
      </c>
      <c r="E60" s="37" t="s">
        <v>76</v>
      </c>
      <c r="G60" s="5" t="s">
        <v>77</v>
      </c>
      <c r="I60" s="31">
        <v>0</v>
      </c>
      <c r="K60" s="32">
        <v>6191764.5099999998</v>
      </c>
      <c r="L60" s="36"/>
      <c r="M60" s="8">
        <v>767202.7</v>
      </c>
      <c r="O60" s="8">
        <v>5424562</v>
      </c>
      <c r="Q60" s="8">
        <v>88646</v>
      </c>
      <c r="R60" s="36"/>
      <c r="S60" s="33">
        <v>1.43</v>
      </c>
      <c r="U60" s="34">
        <v>61.2</v>
      </c>
      <c r="V60" s="40">
        <f t="shared" ref="V60:V79" si="6">ROUND(Q60/K60*100,2)-S60</f>
        <v>0</v>
      </c>
      <c r="W60" s="41">
        <f t="shared" ref="W60:W79" si="7">ROUND(1/(Q60/O60),1)-U60</f>
        <v>0</v>
      </c>
    </row>
    <row r="61" spans="1:23" x14ac:dyDescent="0.2">
      <c r="A61" s="33">
        <v>374.3</v>
      </c>
      <c r="C61" s="2" t="s">
        <v>78</v>
      </c>
      <c r="E61" s="37" t="s">
        <v>76</v>
      </c>
      <c r="G61" s="5" t="s">
        <v>77</v>
      </c>
      <c r="I61" s="31">
        <v>0</v>
      </c>
      <c r="K61" s="32">
        <v>7998815.5800000001</v>
      </c>
      <c r="L61" s="36"/>
      <c r="M61" s="8">
        <v>2560472.91</v>
      </c>
      <c r="O61" s="8">
        <v>5438343</v>
      </c>
      <c r="Q61" s="8">
        <v>104091</v>
      </c>
      <c r="R61" s="36"/>
      <c r="S61" s="33">
        <v>1.3</v>
      </c>
      <c r="U61" s="34">
        <v>52.2</v>
      </c>
      <c r="V61" s="40">
        <f t="shared" si="6"/>
        <v>0</v>
      </c>
      <c r="W61" s="41">
        <f t="shared" si="7"/>
        <v>0</v>
      </c>
    </row>
    <row r="62" spans="1:23" x14ac:dyDescent="0.2">
      <c r="A62" s="33">
        <v>375</v>
      </c>
      <c r="C62" s="2" t="s">
        <v>59</v>
      </c>
      <c r="E62" s="37" t="s">
        <v>76</v>
      </c>
      <c r="G62" s="5" t="s">
        <v>60</v>
      </c>
      <c r="I62" s="31">
        <v>-5</v>
      </c>
      <c r="K62" s="32">
        <v>19997776.440000001</v>
      </c>
      <c r="L62" s="36"/>
      <c r="M62" s="8">
        <v>6222197.5599999996</v>
      </c>
      <c r="O62" s="8">
        <v>14775468</v>
      </c>
      <c r="Q62" s="8">
        <v>416461</v>
      </c>
      <c r="R62" s="36"/>
      <c r="S62" s="33">
        <v>2.08</v>
      </c>
      <c r="U62" s="34">
        <v>35.5</v>
      </c>
      <c r="V62" s="40">
        <f t="shared" si="6"/>
        <v>0</v>
      </c>
      <c r="W62" s="41">
        <f t="shared" si="7"/>
        <v>0</v>
      </c>
    </row>
    <row r="63" spans="1:23" x14ac:dyDescent="0.2">
      <c r="A63" s="33">
        <v>376.2</v>
      </c>
      <c r="C63" s="2" t="s">
        <v>79</v>
      </c>
      <c r="E63" s="37" t="s">
        <v>76</v>
      </c>
      <c r="G63" s="5" t="s">
        <v>60</v>
      </c>
      <c r="I63" s="31">
        <v>-50</v>
      </c>
      <c r="K63" s="32">
        <v>1807200661.79</v>
      </c>
      <c r="L63" s="36"/>
      <c r="M63" s="8">
        <v>604055176.26999998</v>
      </c>
      <c r="O63" s="8">
        <v>2106745816</v>
      </c>
      <c r="Q63" s="8">
        <v>57286464</v>
      </c>
      <c r="R63" s="36"/>
      <c r="S63" s="33">
        <v>3.17</v>
      </c>
      <c r="U63" s="34">
        <v>36.799999999999997</v>
      </c>
      <c r="V63" s="40">
        <f t="shared" si="6"/>
        <v>0</v>
      </c>
      <c r="W63" s="41">
        <f t="shared" si="7"/>
        <v>0</v>
      </c>
    </row>
    <row r="64" spans="1:23" x14ac:dyDescent="0.2">
      <c r="A64" s="33">
        <v>376.4</v>
      </c>
      <c r="C64" s="2" t="s">
        <v>80</v>
      </c>
      <c r="E64" s="37" t="s">
        <v>76</v>
      </c>
      <c r="G64" s="5" t="s">
        <v>81</v>
      </c>
      <c r="I64" s="31">
        <v>-50</v>
      </c>
      <c r="K64" s="32">
        <v>674125931.22000003</v>
      </c>
      <c r="L64" s="36"/>
      <c r="M64" s="8">
        <v>325965598.88</v>
      </c>
      <c r="O64" s="8">
        <v>685223298</v>
      </c>
      <c r="Q64" s="8">
        <v>17826508</v>
      </c>
      <c r="R64" s="36"/>
      <c r="S64" s="33">
        <v>2.64</v>
      </c>
      <c r="U64" s="34">
        <v>38.4</v>
      </c>
      <c r="V64" s="40">
        <f t="shared" si="6"/>
        <v>0</v>
      </c>
      <c r="W64" s="41">
        <f t="shared" si="7"/>
        <v>0</v>
      </c>
    </row>
    <row r="65" spans="1:23" x14ac:dyDescent="0.2">
      <c r="A65" s="33">
        <v>376.5</v>
      </c>
      <c r="C65" s="2" t="s">
        <v>82</v>
      </c>
      <c r="E65" s="37" t="s">
        <v>76</v>
      </c>
      <c r="G65" s="5" t="s">
        <v>83</v>
      </c>
      <c r="I65" s="31">
        <v>0</v>
      </c>
      <c r="K65" s="32">
        <v>43920730.119999997</v>
      </c>
      <c r="L65" s="36"/>
      <c r="M65" s="8">
        <v>19457775</v>
      </c>
      <c r="O65" s="8">
        <v>24462955</v>
      </c>
      <c r="Q65" s="8">
        <v>1628378</v>
      </c>
      <c r="R65" s="36"/>
      <c r="S65" s="33">
        <v>3.71</v>
      </c>
      <c r="U65" s="34">
        <v>15</v>
      </c>
      <c r="V65" s="40">
        <f t="shared" si="6"/>
        <v>0</v>
      </c>
      <c r="W65" s="41">
        <f t="shared" si="7"/>
        <v>0</v>
      </c>
    </row>
    <row r="66" spans="1:23" x14ac:dyDescent="0.2">
      <c r="A66" s="33">
        <v>378</v>
      </c>
      <c r="C66" s="2" t="s">
        <v>84</v>
      </c>
      <c r="E66" s="37" t="s">
        <v>76</v>
      </c>
      <c r="G66" s="5" t="s">
        <v>62</v>
      </c>
      <c r="I66" s="31">
        <v>-50</v>
      </c>
      <c r="K66" s="32">
        <v>152915833.53999999</v>
      </c>
      <c r="L66" s="36"/>
      <c r="M66" s="8">
        <v>66256112.869999997</v>
      </c>
      <c r="O66" s="8">
        <v>163117637</v>
      </c>
      <c r="Q66" s="8">
        <v>5902985</v>
      </c>
      <c r="R66" s="36"/>
      <c r="S66" s="33">
        <v>3.86</v>
      </c>
      <c r="U66" s="34">
        <v>27.6</v>
      </c>
      <c r="V66" s="40">
        <f t="shared" si="6"/>
        <v>0</v>
      </c>
      <c r="W66" s="41">
        <f t="shared" si="7"/>
        <v>0</v>
      </c>
    </row>
    <row r="67" spans="1:23" x14ac:dyDescent="0.2">
      <c r="A67" s="33">
        <v>380.1</v>
      </c>
      <c r="C67" s="2" t="s">
        <v>85</v>
      </c>
      <c r="E67" s="37" t="s">
        <v>76</v>
      </c>
      <c r="G67" s="5" t="s">
        <v>83</v>
      </c>
      <c r="I67" s="31">
        <v>0</v>
      </c>
      <c r="K67" s="32">
        <v>22458850.989999998</v>
      </c>
      <c r="L67" s="36"/>
      <c r="M67" s="8">
        <v>11113031.289999999</v>
      </c>
      <c r="O67" s="8">
        <v>11345820</v>
      </c>
      <c r="Q67" s="8">
        <v>809500</v>
      </c>
      <c r="R67" s="36"/>
      <c r="S67" s="33">
        <v>3.6</v>
      </c>
      <c r="U67" s="34">
        <v>14</v>
      </c>
      <c r="V67" s="40">
        <f t="shared" si="6"/>
        <v>0</v>
      </c>
      <c r="W67" s="41">
        <f t="shared" si="7"/>
        <v>0</v>
      </c>
    </row>
    <row r="68" spans="1:23" x14ac:dyDescent="0.2">
      <c r="A68" s="33">
        <v>380.2</v>
      </c>
      <c r="C68" s="2" t="s">
        <v>86</v>
      </c>
      <c r="E68" s="37" t="s">
        <v>76</v>
      </c>
      <c r="G68" s="5" t="s">
        <v>87</v>
      </c>
      <c r="I68" s="31">
        <v>-100</v>
      </c>
      <c r="K68" s="32">
        <v>1440113519.21</v>
      </c>
      <c r="L68" s="36"/>
      <c r="M68" s="8">
        <v>681203419.72000003</v>
      </c>
      <c r="O68" s="8">
        <v>2199023619</v>
      </c>
      <c r="Q68" s="8">
        <v>68380824</v>
      </c>
      <c r="R68" s="36"/>
      <c r="S68" s="33">
        <v>4.75</v>
      </c>
      <c r="U68" s="34">
        <v>32.200000000000003</v>
      </c>
      <c r="V68" s="40">
        <f t="shared" si="6"/>
        <v>0</v>
      </c>
      <c r="W68" s="41">
        <f t="shared" si="7"/>
        <v>0</v>
      </c>
    </row>
    <row r="69" spans="1:23" x14ac:dyDescent="0.2">
      <c r="A69" s="33">
        <v>380.3</v>
      </c>
      <c r="C69" s="2" t="s">
        <v>88</v>
      </c>
      <c r="E69" s="37" t="s">
        <v>76</v>
      </c>
      <c r="G69" s="5" t="s">
        <v>87</v>
      </c>
      <c r="I69" s="31">
        <v>-100</v>
      </c>
      <c r="K69" s="32">
        <v>40387692.159999996</v>
      </c>
      <c r="L69" s="36"/>
      <c r="M69" s="8">
        <v>25183251.18</v>
      </c>
      <c r="O69" s="8">
        <v>55592133</v>
      </c>
      <c r="Q69" s="8">
        <v>4817250</v>
      </c>
      <c r="R69" s="36"/>
      <c r="S69" s="33">
        <v>11.93</v>
      </c>
      <c r="U69" s="34">
        <v>11.5</v>
      </c>
      <c r="V69" s="40">
        <f t="shared" si="6"/>
        <v>0</v>
      </c>
      <c r="W69" s="41">
        <f t="shared" si="7"/>
        <v>0</v>
      </c>
    </row>
    <row r="70" spans="1:23" x14ac:dyDescent="0.2">
      <c r="A70" s="33">
        <v>381</v>
      </c>
      <c r="C70" s="2" t="s">
        <v>89</v>
      </c>
      <c r="E70" s="37" t="s">
        <v>76</v>
      </c>
      <c r="G70" s="5" t="s">
        <v>90</v>
      </c>
      <c r="I70" s="31">
        <v>-25</v>
      </c>
      <c r="K70" s="32">
        <v>117346088.91</v>
      </c>
      <c r="L70" s="36"/>
      <c r="M70" s="8">
        <v>35604286.939999998</v>
      </c>
      <c r="O70" s="8">
        <v>111078324</v>
      </c>
      <c r="Q70" s="8">
        <v>5351842</v>
      </c>
      <c r="R70" s="36"/>
      <c r="S70" s="33">
        <v>4.5599999999999996</v>
      </c>
      <c r="U70" s="34">
        <v>20.8</v>
      </c>
      <c r="V70" s="40">
        <f t="shared" si="6"/>
        <v>0</v>
      </c>
      <c r="W70" s="41">
        <f t="shared" si="7"/>
        <v>0</v>
      </c>
    </row>
    <row r="71" spans="1:23" x14ac:dyDescent="0.2">
      <c r="A71" s="33">
        <v>381.2</v>
      </c>
      <c r="C71" s="2" t="s">
        <v>91</v>
      </c>
      <c r="E71" s="37" t="s">
        <v>76</v>
      </c>
      <c r="G71" s="5" t="s">
        <v>92</v>
      </c>
      <c r="I71" s="31">
        <v>-5</v>
      </c>
      <c r="K71" s="32">
        <v>57868976.969999999</v>
      </c>
      <c r="L71" s="36"/>
      <c r="M71" s="8">
        <v>8004389.0899999999</v>
      </c>
      <c r="O71" s="8">
        <v>52758037</v>
      </c>
      <c r="Q71" s="8">
        <v>3117114</v>
      </c>
      <c r="R71" s="36"/>
      <c r="S71" s="33">
        <v>5.39</v>
      </c>
      <c r="U71" s="34">
        <v>16.899999999999999</v>
      </c>
      <c r="V71" s="40">
        <f t="shared" si="6"/>
        <v>0</v>
      </c>
      <c r="W71" s="41">
        <f t="shared" si="7"/>
        <v>0</v>
      </c>
    </row>
    <row r="72" spans="1:23" x14ac:dyDescent="0.2">
      <c r="A72" s="33">
        <v>381.3</v>
      </c>
      <c r="C72" s="2" t="s">
        <v>93</v>
      </c>
      <c r="E72" s="37" t="s">
        <v>76</v>
      </c>
      <c r="G72" s="5" t="s">
        <v>94</v>
      </c>
      <c r="I72" s="31">
        <v>-5</v>
      </c>
      <c r="K72" s="32">
        <v>27033327.190000001</v>
      </c>
      <c r="L72" s="36"/>
      <c r="M72" s="8">
        <v>6182254.5599999996</v>
      </c>
      <c r="O72" s="8">
        <v>22202739</v>
      </c>
      <c r="Q72" s="8">
        <v>2215083</v>
      </c>
      <c r="R72" s="36"/>
      <c r="S72" s="33">
        <v>8.19</v>
      </c>
      <c r="U72" s="34">
        <v>10</v>
      </c>
      <c r="V72" s="40">
        <f t="shared" si="6"/>
        <v>0</v>
      </c>
      <c r="W72" s="41">
        <f t="shared" si="7"/>
        <v>0</v>
      </c>
    </row>
    <row r="73" spans="1:23" x14ac:dyDescent="0.2">
      <c r="A73" s="33">
        <v>382</v>
      </c>
      <c r="C73" s="2" t="s">
        <v>95</v>
      </c>
      <c r="E73" s="37" t="s">
        <v>76</v>
      </c>
      <c r="G73" s="5" t="s">
        <v>96</v>
      </c>
      <c r="I73" s="31">
        <v>-30</v>
      </c>
      <c r="K73" s="32">
        <v>206256765.38</v>
      </c>
      <c r="L73" s="36"/>
      <c r="M73" s="8">
        <v>70188769.609999999</v>
      </c>
      <c r="O73" s="8">
        <v>197945025</v>
      </c>
      <c r="Q73" s="8">
        <v>7897515</v>
      </c>
      <c r="R73" s="36"/>
      <c r="S73" s="33">
        <v>3.83</v>
      </c>
      <c r="U73" s="34">
        <v>25.1</v>
      </c>
      <c r="V73" s="40">
        <f t="shared" si="6"/>
        <v>0</v>
      </c>
      <c r="W73" s="41">
        <f t="shared" si="7"/>
        <v>0</v>
      </c>
    </row>
    <row r="74" spans="1:23" x14ac:dyDescent="0.2">
      <c r="A74" s="33">
        <v>382.2</v>
      </c>
      <c r="C74" s="2" t="s">
        <v>97</v>
      </c>
      <c r="E74" s="37" t="s">
        <v>76</v>
      </c>
      <c r="G74" s="5" t="s">
        <v>98</v>
      </c>
      <c r="I74" s="31">
        <v>-5</v>
      </c>
      <c r="K74" s="32">
        <v>37488046.579999998</v>
      </c>
      <c r="L74" s="36"/>
      <c r="M74" s="8">
        <v>1015868.95</v>
      </c>
      <c r="O74" s="8">
        <v>38346580</v>
      </c>
      <c r="Q74" s="8">
        <v>2169546</v>
      </c>
      <c r="R74" s="36"/>
      <c r="S74" s="33">
        <v>5.79</v>
      </c>
      <c r="U74" s="34">
        <v>17.7</v>
      </c>
      <c r="V74" s="40">
        <f t="shared" si="6"/>
        <v>0</v>
      </c>
      <c r="W74" s="41">
        <f t="shared" si="7"/>
        <v>0</v>
      </c>
    </row>
    <row r="75" spans="1:23" x14ac:dyDescent="0.2">
      <c r="A75" s="33">
        <v>382.3</v>
      </c>
      <c r="C75" s="2" t="s">
        <v>99</v>
      </c>
      <c r="E75" s="37" t="s">
        <v>76</v>
      </c>
      <c r="G75" s="5" t="s">
        <v>94</v>
      </c>
      <c r="I75" s="31">
        <v>-5</v>
      </c>
      <c r="K75" s="32">
        <v>16736479.83</v>
      </c>
      <c r="L75" s="36"/>
      <c r="M75" s="8">
        <v>856227.56</v>
      </c>
      <c r="O75" s="8">
        <v>16717076</v>
      </c>
      <c r="Q75" s="8">
        <v>1626981</v>
      </c>
      <c r="R75" s="36"/>
      <c r="S75" s="33">
        <v>9.7200000000000006</v>
      </c>
      <c r="U75" s="34">
        <v>10.3</v>
      </c>
      <c r="V75" s="40">
        <f t="shared" si="6"/>
        <v>0</v>
      </c>
      <c r="W75" s="41">
        <f t="shared" si="7"/>
        <v>0</v>
      </c>
    </row>
    <row r="76" spans="1:23" x14ac:dyDescent="0.2">
      <c r="A76" s="33">
        <v>383</v>
      </c>
      <c r="C76" s="2" t="s">
        <v>100</v>
      </c>
      <c r="E76" s="37" t="s">
        <v>76</v>
      </c>
      <c r="G76" s="5" t="s">
        <v>96</v>
      </c>
      <c r="I76" s="31">
        <v>-10</v>
      </c>
      <c r="K76" s="32">
        <v>21165417.050000001</v>
      </c>
      <c r="L76" s="36"/>
      <c r="M76" s="8">
        <v>7377012.21</v>
      </c>
      <c r="O76" s="8">
        <v>15904947</v>
      </c>
      <c r="Q76" s="8">
        <v>749227</v>
      </c>
      <c r="R76" s="36"/>
      <c r="S76" s="33">
        <v>3.54</v>
      </c>
      <c r="U76" s="34">
        <v>21.2</v>
      </c>
      <c r="V76" s="40">
        <f t="shared" si="6"/>
        <v>0</v>
      </c>
      <c r="W76" s="41">
        <f t="shared" si="7"/>
        <v>0</v>
      </c>
    </row>
    <row r="77" spans="1:23" x14ac:dyDescent="0.2">
      <c r="A77" s="33">
        <v>384</v>
      </c>
      <c r="C77" s="2" t="s">
        <v>101</v>
      </c>
      <c r="E77" s="37" t="s">
        <v>76</v>
      </c>
      <c r="G77" s="5" t="s">
        <v>96</v>
      </c>
      <c r="I77" s="31">
        <v>-10</v>
      </c>
      <c r="K77" s="32">
        <v>84284663.200000003</v>
      </c>
      <c r="L77" s="36"/>
      <c r="M77" s="8">
        <v>36183696.030000001</v>
      </c>
      <c r="O77" s="8">
        <v>56529433</v>
      </c>
      <c r="Q77" s="8">
        <v>2556258</v>
      </c>
      <c r="R77" s="36"/>
      <c r="S77" s="33">
        <v>3.03</v>
      </c>
      <c r="U77" s="34">
        <v>22.1</v>
      </c>
      <c r="V77" s="40">
        <f t="shared" si="6"/>
        <v>0</v>
      </c>
      <c r="W77" s="41">
        <f t="shared" si="7"/>
        <v>0</v>
      </c>
    </row>
    <row r="78" spans="1:23" x14ac:dyDescent="0.2">
      <c r="A78" s="33">
        <v>385</v>
      </c>
      <c r="C78" s="2" t="s">
        <v>102</v>
      </c>
      <c r="E78" s="37" t="s">
        <v>76</v>
      </c>
      <c r="G78" s="5" t="s">
        <v>103</v>
      </c>
      <c r="I78" s="31">
        <v>-10</v>
      </c>
      <c r="K78" s="32">
        <v>54424389.789999999</v>
      </c>
      <c r="L78" s="36"/>
      <c r="M78" s="8">
        <v>18300566.690000001</v>
      </c>
      <c r="O78" s="8">
        <v>41566262</v>
      </c>
      <c r="Q78" s="8">
        <v>2342299</v>
      </c>
      <c r="R78" s="36"/>
      <c r="S78" s="33">
        <v>4.3</v>
      </c>
      <c r="U78" s="34">
        <v>17.7</v>
      </c>
      <c r="V78" s="40">
        <f t="shared" si="6"/>
        <v>0</v>
      </c>
      <c r="W78" s="41">
        <f t="shared" si="7"/>
        <v>0</v>
      </c>
    </row>
    <row r="79" spans="1:23" x14ac:dyDescent="0.2">
      <c r="A79" s="33">
        <v>387</v>
      </c>
      <c r="C79" s="2" t="s">
        <v>54</v>
      </c>
      <c r="E79" s="37" t="s">
        <v>76</v>
      </c>
      <c r="G79" s="5" t="s">
        <v>104</v>
      </c>
      <c r="I79" s="31">
        <v>0</v>
      </c>
      <c r="K79" s="64">
        <v>5456655.4000000004</v>
      </c>
      <c r="L79" s="36"/>
      <c r="M79" s="44">
        <v>3073361.79</v>
      </c>
      <c r="O79" s="44">
        <v>2383294</v>
      </c>
      <c r="Q79" s="44">
        <v>398375</v>
      </c>
      <c r="R79" s="36"/>
      <c r="S79" s="33">
        <v>7.3</v>
      </c>
      <c r="U79" s="34">
        <v>6</v>
      </c>
      <c r="V79" s="40">
        <f t="shared" si="6"/>
        <v>0</v>
      </c>
      <c r="W79" s="41">
        <f t="shared" si="7"/>
        <v>0</v>
      </c>
    </row>
    <row r="80" spans="1:23" x14ac:dyDescent="0.2">
      <c r="A80" s="33"/>
      <c r="G80" s="5"/>
      <c r="I80" s="31"/>
      <c r="K80" s="32"/>
      <c r="L80" s="36"/>
      <c r="M80" s="65"/>
      <c r="O80" s="65"/>
      <c r="Q80" s="65"/>
      <c r="R80" s="36"/>
      <c r="S80" s="33" t="s">
        <v>105</v>
      </c>
      <c r="U80" s="34" t="s">
        <v>105</v>
      </c>
    </row>
    <row r="81" spans="1:23" x14ac:dyDescent="0.2">
      <c r="A81" s="33"/>
      <c r="C81" s="46" t="s">
        <v>106</v>
      </c>
      <c r="G81" s="5"/>
      <c r="I81" s="31"/>
      <c r="K81" s="47">
        <f>+SUBTOTAL(9,K60:K79)</f>
        <v>4843372385.8599987</v>
      </c>
      <c r="L81" s="48"/>
      <c r="M81" s="49">
        <f>+SUBTOTAL(9,M60:M79)</f>
        <v>1929570671.8099997</v>
      </c>
      <c r="N81" s="49"/>
      <c r="O81" s="49">
        <f>+SUBTOTAL(9,O60:O79)</f>
        <v>5826581368</v>
      </c>
      <c r="P81" s="49"/>
      <c r="Q81" s="49">
        <f>+SUBTOTAL(9,Q60:Q79)</f>
        <v>185685347</v>
      </c>
      <c r="R81" s="36"/>
      <c r="S81" s="45">
        <f>ROUND(Q81/K81*100,2)</f>
        <v>3.83</v>
      </c>
      <c r="U81" s="36"/>
    </row>
    <row r="82" spans="1:23" x14ac:dyDescent="0.2">
      <c r="A82" s="33"/>
      <c r="C82" s="46"/>
      <c r="G82" s="5"/>
      <c r="I82" s="31"/>
      <c r="K82" s="32"/>
      <c r="L82" s="48"/>
      <c r="M82" s="49"/>
      <c r="N82" s="49"/>
      <c r="O82" s="49"/>
      <c r="P82" s="49"/>
      <c r="Q82" s="49"/>
      <c r="R82" s="36"/>
      <c r="S82" s="36"/>
      <c r="U82" s="36"/>
    </row>
    <row r="83" spans="1:23" x14ac:dyDescent="0.2">
      <c r="A83" s="33"/>
      <c r="C83" s="15" t="s">
        <v>107</v>
      </c>
      <c r="G83" s="5"/>
      <c r="I83" s="31"/>
      <c r="K83" s="32"/>
      <c r="L83" s="36"/>
      <c r="R83" s="36"/>
      <c r="S83" s="36"/>
      <c r="U83" s="36"/>
    </row>
    <row r="84" spans="1:23" x14ac:dyDescent="0.2">
      <c r="A84" s="33"/>
      <c r="C84" s="3"/>
      <c r="G84" s="5"/>
      <c r="I84" s="31"/>
      <c r="K84" s="32"/>
      <c r="L84" s="36"/>
      <c r="R84" s="36"/>
      <c r="S84" s="36"/>
      <c r="U84" s="36"/>
    </row>
    <row r="85" spans="1:23" x14ac:dyDescent="0.2">
      <c r="A85" s="33">
        <v>390</v>
      </c>
      <c r="C85" s="2" t="s">
        <v>59</v>
      </c>
      <c r="E85" s="37" t="s">
        <v>76</v>
      </c>
      <c r="G85" s="5" t="s">
        <v>108</v>
      </c>
      <c r="I85" s="31">
        <v>-5</v>
      </c>
      <c r="K85" s="32">
        <v>19817361.949999999</v>
      </c>
      <c r="L85" s="36"/>
      <c r="M85" s="8">
        <v>6820833.5899999999</v>
      </c>
      <c r="O85" s="8">
        <v>13987396</v>
      </c>
      <c r="Q85" s="8">
        <v>453780</v>
      </c>
      <c r="R85" s="36"/>
      <c r="S85" s="33">
        <v>2.29</v>
      </c>
      <c r="U85" s="34">
        <v>30.8</v>
      </c>
      <c r="V85" s="40">
        <f t="shared" ref="V85:V93" si="8">ROUND(Q85/K85*100,2)-S85</f>
        <v>0</v>
      </c>
      <c r="W85" s="41">
        <f t="shared" ref="W85:W91" si="9">ROUND(1/(Q85/O85),1)-U85</f>
        <v>0</v>
      </c>
    </row>
    <row r="86" spans="1:23" x14ac:dyDescent="0.2">
      <c r="A86" s="33">
        <v>391.1</v>
      </c>
      <c r="C86" s="2" t="s">
        <v>109</v>
      </c>
      <c r="E86" s="37" t="s">
        <v>76</v>
      </c>
      <c r="G86" s="5" t="s">
        <v>110</v>
      </c>
      <c r="I86" s="31">
        <v>0</v>
      </c>
      <c r="K86" s="32">
        <v>3141752.43</v>
      </c>
      <c r="L86" s="36"/>
      <c r="M86" s="8">
        <v>1723835.96</v>
      </c>
      <c r="O86" s="8">
        <v>1417916</v>
      </c>
      <c r="Q86" s="8">
        <v>157088</v>
      </c>
      <c r="R86" s="66" t="s">
        <v>111</v>
      </c>
      <c r="S86" s="33">
        <v>5</v>
      </c>
      <c r="U86" s="34">
        <v>9</v>
      </c>
      <c r="V86" s="40">
        <f t="shared" si="8"/>
        <v>0</v>
      </c>
      <c r="W86" s="41" t="s">
        <v>112</v>
      </c>
    </row>
    <row r="87" spans="1:23" x14ac:dyDescent="0.2">
      <c r="A87" s="33">
        <v>391.2</v>
      </c>
      <c r="C87" s="2" t="s">
        <v>113</v>
      </c>
      <c r="E87" s="37" t="s">
        <v>76</v>
      </c>
      <c r="G87" s="5" t="s">
        <v>114</v>
      </c>
      <c r="I87" s="31">
        <v>0</v>
      </c>
      <c r="K87" s="32">
        <v>1706571.25</v>
      </c>
      <c r="L87" s="36"/>
      <c r="M87" s="8">
        <v>905412.33</v>
      </c>
      <c r="O87" s="8">
        <v>801159</v>
      </c>
      <c r="Q87" s="8">
        <v>341314</v>
      </c>
      <c r="R87" s="66" t="s">
        <v>111</v>
      </c>
      <c r="S87" s="33">
        <v>20</v>
      </c>
      <c r="U87" s="34">
        <v>2.4</v>
      </c>
      <c r="V87" s="40">
        <f t="shared" si="8"/>
        <v>0</v>
      </c>
      <c r="W87" s="41" t="s">
        <v>112</v>
      </c>
    </row>
    <row r="88" spans="1:23" x14ac:dyDescent="0.2">
      <c r="A88" s="33">
        <v>392</v>
      </c>
      <c r="C88" s="2" t="s">
        <v>63</v>
      </c>
      <c r="E88" s="37" t="s">
        <v>76</v>
      </c>
      <c r="G88" s="5" t="s">
        <v>115</v>
      </c>
      <c r="I88" s="31">
        <v>10</v>
      </c>
      <c r="K88" s="32">
        <v>1597492.15</v>
      </c>
      <c r="L88" s="36"/>
      <c r="M88" s="8">
        <v>-532160.30000000005</v>
      </c>
      <c r="O88" s="8">
        <v>1969903</v>
      </c>
      <c r="Q88" s="8">
        <v>214167</v>
      </c>
      <c r="R88" s="36"/>
      <c r="S88" s="33">
        <v>13.41</v>
      </c>
      <c r="U88" s="34">
        <v>9.1999999999999993</v>
      </c>
      <c r="V88" s="40">
        <f t="shared" si="8"/>
        <v>0</v>
      </c>
      <c r="W88" s="41">
        <f t="shared" si="9"/>
        <v>0</v>
      </c>
    </row>
    <row r="89" spans="1:23" x14ac:dyDescent="0.2">
      <c r="A89" s="33">
        <v>394</v>
      </c>
      <c r="C89" s="2" t="s">
        <v>116</v>
      </c>
      <c r="E89" s="37" t="s">
        <v>76</v>
      </c>
      <c r="G89" s="5" t="s">
        <v>110</v>
      </c>
      <c r="I89" s="31">
        <v>0</v>
      </c>
      <c r="K89" s="32">
        <v>9333363.3399999999</v>
      </c>
      <c r="L89" s="36"/>
      <c r="M89" s="8">
        <v>1383915.28</v>
      </c>
      <c r="O89" s="8">
        <v>7949448</v>
      </c>
      <c r="Q89" s="8">
        <v>466668</v>
      </c>
      <c r="R89" s="66" t="s">
        <v>111</v>
      </c>
      <c r="S89" s="33">
        <v>5</v>
      </c>
      <c r="U89" s="34">
        <v>8.1999999999999993</v>
      </c>
      <c r="V89" s="40">
        <f t="shared" si="8"/>
        <v>0</v>
      </c>
      <c r="W89" s="41" t="s">
        <v>112</v>
      </c>
    </row>
    <row r="90" spans="1:23" x14ac:dyDescent="0.2">
      <c r="A90" s="33">
        <v>395</v>
      </c>
      <c r="C90" s="2" t="s">
        <v>117</v>
      </c>
      <c r="E90" s="37" t="s">
        <v>76</v>
      </c>
      <c r="G90" s="5" t="s">
        <v>110</v>
      </c>
      <c r="I90" s="31">
        <v>0</v>
      </c>
      <c r="K90" s="32">
        <v>2638497.14</v>
      </c>
      <c r="L90" s="36"/>
      <c r="M90" s="8">
        <v>702765.01</v>
      </c>
      <c r="O90" s="8">
        <v>1935732</v>
      </c>
      <c r="Q90" s="8">
        <v>131925</v>
      </c>
      <c r="R90" s="66" t="s">
        <v>111</v>
      </c>
      <c r="S90" s="33">
        <v>5</v>
      </c>
      <c r="U90" s="34">
        <v>2.5</v>
      </c>
      <c r="V90" s="40">
        <f t="shared" si="8"/>
        <v>0</v>
      </c>
      <c r="W90" s="41" t="s">
        <v>112</v>
      </c>
    </row>
    <row r="91" spans="1:23" x14ac:dyDescent="0.2">
      <c r="A91" s="33">
        <v>396</v>
      </c>
      <c r="C91" s="2" t="s">
        <v>118</v>
      </c>
      <c r="E91" s="37" t="s">
        <v>76</v>
      </c>
      <c r="G91" s="5" t="s">
        <v>119</v>
      </c>
      <c r="I91" s="31">
        <v>10</v>
      </c>
      <c r="K91" s="32">
        <v>142950.19</v>
      </c>
      <c r="L91" s="36"/>
      <c r="M91" s="8">
        <v>12232.48</v>
      </c>
      <c r="O91" s="8">
        <v>116423</v>
      </c>
      <c r="Q91" s="8">
        <v>9116</v>
      </c>
      <c r="R91" s="36"/>
      <c r="S91" s="33">
        <v>6.38</v>
      </c>
      <c r="U91" s="34">
        <v>12.8</v>
      </c>
      <c r="V91" s="40">
        <f t="shared" si="8"/>
        <v>0</v>
      </c>
      <c r="W91" s="41">
        <f t="shared" si="9"/>
        <v>0</v>
      </c>
    </row>
    <row r="92" spans="1:23" x14ac:dyDescent="0.2">
      <c r="A92" s="33">
        <v>397</v>
      </c>
      <c r="C92" s="2" t="s">
        <v>120</v>
      </c>
      <c r="E92" s="37" t="s">
        <v>76</v>
      </c>
      <c r="G92" s="5" t="s">
        <v>121</v>
      </c>
      <c r="I92" s="31">
        <v>0</v>
      </c>
      <c r="K92" s="32">
        <v>4668484.5199999996</v>
      </c>
      <c r="L92" s="36"/>
      <c r="M92" s="8">
        <v>1568905.24</v>
      </c>
      <c r="O92" s="8">
        <v>3099579</v>
      </c>
      <c r="Q92" s="8">
        <v>311232</v>
      </c>
      <c r="R92" s="66" t="s">
        <v>111</v>
      </c>
      <c r="S92" s="33">
        <v>6.666666666666667</v>
      </c>
      <c r="U92" s="34">
        <v>9.6999999999999993</v>
      </c>
      <c r="V92" s="40">
        <f t="shared" si="8"/>
        <v>3.3333333333329662E-3</v>
      </c>
      <c r="W92" s="41" t="s">
        <v>112</v>
      </c>
    </row>
    <row r="93" spans="1:23" x14ac:dyDescent="0.2">
      <c r="A93" s="33">
        <v>398</v>
      </c>
      <c r="C93" s="2" t="s">
        <v>122</v>
      </c>
      <c r="E93" s="37" t="s">
        <v>76</v>
      </c>
      <c r="G93" s="5" t="s">
        <v>121</v>
      </c>
      <c r="I93" s="31">
        <v>0</v>
      </c>
      <c r="K93" s="64">
        <v>155624.42000000001</v>
      </c>
      <c r="L93" s="36"/>
      <c r="M93" s="44">
        <v>116381.16</v>
      </c>
      <c r="O93" s="44">
        <v>39243</v>
      </c>
      <c r="Q93" s="8">
        <v>10375</v>
      </c>
      <c r="R93" s="66" t="s">
        <v>111</v>
      </c>
      <c r="S93" s="33">
        <v>6.666666666666667</v>
      </c>
      <c r="U93" s="34">
        <v>2.9</v>
      </c>
      <c r="V93" s="40">
        <f t="shared" si="8"/>
        <v>3.3333333333329662E-3</v>
      </c>
      <c r="W93" s="41" t="s">
        <v>112</v>
      </c>
    </row>
    <row r="94" spans="1:23" x14ac:dyDescent="0.2">
      <c r="E94" s="37"/>
      <c r="G94" s="5"/>
      <c r="I94" s="31"/>
      <c r="K94" s="32"/>
      <c r="L94" s="36"/>
      <c r="Q94" s="62"/>
      <c r="R94" s="36"/>
      <c r="S94" s="36"/>
      <c r="U94" s="36"/>
    </row>
    <row r="95" spans="1:23" x14ac:dyDescent="0.2">
      <c r="C95" s="46" t="s">
        <v>123</v>
      </c>
      <c r="E95" s="37"/>
      <c r="G95" s="5"/>
      <c r="I95" s="31"/>
      <c r="K95" s="67">
        <f>+SUBTOTAL(9,K85:K94)</f>
        <v>43202097.390000001</v>
      </c>
      <c r="L95" s="48"/>
      <c r="M95" s="68">
        <f>+SUBTOTAL(9,M85:M94)</f>
        <v>12702120.75</v>
      </c>
      <c r="N95" s="49"/>
      <c r="O95" s="68">
        <f>+SUBTOTAL(9,O85:O94)</f>
        <v>31316799</v>
      </c>
      <c r="P95" s="49"/>
      <c r="Q95" s="68">
        <f>+SUBTOTAL(9,Q85:Q94)</f>
        <v>2095665</v>
      </c>
      <c r="R95" s="48"/>
      <c r="S95" s="45">
        <f>ROUND(Q95/K95*100,2)</f>
        <v>4.8499999999999996</v>
      </c>
      <c r="U95" s="48"/>
    </row>
    <row r="96" spans="1:23" x14ac:dyDescent="0.2">
      <c r="C96" s="69"/>
      <c r="G96" s="5"/>
      <c r="I96" s="31"/>
      <c r="K96" s="32"/>
      <c r="L96" s="48"/>
      <c r="M96" s="49"/>
      <c r="N96" s="49"/>
      <c r="O96" s="49"/>
      <c r="P96" s="49"/>
      <c r="Q96" s="49"/>
      <c r="R96" s="48"/>
      <c r="S96" s="36"/>
      <c r="U96" s="48"/>
    </row>
    <row r="97" spans="1:21" ht="13.5" thickBot="1" x14ac:dyDescent="0.25">
      <c r="C97" s="46" t="s">
        <v>124</v>
      </c>
      <c r="G97" s="5"/>
      <c r="I97" s="31"/>
      <c r="K97" s="70">
        <f>+SUBTOTAL(9,K15:K96)</f>
        <v>5200895982.6099987</v>
      </c>
      <c r="L97" s="48"/>
      <c r="M97" s="71">
        <f>+SUBTOTAL(9,M15:M96)</f>
        <v>1985814666.99</v>
      </c>
      <c r="N97" s="49"/>
      <c r="O97" s="71">
        <f>+SUBTOTAL(9,O15:O96)</f>
        <v>6151434945</v>
      </c>
      <c r="P97" s="49"/>
      <c r="Q97" s="71">
        <f>+SUBTOTAL(9,Q15:Q96)</f>
        <v>196445547</v>
      </c>
      <c r="R97" s="48"/>
      <c r="S97" s="45">
        <f>ROUND(Q97/$K97*100,2)</f>
        <v>3.78</v>
      </c>
      <c r="U97" s="48"/>
    </row>
    <row r="98" spans="1:21" ht="13.5" thickTop="1" x14ac:dyDescent="0.2">
      <c r="C98" s="69"/>
      <c r="G98" s="5"/>
      <c r="I98" s="31"/>
      <c r="K98" s="32"/>
      <c r="L98" s="48"/>
      <c r="M98" s="49"/>
      <c r="N98" s="49"/>
      <c r="O98" s="49"/>
      <c r="P98" s="49"/>
      <c r="Q98" s="49"/>
      <c r="R98" s="48"/>
      <c r="S98" s="36"/>
      <c r="U98" s="48"/>
    </row>
    <row r="99" spans="1:21" x14ac:dyDescent="0.2">
      <c r="C99" s="3" t="s">
        <v>125</v>
      </c>
      <c r="G99" s="5"/>
      <c r="I99" s="31"/>
      <c r="K99" s="32"/>
      <c r="L99" s="48"/>
      <c r="M99" s="49"/>
      <c r="N99" s="49"/>
      <c r="O99" s="49"/>
      <c r="P99" s="49"/>
      <c r="Q99" s="49"/>
      <c r="R99" s="48"/>
      <c r="S99" s="36"/>
      <c r="U99" s="48"/>
    </row>
    <row r="100" spans="1:21" x14ac:dyDescent="0.2">
      <c r="A100" s="33"/>
      <c r="C100" s="14"/>
      <c r="G100" s="5"/>
      <c r="I100" s="31"/>
      <c r="K100" s="32"/>
      <c r="L100" s="48"/>
      <c r="M100" s="49"/>
      <c r="N100" s="49"/>
      <c r="O100" s="49"/>
      <c r="P100" s="49"/>
      <c r="Q100" s="49"/>
      <c r="R100" s="48"/>
      <c r="S100" s="36"/>
      <c r="U100" s="48"/>
    </row>
    <row r="101" spans="1:21" x14ac:dyDescent="0.2">
      <c r="A101" s="33">
        <v>301</v>
      </c>
      <c r="C101" s="2" t="s">
        <v>126</v>
      </c>
      <c r="G101" s="5"/>
      <c r="I101" s="31"/>
      <c r="K101" s="32">
        <v>158691.96</v>
      </c>
      <c r="L101" s="48"/>
      <c r="M101" s="72">
        <v>0</v>
      </c>
      <c r="N101" s="49"/>
      <c r="O101" s="49"/>
      <c r="P101" s="49"/>
      <c r="Q101" s="49"/>
      <c r="R101" s="48"/>
      <c r="S101" s="36"/>
      <c r="U101" s="48"/>
    </row>
    <row r="102" spans="1:21" x14ac:dyDescent="0.2">
      <c r="A102" s="33">
        <v>302</v>
      </c>
      <c r="C102" s="2" t="s">
        <v>127</v>
      </c>
      <c r="G102" s="5"/>
      <c r="I102" s="31"/>
      <c r="K102" s="32">
        <v>584492.52</v>
      </c>
      <c r="L102" s="48"/>
      <c r="M102" s="73">
        <v>293498.76</v>
      </c>
      <c r="N102" s="49"/>
      <c r="O102" s="49"/>
      <c r="P102" s="49"/>
      <c r="Q102" s="49"/>
      <c r="R102" s="48"/>
      <c r="S102" s="36"/>
      <c r="U102" s="48"/>
    </row>
    <row r="103" spans="1:21" x14ac:dyDescent="0.2">
      <c r="A103" s="33">
        <v>303</v>
      </c>
      <c r="C103" s="2" t="s">
        <v>128</v>
      </c>
      <c r="G103" s="5"/>
      <c r="I103" s="31"/>
      <c r="K103" s="32">
        <v>34347173.260000005</v>
      </c>
      <c r="L103" s="48"/>
      <c r="M103" s="73">
        <v>12975992.689999999</v>
      </c>
      <c r="N103" s="49"/>
      <c r="O103" s="49"/>
      <c r="P103" s="49"/>
      <c r="Q103" s="49"/>
      <c r="R103" s="48"/>
      <c r="S103" s="36"/>
      <c r="U103" s="48"/>
    </row>
    <row r="104" spans="1:21" x14ac:dyDescent="0.2">
      <c r="A104" s="33">
        <v>304</v>
      </c>
      <c r="C104" s="2" t="s">
        <v>129</v>
      </c>
      <c r="G104" s="5"/>
      <c r="I104" s="31"/>
      <c r="K104" s="32">
        <v>153210.76999999999</v>
      </c>
      <c r="L104" s="48"/>
      <c r="M104" s="74">
        <v>0</v>
      </c>
      <c r="N104" s="49"/>
      <c r="O104" s="49"/>
      <c r="P104" s="49"/>
      <c r="Q104" s="49"/>
      <c r="R104" s="48"/>
      <c r="S104" s="36"/>
      <c r="U104" s="48"/>
    </row>
    <row r="105" spans="1:21" x14ac:dyDescent="0.2">
      <c r="A105" s="33">
        <v>305</v>
      </c>
      <c r="C105" s="2" t="s">
        <v>126</v>
      </c>
      <c r="G105" s="5"/>
      <c r="I105" s="31"/>
      <c r="K105" s="32">
        <v>2630011.6199999996</v>
      </c>
      <c r="L105" s="48"/>
      <c r="M105" s="74">
        <v>493897.57</v>
      </c>
      <c r="N105" s="49"/>
      <c r="O105" s="49"/>
      <c r="P105" s="49"/>
      <c r="Q105" s="49"/>
      <c r="R105" s="48"/>
      <c r="S105" s="36"/>
      <c r="U105" s="48"/>
    </row>
    <row r="106" spans="1:21" x14ac:dyDescent="0.2">
      <c r="A106" s="33">
        <v>311</v>
      </c>
      <c r="C106" s="2" t="s">
        <v>130</v>
      </c>
      <c r="G106" s="5"/>
      <c r="I106" s="31"/>
      <c r="K106" s="32">
        <v>6070282.0300000003</v>
      </c>
      <c r="L106" s="48"/>
      <c r="M106" s="74">
        <v>5865540.9500000002</v>
      </c>
      <c r="N106" s="49"/>
      <c r="O106" s="49"/>
      <c r="P106" s="49"/>
      <c r="Q106" s="49"/>
      <c r="R106" s="48"/>
      <c r="S106" s="36"/>
      <c r="U106" s="48"/>
    </row>
    <row r="107" spans="1:21" x14ac:dyDescent="0.2">
      <c r="A107" s="33">
        <v>320</v>
      </c>
      <c r="C107" s="2" t="s">
        <v>54</v>
      </c>
      <c r="G107" s="5"/>
      <c r="I107" s="31"/>
      <c r="K107" s="32">
        <v>4852.88</v>
      </c>
      <c r="L107" s="48"/>
      <c r="M107" s="74">
        <v>1083.3399999999999</v>
      </c>
      <c r="N107" s="49"/>
      <c r="O107" s="49"/>
      <c r="P107" s="49"/>
      <c r="Q107" s="49"/>
      <c r="R107" s="48"/>
      <c r="S107" s="36"/>
      <c r="U107" s="48"/>
    </row>
    <row r="108" spans="1:21" x14ac:dyDescent="0.2">
      <c r="A108" s="33">
        <v>350</v>
      </c>
      <c r="C108" s="2" t="s">
        <v>129</v>
      </c>
      <c r="G108" s="5"/>
      <c r="I108" s="31"/>
      <c r="K108" s="32">
        <v>1423151.94</v>
      </c>
      <c r="L108" s="48"/>
      <c r="M108" s="74">
        <v>0</v>
      </c>
      <c r="N108" s="49"/>
      <c r="O108" s="49"/>
      <c r="P108" s="49"/>
      <c r="Q108" s="49"/>
      <c r="R108" s="48"/>
      <c r="S108" s="36"/>
      <c r="U108" s="48"/>
    </row>
    <row r="109" spans="1:21" x14ac:dyDescent="0.2">
      <c r="A109" s="33">
        <v>350.2</v>
      </c>
      <c r="C109" s="2" t="s">
        <v>131</v>
      </c>
      <c r="G109" s="5"/>
      <c r="I109" s="31"/>
      <c r="K109" s="32">
        <v>3436.65</v>
      </c>
      <c r="L109" s="48"/>
      <c r="M109" s="74">
        <v>749.15</v>
      </c>
      <c r="N109" s="49"/>
      <c r="O109" s="49"/>
      <c r="P109" s="49"/>
      <c r="Q109" s="49"/>
      <c r="R109" s="48"/>
      <c r="S109" s="36"/>
      <c r="U109" s="48"/>
    </row>
    <row r="110" spans="1:21" x14ac:dyDescent="0.2">
      <c r="A110" s="33">
        <v>360</v>
      </c>
      <c r="C110" s="2" t="s">
        <v>129</v>
      </c>
      <c r="G110" s="5"/>
      <c r="I110" s="31"/>
      <c r="K110" s="32">
        <v>1704569.38</v>
      </c>
      <c r="L110" s="48"/>
      <c r="M110" s="74">
        <v>0</v>
      </c>
      <c r="N110" s="49"/>
      <c r="O110" s="49"/>
      <c r="P110" s="49"/>
      <c r="Q110" s="49"/>
      <c r="R110" s="48"/>
      <c r="S110" s="36"/>
      <c r="U110" s="48"/>
    </row>
    <row r="111" spans="1:21" x14ac:dyDescent="0.2">
      <c r="A111" s="33">
        <v>364.9</v>
      </c>
      <c r="C111" s="2" t="s">
        <v>132</v>
      </c>
      <c r="G111" s="5"/>
      <c r="I111" s="31"/>
      <c r="K111" s="32">
        <v>3237249.88</v>
      </c>
      <c r="L111" s="48"/>
      <c r="M111" s="74">
        <v>94558.790000000008</v>
      </c>
      <c r="N111" s="49"/>
      <c r="O111" s="49"/>
      <c r="P111" s="49"/>
      <c r="Q111" s="49"/>
      <c r="R111" s="48"/>
      <c r="S111" s="36"/>
      <c r="U111" s="48"/>
    </row>
    <row r="112" spans="1:21" x14ac:dyDescent="0.2">
      <c r="A112" s="33">
        <v>374</v>
      </c>
      <c r="C112" s="2" t="s">
        <v>129</v>
      </c>
      <c r="G112" s="5"/>
      <c r="I112" s="31"/>
      <c r="K112" s="32">
        <v>9911479.790000001</v>
      </c>
      <c r="L112" s="48"/>
      <c r="M112" s="74">
        <v>0</v>
      </c>
      <c r="N112" s="49"/>
      <c r="O112" s="49"/>
      <c r="P112" s="49"/>
      <c r="Q112" s="49"/>
      <c r="R112" s="48"/>
      <c r="S112" s="36"/>
      <c r="U112" s="48"/>
    </row>
    <row r="113" spans="1:21" x14ac:dyDescent="0.2">
      <c r="A113" s="33">
        <v>374.1</v>
      </c>
      <c r="C113" s="2" t="s">
        <v>129</v>
      </c>
      <c r="G113" s="5"/>
      <c r="I113" s="31"/>
      <c r="K113" s="32">
        <v>340661.04</v>
      </c>
      <c r="L113" s="48"/>
      <c r="M113" s="74">
        <v>0</v>
      </c>
      <c r="N113" s="49"/>
      <c r="O113" s="49"/>
      <c r="P113" s="49"/>
      <c r="Q113" s="49"/>
      <c r="R113" s="48"/>
      <c r="S113" s="36"/>
      <c r="U113" s="48"/>
    </row>
    <row r="114" spans="1:21" x14ac:dyDescent="0.2">
      <c r="A114" s="33">
        <v>386</v>
      </c>
      <c r="C114" s="2" t="s">
        <v>133</v>
      </c>
      <c r="G114" s="5"/>
      <c r="I114" s="31"/>
      <c r="K114" s="32">
        <v>1414229.51</v>
      </c>
      <c r="L114" s="48"/>
      <c r="M114" s="74">
        <v>634873.18000000087</v>
      </c>
      <c r="N114" s="49"/>
      <c r="O114" s="49"/>
      <c r="P114" s="49"/>
      <c r="Q114" s="49"/>
      <c r="R114" s="48"/>
      <c r="S114" s="36"/>
      <c r="U114" s="48"/>
    </row>
    <row r="115" spans="1:21" x14ac:dyDescent="0.2">
      <c r="A115" s="33">
        <v>388</v>
      </c>
      <c r="C115" s="2" t="s">
        <v>132</v>
      </c>
      <c r="G115" s="5"/>
      <c r="I115" s="31"/>
      <c r="K115" s="32">
        <v>13858724.869999999</v>
      </c>
      <c r="L115" s="48"/>
      <c r="M115" s="73">
        <v>1851286.3</v>
      </c>
      <c r="N115" s="49"/>
      <c r="O115" s="49"/>
      <c r="P115" s="49"/>
      <c r="Q115" s="49"/>
      <c r="R115" s="48"/>
      <c r="S115" s="36"/>
      <c r="U115" s="48"/>
    </row>
    <row r="116" spans="1:21" x14ac:dyDescent="0.2">
      <c r="A116" s="33">
        <v>389</v>
      </c>
      <c r="C116" s="2" t="s">
        <v>129</v>
      </c>
      <c r="G116" s="5"/>
      <c r="I116" s="31"/>
      <c r="K116" s="64">
        <v>121045.02</v>
      </c>
      <c r="L116" s="48"/>
      <c r="M116" s="75">
        <v>0</v>
      </c>
      <c r="N116" s="49"/>
      <c r="O116" s="49"/>
      <c r="P116" s="49"/>
      <c r="Q116" s="49"/>
      <c r="R116" s="48"/>
      <c r="S116" s="36"/>
      <c r="U116" s="48"/>
    </row>
    <row r="117" spans="1:21" x14ac:dyDescent="0.2">
      <c r="C117" s="69"/>
      <c r="G117" s="5"/>
      <c r="I117" s="31"/>
      <c r="K117" s="32"/>
      <c r="L117" s="48"/>
      <c r="M117" s="49"/>
      <c r="N117" s="49"/>
      <c r="O117" s="49"/>
      <c r="P117" s="49"/>
      <c r="Q117" s="49"/>
      <c r="R117" s="48"/>
      <c r="S117" s="36"/>
      <c r="U117" s="48"/>
    </row>
    <row r="118" spans="1:21" x14ac:dyDescent="0.2">
      <c r="A118" s="33"/>
      <c r="C118" s="46" t="s">
        <v>134</v>
      </c>
      <c r="G118" s="5"/>
      <c r="I118" s="31"/>
      <c r="K118" s="67">
        <f>+SUBTOTAL(9,K101:K116)</f>
        <v>75963263.120000005</v>
      </c>
      <c r="L118" s="48"/>
      <c r="M118" s="76">
        <f>+SUBTOTAL(9,M101:M116)</f>
        <v>22211480.729999997</v>
      </c>
      <c r="N118" s="49"/>
      <c r="O118" s="49"/>
      <c r="P118" s="49"/>
      <c r="Q118" s="49"/>
      <c r="R118" s="48"/>
      <c r="S118" s="36"/>
      <c r="U118" s="48"/>
    </row>
    <row r="119" spans="1:21" x14ac:dyDescent="0.2">
      <c r="C119" s="69"/>
      <c r="G119" s="5"/>
      <c r="I119" s="31"/>
      <c r="K119" s="32"/>
      <c r="L119" s="48"/>
      <c r="M119" s="49"/>
      <c r="N119" s="49"/>
      <c r="O119" s="49"/>
      <c r="P119" s="49"/>
      <c r="Q119" s="49"/>
      <c r="R119" s="48"/>
      <c r="S119" s="36"/>
      <c r="U119" s="48"/>
    </row>
    <row r="120" spans="1:21" ht="13.5" thickBot="1" x14ac:dyDescent="0.25">
      <c r="C120" s="46" t="s">
        <v>135</v>
      </c>
      <c r="G120" s="5"/>
      <c r="I120" s="31"/>
      <c r="K120" s="47">
        <f>+SUBTOTAL(9,K15:K119)</f>
        <v>5276859245.7299995</v>
      </c>
      <c r="L120" s="48"/>
      <c r="M120" s="49">
        <f>+SUBTOTAL(9,M15:M119)</f>
        <v>2008026147.72</v>
      </c>
      <c r="N120" s="49"/>
      <c r="O120" s="49"/>
      <c r="P120" s="49"/>
      <c r="Q120" s="49"/>
      <c r="R120" s="48"/>
      <c r="S120" s="36"/>
      <c r="U120" s="48"/>
    </row>
    <row r="121" spans="1:21" ht="13.5" thickTop="1" x14ac:dyDescent="0.2">
      <c r="C121" s="46"/>
      <c r="I121" s="31"/>
      <c r="K121" s="77"/>
      <c r="L121" s="48"/>
      <c r="M121" s="78"/>
      <c r="N121" s="49"/>
      <c r="O121" s="49"/>
      <c r="P121" s="49"/>
      <c r="Q121" s="49"/>
      <c r="R121" s="48"/>
      <c r="S121" s="36"/>
    </row>
    <row r="122" spans="1:21" x14ac:dyDescent="0.2">
      <c r="C122" s="46"/>
      <c r="I122" s="31"/>
      <c r="K122" s="79"/>
      <c r="L122" s="48"/>
      <c r="M122" s="49"/>
      <c r="N122" s="49"/>
      <c r="O122" s="49"/>
      <c r="P122" s="49"/>
      <c r="Q122" s="49"/>
      <c r="R122" s="48"/>
      <c r="S122" s="36"/>
    </row>
    <row r="123" spans="1:21" x14ac:dyDescent="0.2">
      <c r="B123" s="80" t="s">
        <v>37</v>
      </c>
      <c r="C123" s="81" t="s">
        <v>136</v>
      </c>
      <c r="I123" s="31"/>
      <c r="K123" s="79"/>
      <c r="L123" s="48"/>
      <c r="M123" s="49"/>
      <c r="N123" s="49"/>
      <c r="O123" s="49"/>
      <c r="P123" s="49"/>
      <c r="Q123" s="49"/>
      <c r="R123" s="48"/>
      <c r="S123" s="36"/>
    </row>
    <row r="124" spans="1:21" x14ac:dyDescent="0.2">
      <c r="B124" s="82" t="s">
        <v>111</v>
      </c>
      <c r="C124" s="2" t="s">
        <v>137</v>
      </c>
      <c r="I124" s="31"/>
      <c r="K124" s="79"/>
      <c r="L124" s="48"/>
      <c r="M124" s="49"/>
      <c r="N124" s="49"/>
      <c r="O124" s="49"/>
      <c r="P124" s="49"/>
      <c r="Q124" s="49"/>
      <c r="R124" s="48"/>
      <c r="S124" s="36"/>
    </row>
    <row r="125" spans="1:21" x14ac:dyDescent="0.2">
      <c r="C125" s="33" t="s">
        <v>138</v>
      </c>
      <c r="I125" s="31"/>
      <c r="K125" s="79"/>
      <c r="L125" s="48"/>
      <c r="M125" s="49"/>
      <c r="N125" s="49"/>
      <c r="O125" s="49"/>
      <c r="P125" s="49"/>
      <c r="Q125" s="49"/>
      <c r="R125" s="48"/>
      <c r="S125" s="36"/>
    </row>
  </sheetData>
  <pageMargins left="0.5" right="0.5" top="0.68" bottom="0.5" header="0.5" footer="0.5"/>
  <pageSetup scale="56" fitToHeight="0" orientation="landscape" horizontalDpi="4294967295" verticalDpi="4294967295" r:id="rId1"/>
  <headerFooter alignWithMargins="0"/>
  <rowBreaks count="1" manualBreakCount="1">
    <brk id="75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09BA7-4D45-204A-A90B-C5160A3F40CE}">
  <sheetPr transitionEvaluation="1">
    <tabColor theme="0"/>
    <pageSetUpPr autoPageBreaks="0" fitToPage="1"/>
  </sheetPr>
  <dimension ref="A1:W125"/>
  <sheetViews>
    <sheetView zoomScale="80" zoomScaleNormal="80" workbookViewId="0">
      <pane xSplit="4" ySplit="11" topLeftCell="E45" activePane="bottomRight" state="frozen"/>
      <selection pane="topRight" activeCell="E1" sqref="E1"/>
      <selection pane="bottomLeft" activeCell="A12" sqref="A12"/>
      <selection pane="bottomRight" activeCell="E14" sqref="E14"/>
    </sheetView>
  </sheetViews>
  <sheetFormatPr defaultColWidth="9.6640625" defaultRowHeight="12.75" x14ac:dyDescent="0.2"/>
  <cols>
    <col min="1" max="1" width="8.44140625" style="2" customWidth="1"/>
    <col min="2" max="2" width="1.44140625" style="2" customWidth="1"/>
    <col min="3" max="3" width="59.5546875" style="2" customWidth="1"/>
    <col min="4" max="4" width="1.44140625" style="2" customWidth="1"/>
    <col min="5" max="5" width="10.5546875" style="5" customWidth="1"/>
    <col min="6" max="6" width="1.44140625" style="2" customWidth="1"/>
    <col min="7" max="7" width="10.5546875" style="2" customWidth="1"/>
    <col min="8" max="8" width="1.44140625" style="2" customWidth="1"/>
    <col min="9" max="9" width="10.5546875" style="83" customWidth="1"/>
    <col min="10" max="10" width="1.44140625" style="2" customWidth="1"/>
    <col min="11" max="11" width="14.109375" style="2" customWidth="1"/>
    <col min="12" max="12" width="1.44140625" style="2" customWidth="1"/>
    <col min="13" max="13" width="14.109375" style="8" customWidth="1"/>
    <col min="14" max="14" width="1.44140625" style="8" customWidth="1"/>
    <col min="15" max="15" width="14.109375" style="8" customWidth="1"/>
    <col min="16" max="16" width="1.44140625" style="8" customWidth="1"/>
    <col min="17" max="17" width="14.109375" style="8" customWidth="1"/>
    <col min="18" max="18" width="1.44140625" style="2" customWidth="1"/>
    <col min="19" max="19" width="8.44140625" style="2" customWidth="1"/>
    <col min="20" max="20" width="1.44140625" style="5" customWidth="1"/>
    <col min="21" max="21" width="10.33203125" style="2" customWidth="1"/>
    <col min="22" max="22" width="6.33203125" style="2" bestFit="1" customWidth="1"/>
    <col min="23" max="23" width="6.6640625" style="2" bestFit="1" customWidth="1"/>
    <col min="24" max="16384" width="9.6640625" style="2"/>
  </cols>
  <sheetData>
    <row r="1" spans="1:2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3" ht="15" customHeight="1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3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3"/>
      <c r="U6" s="1"/>
    </row>
    <row r="7" spans="1:23" ht="15" customHeight="1" x14ac:dyDescent="0.2">
      <c r="A7" s="1" t="s">
        <v>139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3" x14ac:dyDescent="0.2">
      <c r="A8" s="1"/>
      <c r="B8" s="4"/>
      <c r="C8" s="4"/>
      <c r="D8" s="4"/>
      <c r="F8" s="4"/>
      <c r="G8" s="4"/>
      <c r="H8" s="4"/>
      <c r="I8" s="6"/>
      <c r="J8" s="4"/>
      <c r="K8" s="4"/>
      <c r="L8" s="4"/>
      <c r="M8" s="7"/>
      <c r="N8" s="7"/>
      <c r="O8" s="7"/>
      <c r="P8" s="7"/>
    </row>
    <row r="9" spans="1:23" x14ac:dyDescent="0.2">
      <c r="B9" s="9"/>
      <c r="C9" s="3"/>
      <c r="D9" s="3"/>
      <c r="E9" s="3" t="s">
        <v>5</v>
      </c>
      <c r="F9" s="3"/>
      <c r="G9" s="3"/>
      <c r="H9" s="3"/>
      <c r="I9" s="10" t="s">
        <v>6</v>
      </c>
      <c r="J9" s="3"/>
      <c r="K9" s="3" t="s">
        <v>7</v>
      </c>
      <c r="L9" s="3"/>
      <c r="M9" s="11" t="s">
        <v>8</v>
      </c>
      <c r="N9" s="11"/>
      <c r="O9" s="11"/>
      <c r="P9" s="11"/>
      <c r="Q9" s="12" t="s">
        <v>9</v>
      </c>
      <c r="R9" s="4"/>
      <c r="S9" s="4"/>
      <c r="U9" s="3" t="s">
        <v>10</v>
      </c>
    </row>
    <row r="10" spans="1:23" x14ac:dyDescent="0.2">
      <c r="B10" s="9"/>
      <c r="C10" s="3"/>
      <c r="D10" s="3"/>
      <c r="E10" s="3" t="s">
        <v>11</v>
      </c>
      <c r="F10" s="3"/>
      <c r="G10" s="3" t="s">
        <v>12</v>
      </c>
      <c r="H10" s="3"/>
      <c r="I10" s="10" t="s">
        <v>13</v>
      </c>
      <c r="J10" s="3"/>
      <c r="K10" s="3" t="s">
        <v>14</v>
      </c>
      <c r="L10" s="3"/>
      <c r="M10" s="11" t="s">
        <v>15</v>
      </c>
      <c r="N10" s="11"/>
      <c r="O10" s="11" t="s">
        <v>16</v>
      </c>
      <c r="P10" s="11"/>
      <c r="Q10" s="13" t="s">
        <v>17</v>
      </c>
      <c r="R10" s="14"/>
      <c r="S10" s="14" t="s">
        <v>17</v>
      </c>
      <c r="U10" s="3" t="s">
        <v>18</v>
      </c>
    </row>
    <row r="11" spans="1:23" x14ac:dyDescent="0.2">
      <c r="B11" s="9"/>
      <c r="C11" s="3" t="s">
        <v>19</v>
      </c>
      <c r="D11" s="3"/>
      <c r="E11" s="15" t="s">
        <v>20</v>
      </c>
      <c r="F11" s="3"/>
      <c r="G11" s="3" t="s">
        <v>21</v>
      </c>
      <c r="H11" s="3"/>
      <c r="I11" s="10" t="s">
        <v>22</v>
      </c>
      <c r="J11" s="3"/>
      <c r="K11" s="16" t="s">
        <v>23</v>
      </c>
      <c r="L11" s="3"/>
      <c r="M11" s="11" t="s">
        <v>24</v>
      </c>
      <c r="N11" s="11"/>
      <c r="O11" s="11" t="s">
        <v>25</v>
      </c>
      <c r="P11" s="11"/>
      <c r="Q11" s="17" t="s">
        <v>26</v>
      </c>
      <c r="R11" s="3"/>
      <c r="S11" s="3" t="s">
        <v>27</v>
      </c>
      <c r="U11" s="3" t="s">
        <v>28</v>
      </c>
      <c r="V11" s="18" t="s">
        <v>29</v>
      </c>
      <c r="W11" s="18" t="s">
        <v>30</v>
      </c>
    </row>
    <row r="12" spans="1:23" s="19" customFormat="1" x14ac:dyDescent="0.2">
      <c r="B12" s="20"/>
      <c r="C12" s="21">
        <v>-1</v>
      </c>
      <c r="D12" s="22"/>
      <c r="E12" s="21">
        <v>-2</v>
      </c>
      <c r="F12" s="22"/>
      <c r="G12" s="23">
        <v>-3</v>
      </c>
      <c r="H12" s="22"/>
      <c r="I12" s="21">
        <v>-4</v>
      </c>
      <c r="J12" s="22"/>
      <c r="K12" s="21">
        <v>-5</v>
      </c>
      <c r="L12" s="24"/>
      <c r="M12" s="21">
        <v>-6</v>
      </c>
      <c r="N12" s="24"/>
      <c r="O12" s="21">
        <v>-7</v>
      </c>
      <c r="P12" s="25"/>
      <c r="Q12" s="24">
        <v>-8</v>
      </c>
      <c r="R12" s="22"/>
      <c r="S12" s="26" t="s">
        <v>31</v>
      </c>
      <c r="T12" s="27"/>
      <c r="U12" s="28" t="s">
        <v>32</v>
      </c>
      <c r="V12" s="29"/>
      <c r="W12" s="29"/>
    </row>
    <row r="13" spans="1:23" x14ac:dyDescent="0.2">
      <c r="B13" s="9"/>
      <c r="C13" s="30"/>
      <c r="D13" s="30"/>
      <c r="E13" s="30"/>
      <c r="F13" s="30"/>
      <c r="G13" s="30"/>
      <c r="H13" s="30"/>
      <c r="I13" s="10"/>
      <c r="J13" s="30"/>
      <c r="K13" s="30"/>
      <c r="L13" s="30"/>
      <c r="M13" s="11"/>
      <c r="N13" s="11"/>
      <c r="O13" s="11"/>
      <c r="P13" s="11"/>
      <c r="Q13" s="11"/>
      <c r="R13" s="30"/>
      <c r="S13" s="30"/>
      <c r="U13" s="30"/>
      <c r="V13" s="18"/>
      <c r="W13" s="18"/>
    </row>
    <row r="14" spans="1:23" x14ac:dyDescent="0.2">
      <c r="C14" s="9" t="s">
        <v>33</v>
      </c>
      <c r="G14" s="5"/>
      <c r="I14" s="31"/>
      <c r="K14" s="32"/>
      <c r="S14" s="33"/>
      <c r="U14" s="34"/>
      <c r="V14" s="18"/>
      <c r="W14" s="18"/>
    </row>
    <row r="15" spans="1:23" x14ac:dyDescent="0.2">
      <c r="A15" s="33"/>
      <c r="C15" s="35"/>
      <c r="G15" s="5"/>
      <c r="I15" s="31"/>
      <c r="K15" s="32"/>
      <c r="L15" s="36"/>
      <c r="R15" s="36"/>
      <c r="S15" s="36"/>
      <c r="U15" s="36"/>
      <c r="V15" s="18"/>
      <c r="W15" s="18"/>
    </row>
    <row r="16" spans="1:23" x14ac:dyDescent="0.2">
      <c r="A16" s="33"/>
      <c r="C16" s="15" t="s">
        <v>34</v>
      </c>
      <c r="G16" s="5"/>
      <c r="I16" s="31"/>
      <c r="K16" s="32"/>
      <c r="L16" s="36"/>
      <c r="R16" s="36"/>
      <c r="S16" s="36"/>
      <c r="U16" s="36"/>
      <c r="V16" s="18"/>
      <c r="W16" s="18"/>
    </row>
    <row r="17" spans="1:23" x14ac:dyDescent="0.2">
      <c r="A17" s="33"/>
      <c r="C17" s="35"/>
      <c r="G17" s="5"/>
      <c r="I17" s="31"/>
      <c r="K17" s="32"/>
      <c r="L17" s="36"/>
      <c r="R17" s="36"/>
      <c r="S17" s="36"/>
      <c r="U17" s="36"/>
      <c r="V17" s="18"/>
      <c r="W17" s="18"/>
    </row>
    <row r="18" spans="1:23" x14ac:dyDescent="0.2">
      <c r="A18" s="33">
        <v>350.3</v>
      </c>
      <c r="C18" s="35" t="s">
        <v>35</v>
      </c>
      <c r="E18" s="37">
        <v>52412</v>
      </c>
      <c r="G18" s="5" t="s">
        <v>36</v>
      </c>
      <c r="H18" s="2" t="s">
        <v>37</v>
      </c>
      <c r="I18" s="31">
        <v>0</v>
      </c>
      <c r="K18" s="38">
        <v>33641.1</v>
      </c>
      <c r="L18" s="36"/>
      <c r="M18" s="39">
        <v>11068.55</v>
      </c>
      <c r="O18" s="8">
        <v>22573</v>
      </c>
      <c r="Q18" s="8">
        <v>1128</v>
      </c>
      <c r="R18" s="36"/>
      <c r="S18" s="33">
        <v>3.35</v>
      </c>
      <c r="U18" s="34">
        <v>20</v>
      </c>
      <c r="V18" s="40">
        <f>ROUND(Q18/K18*100,2)-S18</f>
        <v>0</v>
      </c>
      <c r="W18" s="41">
        <f>ROUND(1/(Q18/O18),1)-U18</f>
        <v>0</v>
      </c>
    </row>
    <row r="19" spans="1:23" x14ac:dyDescent="0.2">
      <c r="A19" s="33">
        <v>351.1</v>
      </c>
      <c r="C19" s="35" t="s">
        <v>38</v>
      </c>
      <c r="E19" s="37">
        <v>52412</v>
      </c>
      <c r="G19" s="5" t="s">
        <v>39</v>
      </c>
      <c r="H19" s="2" t="s">
        <v>37</v>
      </c>
      <c r="I19" s="31">
        <v>-5</v>
      </c>
      <c r="K19" s="38">
        <v>300408.21999999997</v>
      </c>
      <c r="L19" s="36"/>
      <c r="M19" s="39">
        <v>207791.25</v>
      </c>
      <c r="O19" s="8">
        <v>107637</v>
      </c>
      <c r="Q19" s="8">
        <v>6973</v>
      </c>
      <c r="R19" s="36"/>
      <c r="S19" s="33">
        <v>2.3199999999999998</v>
      </c>
      <c r="U19" s="34">
        <v>15.4</v>
      </c>
      <c r="V19" s="40">
        <f t="shared" ref="V19:V30" si="0">ROUND(Q19/K19*100,2)-S19</f>
        <v>0</v>
      </c>
      <c r="W19" s="41">
        <f t="shared" ref="W19:W30" si="1">ROUND(1/(Q19/O19),1)-U19</f>
        <v>0</v>
      </c>
    </row>
    <row r="20" spans="1:23" x14ac:dyDescent="0.2">
      <c r="A20" s="33">
        <v>351.2</v>
      </c>
      <c r="C20" s="35" t="s">
        <v>40</v>
      </c>
      <c r="E20" s="37">
        <v>52412</v>
      </c>
      <c r="G20" s="5" t="s">
        <v>39</v>
      </c>
      <c r="H20" s="2" t="s">
        <v>37</v>
      </c>
      <c r="I20" s="31">
        <v>-5</v>
      </c>
      <c r="K20" s="38">
        <v>615519.47</v>
      </c>
      <c r="L20" s="36"/>
      <c r="M20" s="39">
        <v>288057.26</v>
      </c>
      <c r="O20" s="8">
        <v>358238</v>
      </c>
      <c r="Q20" s="8">
        <v>19636</v>
      </c>
      <c r="R20" s="36"/>
      <c r="S20" s="33">
        <v>3.19</v>
      </c>
      <c r="U20" s="34">
        <v>18.2</v>
      </c>
      <c r="V20" s="40">
        <f t="shared" si="0"/>
        <v>0</v>
      </c>
      <c r="W20" s="41">
        <f t="shared" si="1"/>
        <v>0</v>
      </c>
    </row>
    <row r="21" spans="1:23" x14ac:dyDescent="0.2">
      <c r="A21" s="33">
        <v>351.3</v>
      </c>
      <c r="C21" s="35" t="s">
        <v>41</v>
      </c>
      <c r="E21" s="37">
        <v>52412</v>
      </c>
      <c r="G21" s="5" t="s">
        <v>39</v>
      </c>
      <c r="H21" s="2" t="s">
        <v>37</v>
      </c>
      <c r="I21" s="31">
        <v>-5</v>
      </c>
      <c r="K21" s="38">
        <v>2244.87</v>
      </c>
      <c r="L21" s="36"/>
      <c r="M21" s="39">
        <v>1969.69</v>
      </c>
      <c r="O21" s="8">
        <v>387</v>
      </c>
      <c r="Q21" s="8">
        <v>37</v>
      </c>
      <c r="R21" s="36"/>
      <c r="S21" s="33">
        <v>1.65</v>
      </c>
      <c r="T21" s="38"/>
      <c r="U21" s="34">
        <v>10.5</v>
      </c>
      <c r="V21" s="40">
        <f t="shared" si="0"/>
        <v>0</v>
      </c>
      <c r="W21" s="41">
        <f t="shared" si="1"/>
        <v>0</v>
      </c>
    </row>
    <row r="22" spans="1:23" x14ac:dyDescent="0.2">
      <c r="A22" s="33">
        <v>351.4</v>
      </c>
      <c r="C22" s="35" t="s">
        <v>42</v>
      </c>
      <c r="E22" s="37">
        <v>52412</v>
      </c>
      <c r="G22" s="5" t="s">
        <v>43</v>
      </c>
      <c r="H22" s="2" t="s">
        <v>37</v>
      </c>
      <c r="I22" s="31">
        <v>-5</v>
      </c>
      <c r="K22" s="38">
        <v>251067.8</v>
      </c>
      <c r="L22" s="36"/>
      <c r="M22" s="39">
        <v>97252.18</v>
      </c>
      <c r="O22" s="8">
        <v>166369</v>
      </c>
      <c r="Q22" s="8">
        <v>9111</v>
      </c>
      <c r="R22" s="36"/>
      <c r="S22" s="33">
        <v>3.63</v>
      </c>
      <c r="U22" s="34">
        <v>18.3</v>
      </c>
      <c r="V22" s="40">
        <f t="shared" si="0"/>
        <v>0</v>
      </c>
      <c r="W22" s="41">
        <f t="shared" si="1"/>
        <v>0</v>
      </c>
    </row>
    <row r="23" spans="1:23" x14ac:dyDescent="0.2">
      <c r="A23" s="33">
        <v>352</v>
      </c>
      <c r="C23" s="35" t="s">
        <v>44</v>
      </c>
      <c r="E23" s="37">
        <v>52412</v>
      </c>
      <c r="G23" s="5" t="s">
        <v>45</v>
      </c>
      <c r="H23" s="2" t="s">
        <v>37</v>
      </c>
      <c r="I23" s="31">
        <v>-35</v>
      </c>
      <c r="K23" s="38">
        <v>18615816.489999998</v>
      </c>
      <c r="L23" s="36"/>
      <c r="M23" s="39">
        <v>8067752.5999999996</v>
      </c>
      <c r="O23" s="8">
        <v>17063600</v>
      </c>
      <c r="Q23" s="8">
        <v>912151</v>
      </c>
      <c r="R23" s="36"/>
      <c r="S23" s="33">
        <v>4.9000000000000004</v>
      </c>
      <c r="U23" s="34">
        <v>18.7</v>
      </c>
      <c r="V23" s="40">
        <f t="shared" si="0"/>
        <v>0</v>
      </c>
      <c r="W23" s="41">
        <f t="shared" si="1"/>
        <v>0</v>
      </c>
    </row>
    <row r="24" spans="1:23" x14ac:dyDescent="0.2">
      <c r="A24" s="33">
        <v>352.2</v>
      </c>
      <c r="C24" s="35" t="s">
        <v>46</v>
      </c>
      <c r="E24" s="37">
        <v>52412</v>
      </c>
      <c r="G24" s="5" t="s">
        <v>45</v>
      </c>
      <c r="H24" s="2" t="s">
        <v>37</v>
      </c>
      <c r="I24" s="31">
        <v>-5</v>
      </c>
      <c r="K24" s="38">
        <v>1757701.36</v>
      </c>
      <c r="L24" s="36"/>
      <c r="M24" s="39">
        <v>1343666.21</v>
      </c>
      <c r="O24" s="8">
        <v>501920</v>
      </c>
      <c r="Q24" s="8">
        <v>25584</v>
      </c>
      <c r="R24" s="36"/>
      <c r="S24" s="33">
        <v>1.46</v>
      </c>
      <c r="U24" s="34">
        <v>19.600000000000001</v>
      </c>
      <c r="V24" s="40">
        <f t="shared" si="0"/>
        <v>0</v>
      </c>
      <c r="W24" s="41">
        <f t="shared" si="1"/>
        <v>0</v>
      </c>
    </row>
    <row r="25" spans="1:23" x14ac:dyDescent="0.2">
      <c r="A25" s="33">
        <v>352.3</v>
      </c>
      <c r="C25" s="35" t="s">
        <v>47</v>
      </c>
      <c r="E25" s="37">
        <v>52412</v>
      </c>
      <c r="G25" s="5" t="s">
        <v>36</v>
      </c>
      <c r="H25" s="2" t="s">
        <v>37</v>
      </c>
      <c r="I25" s="31">
        <v>0</v>
      </c>
      <c r="K25" s="38">
        <v>4185430.83</v>
      </c>
      <c r="L25" s="36"/>
      <c r="M25" s="39">
        <v>2617504.29</v>
      </c>
      <c r="O25" s="8">
        <v>1567927</v>
      </c>
      <c r="Q25" s="8">
        <v>78397</v>
      </c>
      <c r="R25" s="36"/>
      <c r="S25" s="33">
        <v>1.87</v>
      </c>
      <c r="U25" s="34">
        <v>20</v>
      </c>
      <c r="V25" s="40">
        <f t="shared" si="0"/>
        <v>0</v>
      </c>
      <c r="W25" s="41">
        <f t="shared" si="1"/>
        <v>0</v>
      </c>
    </row>
    <row r="26" spans="1:23" x14ac:dyDescent="0.2">
      <c r="A26" s="33">
        <v>353</v>
      </c>
      <c r="C26" s="35" t="s">
        <v>48</v>
      </c>
      <c r="E26" s="37">
        <v>52412</v>
      </c>
      <c r="G26" s="5" t="s">
        <v>39</v>
      </c>
      <c r="H26" s="2" t="s">
        <v>37</v>
      </c>
      <c r="I26" s="31">
        <v>-20</v>
      </c>
      <c r="K26" s="38">
        <v>3330266.9</v>
      </c>
      <c r="L26" s="36"/>
      <c r="M26" s="39">
        <v>2184802.73</v>
      </c>
      <c r="O26" s="8">
        <v>1811518</v>
      </c>
      <c r="Q26" s="8">
        <v>96110</v>
      </c>
      <c r="R26" s="36"/>
      <c r="S26" s="33">
        <v>2.89</v>
      </c>
      <c r="U26" s="34">
        <v>18.8</v>
      </c>
      <c r="V26" s="40">
        <f t="shared" si="0"/>
        <v>0</v>
      </c>
      <c r="W26" s="41">
        <f t="shared" si="1"/>
        <v>0</v>
      </c>
    </row>
    <row r="27" spans="1:23" x14ac:dyDescent="0.2">
      <c r="A27" s="33">
        <v>354</v>
      </c>
      <c r="C27" s="35" t="s">
        <v>49</v>
      </c>
      <c r="E27" s="37">
        <v>52412</v>
      </c>
      <c r="G27" s="5" t="s">
        <v>50</v>
      </c>
      <c r="H27" s="2" t="s">
        <v>37</v>
      </c>
      <c r="I27" s="31">
        <v>-10</v>
      </c>
      <c r="K27" s="38">
        <v>23850530.100000001</v>
      </c>
      <c r="L27" s="36"/>
      <c r="M27" s="39">
        <v>10576356</v>
      </c>
      <c r="O27" s="8">
        <v>15659227</v>
      </c>
      <c r="Q27" s="8">
        <v>846303</v>
      </c>
      <c r="R27" s="36"/>
      <c r="S27" s="33">
        <v>3.55</v>
      </c>
      <c r="U27" s="34">
        <v>18.5</v>
      </c>
      <c r="V27" s="40">
        <f t="shared" si="0"/>
        <v>0</v>
      </c>
      <c r="W27" s="41">
        <f t="shared" si="1"/>
        <v>0</v>
      </c>
    </row>
    <row r="28" spans="1:23" x14ac:dyDescent="0.2">
      <c r="A28" s="33">
        <v>355</v>
      </c>
      <c r="C28" s="35" t="s">
        <v>51</v>
      </c>
      <c r="E28" s="37">
        <v>52412</v>
      </c>
      <c r="G28" s="5" t="s">
        <v>52</v>
      </c>
      <c r="H28" s="2" t="s">
        <v>37</v>
      </c>
      <c r="I28" s="31">
        <v>-5</v>
      </c>
      <c r="K28" s="38">
        <v>1336293.67</v>
      </c>
      <c r="L28" s="36"/>
      <c r="M28" s="39">
        <v>547702.98</v>
      </c>
      <c r="O28" s="8">
        <v>855405</v>
      </c>
      <c r="Q28" s="8">
        <v>59184</v>
      </c>
      <c r="R28" s="36"/>
      <c r="S28" s="33">
        <v>4.43</v>
      </c>
      <c r="U28" s="34">
        <v>14.5</v>
      </c>
      <c r="V28" s="40">
        <f t="shared" si="0"/>
        <v>0</v>
      </c>
      <c r="W28" s="41">
        <f t="shared" si="1"/>
        <v>0</v>
      </c>
    </row>
    <row r="29" spans="1:23" x14ac:dyDescent="0.2">
      <c r="A29" s="33">
        <v>356</v>
      </c>
      <c r="C29" s="35" t="s">
        <v>53</v>
      </c>
      <c r="E29" s="37">
        <v>52412</v>
      </c>
      <c r="G29" s="5" t="s">
        <v>50</v>
      </c>
      <c r="H29" s="2" t="s">
        <v>37</v>
      </c>
      <c r="I29" s="31">
        <v>-5</v>
      </c>
      <c r="K29" s="38">
        <v>2873067.76</v>
      </c>
      <c r="L29" s="36"/>
      <c r="M29" s="39">
        <v>1528686.47</v>
      </c>
      <c r="O29" s="8">
        <v>1488035</v>
      </c>
      <c r="Q29" s="8">
        <v>83547</v>
      </c>
      <c r="R29" s="36"/>
      <c r="S29" s="33">
        <v>2.91</v>
      </c>
      <c r="U29" s="34">
        <v>17.8</v>
      </c>
      <c r="V29" s="40">
        <f t="shared" si="0"/>
        <v>0</v>
      </c>
      <c r="W29" s="41">
        <f t="shared" si="1"/>
        <v>0</v>
      </c>
    </row>
    <row r="30" spans="1:23" x14ac:dyDescent="0.2">
      <c r="A30" s="33">
        <v>357</v>
      </c>
      <c r="C30" s="35" t="s">
        <v>54</v>
      </c>
      <c r="E30" s="37">
        <v>52412</v>
      </c>
      <c r="G30" s="5" t="s">
        <v>55</v>
      </c>
      <c r="H30" s="2" t="s">
        <v>37</v>
      </c>
      <c r="I30" s="31">
        <v>0</v>
      </c>
      <c r="K30" s="42">
        <v>495594.33</v>
      </c>
      <c r="L30" s="36"/>
      <c r="M30" s="43">
        <v>118109.04</v>
      </c>
      <c r="O30" s="44">
        <v>377485</v>
      </c>
      <c r="Q30" s="44">
        <v>31982</v>
      </c>
      <c r="R30" s="36"/>
      <c r="S30" s="33">
        <v>6.45</v>
      </c>
      <c r="U30" s="34">
        <v>11.8</v>
      </c>
      <c r="V30" s="40">
        <f t="shared" si="0"/>
        <v>0</v>
      </c>
      <c r="W30" s="41">
        <f t="shared" si="1"/>
        <v>0</v>
      </c>
    </row>
    <row r="31" spans="1:23" x14ac:dyDescent="0.2">
      <c r="A31" s="33"/>
      <c r="C31" s="35"/>
      <c r="G31" s="5"/>
      <c r="I31" s="31"/>
      <c r="K31" s="32"/>
      <c r="L31" s="36"/>
      <c r="R31" s="36"/>
      <c r="S31" s="36"/>
      <c r="U31" s="36"/>
    </row>
    <row r="32" spans="1:23" s="9" customFormat="1" x14ac:dyDescent="0.2">
      <c r="A32" s="45"/>
      <c r="C32" s="46" t="s">
        <v>56</v>
      </c>
      <c r="E32" s="3"/>
      <c r="G32" s="3"/>
      <c r="I32" s="10"/>
      <c r="K32" s="47">
        <f>+SUBTOTAL(9,K18:K30)</f>
        <v>57647582.899999999</v>
      </c>
      <c r="L32" s="48"/>
      <c r="M32" s="49">
        <f>+SUBTOTAL(9,M18:M30)</f>
        <v>27590719.249999996</v>
      </c>
      <c r="N32" s="49"/>
      <c r="O32" s="49">
        <f>+SUBTOTAL(9,O18:O30)</f>
        <v>39980321</v>
      </c>
      <c r="P32" s="49"/>
      <c r="Q32" s="49">
        <f>+SUBTOTAL(9,Q18:Q30)</f>
        <v>2170143</v>
      </c>
      <c r="R32" s="48"/>
      <c r="S32" s="45">
        <f>ROUND(Q32/K32*100,2)</f>
        <v>3.76</v>
      </c>
      <c r="T32" s="3"/>
      <c r="U32" s="48"/>
    </row>
    <row r="33" spans="1:23" x14ac:dyDescent="0.2">
      <c r="A33" s="33"/>
      <c r="C33" s="35"/>
      <c r="G33" s="5"/>
      <c r="I33" s="31"/>
      <c r="K33" s="32"/>
      <c r="L33" s="36"/>
      <c r="R33" s="36"/>
      <c r="S33" s="36"/>
      <c r="U33" s="36"/>
    </row>
    <row r="34" spans="1:23" x14ac:dyDescent="0.2">
      <c r="A34" s="33"/>
      <c r="C34" s="15" t="s">
        <v>57</v>
      </c>
      <c r="G34" s="5"/>
      <c r="I34" s="31"/>
      <c r="K34" s="32"/>
      <c r="L34" s="36"/>
      <c r="R34" s="36"/>
      <c r="S34" s="36"/>
      <c r="U34" s="36"/>
    </row>
    <row r="35" spans="1:23" x14ac:dyDescent="0.2">
      <c r="A35" s="33"/>
      <c r="C35" s="35"/>
      <c r="G35" s="5"/>
      <c r="I35" s="31"/>
      <c r="K35" s="32"/>
      <c r="L35" s="36"/>
      <c r="R35" s="36"/>
      <c r="S35" s="36"/>
      <c r="U35" s="36"/>
    </row>
    <row r="36" spans="1:23" x14ac:dyDescent="0.2">
      <c r="A36" s="33"/>
      <c r="C36" s="50" t="s">
        <v>58</v>
      </c>
      <c r="G36" s="5"/>
      <c r="I36" s="31"/>
      <c r="K36" s="32"/>
      <c r="L36" s="36"/>
      <c r="R36" s="36"/>
      <c r="S36" s="36"/>
      <c r="U36" s="36"/>
    </row>
    <row r="37" spans="1:23" x14ac:dyDescent="0.2">
      <c r="A37" s="33">
        <v>361</v>
      </c>
      <c r="C37" s="35" t="s">
        <v>59</v>
      </c>
      <c r="E37" s="37">
        <v>52778</v>
      </c>
      <c r="G37" s="5" t="s">
        <v>60</v>
      </c>
      <c r="H37" s="2" t="s">
        <v>37</v>
      </c>
      <c r="I37" s="31">
        <v>-5</v>
      </c>
      <c r="K37" s="38">
        <v>4155602.12</v>
      </c>
      <c r="L37" s="36"/>
      <c r="M37" s="8">
        <v>2193878.89</v>
      </c>
      <c r="O37" s="8">
        <v>2169503</v>
      </c>
      <c r="Q37" s="8">
        <v>111414</v>
      </c>
      <c r="R37" s="36"/>
      <c r="S37" s="33">
        <v>2.68</v>
      </c>
      <c r="U37" s="34">
        <v>19.5</v>
      </c>
      <c r="V37" s="40">
        <f t="shared" ref="V37:V40" si="2">ROUND(Q37/K37*100,2)-S37</f>
        <v>0</v>
      </c>
      <c r="W37" s="41">
        <f t="shared" ref="W37:W40" si="3">ROUND(1/(Q37/O37),1)-U37</f>
        <v>0</v>
      </c>
    </row>
    <row r="38" spans="1:23" x14ac:dyDescent="0.2">
      <c r="A38" s="33">
        <v>362</v>
      </c>
      <c r="C38" s="35" t="s">
        <v>61</v>
      </c>
      <c r="E38" s="37">
        <v>52778</v>
      </c>
      <c r="G38" s="5" t="s">
        <v>60</v>
      </c>
      <c r="H38" s="2" t="s">
        <v>37</v>
      </c>
      <c r="I38" s="31">
        <v>-5</v>
      </c>
      <c r="K38" s="38">
        <v>3683221.39</v>
      </c>
      <c r="L38" s="36"/>
      <c r="M38" s="8">
        <v>2169133.87</v>
      </c>
      <c r="O38" s="8">
        <v>1698249</v>
      </c>
      <c r="Q38" s="8">
        <v>86850</v>
      </c>
      <c r="R38" s="36"/>
      <c r="S38" s="33">
        <v>2.36</v>
      </c>
      <c r="U38" s="34">
        <v>19.600000000000001</v>
      </c>
      <c r="V38" s="40">
        <f t="shared" si="2"/>
        <v>0</v>
      </c>
      <c r="W38" s="41">
        <f t="shared" si="3"/>
        <v>0</v>
      </c>
    </row>
    <row r="39" spans="1:23" x14ac:dyDescent="0.2">
      <c r="A39" s="33">
        <v>363</v>
      </c>
      <c r="C39" s="35" t="s">
        <v>53</v>
      </c>
      <c r="E39" s="37">
        <v>52778</v>
      </c>
      <c r="G39" s="5" t="s">
        <v>62</v>
      </c>
      <c r="H39" s="2" t="s">
        <v>37</v>
      </c>
      <c r="I39" s="31">
        <v>-5</v>
      </c>
      <c r="K39" s="38">
        <v>3984038.93</v>
      </c>
      <c r="L39" s="36"/>
      <c r="M39" s="8">
        <v>2456522.62</v>
      </c>
      <c r="O39" s="8">
        <v>1726718</v>
      </c>
      <c r="Q39" s="8">
        <v>98081</v>
      </c>
      <c r="R39" s="36"/>
      <c r="S39" s="33">
        <v>2.46</v>
      </c>
      <c r="U39" s="34">
        <v>17.600000000000001</v>
      </c>
      <c r="V39" s="40">
        <f t="shared" si="2"/>
        <v>0</v>
      </c>
      <c r="W39" s="41">
        <f t="shared" si="3"/>
        <v>0</v>
      </c>
    </row>
    <row r="40" spans="1:23" x14ac:dyDescent="0.2">
      <c r="A40" s="33">
        <v>364</v>
      </c>
      <c r="C40" s="35" t="s">
        <v>63</v>
      </c>
      <c r="E40" s="37">
        <v>52778</v>
      </c>
      <c r="G40" s="5" t="s">
        <v>64</v>
      </c>
      <c r="H40" s="2" t="s">
        <v>37</v>
      </c>
      <c r="I40" s="31">
        <v>-5</v>
      </c>
      <c r="K40" s="38">
        <v>2382938.3199999998</v>
      </c>
      <c r="L40" s="36"/>
      <c r="M40" s="8">
        <v>776353.46</v>
      </c>
      <c r="O40" s="8">
        <v>1725732</v>
      </c>
      <c r="Q40" s="8">
        <v>110528</v>
      </c>
      <c r="R40" s="36"/>
      <c r="S40" s="33">
        <v>4.6399999999999997</v>
      </c>
      <c r="U40" s="34">
        <v>15.6</v>
      </c>
      <c r="V40" s="40">
        <f t="shared" si="2"/>
        <v>0</v>
      </c>
      <c r="W40" s="41">
        <f t="shared" si="3"/>
        <v>0</v>
      </c>
    </row>
    <row r="41" spans="1:23" s="52" customFormat="1" x14ac:dyDescent="0.2">
      <c r="A41" s="51"/>
      <c r="C41" s="50" t="s">
        <v>65</v>
      </c>
      <c r="E41" s="53"/>
      <c r="G41" s="53"/>
      <c r="I41" s="54"/>
      <c r="K41" s="55">
        <f>+SUBTOTAL(9,K37:K40)</f>
        <v>14205800.76</v>
      </c>
      <c r="L41" s="56"/>
      <c r="M41" s="57">
        <f>+SUBTOTAL(9,M37:M40)</f>
        <v>7595888.8399999999</v>
      </c>
      <c r="N41" s="58"/>
      <c r="O41" s="57">
        <f>+SUBTOTAL(9,O37:O40)</f>
        <v>7320202</v>
      </c>
      <c r="P41" s="58"/>
      <c r="Q41" s="57">
        <f>+SUBTOTAL(9,Q37:Q40)</f>
        <v>406873</v>
      </c>
      <c r="R41" s="56"/>
      <c r="S41" s="51">
        <f>ROUND(Q41/K41*100,2)</f>
        <v>2.86</v>
      </c>
      <c r="T41" s="53"/>
      <c r="U41" s="56"/>
    </row>
    <row r="42" spans="1:23" x14ac:dyDescent="0.2">
      <c r="A42" s="33"/>
      <c r="C42" s="35"/>
      <c r="G42" s="5"/>
      <c r="I42" s="31"/>
      <c r="K42" s="32"/>
      <c r="L42" s="36"/>
      <c r="R42" s="36"/>
      <c r="S42" s="36"/>
      <c r="U42" s="36"/>
    </row>
    <row r="43" spans="1:23" x14ac:dyDescent="0.2">
      <c r="A43" s="33"/>
      <c r="C43" s="50" t="s">
        <v>66</v>
      </c>
      <c r="G43" s="5"/>
      <c r="I43" s="31"/>
      <c r="K43" s="32"/>
      <c r="L43" s="36"/>
      <c r="R43" s="36"/>
      <c r="S43" s="36"/>
      <c r="U43" s="36"/>
    </row>
    <row r="44" spans="1:23" x14ac:dyDescent="0.2">
      <c r="A44" s="33">
        <v>361</v>
      </c>
      <c r="C44" s="35" t="s">
        <v>59</v>
      </c>
      <c r="E44" s="37">
        <v>61971</v>
      </c>
      <c r="G44" s="5" t="s">
        <v>60</v>
      </c>
      <c r="H44" s="2" t="s">
        <v>37</v>
      </c>
      <c r="I44" s="31">
        <v>-5</v>
      </c>
      <c r="K44" s="38">
        <v>80879739.170000002</v>
      </c>
      <c r="L44" s="36"/>
      <c r="M44" s="8">
        <v>2693927.57</v>
      </c>
      <c r="O44" s="8">
        <v>82229799</v>
      </c>
      <c r="Q44" s="8">
        <v>1965809</v>
      </c>
      <c r="R44" s="36"/>
      <c r="S44" s="33">
        <v>2.4300000000000002</v>
      </c>
      <c r="U44" s="34">
        <v>41.8</v>
      </c>
      <c r="V44" s="40">
        <f t="shared" ref="V44:V53" si="4">ROUND(Q44/K44*100,2)-S44</f>
        <v>0</v>
      </c>
      <c r="W44" s="41">
        <f t="shared" ref="W44:W53" si="5">ROUND(1/(Q44/O44),1)-U44</f>
        <v>0</v>
      </c>
    </row>
    <row r="45" spans="1:23" x14ac:dyDescent="0.2">
      <c r="A45" s="33">
        <v>362</v>
      </c>
      <c r="C45" s="35" t="s">
        <v>61</v>
      </c>
      <c r="E45" s="37">
        <v>61971</v>
      </c>
      <c r="G45" s="5" t="s">
        <v>60</v>
      </c>
      <c r="H45" s="2" t="s">
        <v>37</v>
      </c>
      <c r="I45" s="31">
        <v>-5</v>
      </c>
      <c r="K45" s="38">
        <v>110724966.70999999</v>
      </c>
      <c r="L45" s="36"/>
      <c r="M45" s="8">
        <v>3698032.66</v>
      </c>
      <c r="O45" s="8">
        <v>112563182</v>
      </c>
      <c r="Q45" s="8">
        <v>2690968</v>
      </c>
      <c r="R45" s="36"/>
      <c r="S45" s="33">
        <v>2.4300000000000002</v>
      </c>
      <c r="U45" s="34">
        <v>41.8</v>
      </c>
      <c r="V45" s="40">
        <f t="shared" si="4"/>
        <v>0</v>
      </c>
      <c r="W45" s="41">
        <f t="shared" si="5"/>
        <v>0</v>
      </c>
    </row>
    <row r="46" spans="1:23" x14ac:dyDescent="0.2">
      <c r="A46" s="33">
        <v>363</v>
      </c>
      <c r="C46" s="35" t="s">
        <v>53</v>
      </c>
      <c r="E46" s="37">
        <v>61971</v>
      </c>
      <c r="G46" s="5" t="s">
        <v>62</v>
      </c>
      <c r="H46" s="2" t="s">
        <v>37</v>
      </c>
      <c r="I46" s="31">
        <v>-5</v>
      </c>
      <c r="K46" s="38">
        <v>5830358.6399999997</v>
      </c>
      <c r="L46" s="36"/>
      <c r="M46" s="8">
        <v>221184.75</v>
      </c>
      <c r="O46" s="8">
        <v>5900692</v>
      </c>
      <c r="Q46" s="8">
        <v>159780</v>
      </c>
      <c r="R46" s="36"/>
      <c r="S46" s="33">
        <v>2.74</v>
      </c>
      <c r="U46" s="34">
        <v>36.9</v>
      </c>
      <c r="V46" s="40">
        <f t="shared" si="4"/>
        <v>0</v>
      </c>
      <c r="W46" s="41">
        <f t="shared" si="5"/>
        <v>0</v>
      </c>
    </row>
    <row r="47" spans="1:23" x14ac:dyDescent="0.2">
      <c r="A47" s="33">
        <v>363.1</v>
      </c>
      <c r="C47" s="35" t="s">
        <v>67</v>
      </c>
      <c r="E47" s="37">
        <v>61971</v>
      </c>
      <c r="G47" s="5" t="s">
        <v>68</v>
      </c>
      <c r="H47" s="2" t="s">
        <v>37</v>
      </c>
      <c r="I47" s="31">
        <v>-5</v>
      </c>
      <c r="K47" s="38">
        <v>6788564.25</v>
      </c>
      <c r="L47" s="36"/>
      <c r="M47" s="8">
        <v>286433.44</v>
      </c>
      <c r="O47" s="8">
        <v>6841559</v>
      </c>
      <c r="Q47" s="8">
        <v>206133</v>
      </c>
      <c r="R47" s="36"/>
      <c r="S47" s="33">
        <v>3.04</v>
      </c>
      <c r="U47" s="34">
        <v>33.200000000000003</v>
      </c>
      <c r="V47" s="40">
        <f t="shared" si="4"/>
        <v>0</v>
      </c>
      <c r="W47" s="41">
        <f t="shared" si="5"/>
        <v>0</v>
      </c>
    </row>
    <row r="48" spans="1:23" x14ac:dyDescent="0.2">
      <c r="A48" s="33">
        <v>363.2</v>
      </c>
      <c r="C48" s="35" t="s">
        <v>69</v>
      </c>
      <c r="E48" s="37">
        <v>61971</v>
      </c>
      <c r="G48" s="5" t="s">
        <v>62</v>
      </c>
      <c r="H48" s="2" t="s">
        <v>37</v>
      </c>
      <c r="I48" s="31">
        <v>-5</v>
      </c>
      <c r="K48" s="38">
        <v>21328302.489999998</v>
      </c>
      <c r="L48" s="36"/>
      <c r="M48" s="8">
        <v>809061.27</v>
      </c>
      <c r="O48" s="8">
        <v>21585656</v>
      </c>
      <c r="Q48" s="8">
        <v>584502</v>
      </c>
      <c r="R48" s="36"/>
      <c r="S48" s="33">
        <v>2.74</v>
      </c>
      <c r="U48" s="34">
        <v>36.9</v>
      </c>
      <c r="V48" s="40">
        <f t="shared" si="4"/>
        <v>0</v>
      </c>
      <c r="W48" s="41">
        <f t="shared" si="5"/>
        <v>0</v>
      </c>
    </row>
    <row r="49" spans="1:23" x14ac:dyDescent="0.2">
      <c r="A49" s="33">
        <v>363.3</v>
      </c>
      <c r="C49" s="35" t="s">
        <v>69</v>
      </c>
      <c r="E49" s="37">
        <v>61971</v>
      </c>
      <c r="G49" s="5" t="s">
        <v>70</v>
      </c>
      <c r="H49" s="2" t="s">
        <v>37</v>
      </c>
      <c r="I49" s="31">
        <v>-5</v>
      </c>
      <c r="K49" s="38">
        <v>3011907.23</v>
      </c>
      <c r="L49" s="36"/>
      <c r="M49" s="8">
        <v>128753.09</v>
      </c>
      <c r="O49" s="8">
        <v>3033750</v>
      </c>
      <c r="Q49" s="8">
        <v>93003</v>
      </c>
      <c r="R49" s="36"/>
      <c r="S49" s="33">
        <v>3.09</v>
      </c>
      <c r="U49" s="34">
        <v>32.6</v>
      </c>
      <c r="V49" s="40">
        <f t="shared" si="4"/>
        <v>0</v>
      </c>
      <c r="W49" s="41">
        <f t="shared" si="5"/>
        <v>0</v>
      </c>
    </row>
    <row r="50" spans="1:23" x14ac:dyDescent="0.2">
      <c r="A50" s="33">
        <v>363.5</v>
      </c>
      <c r="C50" s="35" t="s">
        <v>54</v>
      </c>
      <c r="E50" s="37">
        <v>61971</v>
      </c>
      <c r="G50" s="5" t="s">
        <v>71</v>
      </c>
      <c r="H50" s="2" t="s">
        <v>37</v>
      </c>
      <c r="I50" s="31">
        <v>-5</v>
      </c>
      <c r="K50" s="38">
        <v>6965184.0700000003</v>
      </c>
      <c r="L50" s="36"/>
      <c r="M50" s="8">
        <v>267263.90999999997</v>
      </c>
      <c r="O50" s="8">
        <v>7046179</v>
      </c>
      <c r="Q50" s="8">
        <v>194110</v>
      </c>
      <c r="R50" s="36"/>
      <c r="S50" s="33">
        <v>2.79</v>
      </c>
      <c r="U50" s="34">
        <v>36.299999999999997</v>
      </c>
      <c r="V50" s="40">
        <f t="shared" si="4"/>
        <v>0</v>
      </c>
      <c r="W50" s="41">
        <f t="shared" si="5"/>
        <v>0</v>
      </c>
    </row>
    <row r="51" spans="1:23" x14ac:dyDescent="0.2">
      <c r="A51" s="33">
        <v>364.3</v>
      </c>
      <c r="C51" s="35" t="s">
        <v>72</v>
      </c>
      <c r="E51" s="37">
        <v>61971</v>
      </c>
      <c r="G51" s="5" t="s">
        <v>71</v>
      </c>
      <c r="H51" s="2" t="s">
        <v>37</v>
      </c>
      <c r="I51" s="31">
        <v>-5</v>
      </c>
      <c r="K51" s="38">
        <v>4092119.37</v>
      </c>
      <c r="L51" s="36"/>
      <c r="M51" s="8">
        <v>141899.38</v>
      </c>
      <c r="O51" s="8">
        <v>4154826</v>
      </c>
      <c r="Q51" s="8">
        <v>114317</v>
      </c>
      <c r="R51" s="36"/>
      <c r="S51" s="33">
        <v>2.79</v>
      </c>
      <c r="U51" s="34">
        <v>36.299999999999997</v>
      </c>
      <c r="V51" s="40">
        <f t="shared" si="4"/>
        <v>0</v>
      </c>
      <c r="W51" s="41">
        <f t="shared" si="5"/>
        <v>0</v>
      </c>
    </row>
    <row r="52" spans="1:23" x14ac:dyDescent="0.2">
      <c r="A52" s="33">
        <v>364.5</v>
      </c>
      <c r="C52" s="35" t="s">
        <v>51</v>
      </c>
      <c r="E52" s="37">
        <v>61971</v>
      </c>
      <c r="G52" s="5" t="s">
        <v>71</v>
      </c>
      <c r="H52" s="2" t="s">
        <v>37</v>
      </c>
      <c r="I52" s="31">
        <v>-5</v>
      </c>
      <c r="K52" s="38">
        <v>1882998.79</v>
      </c>
      <c r="L52" s="36"/>
      <c r="M52" s="8">
        <v>72261.77</v>
      </c>
      <c r="O52" s="8">
        <v>1904887</v>
      </c>
      <c r="Q52" s="8">
        <v>52476</v>
      </c>
      <c r="R52" s="36"/>
      <c r="S52" s="33">
        <v>2.79</v>
      </c>
      <c r="U52" s="34">
        <v>36.299999999999997</v>
      </c>
      <c r="V52" s="40">
        <f t="shared" si="4"/>
        <v>0</v>
      </c>
      <c r="W52" s="41">
        <f t="shared" si="5"/>
        <v>0</v>
      </c>
    </row>
    <row r="53" spans="1:23" x14ac:dyDescent="0.2">
      <c r="A53" s="33">
        <v>364.6</v>
      </c>
      <c r="C53" s="35" t="s">
        <v>49</v>
      </c>
      <c r="E53" s="37">
        <v>61971</v>
      </c>
      <c r="G53" s="5" t="s">
        <v>62</v>
      </c>
      <c r="H53" s="2" t="s">
        <v>37</v>
      </c>
      <c r="I53" s="31">
        <v>-5</v>
      </c>
      <c r="K53" s="42">
        <v>963974.98</v>
      </c>
      <c r="L53" s="36"/>
      <c r="M53" s="44">
        <v>36448.5</v>
      </c>
      <c r="O53" s="44">
        <v>975725</v>
      </c>
      <c r="Q53" s="44">
        <v>26421</v>
      </c>
      <c r="R53" s="36"/>
      <c r="S53" s="33">
        <v>2.74</v>
      </c>
      <c r="U53" s="34">
        <v>36.9</v>
      </c>
      <c r="V53" s="40">
        <f t="shared" si="4"/>
        <v>0</v>
      </c>
      <c r="W53" s="41">
        <f t="shared" si="5"/>
        <v>0</v>
      </c>
    </row>
    <row r="54" spans="1:23" s="52" customFormat="1" x14ac:dyDescent="0.2">
      <c r="A54" s="51"/>
      <c r="C54" s="50" t="s">
        <v>73</v>
      </c>
      <c r="E54" s="53"/>
      <c r="G54" s="53"/>
      <c r="I54" s="54"/>
      <c r="K54" s="59">
        <f>+SUBTOTAL(9,K44:K53)</f>
        <v>242468115.69999996</v>
      </c>
      <c r="L54" s="56"/>
      <c r="M54" s="60">
        <f>+SUBTOTAL(9,M44:M53)</f>
        <v>8355266.3400000008</v>
      </c>
      <c r="N54" s="58"/>
      <c r="O54" s="60">
        <f>+SUBTOTAL(9,O44:O53)</f>
        <v>246236255</v>
      </c>
      <c r="P54" s="58"/>
      <c r="Q54" s="60">
        <f>+SUBTOTAL(9,Q44:Q53)</f>
        <v>6087519</v>
      </c>
      <c r="R54" s="56"/>
      <c r="S54" s="51">
        <f>ROUND(Q54/K54*100,2)</f>
        <v>2.5099999999999998</v>
      </c>
      <c r="T54" s="53"/>
      <c r="U54" s="56"/>
    </row>
    <row r="55" spans="1:23" x14ac:dyDescent="0.2">
      <c r="A55" s="33"/>
      <c r="C55" s="35"/>
      <c r="G55" s="5"/>
      <c r="I55" s="31"/>
      <c r="K55" s="61"/>
      <c r="L55" s="36"/>
      <c r="M55" s="62"/>
      <c r="O55" s="62"/>
      <c r="Q55" s="62"/>
      <c r="R55" s="36"/>
      <c r="S55" s="36"/>
      <c r="U55" s="36"/>
    </row>
    <row r="56" spans="1:23" s="9" customFormat="1" x14ac:dyDescent="0.2">
      <c r="A56" s="45"/>
      <c r="C56" s="46" t="s">
        <v>74</v>
      </c>
      <c r="E56" s="3"/>
      <c r="G56" s="3"/>
      <c r="I56" s="10"/>
      <c r="K56" s="47">
        <f>+SUBTOTAL(9,K37:K55)</f>
        <v>256673916.45999995</v>
      </c>
      <c r="L56" s="48"/>
      <c r="M56" s="63">
        <f>+SUBTOTAL(9,M37:M55)</f>
        <v>15951155.18</v>
      </c>
      <c r="N56" s="49"/>
      <c r="O56" s="63">
        <f>+SUBTOTAL(9,O37:O55)</f>
        <v>253556457</v>
      </c>
      <c r="P56" s="49"/>
      <c r="Q56" s="63">
        <f>+SUBTOTAL(9,Q37:Q55)</f>
        <v>6494392</v>
      </c>
      <c r="R56" s="48"/>
      <c r="S56" s="45">
        <f>ROUND(Q56/K56*100,2)</f>
        <v>2.5299999999999998</v>
      </c>
      <c r="T56" s="3"/>
      <c r="U56" s="48"/>
    </row>
    <row r="57" spans="1:23" x14ac:dyDescent="0.2">
      <c r="A57" s="33"/>
      <c r="C57" s="35"/>
      <c r="G57" s="5"/>
      <c r="I57" s="31"/>
      <c r="K57" s="32"/>
      <c r="L57" s="36"/>
      <c r="R57" s="36"/>
      <c r="S57" s="36"/>
      <c r="U57" s="36"/>
    </row>
    <row r="58" spans="1:23" x14ac:dyDescent="0.2">
      <c r="A58" s="33"/>
      <c r="C58" s="3" t="s">
        <v>75</v>
      </c>
      <c r="G58" s="5"/>
      <c r="I58" s="31"/>
      <c r="K58" s="32"/>
      <c r="L58" s="36"/>
      <c r="R58" s="36"/>
      <c r="S58" s="36"/>
      <c r="U58" s="36"/>
    </row>
    <row r="59" spans="1:23" x14ac:dyDescent="0.2">
      <c r="A59" s="33"/>
      <c r="C59" s="14"/>
      <c r="G59" s="5"/>
      <c r="I59" s="31"/>
      <c r="K59" s="32"/>
      <c r="L59" s="36"/>
      <c r="R59" s="36"/>
      <c r="S59" s="36"/>
      <c r="U59" s="36"/>
    </row>
    <row r="60" spans="1:23" x14ac:dyDescent="0.2">
      <c r="A60" s="33">
        <v>374.2</v>
      </c>
      <c r="C60" s="2" t="s">
        <v>35</v>
      </c>
      <c r="E60" s="37" t="s">
        <v>76</v>
      </c>
      <c r="G60" s="5" t="s">
        <v>77</v>
      </c>
      <c r="I60" s="31">
        <v>0</v>
      </c>
      <c r="K60" s="32">
        <v>6191764.5099999998</v>
      </c>
      <c r="L60" s="36"/>
      <c r="M60" s="8">
        <v>767202.7</v>
      </c>
      <c r="O60" s="8">
        <v>5424562</v>
      </c>
      <c r="Q60" s="8">
        <v>88646</v>
      </c>
      <c r="R60" s="36"/>
      <c r="S60" s="33">
        <v>1.43</v>
      </c>
      <c r="U60" s="34">
        <v>61.2</v>
      </c>
      <c r="V60" s="40">
        <f t="shared" ref="V60:V79" si="6">ROUND(Q60/K60*100,2)-S60</f>
        <v>0</v>
      </c>
      <c r="W60" s="41">
        <f t="shared" ref="W60:W79" si="7">ROUND(1/(Q60/O60),1)-U60</f>
        <v>0</v>
      </c>
    </row>
    <row r="61" spans="1:23" x14ac:dyDescent="0.2">
      <c r="A61" s="33">
        <v>374.3</v>
      </c>
      <c r="C61" s="2" t="s">
        <v>78</v>
      </c>
      <c r="E61" s="37" t="s">
        <v>76</v>
      </c>
      <c r="G61" s="5" t="s">
        <v>77</v>
      </c>
      <c r="I61" s="31">
        <v>0</v>
      </c>
      <c r="K61" s="32">
        <v>7998815.5800000001</v>
      </c>
      <c r="L61" s="36"/>
      <c r="M61" s="8">
        <v>2560472.91</v>
      </c>
      <c r="O61" s="8">
        <v>5438343</v>
      </c>
      <c r="Q61" s="8">
        <v>104091</v>
      </c>
      <c r="R61" s="36"/>
      <c r="S61" s="33">
        <v>1.3</v>
      </c>
      <c r="U61" s="34">
        <v>52.2</v>
      </c>
      <c r="V61" s="40">
        <f t="shared" si="6"/>
        <v>0</v>
      </c>
      <c r="W61" s="41">
        <f t="shared" si="7"/>
        <v>0</v>
      </c>
    </row>
    <row r="62" spans="1:23" x14ac:dyDescent="0.2">
      <c r="A62" s="33">
        <v>375</v>
      </c>
      <c r="C62" s="2" t="s">
        <v>59</v>
      </c>
      <c r="E62" s="37" t="s">
        <v>76</v>
      </c>
      <c r="G62" s="5" t="s">
        <v>60</v>
      </c>
      <c r="I62" s="31">
        <v>-5</v>
      </c>
      <c r="K62" s="32">
        <v>19997776.440000001</v>
      </c>
      <c r="L62" s="36"/>
      <c r="M62" s="8">
        <v>6222197.5599999996</v>
      </c>
      <c r="O62" s="8">
        <v>14775468</v>
      </c>
      <c r="Q62" s="8">
        <v>416461</v>
      </c>
      <c r="R62" s="36"/>
      <c r="S62" s="33">
        <v>2.08</v>
      </c>
      <c r="U62" s="34">
        <v>35.5</v>
      </c>
      <c r="V62" s="40">
        <f t="shared" si="6"/>
        <v>0</v>
      </c>
      <c r="W62" s="41">
        <f t="shared" si="7"/>
        <v>0</v>
      </c>
    </row>
    <row r="63" spans="1:23" x14ac:dyDescent="0.2">
      <c r="A63" s="33">
        <v>376.2</v>
      </c>
      <c r="C63" s="2" t="s">
        <v>79</v>
      </c>
      <c r="E63" s="37" t="s">
        <v>76</v>
      </c>
      <c r="G63" s="5" t="s">
        <v>50</v>
      </c>
      <c r="I63" s="31">
        <v>-50</v>
      </c>
      <c r="K63" s="32">
        <v>1807200661.79</v>
      </c>
      <c r="L63" s="36"/>
      <c r="M63" s="8">
        <v>604055176.26999998</v>
      </c>
      <c r="O63" s="8">
        <v>2106745816</v>
      </c>
      <c r="Q63" s="8">
        <v>67006015</v>
      </c>
      <c r="R63" s="36"/>
      <c r="S63" s="33">
        <v>3.71</v>
      </c>
      <c r="U63" s="34">
        <v>31.4</v>
      </c>
      <c r="V63" s="40">
        <f t="shared" si="6"/>
        <v>0</v>
      </c>
      <c r="W63" s="41">
        <f t="shared" si="7"/>
        <v>0</v>
      </c>
    </row>
    <row r="64" spans="1:23" x14ac:dyDescent="0.2">
      <c r="A64" s="33">
        <v>376.4</v>
      </c>
      <c r="C64" s="2" t="s">
        <v>80</v>
      </c>
      <c r="E64" s="37" t="s">
        <v>76</v>
      </c>
      <c r="G64" s="5" t="s">
        <v>140</v>
      </c>
      <c r="I64" s="31">
        <v>-50</v>
      </c>
      <c r="K64" s="32">
        <v>674125931.22000003</v>
      </c>
      <c r="L64" s="36"/>
      <c r="M64" s="8">
        <v>325965598.88</v>
      </c>
      <c r="O64" s="8">
        <v>685223298</v>
      </c>
      <c r="Q64" s="8">
        <v>20875527</v>
      </c>
      <c r="R64" s="36"/>
      <c r="S64" s="33">
        <v>3.1</v>
      </c>
      <c r="U64" s="34">
        <v>32.799999999999997</v>
      </c>
      <c r="V64" s="40">
        <f t="shared" si="6"/>
        <v>0</v>
      </c>
      <c r="W64" s="41">
        <f t="shared" si="7"/>
        <v>0</v>
      </c>
    </row>
    <row r="65" spans="1:23" x14ac:dyDescent="0.2">
      <c r="A65" s="33">
        <v>376.5</v>
      </c>
      <c r="C65" s="2" t="s">
        <v>82</v>
      </c>
      <c r="E65" s="37" t="s">
        <v>76</v>
      </c>
      <c r="G65" s="5" t="s">
        <v>83</v>
      </c>
      <c r="I65" s="31">
        <v>0</v>
      </c>
      <c r="K65" s="32">
        <v>43920730.119999997</v>
      </c>
      <c r="L65" s="36"/>
      <c r="M65" s="8">
        <v>19457775</v>
      </c>
      <c r="O65" s="8">
        <v>24462955</v>
      </c>
      <c r="Q65" s="8">
        <v>1628378</v>
      </c>
      <c r="R65" s="36"/>
      <c r="S65" s="33">
        <v>3.71</v>
      </c>
      <c r="U65" s="34">
        <v>15</v>
      </c>
      <c r="V65" s="40">
        <f t="shared" si="6"/>
        <v>0</v>
      </c>
      <c r="W65" s="41">
        <f t="shared" si="7"/>
        <v>0</v>
      </c>
    </row>
    <row r="66" spans="1:23" x14ac:dyDescent="0.2">
      <c r="A66" s="33">
        <v>378</v>
      </c>
      <c r="C66" s="2" t="s">
        <v>84</v>
      </c>
      <c r="E66" s="37" t="s">
        <v>76</v>
      </c>
      <c r="G66" s="5" t="s">
        <v>141</v>
      </c>
      <c r="I66" s="31">
        <v>-50</v>
      </c>
      <c r="K66" s="32">
        <v>152915833.53999999</v>
      </c>
      <c r="L66" s="36"/>
      <c r="M66" s="8">
        <v>66256112.869999997</v>
      </c>
      <c r="O66" s="8">
        <v>163117637</v>
      </c>
      <c r="Q66" s="8">
        <v>7974932</v>
      </c>
      <c r="R66" s="36"/>
      <c r="S66" s="33">
        <v>5.22</v>
      </c>
      <c r="U66" s="34">
        <v>20.5</v>
      </c>
      <c r="V66" s="40">
        <f t="shared" si="6"/>
        <v>0</v>
      </c>
      <c r="W66" s="41">
        <f t="shared" si="7"/>
        <v>0</v>
      </c>
    </row>
    <row r="67" spans="1:23" x14ac:dyDescent="0.2">
      <c r="A67" s="33">
        <v>380.1</v>
      </c>
      <c r="C67" s="2" t="s">
        <v>85</v>
      </c>
      <c r="E67" s="37" t="s">
        <v>76</v>
      </c>
      <c r="G67" s="5" t="s">
        <v>83</v>
      </c>
      <c r="I67" s="31">
        <v>0</v>
      </c>
      <c r="K67" s="32">
        <v>22458850.989999998</v>
      </c>
      <c r="L67" s="36"/>
      <c r="M67" s="8">
        <v>11113031.289999999</v>
      </c>
      <c r="O67" s="8">
        <v>11345820</v>
      </c>
      <c r="Q67" s="8">
        <v>809500</v>
      </c>
      <c r="R67" s="36"/>
      <c r="S67" s="33">
        <v>3.6</v>
      </c>
      <c r="U67" s="34">
        <v>14</v>
      </c>
      <c r="V67" s="40">
        <f t="shared" si="6"/>
        <v>0</v>
      </c>
      <c r="W67" s="41">
        <f t="shared" si="7"/>
        <v>0</v>
      </c>
    </row>
    <row r="68" spans="1:23" x14ac:dyDescent="0.2">
      <c r="A68" s="33">
        <v>380.2</v>
      </c>
      <c r="C68" s="2" t="s">
        <v>86</v>
      </c>
      <c r="E68" s="37" t="s">
        <v>76</v>
      </c>
      <c r="G68" s="5" t="s">
        <v>96</v>
      </c>
      <c r="I68" s="31">
        <v>-100</v>
      </c>
      <c r="K68" s="32">
        <v>1440113519.21</v>
      </c>
      <c r="L68" s="36"/>
      <c r="M68" s="8">
        <v>681203419.72000003</v>
      </c>
      <c r="O68" s="8">
        <v>2199023619</v>
      </c>
      <c r="Q68" s="8">
        <v>85607269</v>
      </c>
      <c r="R68" s="36"/>
      <c r="S68" s="33">
        <v>5.94</v>
      </c>
      <c r="U68" s="34">
        <v>25.7</v>
      </c>
      <c r="V68" s="40">
        <f t="shared" si="6"/>
        <v>0</v>
      </c>
      <c r="W68" s="41">
        <f t="shared" si="7"/>
        <v>0</v>
      </c>
    </row>
    <row r="69" spans="1:23" x14ac:dyDescent="0.2">
      <c r="A69" s="33">
        <v>380.3</v>
      </c>
      <c r="C69" s="2" t="s">
        <v>88</v>
      </c>
      <c r="E69" s="37" t="s">
        <v>76</v>
      </c>
      <c r="G69" s="5" t="s">
        <v>96</v>
      </c>
      <c r="I69" s="31">
        <v>-100</v>
      </c>
      <c r="K69" s="32">
        <v>40387692.159999996</v>
      </c>
      <c r="L69" s="36"/>
      <c r="M69" s="8">
        <v>25183251.18</v>
      </c>
      <c r="O69" s="8">
        <v>55592133</v>
      </c>
      <c r="Q69" s="8">
        <v>9973022</v>
      </c>
      <c r="R69" s="36"/>
      <c r="S69" s="33">
        <v>24.69</v>
      </c>
      <c r="U69" s="34">
        <v>5.6</v>
      </c>
      <c r="V69" s="40">
        <f t="shared" si="6"/>
        <v>0</v>
      </c>
      <c r="W69" s="41">
        <f t="shared" si="7"/>
        <v>0</v>
      </c>
    </row>
    <row r="70" spans="1:23" x14ac:dyDescent="0.2">
      <c r="A70" s="33">
        <v>381</v>
      </c>
      <c r="C70" s="2" t="s">
        <v>89</v>
      </c>
      <c r="E70" s="37" t="s">
        <v>76</v>
      </c>
      <c r="G70" s="5" t="s">
        <v>142</v>
      </c>
      <c r="I70" s="31">
        <v>-25</v>
      </c>
      <c r="K70" s="32">
        <v>117346088.91</v>
      </c>
      <c r="L70" s="36"/>
      <c r="M70" s="8">
        <v>35604286.939999998</v>
      </c>
      <c r="O70" s="8">
        <v>111078324</v>
      </c>
      <c r="Q70" s="8">
        <v>8531993</v>
      </c>
      <c r="R70" s="36"/>
      <c r="S70" s="33">
        <v>7.27</v>
      </c>
      <c r="U70" s="34">
        <v>13</v>
      </c>
      <c r="V70" s="40">
        <f t="shared" si="6"/>
        <v>0</v>
      </c>
      <c r="W70" s="41">
        <f t="shared" si="7"/>
        <v>0</v>
      </c>
    </row>
    <row r="71" spans="1:23" x14ac:dyDescent="0.2">
      <c r="A71" s="33">
        <v>381.2</v>
      </c>
      <c r="C71" s="2" t="s">
        <v>91</v>
      </c>
      <c r="E71" s="37" t="s">
        <v>76</v>
      </c>
      <c r="G71" s="5" t="s">
        <v>92</v>
      </c>
      <c r="I71" s="31">
        <v>-5</v>
      </c>
      <c r="K71" s="32">
        <v>57868976.969999999</v>
      </c>
      <c r="L71" s="36"/>
      <c r="M71" s="8">
        <v>8004389.0899999999</v>
      </c>
      <c r="O71" s="8">
        <v>52758037</v>
      </c>
      <c r="Q71" s="8">
        <v>3117114</v>
      </c>
      <c r="R71" s="36"/>
      <c r="S71" s="33">
        <v>5.39</v>
      </c>
      <c r="U71" s="34">
        <v>16.899999999999999</v>
      </c>
      <c r="V71" s="40">
        <f t="shared" si="6"/>
        <v>0</v>
      </c>
      <c r="W71" s="41">
        <f t="shared" si="7"/>
        <v>0</v>
      </c>
    </row>
    <row r="72" spans="1:23" x14ac:dyDescent="0.2">
      <c r="A72" s="33">
        <v>381.3</v>
      </c>
      <c r="C72" s="2" t="s">
        <v>93</v>
      </c>
      <c r="E72" s="37" t="s">
        <v>76</v>
      </c>
      <c r="G72" s="5" t="s">
        <v>94</v>
      </c>
      <c r="I72" s="31">
        <v>-5</v>
      </c>
      <c r="K72" s="32">
        <v>27033327.190000001</v>
      </c>
      <c r="L72" s="36"/>
      <c r="M72" s="8">
        <v>6182254.5599999996</v>
      </c>
      <c r="O72" s="8">
        <v>22202739</v>
      </c>
      <c r="Q72" s="8">
        <v>2215083</v>
      </c>
      <c r="R72" s="36"/>
      <c r="S72" s="33">
        <v>8.19</v>
      </c>
      <c r="U72" s="34">
        <v>10</v>
      </c>
      <c r="V72" s="40">
        <f t="shared" si="6"/>
        <v>0</v>
      </c>
      <c r="W72" s="41">
        <f t="shared" si="7"/>
        <v>0</v>
      </c>
    </row>
    <row r="73" spans="1:23" x14ac:dyDescent="0.2">
      <c r="A73" s="33">
        <v>382</v>
      </c>
      <c r="C73" s="2" t="s">
        <v>95</v>
      </c>
      <c r="E73" s="37" t="s">
        <v>76</v>
      </c>
      <c r="G73" s="5" t="s">
        <v>141</v>
      </c>
      <c r="I73" s="31">
        <v>-30</v>
      </c>
      <c r="K73" s="32">
        <v>206256765.38</v>
      </c>
      <c r="L73" s="36"/>
      <c r="M73" s="8">
        <v>70188769.609999999</v>
      </c>
      <c r="O73" s="8">
        <v>197945025</v>
      </c>
      <c r="Q73" s="8">
        <v>10154516</v>
      </c>
      <c r="R73" s="36"/>
      <c r="S73" s="33">
        <v>4.92</v>
      </c>
      <c r="U73" s="34">
        <v>19.5</v>
      </c>
      <c r="V73" s="40">
        <f t="shared" si="6"/>
        <v>0</v>
      </c>
      <c r="W73" s="41">
        <f t="shared" si="7"/>
        <v>0</v>
      </c>
    </row>
    <row r="74" spans="1:23" x14ac:dyDescent="0.2">
      <c r="A74" s="33">
        <v>382.2</v>
      </c>
      <c r="C74" s="2" t="s">
        <v>97</v>
      </c>
      <c r="E74" s="37" t="s">
        <v>76</v>
      </c>
      <c r="G74" s="5" t="s">
        <v>98</v>
      </c>
      <c r="I74" s="31">
        <v>-5</v>
      </c>
      <c r="K74" s="32">
        <v>37488046.579999998</v>
      </c>
      <c r="L74" s="36"/>
      <c r="M74" s="8">
        <v>1015868.95</v>
      </c>
      <c r="O74" s="8">
        <v>38346580</v>
      </c>
      <c r="Q74" s="8">
        <v>2169546</v>
      </c>
      <c r="R74" s="36"/>
      <c r="S74" s="33">
        <v>5.79</v>
      </c>
      <c r="U74" s="34">
        <v>17.7</v>
      </c>
      <c r="V74" s="40">
        <f t="shared" si="6"/>
        <v>0</v>
      </c>
      <c r="W74" s="41">
        <f t="shared" si="7"/>
        <v>0</v>
      </c>
    </row>
    <row r="75" spans="1:23" x14ac:dyDescent="0.2">
      <c r="A75" s="33">
        <v>382.3</v>
      </c>
      <c r="C75" s="2" t="s">
        <v>99</v>
      </c>
      <c r="E75" s="37" t="s">
        <v>76</v>
      </c>
      <c r="G75" s="5" t="s">
        <v>94</v>
      </c>
      <c r="I75" s="31">
        <v>-5</v>
      </c>
      <c r="K75" s="32">
        <v>16736479.83</v>
      </c>
      <c r="L75" s="36"/>
      <c r="M75" s="8">
        <v>856227.56</v>
      </c>
      <c r="O75" s="8">
        <v>16717076</v>
      </c>
      <c r="Q75" s="8">
        <v>1626981</v>
      </c>
      <c r="R75" s="36"/>
      <c r="S75" s="33">
        <v>9.7200000000000006</v>
      </c>
      <c r="U75" s="34">
        <v>10.3</v>
      </c>
      <c r="V75" s="40">
        <f t="shared" si="6"/>
        <v>0</v>
      </c>
      <c r="W75" s="41">
        <f t="shared" si="7"/>
        <v>0</v>
      </c>
    </row>
    <row r="76" spans="1:23" x14ac:dyDescent="0.2">
      <c r="A76" s="33">
        <v>383</v>
      </c>
      <c r="C76" s="2" t="s">
        <v>100</v>
      </c>
      <c r="E76" s="37" t="s">
        <v>76</v>
      </c>
      <c r="G76" s="5" t="s">
        <v>141</v>
      </c>
      <c r="I76" s="31">
        <v>-10</v>
      </c>
      <c r="K76" s="32">
        <v>21165417.050000001</v>
      </c>
      <c r="L76" s="36"/>
      <c r="M76" s="8">
        <v>7377012.21</v>
      </c>
      <c r="O76" s="8">
        <v>15904947</v>
      </c>
      <c r="Q76" s="8">
        <v>1070528</v>
      </c>
      <c r="R76" s="36"/>
      <c r="S76" s="33">
        <v>5.0599999999999996</v>
      </c>
      <c r="U76" s="34">
        <v>14.9</v>
      </c>
      <c r="V76" s="40">
        <f t="shared" si="6"/>
        <v>0</v>
      </c>
      <c r="W76" s="41">
        <f t="shared" si="7"/>
        <v>0</v>
      </c>
    </row>
    <row r="77" spans="1:23" x14ac:dyDescent="0.2">
      <c r="A77" s="33">
        <v>384</v>
      </c>
      <c r="C77" s="2" t="s">
        <v>101</v>
      </c>
      <c r="E77" s="37" t="s">
        <v>76</v>
      </c>
      <c r="G77" s="5" t="s">
        <v>141</v>
      </c>
      <c r="I77" s="31">
        <v>-10</v>
      </c>
      <c r="K77" s="32">
        <v>84284663.200000003</v>
      </c>
      <c r="L77" s="36"/>
      <c r="M77" s="8">
        <v>36183696.030000001</v>
      </c>
      <c r="O77" s="8">
        <v>56529433</v>
      </c>
      <c r="Q77" s="8">
        <v>3337213</v>
      </c>
      <c r="R77" s="36"/>
      <c r="S77" s="33">
        <v>3.96</v>
      </c>
      <c r="U77" s="34">
        <v>16.899999999999999</v>
      </c>
      <c r="V77" s="40">
        <f t="shared" si="6"/>
        <v>0</v>
      </c>
      <c r="W77" s="41">
        <f t="shared" si="7"/>
        <v>0</v>
      </c>
    </row>
    <row r="78" spans="1:23" x14ac:dyDescent="0.2">
      <c r="A78" s="33">
        <v>385</v>
      </c>
      <c r="C78" s="2" t="s">
        <v>102</v>
      </c>
      <c r="E78" s="37" t="s">
        <v>76</v>
      </c>
      <c r="G78" s="5" t="s">
        <v>103</v>
      </c>
      <c r="I78" s="31">
        <v>-10</v>
      </c>
      <c r="K78" s="32">
        <v>54424389.789999999</v>
      </c>
      <c r="L78" s="36"/>
      <c r="M78" s="8">
        <v>18300566.690000001</v>
      </c>
      <c r="O78" s="8">
        <v>41566262</v>
      </c>
      <c r="Q78" s="8">
        <v>2342299</v>
      </c>
      <c r="R78" s="36"/>
      <c r="S78" s="33">
        <v>4.3</v>
      </c>
      <c r="U78" s="34">
        <v>17.7</v>
      </c>
      <c r="V78" s="40">
        <f t="shared" si="6"/>
        <v>0</v>
      </c>
      <c r="W78" s="41">
        <f t="shared" si="7"/>
        <v>0</v>
      </c>
    </row>
    <row r="79" spans="1:23" x14ac:dyDescent="0.2">
      <c r="A79" s="33">
        <v>387</v>
      </c>
      <c r="C79" s="2" t="s">
        <v>54</v>
      </c>
      <c r="E79" s="37" t="s">
        <v>76</v>
      </c>
      <c r="G79" s="5" t="s">
        <v>104</v>
      </c>
      <c r="I79" s="31">
        <v>0</v>
      </c>
      <c r="K79" s="64">
        <v>5456655.4000000004</v>
      </c>
      <c r="L79" s="36"/>
      <c r="M79" s="44">
        <v>3073361.79</v>
      </c>
      <c r="O79" s="44">
        <v>2383294</v>
      </c>
      <c r="Q79" s="44">
        <v>398375</v>
      </c>
      <c r="R79" s="36"/>
      <c r="S79" s="33">
        <v>7.3</v>
      </c>
      <c r="U79" s="34">
        <v>6</v>
      </c>
      <c r="V79" s="40">
        <f t="shared" si="6"/>
        <v>0</v>
      </c>
      <c r="W79" s="41">
        <f t="shared" si="7"/>
        <v>0</v>
      </c>
    </row>
    <row r="80" spans="1:23" x14ac:dyDescent="0.2">
      <c r="A80" s="33"/>
      <c r="G80" s="5"/>
      <c r="I80" s="31"/>
      <c r="K80" s="32"/>
      <c r="L80" s="36"/>
      <c r="M80" s="65"/>
      <c r="O80" s="65"/>
      <c r="Q80" s="65"/>
      <c r="R80" s="36"/>
      <c r="S80" s="33" t="s">
        <v>105</v>
      </c>
      <c r="U80" s="34" t="s">
        <v>105</v>
      </c>
    </row>
    <row r="81" spans="1:23" x14ac:dyDescent="0.2">
      <c r="A81" s="33"/>
      <c r="C81" s="46" t="s">
        <v>106</v>
      </c>
      <c r="G81" s="5"/>
      <c r="I81" s="31"/>
      <c r="K81" s="47">
        <f>+SUBTOTAL(9,K60:K79)</f>
        <v>4843372385.8599987</v>
      </c>
      <c r="L81" s="48"/>
      <c r="M81" s="49">
        <f>+SUBTOTAL(9,M60:M79)</f>
        <v>1929570671.8099997</v>
      </c>
      <c r="N81" s="49"/>
      <c r="O81" s="49">
        <f>+SUBTOTAL(9,O60:O79)</f>
        <v>5826581368</v>
      </c>
      <c r="P81" s="49"/>
      <c r="Q81" s="49">
        <f>+SUBTOTAL(9,Q60:Q79)</f>
        <v>229447489</v>
      </c>
      <c r="R81" s="36"/>
      <c r="S81" s="45">
        <f>ROUND(Q81/K81*100,2)</f>
        <v>4.74</v>
      </c>
      <c r="U81" s="36"/>
    </row>
    <row r="82" spans="1:23" x14ac:dyDescent="0.2">
      <c r="A82" s="33"/>
      <c r="C82" s="46"/>
      <c r="G82" s="5"/>
      <c r="I82" s="31"/>
      <c r="K82" s="32"/>
      <c r="L82" s="48"/>
      <c r="M82" s="49"/>
      <c r="N82" s="49"/>
      <c r="O82" s="49"/>
      <c r="P82" s="49"/>
      <c r="Q82" s="49"/>
      <c r="R82" s="36"/>
      <c r="S82" s="36"/>
      <c r="U82" s="36"/>
    </row>
    <row r="83" spans="1:23" x14ac:dyDescent="0.2">
      <c r="A83" s="33"/>
      <c r="C83" s="15" t="s">
        <v>107</v>
      </c>
      <c r="G83" s="5"/>
      <c r="I83" s="31"/>
      <c r="K83" s="32"/>
      <c r="L83" s="36"/>
      <c r="R83" s="36"/>
      <c r="S83" s="36"/>
      <c r="U83" s="36"/>
    </row>
    <row r="84" spans="1:23" x14ac:dyDescent="0.2">
      <c r="A84" s="33"/>
      <c r="C84" s="3"/>
      <c r="G84" s="5"/>
      <c r="I84" s="31"/>
      <c r="K84" s="32"/>
      <c r="L84" s="36"/>
      <c r="R84" s="36"/>
      <c r="S84" s="36"/>
      <c r="U84" s="36"/>
    </row>
    <row r="85" spans="1:23" x14ac:dyDescent="0.2">
      <c r="A85" s="33">
        <v>390</v>
      </c>
      <c r="C85" s="2" t="s">
        <v>59</v>
      </c>
      <c r="E85" s="37" t="s">
        <v>76</v>
      </c>
      <c r="G85" s="5" t="s">
        <v>108</v>
      </c>
      <c r="I85" s="31">
        <v>-5</v>
      </c>
      <c r="K85" s="32">
        <v>19817361.949999999</v>
      </c>
      <c r="L85" s="36"/>
      <c r="M85" s="8">
        <v>6820833.5899999999</v>
      </c>
      <c r="O85" s="8">
        <v>13987396</v>
      </c>
      <c r="Q85" s="8">
        <v>453780</v>
      </c>
      <c r="R85" s="36"/>
      <c r="S85" s="33">
        <v>2.29</v>
      </c>
      <c r="U85" s="34">
        <v>30.8</v>
      </c>
      <c r="V85" s="40">
        <f t="shared" ref="V85:V93" si="8">ROUND(Q85/K85*100,2)-S85</f>
        <v>0</v>
      </c>
      <c r="W85" s="41">
        <f t="shared" ref="W85:W91" si="9">ROUND(1/(Q85/O85),1)-U85</f>
        <v>0</v>
      </c>
    </row>
    <row r="86" spans="1:23" x14ac:dyDescent="0.2">
      <c r="A86" s="33">
        <v>391.1</v>
      </c>
      <c r="C86" s="2" t="s">
        <v>109</v>
      </c>
      <c r="E86" s="37" t="s">
        <v>76</v>
      </c>
      <c r="G86" s="5" t="s">
        <v>110</v>
      </c>
      <c r="I86" s="31">
        <v>0</v>
      </c>
      <c r="K86" s="32">
        <v>3141752.43</v>
      </c>
      <c r="L86" s="36"/>
      <c r="M86" s="8">
        <v>1723835.96</v>
      </c>
      <c r="O86" s="8">
        <v>1417916</v>
      </c>
      <c r="Q86" s="8">
        <v>157088</v>
      </c>
      <c r="R86" s="66" t="s">
        <v>111</v>
      </c>
      <c r="S86" s="33">
        <v>5</v>
      </c>
      <c r="U86" s="34">
        <v>9</v>
      </c>
      <c r="V86" s="40">
        <f t="shared" si="8"/>
        <v>0</v>
      </c>
      <c r="W86" s="41" t="s">
        <v>112</v>
      </c>
    </row>
    <row r="87" spans="1:23" x14ac:dyDescent="0.2">
      <c r="A87" s="33">
        <v>391.2</v>
      </c>
      <c r="C87" s="2" t="s">
        <v>113</v>
      </c>
      <c r="E87" s="37" t="s">
        <v>76</v>
      </c>
      <c r="G87" s="5" t="s">
        <v>114</v>
      </c>
      <c r="I87" s="31">
        <v>0</v>
      </c>
      <c r="K87" s="32">
        <v>1706571.25</v>
      </c>
      <c r="L87" s="36"/>
      <c r="M87" s="8">
        <v>905412.33</v>
      </c>
      <c r="O87" s="8">
        <v>801159</v>
      </c>
      <c r="Q87" s="8">
        <v>341314</v>
      </c>
      <c r="R87" s="66" t="s">
        <v>111</v>
      </c>
      <c r="S87" s="33">
        <v>20</v>
      </c>
      <c r="U87" s="34">
        <v>2.4</v>
      </c>
      <c r="V87" s="40">
        <f t="shared" si="8"/>
        <v>0</v>
      </c>
      <c r="W87" s="41" t="s">
        <v>112</v>
      </c>
    </row>
    <row r="88" spans="1:23" x14ac:dyDescent="0.2">
      <c r="A88" s="33">
        <v>392</v>
      </c>
      <c r="C88" s="2" t="s">
        <v>63</v>
      </c>
      <c r="E88" s="37" t="s">
        <v>76</v>
      </c>
      <c r="G88" s="5" t="s">
        <v>115</v>
      </c>
      <c r="I88" s="31">
        <v>10</v>
      </c>
      <c r="K88" s="32">
        <v>1597492.15</v>
      </c>
      <c r="L88" s="36"/>
      <c r="M88" s="8">
        <v>-532160.30000000005</v>
      </c>
      <c r="O88" s="8">
        <v>1969903</v>
      </c>
      <c r="Q88" s="8">
        <v>214167</v>
      </c>
      <c r="R88" s="36"/>
      <c r="S88" s="33">
        <v>13.41</v>
      </c>
      <c r="U88" s="34">
        <v>9.1999999999999993</v>
      </c>
      <c r="V88" s="40">
        <f t="shared" si="8"/>
        <v>0</v>
      </c>
      <c r="W88" s="41">
        <f t="shared" si="9"/>
        <v>0</v>
      </c>
    </row>
    <row r="89" spans="1:23" x14ac:dyDescent="0.2">
      <c r="A89" s="33">
        <v>394</v>
      </c>
      <c r="C89" s="2" t="s">
        <v>116</v>
      </c>
      <c r="E89" s="37" t="s">
        <v>76</v>
      </c>
      <c r="G89" s="5" t="s">
        <v>110</v>
      </c>
      <c r="I89" s="31">
        <v>0</v>
      </c>
      <c r="K89" s="32">
        <v>9333363.3399999999</v>
      </c>
      <c r="L89" s="36"/>
      <c r="M89" s="8">
        <v>1383915.28</v>
      </c>
      <c r="O89" s="8">
        <v>7949448</v>
      </c>
      <c r="Q89" s="8">
        <v>466668</v>
      </c>
      <c r="R89" s="66" t="s">
        <v>111</v>
      </c>
      <c r="S89" s="33">
        <v>5</v>
      </c>
      <c r="U89" s="34">
        <v>8.1999999999999993</v>
      </c>
      <c r="V89" s="40">
        <f t="shared" si="8"/>
        <v>0</v>
      </c>
      <c r="W89" s="41" t="s">
        <v>112</v>
      </c>
    </row>
    <row r="90" spans="1:23" x14ac:dyDescent="0.2">
      <c r="A90" s="33">
        <v>395</v>
      </c>
      <c r="C90" s="2" t="s">
        <v>117</v>
      </c>
      <c r="E90" s="37" t="s">
        <v>76</v>
      </c>
      <c r="G90" s="5" t="s">
        <v>110</v>
      </c>
      <c r="I90" s="31">
        <v>0</v>
      </c>
      <c r="K90" s="32">
        <v>2638497.14</v>
      </c>
      <c r="L90" s="36"/>
      <c r="M90" s="8">
        <v>702765.01</v>
      </c>
      <c r="O90" s="8">
        <v>1935732</v>
      </c>
      <c r="Q90" s="8">
        <v>131925</v>
      </c>
      <c r="R90" s="66" t="s">
        <v>111</v>
      </c>
      <c r="S90" s="33">
        <v>5</v>
      </c>
      <c r="U90" s="34">
        <v>2.5</v>
      </c>
      <c r="V90" s="40">
        <f t="shared" si="8"/>
        <v>0</v>
      </c>
      <c r="W90" s="41" t="s">
        <v>112</v>
      </c>
    </row>
    <row r="91" spans="1:23" x14ac:dyDescent="0.2">
      <c r="A91" s="33">
        <v>396</v>
      </c>
      <c r="C91" s="2" t="s">
        <v>118</v>
      </c>
      <c r="E91" s="37" t="s">
        <v>76</v>
      </c>
      <c r="G91" s="5" t="s">
        <v>119</v>
      </c>
      <c r="I91" s="31">
        <v>10</v>
      </c>
      <c r="K91" s="32">
        <v>142950.19</v>
      </c>
      <c r="L91" s="36"/>
      <c r="M91" s="8">
        <v>12232.48</v>
      </c>
      <c r="O91" s="8">
        <v>116423</v>
      </c>
      <c r="Q91" s="8">
        <v>9116</v>
      </c>
      <c r="R91" s="36"/>
      <c r="S91" s="33">
        <v>6.38</v>
      </c>
      <c r="U91" s="34">
        <v>12.8</v>
      </c>
      <c r="V91" s="40">
        <f t="shared" si="8"/>
        <v>0</v>
      </c>
      <c r="W91" s="41">
        <f t="shared" si="9"/>
        <v>0</v>
      </c>
    </row>
    <row r="92" spans="1:23" x14ac:dyDescent="0.2">
      <c r="A92" s="33">
        <v>397</v>
      </c>
      <c r="C92" s="2" t="s">
        <v>120</v>
      </c>
      <c r="E92" s="37" t="s">
        <v>76</v>
      </c>
      <c r="G92" s="5" t="s">
        <v>121</v>
      </c>
      <c r="I92" s="31">
        <v>0</v>
      </c>
      <c r="K92" s="32">
        <v>4668484.5199999996</v>
      </c>
      <c r="L92" s="36"/>
      <c r="M92" s="8">
        <v>1568905.24</v>
      </c>
      <c r="O92" s="8">
        <v>3099579</v>
      </c>
      <c r="Q92" s="8">
        <v>311232</v>
      </c>
      <c r="R92" s="66" t="s">
        <v>111</v>
      </c>
      <c r="S92" s="33">
        <v>6.666666666666667</v>
      </c>
      <c r="U92" s="34">
        <v>9.6999999999999993</v>
      </c>
      <c r="V92" s="40">
        <f t="shared" si="8"/>
        <v>3.3333333333329662E-3</v>
      </c>
      <c r="W92" s="41" t="s">
        <v>112</v>
      </c>
    </row>
    <row r="93" spans="1:23" x14ac:dyDescent="0.2">
      <c r="A93" s="33">
        <v>398</v>
      </c>
      <c r="C93" s="2" t="s">
        <v>122</v>
      </c>
      <c r="E93" s="37" t="s">
        <v>76</v>
      </c>
      <c r="G93" s="5" t="s">
        <v>121</v>
      </c>
      <c r="I93" s="31">
        <v>0</v>
      </c>
      <c r="K93" s="64">
        <v>155624.42000000001</v>
      </c>
      <c r="L93" s="36"/>
      <c r="M93" s="44">
        <v>116381.16</v>
      </c>
      <c r="O93" s="44">
        <v>39243</v>
      </c>
      <c r="Q93" s="8">
        <v>10375</v>
      </c>
      <c r="R93" s="66" t="s">
        <v>111</v>
      </c>
      <c r="S93" s="33">
        <v>6.666666666666667</v>
      </c>
      <c r="U93" s="34">
        <v>2.9</v>
      </c>
      <c r="V93" s="40">
        <f t="shared" si="8"/>
        <v>3.3333333333329662E-3</v>
      </c>
      <c r="W93" s="41" t="s">
        <v>112</v>
      </c>
    </row>
    <row r="94" spans="1:23" x14ac:dyDescent="0.2">
      <c r="E94" s="37"/>
      <c r="G94" s="5"/>
      <c r="I94" s="31"/>
      <c r="K94" s="32"/>
      <c r="L94" s="36"/>
      <c r="Q94" s="62"/>
      <c r="R94" s="36"/>
      <c r="S94" s="36"/>
      <c r="U94" s="36"/>
    </row>
    <row r="95" spans="1:23" x14ac:dyDescent="0.2">
      <c r="C95" s="46" t="s">
        <v>123</v>
      </c>
      <c r="E95" s="37"/>
      <c r="G95" s="5"/>
      <c r="I95" s="31"/>
      <c r="K95" s="67">
        <f>+SUBTOTAL(9,K85:K94)</f>
        <v>43202097.390000001</v>
      </c>
      <c r="L95" s="48"/>
      <c r="M95" s="68">
        <f>+SUBTOTAL(9,M85:M94)</f>
        <v>12702120.75</v>
      </c>
      <c r="N95" s="49"/>
      <c r="O95" s="68">
        <f>+SUBTOTAL(9,O85:O94)</f>
        <v>31316799</v>
      </c>
      <c r="P95" s="49"/>
      <c r="Q95" s="68">
        <f>+SUBTOTAL(9,Q85:Q94)</f>
        <v>2095665</v>
      </c>
      <c r="R95" s="48"/>
      <c r="S95" s="45">
        <f>ROUND(Q95/K95*100,2)</f>
        <v>4.8499999999999996</v>
      </c>
      <c r="U95" s="48"/>
    </row>
    <row r="96" spans="1:23" x14ac:dyDescent="0.2">
      <c r="C96" s="69"/>
      <c r="G96" s="5"/>
      <c r="I96" s="31"/>
      <c r="K96" s="32"/>
      <c r="L96" s="48"/>
      <c r="M96" s="49"/>
      <c r="N96" s="49"/>
      <c r="O96" s="49"/>
      <c r="P96" s="49"/>
      <c r="Q96" s="49"/>
      <c r="R96" s="48"/>
      <c r="S96" s="36"/>
      <c r="U96" s="48"/>
    </row>
    <row r="97" spans="1:21" ht="13.5" thickBot="1" x14ac:dyDescent="0.25">
      <c r="C97" s="46" t="s">
        <v>124</v>
      </c>
      <c r="G97" s="5"/>
      <c r="I97" s="31"/>
      <c r="K97" s="70">
        <f>+SUBTOTAL(9,K15:K96)</f>
        <v>5200895982.6099987</v>
      </c>
      <c r="L97" s="48"/>
      <c r="M97" s="71">
        <f>+SUBTOTAL(9,M15:M96)</f>
        <v>1985814666.99</v>
      </c>
      <c r="N97" s="49"/>
      <c r="O97" s="71">
        <f>+SUBTOTAL(9,O15:O96)</f>
        <v>6151434945</v>
      </c>
      <c r="P97" s="49"/>
      <c r="Q97" s="71">
        <f>+SUBTOTAL(9,Q15:Q96)</f>
        <v>240207689</v>
      </c>
      <c r="R97" s="48"/>
      <c r="S97" s="45">
        <f>ROUND(Q97/$K97*100,2)</f>
        <v>4.62</v>
      </c>
      <c r="U97" s="48"/>
    </row>
    <row r="98" spans="1:21" ht="13.5" thickTop="1" x14ac:dyDescent="0.2">
      <c r="C98" s="69"/>
      <c r="G98" s="5"/>
      <c r="I98" s="31"/>
      <c r="K98" s="32"/>
      <c r="L98" s="48"/>
      <c r="M98" s="49"/>
      <c r="N98" s="49"/>
      <c r="O98" s="49"/>
      <c r="P98" s="49"/>
      <c r="Q98" s="49"/>
      <c r="R98" s="48"/>
      <c r="S98" s="36"/>
      <c r="U98" s="48"/>
    </row>
    <row r="99" spans="1:21" x14ac:dyDescent="0.2">
      <c r="C99" s="3" t="s">
        <v>125</v>
      </c>
      <c r="G99" s="5"/>
      <c r="I99" s="31"/>
      <c r="K99" s="32"/>
      <c r="L99" s="48"/>
      <c r="M99" s="49"/>
      <c r="N99" s="49"/>
      <c r="O99" s="49"/>
      <c r="P99" s="49"/>
      <c r="Q99" s="49"/>
      <c r="R99" s="48"/>
      <c r="S99" s="36"/>
      <c r="U99" s="48"/>
    </row>
    <row r="100" spans="1:21" x14ac:dyDescent="0.2">
      <c r="A100" s="33"/>
      <c r="C100" s="14"/>
      <c r="G100" s="5"/>
      <c r="I100" s="31"/>
      <c r="K100" s="32"/>
      <c r="L100" s="48"/>
      <c r="M100" s="49"/>
      <c r="N100" s="49"/>
      <c r="O100" s="49"/>
      <c r="P100" s="49"/>
      <c r="Q100" s="49"/>
      <c r="R100" s="48"/>
      <c r="S100" s="36"/>
      <c r="U100" s="48"/>
    </row>
    <row r="101" spans="1:21" x14ac:dyDescent="0.2">
      <c r="A101" s="33">
        <v>301</v>
      </c>
      <c r="C101" s="2" t="s">
        <v>126</v>
      </c>
      <c r="G101" s="5"/>
      <c r="I101" s="31"/>
      <c r="K101" s="32">
        <v>158691.96</v>
      </c>
      <c r="L101" s="48"/>
      <c r="M101" s="72">
        <v>0</v>
      </c>
      <c r="N101" s="49"/>
      <c r="O101" s="49"/>
      <c r="P101" s="49"/>
      <c r="Q101" s="49"/>
      <c r="R101" s="48"/>
      <c r="S101" s="36"/>
      <c r="U101" s="48"/>
    </row>
    <row r="102" spans="1:21" x14ac:dyDescent="0.2">
      <c r="A102" s="33">
        <v>302</v>
      </c>
      <c r="C102" s="2" t="s">
        <v>127</v>
      </c>
      <c r="G102" s="5"/>
      <c r="I102" s="31"/>
      <c r="K102" s="32">
        <v>584492.52</v>
      </c>
      <c r="L102" s="48"/>
      <c r="M102" s="73">
        <v>293498.76</v>
      </c>
      <c r="N102" s="49"/>
      <c r="O102" s="49"/>
      <c r="P102" s="49"/>
      <c r="Q102" s="49"/>
      <c r="R102" s="48"/>
      <c r="S102" s="36"/>
      <c r="U102" s="48"/>
    </row>
    <row r="103" spans="1:21" x14ac:dyDescent="0.2">
      <c r="A103" s="33">
        <v>303</v>
      </c>
      <c r="C103" s="2" t="s">
        <v>128</v>
      </c>
      <c r="G103" s="5"/>
      <c r="I103" s="31"/>
      <c r="K103" s="32">
        <v>34347173.260000005</v>
      </c>
      <c r="L103" s="48"/>
      <c r="M103" s="73">
        <v>12975992.689999999</v>
      </c>
      <c r="N103" s="49"/>
      <c r="O103" s="49"/>
      <c r="P103" s="49"/>
      <c r="Q103" s="49"/>
      <c r="R103" s="48"/>
      <c r="S103" s="36"/>
      <c r="U103" s="48"/>
    </row>
    <row r="104" spans="1:21" x14ac:dyDescent="0.2">
      <c r="A104" s="33">
        <v>304</v>
      </c>
      <c r="C104" s="2" t="s">
        <v>129</v>
      </c>
      <c r="G104" s="5"/>
      <c r="I104" s="31"/>
      <c r="K104" s="32">
        <v>153210.76999999999</v>
      </c>
      <c r="L104" s="48"/>
      <c r="M104" s="74">
        <v>0</v>
      </c>
      <c r="N104" s="49"/>
      <c r="O104" s="49"/>
      <c r="P104" s="49"/>
      <c r="Q104" s="49"/>
      <c r="R104" s="48"/>
      <c r="S104" s="36"/>
      <c r="U104" s="48"/>
    </row>
    <row r="105" spans="1:21" x14ac:dyDescent="0.2">
      <c r="A105" s="33">
        <v>305</v>
      </c>
      <c r="C105" s="2" t="s">
        <v>126</v>
      </c>
      <c r="G105" s="5"/>
      <c r="I105" s="31"/>
      <c r="K105" s="32">
        <v>2630011.6199999996</v>
      </c>
      <c r="L105" s="48"/>
      <c r="M105" s="74">
        <v>493897.57</v>
      </c>
      <c r="N105" s="49"/>
      <c r="O105" s="49"/>
      <c r="P105" s="49"/>
      <c r="Q105" s="49"/>
      <c r="R105" s="48"/>
      <c r="S105" s="36"/>
      <c r="U105" s="48"/>
    </row>
    <row r="106" spans="1:21" x14ac:dyDescent="0.2">
      <c r="A106" s="33">
        <v>311</v>
      </c>
      <c r="C106" s="2" t="s">
        <v>130</v>
      </c>
      <c r="G106" s="5"/>
      <c r="I106" s="31"/>
      <c r="K106" s="32">
        <v>6070282.0300000003</v>
      </c>
      <c r="L106" s="48"/>
      <c r="M106" s="74">
        <v>5865540.9500000002</v>
      </c>
      <c r="N106" s="49"/>
      <c r="O106" s="49"/>
      <c r="P106" s="49"/>
      <c r="Q106" s="49"/>
      <c r="R106" s="48"/>
      <c r="S106" s="36"/>
      <c r="U106" s="48"/>
    </row>
    <row r="107" spans="1:21" x14ac:dyDescent="0.2">
      <c r="A107" s="33">
        <v>320</v>
      </c>
      <c r="C107" s="2" t="s">
        <v>54</v>
      </c>
      <c r="G107" s="5"/>
      <c r="I107" s="31"/>
      <c r="K107" s="32">
        <v>4852.88</v>
      </c>
      <c r="L107" s="48"/>
      <c r="M107" s="74">
        <v>1083.3399999999999</v>
      </c>
      <c r="N107" s="49"/>
      <c r="O107" s="49"/>
      <c r="P107" s="49"/>
      <c r="Q107" s="49"/>
      <c r="R107" s="48"/>
      <c r="S107" s="36"/>
      <c r="U107" s="48"/>
    </row>
    <row r="108" spans="1:21" x14ac:dyDescent="0.2">
      <c r="A108" s="33">
        <v>350</v>
      </c>
      <c r="C108" s="2" t="s">
        <v>129</v>
      </c>
      <c r="G108" s="5"/>
      <c r="I108" s="31"/>
      <c r="K108" s="32">
        <v>1423151.94</v>
      </c>
      <c r="L108" s="48"/>
      <c r="M108" s="74">
        <v>0</v>
      </c>
      <c r="N108" s="49"/>
      <c r="O108" s="49"/>
      <c r="P108" s="49"/>
      <c r="Q108" s="49"/>
      <c r="R108" s="48"/>
      <c r="S108" s="36"/>
      <c r="U108" s="48"/>
    </row>
    <row r="109" spans="1:21" x14ac:dyDescent="0.2">
      <c r="A109" s="33">
        <v>350.2</v>
      </c>
      <c r="C109" s="2" t="s">
        <v>131</v>
      </c>
      <c r="G109" s="5"/>
      <c r="I109" s="31"/>
      <c r="K109" s="32">
        <v>3436.65</v>
      </c>
      <c r="L109" s="48"/>
      <c r="M109" s="74">
        <v>749.15</v>
      </c>
      <c r="N109" s="49"/>
      <c r="O109" s="49"/>
      <c r="P109" s="49"/>
      <c r="Q109" s="49"/>
      <c r="R109" s="48"/>
      <c r="S109" s="36"/>
      <c r="U109" s="48"/>
    </row>
    <row r="110" spans="1:21" x14ac:dyDescent="0.2">
      <c r="A110" s="33">
        <v>360</v>
      </c>
      <c r="C110" s="2" t="s">
        <v>129</v>
      </c>
      <c r="G110" s="5"/>
      <c r="I110" s="31"/>
      <c r="K110" s="32">
        <v>1704569.38</v>
      </c>
      <c r="L110" s="48"/>
      <c r="M110" s="74">
        <v>0</v>
      </c>
      <c r="N110" s="49"/>
      <c r="O110" s="49"/>
      <c r="P110" s="49"/>
      <c r="Q110" s="49"/>
      <c r="R110" s="48"/>
      <c r="S110" s="36"/>
      <c r="U110" s="48"/>
    </row>
    <row r="111" spans="1:21" x14ac:dyDescent="0.2">
      <c r="A111" s="33">
        <v>364.9</v>
      </c>
      <c r="C111" s="2" t="s">
        <v>132</v>
      </c>
      <c r="G111" s="5"/>
      <c r="I111" s="31"/>
      <c r="K111" s="32">
        <v>3237249.88</v>
      </c>
      <c r="L111" s="48"/>
      <c r="M111" s="74">
        <v>94558.790000000008</v>
      </c>
      <c r="N111" s="49"/>
      <c r="O111" s="49"/>
      <c r="P111" s="49"/>
      <c r="Q111" s="49"/>
      <c r="R111" s="48"/>
      <c r="S111" s="36"/>
      <c r="U111" s="48"/>
    </row>
    <row r="112" spans="1:21" x14ac:dyDescent="0.2">
      <c r="A112" s="33">
        <v>374</v>
      </c>
      <c r="C112" s="2" t="s">
        <v>129</v>
      </c>
      <c r="G112" s="5"/>
      <c r="I112" s="31"/>
      <c r="K112" s="32">
        <v>9911479.790000001</v>
      </c>
      <c r="L112" s="48"/>
      <c r="M112" s="74">
        <v>0</v>
      </c>
      <c r="N112" s="49"/>
      <c r="O112" s="49"/>
      <c r="P112" s="49"/>
      <c r="Q112" s="49"/>
      <c r="R112" s="48"/>
      <c r="S112" s="36"/>
      <c r="U112" s="48"/>
    </row>
    <row r="113" spans="1:21" x14ac:dyDescent="0.2">
      <c r="A113" s="33">
        <v>374.1</v>
      </c>
      <c r="C113" s="2" t="s">
        <v>129</v>
      </c>
      <c r="G113" s="5"/>
      <c r="I113" s="31"/>
      <c r="K113" s="32">
        <v>340661.04</v>
      </c>
      <c r="L113" s="48"/>
      <c r="M113" s="74">
        <v>0</v>
      </c>
      <c r="N113" s="49"/>
      <c r="O113" s="49"/>
      <c r="P113" s="49"/>
      <c r="Q113" s="49"/>
      <c r="R113" s="48"/>
      <c r="S113" s="36"/>
      <c r="U113" s="48"/>
    </row>
    <row r="114" spans="1:21" x14ac:dyDescent="0.2">
      <c r="A114" s="33">
        <v>386</v>
      </c>
      <c r="C114" s="2" t="s">
        <v>133</v>
      </c>
      <c r="G114" s="5"/>
      <c r="I114" s="31"/>
      <c r="K114" s="32">
        <v>1414229.51</v>
      </c>
      <c r="L114" s="48"/>
      <c r="M114" s="74">
        <v>634873.18000000087</v>
      </c>
      <c r="N114" s="49"/>
      <c r="O114" s="49"/>
      <c r="P114" s="49"/>
      <c r="Q114" s="49"/>
      <c r="R114" s="48"/>
      <c r="S114" s="36"/>
      <c r="U114" s="48"/>
    </row>
    <row r="115" spans="1:21" x14ac:dyDescent="0.2">
      <c r="A115" s="33">
        <v>388</v>
      </c>
      <c r="C115" s="2" t="s">
        <v>132</v>
      </c>
      <c r="G115" s="5"/>
      <c r="I115" s="31"/>
      <c r="K115" s="32">
        <v>13858724.869999999</v>
      </c>
      <c r="L115" s="48"/>
      <c r="M115" s="73">
        <v>1851286.3</v>
      </c>
      <c r="N115" s="49"/>
      <c r="O115" s="49"/>
      <c r="P115" s="49"/>
      <c r="Q115" s="49"/>
      <c r="R115" s="48"/>
      <c r="S115" s="36"/>
      <c r="U115" s="48"/>
    </row>
    <row r="116" spans="1:21" x14ac:dyDescent="0.2">
      <c r="A116" s="33">
        <v>389</v>
      </c>
      <c r="C116" s="2" t="s">
        <v>129</v>
      </c>
      <c r="G116" s="5"/>
      <c r="I116" s="31"/>
      <c r="K116" s="64">
        <v>121045.02</v>
      </c>
      <c r="L116" s="48"/>
      <c r="M116" s="75">
        <v>0</v>
      </c>
      <c r="N116" s="49"/>
      <c r="O116" s="49"/>
      <c r="P116" s="49"/>
      <c r="Q116" s="49"/>
      <c r="R116" s="48"/>
      <c r="S116" s="36"/>
      <c r="U116" s="48"/>
    </row>
    <row r="117" spans="1:21" x14ac:dyDescent="0.2">
      <c r="C117" s="69"/>
      <c r="G117" s="5"/>
      <c r="I117" s="31"/>
      <c r="K117" s="32"/>
      <c r="L117" s="48"/>
      <c r="M117" s="49"/>
      <c r="N117" s="49"/>
      <c r="O117" s="49"/>
      <c r="P117" s="49"/>
      <c r="Q117" s="49"/>
      <c r="R117" s="48"/>
      <c r="S117" s="36"/>
      <c r="U117" s="48"/>
    </row>
    <row r="118" spans="1:21" x14ac:dyDescent="0.2">
      <c r="A118" s="33"/>
      <c r="C118" s="46" t="s">
        <v>134</v>
      </c>
      <c r="G118" s="5"/>
      <c r="I118" s="31"/>
      <c r="K118" s="67">
        <f>+SUBTOTAL(9,K101:K116)</f>
        <v>75963263.120000005</v>
      </c>
      <c r="L118" s="48"/>
      <c r="M118" s="76">
        <f>+SUBTOTAL(9,M101:M116)</f>
        <v>22211480.729999997</v>
      </c>
      <c r="N118" s="49"/>
      <c r="O118" s="49"/>
      <c r="P118" s="49"/>
      <c r="Q118" s="49"/>
      <c r="R118" s="48"/>
      <c r="S118" s="36"/>
      <c r="U118" s="48"/>
    </row>
    <row r="119" spans="1:21" x14ac:dyDescent="0.2">
      <c r="C119" s="69"/>
      <c r="G119" s="5"/>
      <c r="I119" s="31"/>
      <c r="K119" s="32"/>
      <c r="L119" s="48"/>
      <c r="M119" s="49"/>
      <c r="N119" s="49"/>
      <c r="O119" s="49"/>
      <c r="P119" s="49"/>
      <c r="Q119" s="49"/>
      <c r="R119" s="48"/>
      <c r="S119" s="36"/>
      <c r="U119" s="48"/>
    </row>
    <row r="120" spans="1:21" ht="13.5" thickBot="1" x14ac:dyDescent="0.25">
      <c r="C120" s="46" t="s">
        <v>135</v>
      </c>
      <c r="G120" s="5"/>
      <c r="I120" s="31"/>
      <c r="K120" s="47">
        <f>+SUBTOTAL(9,K15:K119)</f>
        <v>5276859245.7299995</v>
      </c>
      <c r="L120" s="48"/>
      <c r="M120" s="49">
        <f>+SUBTOTAL(9,M15:M119)</f>
        <v>2008026147.72</v>
      </c>
      <c r="N120" s="49"/>
      <c r="O120" s="49"/>
      <c r="P120" s="49"/>
      <c r="Q120" s="49"/>
      <c r="R120" s="48"/>
      <c r="S120" s="36"/>
      <c r="U120" s="48"/>
    </row>
    <row r="121" spans="1:21" ht="13.5" thickTop="1" x14ac:dyDescent="0.2">
      <c r="C121" s="46"/>
      <c r="I121" s="31"/>
      <c r="K121" s="77"/>
      <c r="L121" s="48"/>
      <c r="M121" s="78"/>
      <c r="N121" s="49"/>
      <c r="O121" s="49"/>
      <c r="P121" s="49"/>
      <c r="Q121" s="49"/>
      <c r="R121" s="48"/>
      <c r="S121" s="36"/>
    </row>
    <row r="122" spans="1:21" x14ac:dyDescent="0.2">
      <c r="C122" s="46"/>
      <c r="I122" s="31"/>
      <c r="K122" s="79"/>
      <c r="L122" s="48"/>
      <c r="M122" s="49"/>
      <c r="N122" s="49"/>
      <c r="O122" s="49"/>
      <c r="P122" s="49"/>
      <c r="Q122" s="49"/>
      <c r="R122" s="48"/>
      <c r="S122" s="36"/>
    </row>
    <row r="123" spans="1:21" x14ac:dyDescent="0.2">
      <c r="B123" s="80" t="s">
        <v>37</v>
      </c>
      <c r="C123" s="81" t="s">
        <v>136</v>
      </c>
      <c r="I123" s="31"/>
      <c r="K123" s="79"/>
      <c r="L123" s="48"/>
      <c r="M123" s="49"/>
      <c r="N123" s="49"/>
      <c r="O123" s="49"/>
      <c r="P123" s="49"/>
      <c r="Q123" s="49"/>
      <c r="R123" s="48"/>
      <c r="S123" s="36"/>
    </row>
    <row r="124" spans="1:21" x14ac:dyDescent="0.2">
      <c r="B124" s="82" t="s">
        <v>111</v>
      </c>
      <c r="C124" s="2" t="s">
        <v>137</v>
      </c>
      <c r="I124" s="31"/>
      <c r="K124" s="79"/>
      <c r="L124" s="48"/>
      <c r="M124" s="49"/>
      <c r="N124" s="49"/>
      <c r="O124" s="49"/>
      <c r="P124" s="49"/>
      <c r="Q124" s="49"/>
      <c r="R124" s="48"/>
      <c r="S124" s="36"/>
    </row>
    <row r="125" spans="1:21" x14ac:dyDescent="0.2">
      <c r="C125" s="33" t="s">
        <v>138</v>
      </c>
      <c r="I125" s="31"/>
      <c r="K125" s="79"/>
      <c r="L125" s="48"/>
      <c r="M125" s="49"/>
      <c r="N125" s="49"/>
      <c r="O125" s="49"/>
      <c r="P125" s="49"/>
      <c r="Q125" s="49"/>
      <c r="R125" s="48"/>
      <c r="S125" s="36"/>
    </row>
  </sheetData>
  <pageMargins left="0.5" right="0.5" top="0.68" bottom="0.5" header="0.5" footer="0.5"/>
  <pageSetup scale="56" fitToHeight="0" orientation="landscape" horizontalDpi="4294967295" verticalDpi="4294967295" r:id="rId1"/>
  <headerFooter alignWithMargins="0"/>
  <rowBreaks count="1" manualBreakCount="1">
    <brk id="75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7FC2D9F-8775-4D23-B3FB-F2C388923004}"/>
</file>

<file path=customXml/itemProps2.xml><?xml version="1.0" encoding="utf-8"?>
<ds:datastoreItem xmlns:ds="http://schemas.openxmlformats.org/officeDocument/2006/customXml" ds:itemID="{08C057E2-26DA-45EC-A491-F6B471923385}"/>
</file>

<file path=customXml/itemProps3.xml><?xml version="1.0" encoding="utf-8"?>
<ds:datastoreItem xmlns:ds="http://schemas.openxmlformats.org/officeDocument/2006/customXml" ds:itemID="{E9EB5106-B4A2-4E8B-96DC-6E7F8D8F9079}"/>
</file>

<file path=customXml/itemProps4.xml><?xml version="1.0" encoding="utf-8"?>
<ds:datastoreItem xmlns:ds="http://schemas.openxmlformats.org/officeDocument/2006/customXml" ds:itemID="{EB8C2A4B-CD4C-4276-9EF7-CA63DFB4C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WG-3</vt:lpstr>
      <vt:lpstr>WG-3 5-Year Scenario</vt:lpstr>
      <vt:lpstr>WG-3 10-Year Scenario</vt:lpstr>
      <vt:lpstr>'WG-3 10-Year Scenario'!Print_Area</vt:lpstr>
      <vt:lpstr>'WG-3 5-Year Scenario'!Print_Area</vt:lpstr>
      <vt:lpstr>'WG-3 10-Year Scenario'!Print_Titles</vt:lpstr>
      <vt:lpstr>'WG-3 5-Year Scenario'!Print_Titles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Gehrke</dc:creator>
  <cp:lastModifiedBy>Booth, Avery (UTC)</cp:lastModifiedBy>
  <dcterms:created xsi:type="dcterms:W3CDTF">2024-07-30T18:35:51Z</dcterms:created>
  <dcterms:modified xsi:type="dcterms:W3CDTF">2024-08-07T15:07:47Z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